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Controle Diário" sheetId="22" r:id="rId1"/>
    <sheet name="Receitas e Despesas" sheetId="4" r:id="rId2"/>
    <sheet name="Jan" sheetId="5" r:id="rId3"/>
    <sheet name="Fev" sheetId="6" r:id="rId4"/>
    <sheet name="Mar" sheetId="7" r:id="rId5"/>
    <sheet name="Abr" sheetId="8" r:id="rId6"/>
    <sheet name="Mai" sheetId="9" r:id="rId7"/>
    <sheet name="Jun" sheetId="10" r:id="rId8"/>
    <sheet name="Jul" sheetId="11" r:id="rId9"/>
    <sheet name="Ago" sheetId="12" r:id="rId10"/>
    <sheet name="Set" sheetId="13" r:id="rId11"/>
    <sheet name="Out" sheetId="14" r:id="rId12"/>
    <sheet name="Nov" sheetId="15" r:id="rId13"/>
    <sheet name="Dez" sheetId="16" r:id="rId14"/>
    <sheet name="Demonstrativo Anual" sheetId="17" r:id="rId15"/>
    <sheet name="Gráfico Anual" sheetId="18" r:id="rId16"/>
    <sheet name="Cadastro-Estoque" sheetId="19" r:id="rId17"/>
    <sheet name="Entradas" sheetId="20" r:id="rId18"/>
    <sheet name="Saidas" sheetId="21" r:id="rId19"/>
  </sheets>
  <definedNames>
    <definedName name="_xlnm._FilterDatabase" localSheetId="16" hidden="1">'Cadastro-Estoque'!$A$3:$L$83</definedName>
    <definedName name="_xlnm._FilterDatabase" localSheetId="17" hidden="1">Entradas!$A$2:$H$27</definedName>
    <definedName name="_xlnm._FilterDatabase" localSheetId="18" hidden="1">Saidas!$A$2:$H$31</definedName>
  </definedNames>
  <calcPr calcId="124519"/>
</workbook>
</file>

<file path=xl/calcChain.xml><?xml version="1.0" encoding="utf-8"?>
<calcChain xmlns="http://schemas.openxmlformats.org/spreadsheetml/2006/main">
  <c r="D10" i="22"/>
  <c r="F10" s="1"/>
  <c r="K9" s="1"/>
  <c r="F131" i="19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4"/>
  <c r="B12" i="2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1"/>
  <c r="K11"/>
  <c r="K10"/>
  <c r="M9"/>
  <c r="B10"/>
  <c r="H3000" i="21"/>
  <c r="G3000"/>
  <c r="F3000"/>
  <c r="E3000"/>
  <c r="H2999"/>
  <c r="G2999"/>
  <c r="F2999"/>
  <c r="E2999"/>
  <c r="H2998"/>
  <c r="G2998"/>
  <c r="F2998"/>
  <c r="E2998"/>
  <c r="H2997"/>
  <c r="G2997"/>
  <c r="F2997"/>
  <c r="E2997"/>
  <c r="H2996"/>
  <c r="G2996"/>
  <c r="F2996"/>
  <c r="E2996"/>
  <c r="H2995"/>
  <c r="G2995"/>
  <c r="F2995"/>
  <c r="E2995"/>
  <c r="H2994"/>
  <c r="G2994"/>
  <c r="F2994"/>
  <c r="E2994"/>
  <c r="H2993"/>
  <c r="G2993"/>
  <c r="F2993"/>
  <c r="E2993"/>
  <c r="H2992"/>
  <c r="G2992"/>
  <c r="F2992"/>
  <c r="E2992"/>
  <c r="H2991"/>
  <c r="G2991"/>
  <c r="F2991"/>
  <c r="E2991"/>
  <c r="H2990"/>
  <c r="G2990"/>
  <c r="F2990"/>
  <c r="E2990"/>
  <c r="H2989"/>
  <c r="G2989"/>
  <c r="F2989"/>
  <c r="E2989"/>
  <c r="H2988"/>
  <c r="G2988"/>
  <c r="F2988"/>
  <c r="E2988"/>
  <c r="H2987"/>
  <c r="G2987"/>
  <c r="F2987"/>
  <c r="E2987"/>
  <c r="H2986"/>
  <c r="G2986"/>
  <c r="F2986"/>
  <c r="E2986"/>
  <c r="H2985"/>
  <c r="G2985"/>
  <c r="F2985"/>
  <c r="E2985"/>
  <c r="H2984"/>
  <c r="G2984"/>
  <c r="F2984"/>
  <c r="E2984"/>
  <c r="H2983"/>
  <c r="G2983"/>
  <c r="F2983"/>
  <c r="E2983"/>
  <c r="H2982"/>
  <c r="G2982"/>
  <c r="F2982"/>
  <c r="E2982"/>
  <c r="H2981"/>
  <c r="G2981"/>
  <c r="F2981"/>
  <c r="E2981"/>
  <c r="H2980"/>
  <c r="G2980"/>
  <c r="F2980"/>
  <c r="E2980"/>
  <c r="H2979"/>
  <c r="G2979"/>
  <c r="F2979"/>
  <c r="E2979"/>
  <c r="H2978"/>
  <c r="G2978"/>
  <c r="F2978"/>
  <c r="E2978"/>
  <c r="H2977"/>
  <c r="G2977"/>
  <c r="F2977"/>
  <c r="E2977"/>
  <c r="H2976"/>
  <c r="G2976"/>
  <c r="F2976"/>
  <c r="E2976"/>
  <c r="H2975"/>
  <c r="G2975"/>
  <c r="F2975"/>
  <c r="E2975"/>
  <c r="H2974"/>
  <c r="G2974"/>
  <c r="F2974"/>
  <c r="E2974"/>
  <c r="H2973"/>
  <c r="G2973"/>
  <c r="F2973"/>
  <c r="E2973"/>
  <c r="H2972"/>
  <c r="G2972"/>
  <c r="F2972"/>
  <c r="E2972"/>
  <c r="H2971"/>
  <c r="G2971"/>
  <c r="F2971"/>
  <c r="E2971"/>
  <c r="H2970"/>
  <c r="G2970"/>
  <c r="F2970"/>
  <c r="E2970"/>
  <c r="H2969"/>
  <c r="G2969"/>
  <c r="F2969"/>
  <c r="E2969"/>
  <c r="H2968"/>
  <c r="G2968"/>
  <c r="F2968"/>
  <c r="E2968"/>
  <c r="H2967"/>
  <c r="G2967"/>
  <c r="F2967"/>
  <c r="E2967"/>
  <c r="H2966"/>
  <c r="G2966"/>
  <c r="F2966"/>
  <c r="E2966"/>
  <c r="H2965"/>
  <c r="G2965"/>
  <c r="F2965"/>
  <c r="E2965"/>
  <c r="H2964"/>
  <c r="G2964"/>
  <c r="F2964"/>
  <c r="E2964"/>
  <c r="H2963"/>
  <c r="G2963"/>
  <c r="F2963"/>
  <c r="E2963"/>
  <c r="H2962"/>
  <c r="G2962"/>
  <c r="F2962"/>
  <c r="E2962"/>
  <c r="H2961"/>
  <c r="G2961"/>
  <c r="F2961"/>
  <c r="E2961"/>
  <c r="H2960"/>
  <c r="G2960"/>
  <c r="F2960"/>
  <c r="E2960"/>
  <c r="H2959"/>
  <c r="G2959"/>
  <c r="F2959"/>
  <c r="E2959"/>
  <c r="H2958"/>
  <c r="G2958"/>
  <c r="F2958"/>
  <c r="E2958"/>
  <c r="H2957"/>
  <c r="G2957"/>
  <c r="F2957"/>
  <c r="E2957"/>
  <c r="H2956"/>
  <c r="G2956"/>
  <c r="F2956"/>
  <c r="E2956"/>
  <c r="H2955"/>
  <c r="G2955"/>
  <c r="F2955"/>
  <c r="E2955"/>
  <c r="H2954"/>
  <c r="G2954"/>
  <c r="F2954"/>
  <c r="E2954"/>
  <c r="H2953"/>
  <c r="G2953"/>
  <c r="F2953"/>
  <c r="E2953"/>
  <c r="H2952"/>
  <c r="G2952"/>
  <c r="F2952"/>
  <c r="E2952"/>
  <c r="H2951"/>
  <c r="G2951"/>
  <c r="F2951"/>
  <c r="E2951"/>
  <c r="H2950"/>
  <c r="G2950"/>
  <c r="F2950"/>
  <c r="E2950"/>
  <c r="H2949"/>
  <c r="G2949"/>
  <c r="F2949"/>
  <c r="E2949"/>
  <c r="H2948"/>
  <c r="G2948"/>
  <c r="F2948"/>
  <c r="E2948"/>
  <c r="H2947"/>
  <c r="G2947"/>
  <c r="F2947"/>
  <c r="E2947"/>
  <c r="H2946"/>
  <c r="G2946"/>
  <c r="F2946"/>
  <c r="E2946"/>
  <c r="H2945"/>
  <c r="G2945"/>
  <c r="F2945"/>
  <c r="E2945"/>
  <c r="H2944"/>
  <c r="G2944"/>
  <c r="F2944"/>
  <c r="E2944"/>
  <c r="H2943"/>
  <c r="G2943"/>
  <c r="F2943"/>
  <c r="E2943"/>
  <c r="H2942"/>
  <c r="G2942"/>
  <c r="F2942"/>
  <c r="E2942"/>
  <c r="H2941"/>
  <c r="G2941"/>
  <c r="F2941"/>
  <c r="E2941"/>
  <c r="H2940"/>
  <c r="G2940"/>
  <c r="F2940"/>
  <c r="E2940"/>
  <c r="H2939"/>
  <c r="G2939"/>
  <c r="F2939"/>
  <c r="E2939"/>
  <c r="H2938"/>
  <c r="G2938"/>
  <c r="F2938"/>
  <c r="E2938"/>
  <c r="H2937"/>
  <c r="G2937"/>
  <c r="F2937"/>
  <c r="E2937"/>
  <c r="H2936"/>
  <c r="G2936"/>
  <c r="F2936"/>
  <c r="E2936"/>
  <c r="H2935"/>
  <c r="G2935"/>
  <c r="F2935"/>
  <c r="E2935"/>
  <c r="H2934"/>
  <c r="G2934"/>
  <c r="F2934"/>
  <c r="E2934"/>
  <c r="H2933"/>
  <c r="G2933"/>
  <c r="F2933"/>
  <c r="E2933"/>
  <c r="H2932"/>
  <c r="G2932"/>
  <c r="F2932"/>
  <c r="E2932"/>
  <c r="H2931"/>
  <c r="G2931"/>
  <c r="F2931"/>
  <c r="E2931"/>
  <c r="H2930"/>
  <c r="G2930"/>
  <c r="F2930"/>
  <c r="E2930"/>
  <c r="H2929"/>
  <c r="G2929"/>
  <c r="F2929"/>
  <c r="E2929"/>
  <c r="H2928"/>
  <c r="G2928"/>
  <c r="F2928"/>
  <c r="E2928"/>
  <c r="H2927"/>
  <c r="G2927"/>
  <c r="F2927"/>
  <c r="E2927"/>
  <c r="H2926"/>
  <c r="G2926"/>
  <c r="F2926"/>
  <c r="E2926"/>
  <c r="H2925"/>
  <c r="G2925"/>
  <c r="F2925"/>
  <c r="E2925"/>
  <c r="H2924"/>
  <c r="G2924"/>
  <c r="F2924"/>
  <c r="E2924"/>
  <c r="H2923"/>
  <c r="G2923"/>
  <c r="F2923"/>
  <c r="E2923"/>
  <c r="H2922"/>
  <c r="G2922"/>
  <c r="F2922"/>
  <c r="E2922"/>
  <c r="H2921"/>
  <c r="G2921"/>
  <c r="F2921"/>
  <c r="E2921"/>
  <c r="H2920"/>
  <c r="G2920"/>
  <c r="F2920"/>
  <c r="E2920"/>
  <c r="H2919"/>
  <c r="G2919"/>
  <c r="F2919"/>
  <c r="E2919"/>
  <c r="H2918"/>
  <c r="G2918"/>
  <c r="F2918"/>
  <c r="E2918"/>
  <c r="H2917"/>
  <c r="G2917"/>
  <c r="F2917"/>
  <c r="E2917"/>
  <c r="H2916"/>
  <c r="G2916"/>
  <c r="F2916"/>
  <c r="E2916"/>
  <c r="H2915"/>
  <c r="G2915"/>
  <c r="F2915"/>
  <c r="E2915"/>
  <c r="H2914"/>
  <c r="G2914"/>
  <c r="F2914"/>
  <c r="E2914"/>
  <c r="H2913"/>
  <c r="G2913"/>
  <c r="F2913"/>
  <c r="E2913"/>
  <c r="H2912"/>
  <c r="G2912"/>
  <c r="F2912"/>
  <c r="E2912"/>
  <c r="H2911"/>
  <c r="G2911"/>
  <c r="F2911"/>
  <c r="E2911"/>
  <c r="H2910"/>
  <c r="G2910"/>
  <c r="F2910"/>
  <c r="E2910"/>
  <c r="H2909"/>
  <c r="G2909"/>
  <c r="F2909"/>
  <c r="E2909"/>
  <c r="H2908"/>
  <c r="G2908"/>
  <c r="F2908"/>
  <c r="E2908"/>
  <c r="H2907"/>
  <c r="G2907"/>
  <c r="F2907"/>
  <c r="E2907"/>
  <c r="H2906"/>
  <c r="G2906"/>
  <c r="F2906"/>
  <c r="E2906"/>
  <c r="H2905"/>
  <c r="G2905"/>
  <c r="F2905"/>
  <c r="E2905"/>
  <c r="H2904"/>
  <c r="G2904"/>
  <c r="F2904"/>
  <c r="E2904"/>
  <c r="H2903"/>
  <c r="G2903"/>
  <c r="F2903"/>
  <c r="E2903"/>
  <c r="H2902"/>
  <c r="G2902"/>
  <c r="F2902"/>
  <c r="E2902"/>
  <c r="H2901"/>
  <c r="G2901"/>
  <c r="F2901"/>
  <c r="E2901"/>
  <c r="H2900"/>
  <c r="G2900"/>
  <c r="F2900"/>
  <c r="E2900"/>
  <c r="H2899"/>
  <c r="G2899"/>
  <c r="F2899"/>
  <c r="E2899"/>
  <c r="H2898"/>
  <c r="G2898"/>
  <c r="F2898"/>
  <c r="E2898"/>
  <c r="H2897"/>
  <c r="G2897"/>
  <c r="F2897"/>
  <c r="E2897"/>
  <c r="H2896"/>
  <c r="G2896"/>
  <c r="F2896"/>
  <c r="E2896"/>
  <c r="H2895"/>
  <c r="G2895"/>
  <c r="F2895"/>
  <c r="E2895"/>
  <c r="H2894"/>
  <c r="G2894"/>
  <c r="F2894"/>
  <c r="E2894"/>
  <c r="H2893"/>
  <c r="G2893"/>
  <c r="F2893"/>
  <c r="E2893"/>
  <c r="H2892"/>
  <c r="G2892"/>
  <c r="F2892"/>
  <c r="E2892"/>
  <c r="H2891"/>
  <c r="G2891"/>
  <c r="F2891"/>
  <c r="E2891"/>
  <c r="H2890"/>
  <c r="G2890"/>
  <c r="F2890"/>
  <c r="E2890"/>
  <c r="H2889"/>
  <c r="G2889"/>
  <c r="F2889"/>
  <c r="E2889"/>
  <c r="H2888"/>
  <c r="G2888"/>
  <c r="F2888"/>
  <c r="E2888"/>
  <c r="H2887"/>
  <c r="G2887"/>
  <c r="F2887"/>
  <c r="E2887"/>
  <c r="H2886"/>
  <c r="G2886"/>
  <c r="F2886"/>
  <c r="E2886"/>
  <c r="H2885"/>
  <c r="G2885"/>
  <c r="F2885"/>
  <c r="E2885"/>
  <c r="H2884"/>
  <c r="G2884"/>
  <c r="F2884"/>
  <c r="E2884"/>
  <c r="H2883"/>
  <c r="G2883"/>
  <c r="F2883"/>
  <c r="E2883"/>
  <c r="H2882"/>
  <c r="G2882"/>
  <c r="F2882"/>
  <c r="E2882"/>
  <c r="H2881"/>
  <c r="G2881"/>
  <c r="F2881"/>
  <c r="E2881"/>
  <c r="H2880"/>
  <c r="G2880"/>
  <c r="F2880"/>
  <c r="E2880"/>
  <c r="H2879"/>
  <c r="G2879"/>
  <c r="F2879"/>
  <c r="E2879"/>
  <c r="H2878"/>
  <c r="G2878"/>
  <c r="F2878"/>
  <c r="E2878"/>
  <c r="H2877"/>
  <c r="G2877"/>
  <c r="F2877"/>
  <c r="E2877"/>
  <c r="H2876"/>
  <c r="G2876"/>
  <c r="F2876"/>
  <c r="E2876"/>
  <c r="H2875"/>
  <c r="G2875"/>
  <c r="F2875"/>
  <c r="E2875"/>
  <c r="H2874"/>
  <c r="G2874"/>
  <c r="F2874"/>
  <c r="E2874"/>
  <c r="H2873"/>
  <c r="G2873"/>
  <c r="F2873"/>
  <c r="E2873"/>
  <c r="H2872"/>
  <c r="G2872"/>
  <c r="F2872"/>
  <c r="E2872"/>
  <c r="H2871"/>
  <c r="G2871"/>
  <c r="F2871"/>
  <c r="E2871"/>
  <c r="H2870"/>
  <c r="G2870"/>
  <c r="F2870"/>
  <c r="E2870"/>
  <c r="H2869"/>
  <c r="G2869"/>
  <c r="F2869"/>
  <c r="E2869"/>
  <c r="H2868"/>
  <c r="G2868"/>
  <c r="F2868"/>
  <c r="E2868"/>
  <c r="H2867"/>
  <c r="G2867"/>
  <c r="F2867"/>
  <c r="E2867"/>
  <c r="H2866"/>
  <c r="G2866"/>
  <c r="F2866"/>
  <c r="E2866"/>
  <c r="H2865"/>
  <c r="G2865"/>
  <c r="F2865"/>
  <c r="E2865"/>
  <c r="H2864"/>
  <c r="G2864"/>
  <c r="F2864"/>
  <c r="E2864"/>
  <c r="H2863"/>
  <c r="G2863"/>
  <c r="F2863"/>
  <c r="E2863"/>
  <c r="H2862"/>
  <c r="G2862"/>
  <c r="F2862"/>
  <c r="E2862"/>
  <c r="H2861"/>
  <c r="G2861"/>
  <c r="F2861"/>
  <c r="E2861"/>
  <c r="H2860"/>
  <c r="G2860"/>
  <c r="F2860"/>
  <c r="E2860"/>
  <c r="H2859"/>
  <c r="G2859"/>
  <c r="F2859"/>
  <c r="E2859"/>
  <c r="H2858"/>
  <c r="G2858"/>
  <c r="F2858"/>
  <c r="E2858"/>
  <c r="H2857"/>
  <c r="G2857"/>
  <c r="F2857"/>
  <c r="E2857"/>
  <c r="H2856"/>
  <c r="G2856"/>
  <c r="F2856"/>
  <c r="E2856"/>
  <c r="H2855"/>
  <c r="G2855"/>
  <c r="F2855"/>
  <c r="E2855"/>
  <c r="H2854"/>
  <c r="G2854"/>
  <c r="F2854"/>
  <c r="E2854"/>
  <c r="H2853"/>
  <c r="G2853"/>
  <c r="F2853"/>
  <c r="E2853"/>
  <c r="H2852"/>
  <c r="G2852"/>
  <c r="F2852"/>
  <c r="E2852"/>
  <c r="H2851"/>
  <c r="G2851"/>
  <c r="F2851"/>
  <c r="E2851"/>
  <c r="H2850"/>
  <c r="G2850"/>
  <c r="F2850"/>
  <c r="E2850"/>
  <c r="H2849"/>
  <c r="G2849"/>
  <c r="F2849"/>
  <c r="E2849"/>
  <c r="H2848"/>
  <c r="G2848"/>
  <c r="F2848"/>
  <c r="E2848"/>
  <c r="H2847"/>
  <c r="G2847"/>
  <c r="F2847"/>
  <c r="E2847"/>
  <c r="H2846"/>
  <c r="G2846"/>
  <c r="F2846"/>
  <c r="E2846"/>
  <c r="H2845"/>
  <c r="G2845"/>
  <c r="F2845"/>
  <c r="E2845"/>
  <c r="H2844"/>
  <c r="G2844"/>
  <c r="F2844"/>
  <c r="E2844"/>
  <c r="H2843"/>
  <c r="G2843"/>
  <c r="F2843"/>
  <c r="E2843"/>
  <c r="H2842"/>
  <c r="G2842"/>
  <c r="F2842"/>
  <c r="E2842"/>
  <c r="H2841"/>
  <c r="G2841"/>
  <c r="F2841"/>
  <c r="E2841"/>
  <c r="H2840"/>
  <c r="G2840"/>
  <c r="F2840"/>
  <c r="E2840"/>
  <c r="H2839"/>
  <c r="G2839"/>
  <c r="F2839"/>
  <c r="E2839"/>
  <c r="H2838"/>
  <c r="G2838"/>
  <c r="F2838"/>
  <c r="E2838"/>
  <c r="H2837"/>
  <c r="G2837"/>
  <c r="F2837"/>
  <c r="E2837"/>
  <c r="H2836"/>
  <c r="G2836"/>
  <c r="F2836"/>
  <c r="E2836"/>
  <c r="H2835"/>
  <c r="G2835"/>
  <c r="F2835"/>
  <c r="E2835"/>
  <c r="H2834"/>
  <c r="G2834"/>
  <c r="F2834"/>
  <c r="E2834"/>
  <c r="H2833"/>
  <c r="G2833"/>
  <c r="F2833"/>
  <c r="E2833"/>
  <c r="H2832"/>
  <c r="G2832"/>
  <c r="F2832"/>
  <c r="E2832"/>
  <c r="H2831"/>
  <c r="G2831"/>
  <c r="F2831"/>
  <c r="E2831"/>
  <c r="H2830"/>
  <c r="G2830"/>
  <c r="F2830"/>
  <c r="E2830"/>
  <c r="H2829"/>
  <c r="G2829"/>
  <c r="F2829"/>
  <c r="E2829"/>
  <c r="H2828"/>
  <c r="G2828"/>
  <c r="F2828"/>
  <c r="E2828"/>
  <c r="H2827"/>
  <c r="G2827"/>
  <c r="F2827"/>
  <c r="E2827"/>
  <c r="H2826"/>
  <c r="G2826"/>
  <c r="F2826"/>
  <c r="E2826"/>
  <c r="H2825"/>
  <c r="G2825"/>
  <c r="F2825"/>
  <c r="E2825"/>
  <c r="H2824"/>
  <c r="G2824"/>
  <c r="F2824"/>
  <c r="E2824"/>
  <c r="H2823"/>
  <c r="G2823"/>
  <c r="F2823"/>
  <c r="E2823"/>
  <c r="H2822"/>
  <c r="G2822"/>
  <c r="F2822"/>
  <c r="E2822"/>
  <c r="H2821"/>
  <c r="G2821"/>
  <c r="F2821"/>
  <c r="E2821"/>
  <c r="H2820"/>
  <c r="G2820"/>
  <c r="F2820"/>
  <c r="E2820"/>
  <c r="H2819"/>
  <c r="G2819"/>
  <c r="F2819"/>
  <c r="E2819"/>
  <c r="H2818"/>
  <c r="G2818"/>
  <c r="F2818"/>
  <c r="E2818"/>
  <c r="H2817"/>
  <c r="G2817"/>
  <c r="F2817"/>
  <c r="E2817"/>
  <c r="H2816"/>
  <c r="G2816"/>
  <c r="F2816"/>
  <c r="E2816"/>
  <c r="H2815"/>
  <c r="G2815"/>
  <c r="F2815"/>
  <c r="E2815"/>
  <c r="H2814"/>
  <c r="G2814"/>
  <c r="F2814"/>
  <c r="E2814"/>
  <c r="H2813"/>
  <c r="G2813"/>
  <c r="F2813"/>
  <c r="E2813"/>
  <c r="H2812"/>
  <c r="G2812"/>
  <c r="F2812"/>
  <c r="E2812"/>
  <c r="H2811"/>
  <c r="G2811"/>
  <c r="F2811"/>
  <c r="E2811"/>
  <c r="H2810"/>
  <c r="G2810"/>
  <c r="F2810"/>
  <c r="E2810"/>
  <c r="H2809"/>
  <c r="G2809"/>
  <c r="F2809"/>
  <c r="E2809"/>
  <c r="H2808"/>
  <c r="G2808"/>
  <c r="F2808"/>
  <c r="E2808"/>
  <c r="H2807"/>
  <c r="G2807"/>
  <c r="F2807"/>
  <c r="E2807"/>
  <c r="H2806"/>
  <c r="G2806"/>
  <c r="F2806"/>
  <c r="E2806"/>
  <c r="H2805"/>
  <c r="G2805"/>
  <c r="F2805"/>
  <c r="E2805"/>
  <c r="H2804"/>
  <c r="G2804"/>
  <c r="F2804"/>
  <c r="E2804"/>
  <c r="H2803"/>
  <c r="G2803"/>
  <c r="F2803"/>
  <c r="E2803"/>
  <c r="H2802"/>
  <c r="G2802"/>
  <c r="F2802"/>
  <c r="E2802"/>
  <c r="H2801"/>
  <c r="G2801"/>
  <c r="F2801"/>
  <c r="E2801"/>
  <c r="H2800"/>
  <c r="G2800"/>
  <c r="F2800"/>
  <c r="E2800"/>
  <c r="H2799"/>
  <c r="G2799"/>
  <c r="F2799"/>
  <c r="E2799"/>
  <c r="H2798"/>
  <c r="G2798"/>
  <c r="F2798"/>
  <c r="E2798"/>
  <c r="H2797"/>
  <c r="G2797"/>
  <c r="F2797"/>
  <c r="E2797"/>
  <c r="H2796"/>
  <c r="G2796"/>
  <c r="F2796"/>
  <c r="E2796"/>
  <c r="H2795"/>
  <c r="G2795"/>
  <c r="F2795"/>
  <c r="E2795"/>
  <c r="H2794"/>
  <c r="G2794"/>
  <c r="F2794"/>
  <c r="E2794"/>
  <c r="H2793"/>
  <c r="G2793"/>
  <c r="F2793"/>
  <c r="E2793"/>
  <c r="H2792"/>
  <c r="G2792"/>
  <c r="F2792"/>
  <c r="E2792"/>
  <c r="H2791"/>
  <c r="G2791"/>
  <c r="F2791"/>
  <c r="E2791"/>
  <c r="H2790"/>
  <c r="G2790"/>
  <c r="F2790"/>
  <c r="E2790"/>
  <c r="H2789"/>
  <c r="G2789"/>
  <c r="F2789"/>
  <c r="E2789"/>
  <c r="H2788"/>
  <c r="G2788"/>
  <c r="F2788"/>
  <c r="E2788"/>
  <c r="H2787"/>
  <c r="G2787"/>
  <c r="F2787"/>
  <c r="E2787"/>
  <c r="H2786"/>
  <c r="G2786"/>
  <c r="F2786"/>
  <c r="E2786"/>
  <c r="H2785"/>
  <c r="G2785"/>
  <c r="F2785"/>
  <c r="E2785"/>
  <c r="H2784"/>
  <c r="G2784"/>
  <c r="F2784"/>
  <c r="E2784"/>
  <c r="H2783"/>
  <c r="G2783"/>
  <c r="F2783"/>
  <c r="E2783"/>
  <c r="H2782"/>
  <c r="G2782"/>
  <c r="F2782"/>
  <c r="E2782"/>
  <c r="H2781"/>
  <c r="G2781"/>
  <c r="F2781"/>
  <c r="E2781"/>
  <c r="H2780"/>
  <c r="G2780"/>
  <c r="F2780"/>
  <c r="E2780"/>
  <c r="H2779"/>
  <c r="G2779"/>
  <c r="F2779"/>
  <c r="E2779"/>
  <c r="H2778"/>
  <c r="G2778"/>
  <c r="F2778"/>
  <c r="E2778"/>
  <c r="H2777"/>
  <c r="G2777"/>
  <c r="F2777"/>
  <c r="E2777"/>
  <c r="H2776"/>
  <c r="G2776"/>
  <c r="F2776"/>
  <c r="E2776"/>
  <c r="H2775"/>
  <c r="G2775"/>
  <c r="F2775"/>
  <c r="E2775"/>
  <c r="H2774"/>
  <c r="G2774"/>
  <c r="F2774"/>
  <c r="E2774"/>
  <c r="H2773"/>
  <c r="G2773"/>
  <c r="F2773"/>
  <c r="E2773"/>
  <c r="H2772"/>
  <c r="G2772"/>
  <c r="F2772"/>
  <c r="E2772"/>
  <c r="H2771"/>
  <c r="G2771"/>
  <c r="F2771"/>
  <c r="E2771"/>
  <c r="H2770"/>
  <c r="G2770"/>
  <c r="F2770"/>
  <c r="E2770"/>
  <c r="H2769"/>
  <c r="G2769"/>
  <c r="F2769"/>
  <c r="E2769"/>
  <c r="H2768"/>
  <c r="G2768"/>
  <c r="F2768"/>
  <c r="E2768"/>
  <c r="H2767"/>
  <c r="G2767"/>
  <c r="F2767"/>
  <c r="E2767"/>
  <c r="H2766"/>
  <c r="G2766"/>
  <c r="F2766"/>
  <c r="E2766"/>
  <c r="H2765"/>
  <c r="G2765"/>
  <c r="F2765"/>
  <c r="E2765"/>
  <c r="H2764"/>
  <c r="G2764"/>
  <c r="F2764"/>
  <c r="E2764"/>
  <c r="H2763"/>
  <c r="G2763"/>
  <c r="F2763"/>
  <c r="E2763"/>
  <c r="H2762"/>
  <c r="G2762"/>
  <c r="F2762"/>
  <c r="E2762"/>
  <c r="H2761"/>
  <c r="G2761"/>
  <c r="F2761"/>
  <c r="E2761"/>
  <c r="H2760"/>
  <c r="G2760"/>
  <c r="F2760"/>
  <c r="E2760"/>
  <c r="H2759"/>
  <c r="G2759"/>
  <c r="F2759"/>
  <c r="E2759"/>
  <c r="H2758"/>
  <c r="G2758"/>
  <c r="F2758"/>
  <c r="E2758"/>
  <c r="H2757"/>
  <c r="G2757"/>
  <c r="F2757"/>
  <c r="E2757"/>
  <c r="H2756"/>
  <c r="G2756"/>
  <c r="F2756"/>
  <c r="E2756"/>
  <c r="H2755"/>
  <c r="G2755"/>
  <c r="F2755"/>
  <c r="E2755"/>
  <c r="H2754"/>
  <c r="G2754"/>
  <c r="F2754"/>
  <c r="E2754"/>
  <c r="H2753"/>
  <c r="G2753"/>
  <c r="F2753"/>
  <c r="E2753"/>
  <c r="H2752"/>
  <c r="G2752"/>
  <c r="F2752"/>
  <c r="E2752"/>
  <c r="H2751"/>
  <c r="G2751"/>
  <c r="F2751"/>
  <c r="E2751"/>
  <c r="H2750"/>
  <c r="G2750"/>
  <c r="F2750"/>
  <c r="E2750"/>
  <c r="H2749"/>
  <c r="G2749"/>
  <c r="F2749"/>
  <c r="E2749"/>
  <c r="H2748"/>
  <c r="G2748"/>
  <c r="F2748"/>
  <c r="E2748"/>
  <c r="H2747"/>
  <c r="G2747"/>
  <c r="F2747"/>
  <c r="E2747"/>
  <c r="H2746"/>
  <c r="G2746"/>
  <c r="F2746"/>
  <c r="E2746"/>
  <c r="H2745"/>
  <c r="G2745"/>
  <c r="F2745"/>
  <c r="E2745"/>
  <c r="H2744"/>
  <c r="G2744"/>
  <c r="F2744"/>
  <c r="E2744"/>
  <c r="H2743"/>
  <c r="G2743"/>
  <c r="F2743"/>
  <c r="E2743"/>
  <c r="H2742"/>
  <c r="G2742"/>
  <c r="F2742"/>
  <c r="E2742"/>
  <c r="H2741"/>
  <c r="G2741"/>
  <c r="F2741"/>
  <c r="E2741"/>
  <c r="H2740"/>
  <c r="G2740"/>
  <c r="F2740"/>
  <c r="E2740"/>
  <c r="H2739"/>
  <c r="G2739"/>
  <c r="F2739"/>
  <c r="E2739"/>
  <c r="H2738"/>
  <c r="G2738"/>
  <c r="F2738"/>
  <c r="E2738"/>
  <c r="H2737"/>
  <c r="G2737"/>
  <c r="F2737"/>
  <c r="E2737"/>
  <c r="H2736"/>
  <c r="G2736"/>
  <c r="F2736"/>
  <c r="E2736"/>
  <c r="H2735"/>
  <c r="G2735"/>
  <c r="F2735"/>
  <c r="E2735"/>
  <c r="H2734"/>
  <c r="G2734"/>
  <c r="F2734"/>
  <c r="E2734"/>
  <c r="H2733"/>
  <c r="G2733"/>
  <c r="F2733"/>
  <c r="E2733"/>
  <c r="H2732"/>
  <c r="G2732"/>
  <c r="F2732"/>
  <c r="E2732"/>
  <c r="H2731"/>
  <c r="G2731"/>
  <c r="F2731"/>
  <c r="E2731"/>
  <c r="H2730"/>
  <c r="G2730"/>
  <c r="F2730"/>
  <c r="E2730"/>
  <c r="H2729"/>
  <c r="G2729"/>
  <c r="F2729"/>
  <c r="E2729"/>
  <c r="H2728"/>
  <c r="G2728"/>
  <c r="F2728"/>
  <c r="E2728"/>
  <c r="H2727"/>
  <c r="G2727"/>
  <c r="F2727"/>
  <c r="E2727"/>
  <c r="H2726"/>
  <c r="G2726"/>
  <c r="F2726"/>
  <c r="E2726"/>
  <c r="H2725"/>
  <c r="G2725"/>
  <c r="F2725"/>
  <c r="E2725"/>
  <c r="H2724"/>
  <c r="G2724"/>
  <c r="F2724"/>
  <c r="E2724"/>
  <c r="H2723"/>
  <c r="G2723"/>
  <c r="F2723"/>
  <c r="E2723"/>
  <c r="H2722"/>
  <c r="G2722"/>
  <c r="F2722"/>
  <c r="E2722"/>
  <c r="H2721"/>
  <c r="G2721"/>
  <c r="F2721"/>
  <c r="E2721"/>
  <c r="H2720"/>
  <c r="G2720"/>
  <c r="F2720"/>
  <c r="E2720"/>
  <c r="H2719"/>
  <c r="G2719"/>
  <c r="F2719"/>
  <c r="E2719"/>
  <c r="H2718"/>
  <c r="G2718"/>
  <c r="F2718"/>
  <c r="E2718"/>
  <c r="H2717"/>
  <c r="G2717"/>
  <c r="F2717"/>
  <c r="E2717"/>
  <c r="H2716"/>
  <c r="G2716"/>
  <c r="F2716"/>
  <c r="E2716"/>
  <c r="H2715"/>
  <c r="G2715"/>
  <c r="F2715"/>
  <c r="E2715"/>
  <c r="H2714"/>
  <c r="G2714"/>
  <c r="F2714"/>
  <c r="E2714"/>
  <c r="H2713"/>
  <c r="G2713"/>
  <c r="F2713"/>
  <c r="E2713"/>
  <c r="H2712"/>
  <c r="G2712"/>
  <c r="F2712"/>
  <c r="E2712"/>
  <c r="H2711"/>
  <c r="G2711"/>
  <c r="F2711"/>
  <c r="E2711"/>
  <c r="H2710"/>
  <c r="G2710"/>
  <c r="F2710"/>
  <c r="E2710"/>
  <c r="H2709"/>
  <c r="G2709"/>
  <c r="F2709"/>
  <c r="E2709"/>
  <c r="H2708"/>
  <c r="G2708"/>
  <c r="F2708"/>
  <c r="E2708"/>
  <c r="H2707"/>
  <c r="G2707"/>
  <c r="F2707"/>
  <c r="E2707"/>
  <c r="H2706"/>
  <c r="G2706"/>
  <c r="F2706"/>
  <c r="E2706"/>
  <c r="H2705"/>
  <c r="G2705"/>
  <c r="F2705"/>
  <c r="E2705"/>
  <c r="H2704"/>
  <c r="G2704"/>
  <c r="F2704"/>
  <c r="E2704"/>
  <c r="H2703"/>
  <c r="G2703"/>
  <c r="F2703"/>
  <c r="E2703"/>
  <c r="H2702"/>
  <c r="G2702"/>
  <c r="F2702"/>
  <c r="E2702"/>
  <c r="H2701"/>
  <c r="G2701"/>
  <c r="F2701"/>
  <c r="E2701"/>
  <c r="H2700"/>
  <c r="G2700"/>
  <c r="F2700"/>
  <c r="E2700"/>
  <c r="H2699"/>
  <c r="G2699"/>
  <c r="F2699"/>
  <c r="E2699"/>
  <c r="H2698"/>
  <c r="G2698"/>
  <c r="F2698"/>
  <c r="E2698"/>
  <c r="H2697"/>
  <c r="G2697"/>
  <c r="F2697"/>
  <c r="E2697"/>
  <c r="H2696"/>
  <c r="G2696"/>
  <c r="F2696"/>
  <c r="E2696"/>
  <c r="H2695"/>
  <c r="G2695"/>
  <c r="F2695"/>
  <c r="E2695"/>
  <c r="H2694"/>
  <c r="G2694"/>
  <c r="F2694"/>
  <c r="E2694"/>
  <c r="H2693"/>
  <c r="G2693"/>
  <c r="F2693"/>
  <c r="E2693"/>
  <c r="H2692"/>
  <c r="G2692"/>
  <c r="F2692"/>
  <c r="E2692"/>
  <c r="H2691"/>
  <c r="G2691"/>
  <c r="F2691"/>
  <c r="E2691"/>
  <c r="H2690"/>
  <c r="G2690"/>
  <c r="F2690"/>
  <c r="E2690"/>
  <c r="H2689"/>
  <c r="G2689"/>
  <c r="F2689"/>
  <c r="E2689"/>
  <c r="H2688"/>
  <c r="G2688"/>
  <c r="F2688"/>
  <c r="E2688"/>
  <c r="H2687"/>
  <c r="G2687"/>
  <c r="F2687"/>
  <c r="E2687"/>
  <c r="H2686"/>
  <c r="G2686"/>
  <c r="F2686"/>
  <c r="E2686"/>
  <c r="H2685"/>
  <c r="G2685"/>
  <c r="F2685"/>
  <c r="E2685"/>
  <c r="H2684"/>
  <c r="G2684"/>
  <c r="F2684"/>
  <c r="E2684"/>
  <c r="H2683"/>
  <c r="G2683"/>
  <c r="F2683"/>
  <c r="E2683"/>
  <c r="H2682"/>
  <c r="G2682"/>
  <c r="F2682"/>
  <c r="E2682"/>
  <c r="H2681"/>
  <c r="G2681"/>
  <c r="F2681"/>
  <c r="E2681"/>
  <c r="H2680"/>
  <c r="G2680"/>
  <c r="F2680"/>
  <c r="E2680"/>
  <c r="H2679"/>
  <c r="G2679"/>
  <c r="F2679"/>
  <c r="E2679"/>
  <c r="H2678"/>
  <c r="G2678"/>
  <c r="F2678"/>
  <c r="E2678"/>
  <c r="H2677"/>
  <c r="G2677"/>
  <c r="F2677"/>
  <c r="E2677"/>
  <c r="H2676"/>
  <c r="G2676"/>
  <c r="F2676"/>
  <c r="E2676"/>
  <c r="H2675"/>
  <c r="G2675"/>
  <c r="F2675"/>
  <c r="E2675"/>
  <c r="H2674"/>
  <c r="G2674"/>
  <c r="F2674"/>
  <c r="E2674"/>
  <c r="H2673"/>
  <c r="G2673"/>
  <c r="F2673"/>
  <c r="E2673"/>
  <c r="H2672"/>
  <c r="G2672"/>
  <c r="F2672"/>
  <c r="E2672"/>
  <c r="H2671"/>
  <c r="G2671"/>
  <c r="F2671"/>
  <c r="E2671"/>
  <c r="H2670"/>
  <c r="G2670"/>
  <c r="F2670"/>
  <c r="E2670"/>
  <c r="H2669"/>
  <c r="G2669"/>
  <c r="F2669"/>
  <c r="E2669"/>
  <c r="H2668"/>
  <c r="G2668"/>
  <c r="F2668"/>
  <c r="E2668"/>
  <c r="H2667"/>
  <c r="G2667"/>
  <c r="F2667"/>
  <c r="E2667"/>
  <c r="H2666"/>
  <c r="G2666"/>
  <c r="F2666"/>
  <c r="E2666"/>
  <c r="H2665"/>
  <c r="G2665"/>
  <c r="F2665"/>
  <c r="E2665"/>
  <c r="H2664"/>
  <c r="G2664"/>
  <c r="F2664"/>
  <c r="E2664"/>
  <c r="H2663"/>
  <c r="G2663"/>
  <c r="F2663"/>
  <c r="E2663"/>
  <c r="H2662"/>
  <c r="G2662"/>
  <c r="F2662"/>
  <c r="E2662"/>
  <c r="H2661"/>
  <c r="G2661"/>
  <c r="F2661"/>
  <c r="E2661"/>
  <c r="H2660"/>
  <c r="G2660"/>
  <c r="F2660"/>
  <c r="E2660"/>
  <c r="H2659"/>
  <c r="G2659"/>
  <c r="F2659"/>
  <c r="E2659"/>
  <c r="H2658"/>
  <c r="G2658"/>
  <c r="F2658"/>
  <c r="E2658"/>
  <c r="H2657"/>
  <c r="G2657"/>
  <c r="F2657"/>
  <c r="E2657"/>
  <c r="H2656"/>
  <c r="G2656"/>
  <c r="F2656"/>
  <c r="E2656"/>
  <c r="H2655"/>
  <c r="G2655"/>
  <c r="F2655"/>
  <c r="E2655"/>
  <c r="H2654"/>
  <c r="G2654"/>
  <c r="F2654"/>
  <c r="E2654"/>
  <c r="H2653"/>
  <c r="G2653"/>
  <c r="F2653"/>
  <c r="E2653"/>
  <c r="H2652"/>
  <c r="G2652"/>
  <c r="F2652"/>
  <c r="E2652"/>
  <c r="H2651"/>
  <c r="G2651"/>
  <c r="F2651"/>
  <c r="E2651"/>
  <c r="H2650"/>
  <c r="G2650"/>
  <c r="F2650"/>
  <c r="E2650"/>
  <c r="H2649"/>
  <c r="G2649"/>
  <c r="F2649"/>
  <c r="E2649"/>
  <c r="H2648"/>
  <c r="G2648"/>
  <c r="F2648"/>
  <c r="E2648"/>
  <c r="H2647"/>
  <c r="G2647"/>
  <c r="F2647"/>
  <c r="E2647"/>
  <c r="H2646"/>
  <c r="G2646"/>
  <c r="F2646"/>
  <c r="E2646"/>
  <c r="H2645"/>
  <c r="G2645"/>
  <c r="F2645"/>
  <c r="E2645"/>
  <c r="H2644"/>
  <c r="G2644"/>
  <c r="F2644"/>
  <c r="E2644"/>
  <c r="H2643"/>
  <c r="G2643"/>
  <c r="F2643"/>
  <c r="E2643"/>
  <c r="H2642"/>
  <c r="G2642"/>
  <c r="F2642"/>
  <c r="E2642"/>
  <c r="H2641"/>
  <c r="G2641"/>
  <c r="F2641"/>
  <c r="E2641"/>
  <c r="H2640"/>
  <c r="G2640"/>
  <c r="F2640"/>
  <c r="E2640"/>
  <c r="H2639"/>
  <c r="G2639"/>
  <c r="F2639"/>
  <c r="E2639"/>
  <c r="H2638"/>
  <c r="G2638"/>
  <c r="F2638"/>
  <c r="E2638"/>
  <c r="H2637"/>
  <c r="G2637"/>
  <c r="F2637"/>
  <c r="E2637"/>
  <c r="H2636"/>
  <c r="G2636"/>
  <c r="F2636"/>
  <c r="E2636"/>
  <c r="H2635"/>
  <c r="G2635"/>
  <c r="F2635"/>
  <c r="E2635"/>
  <c r="H2634"/>
  <c r="G2634"/>
  <c r="F2634"/>
  <c r="E2634"/>
  <c r="H2633"/>
  <c r="G2633"/>
  <c r="F2633"/>
  <c r="E2633"/>
  <c r="H2632"/>
  <c r="G2632"/>
  <c r="F2632"/>
  <c r="E2632"/>
  <c r="H2631"/>
  <c r="G2631"/>
  <c r="F2631"/>
  <c r="E2631"/>
  <c r="H2630"/>
  <c r="G2630"/>
  <c r="F2630"/>
  <c r="E2630"/>
  <c r="H2629"/>
  <c r="G2629"/>
  <c r="F2629"/>
  <c r="E2629"/>
  <c r="H2628"/>
  <c r="G2628"/>
  <c r="F2628"/>
  <c r="E2628"/>
  <c r="H2627"/>
  <c r="G2627"/>
  <c r="F2627"/>
  <c r="E2627"/>
  <c r="H2626"/>
  <c r="G2626"/>
  <c r="F2626"/>
  <c r="E2626"/>
  <c r="H2625"/>
  <c r="G2625"/>
  <c r="F2625"/>
  <c r="E2625"/>
  <c r="H2624"/>
  <c r="G2624"/>
  <c r="F2624"/>
  <c r="E2624"/>
  <c r="H2623"/>
  <c r="G2623"/>
  <c r="F2623"/>
  <c r="E2623"/>
  <c r="H2622"/>
  <c r="G2622"/>
  <c r="F2622"/>
  <c r="E2622"/>
  <c r="H2621"/>
  <c r="G2621"/>
  <c r="F2621"/>
  <c r="E2621"/>
  <c r="H2620"/>
  <c r="G2620"/>
  <c r="F2620"/>
  <c r="E2620"/>
  <c r="H2619"/>
  <c r="G2619"/>
  <c r="F2619"/>
  <c r="E2619"/>
  <c r="H2618"/>
  <c r="G2618"/>
  <c r="F2618"/>
  <c r="E2618"/>
  <c r="H2617"/>
  <c r="G2617"/>
  <c r="F2617"/>
  <c r="E2617"/>
  <c r="H2616"/>
  <c r="G2616"/>
  <c r="F2616"/>
  <c r="E2616"/>
  <c r="H2615"/>
  <c r="G2615"/>
  <c r="F2615"/>
  <c r="E2615"/>
  <c r="H2614"/>
  <c r="G2614"/>
  <c r="F2614"/>
  <c r="E2614"/>
  <c r="H2613"/>
  <c r="G2613"/>
  <c r="F2613"/>
  <c r="E2613"/>
  <c r="H2612"/>
  <c r="G2612"/>
  <c r="F2612"/>
  <c r="E2612"/>
  <c r="H2611"/>
  <c r="G2611"/>
  <c r="F2611"/>
  <c r="E2611"/>
  <c r="H2610"/>
  <c r="G2610"/>
  <c r="F2610"/>
  <c r="E2610"/>
  <c r="H2609"/>
  <c r="G2609"/>
  <c r="F2609"/>
  <c r="E2609"/>
  <c r="H2608"/>
  <c r="G2608"/>
  <c r="F2608"/>
  <c r="E2608"/>
  <c r="H2607"/>
  <c r="G2607"/>
  <c r="F2607"/>
  <c r="E2607"/>
  <c r="H2606"/>
  <c r="G2606"/>
  <c r="F2606"/>
  <c r="E2606"/>
  <c r="H2605"/>
  <c r="G2605"/>
  <c r="F2605"/>
  <c r="E2605"/>
  <c r="H2604"/>
  <c r="G2604"/>
  <c r="F2604"/>
  <c r="E2604"/>
  <c r="H2603"/>
  <c r="G2603"/>
  <c r="F2603"/>
  <c r="E2603"/>
  <c r="H2602"/>
  <c r="G2602"/>
  <c r="F2602"/>
  <c r="E2602"/>
  <c r="H2601"/>
  <c r="G2601"/>
  <c r="F2601"/>
  <c r="E2601"/>
  <c r="H2600"/>
  <c r="G2600"/>
  <c r="F2600"/>
  <c r="E2600"/>
  <c r="H2599"/>
  <c r="G2599"/>
  <c r="F2599"/>
  <c r="E2599"/>
  <c r="H2598"/>
  <c r="G2598"/>
  <c r="F2598"/>
  <c r="E2598"/>
  <c r="H2597"/>
  <c r="G2597"/>
  <c r="F2597"/>
  <c r="E2597"/>
  <c r="H2596"/>
  <c r="G2596"/>
  <c r="F2596"/>
  <c r="E2596"/>
  <c r="H2595"/>
  <c r="G2595"/>
  <c r="F2595"/>
  <c r="E2595"/>
  <c r="H2594"/>
  <c r="G2594"/>
  <c r="F2594"/>
  <c r="E2594"/>
  <c r="H2593"/>
  <c r="G2593"/>
  <c r="F2593"/>
  <c r="E2593"/>
  <c r="H2592"/>
  <c r="G2592"/>
  <c r="F2592"/>
  <c r="E2592"/>
  <c r="H2591"/>
  <c r="G2591"/>
  <c r="F2591"/>
  <c r="E2591"/>
  <c r="H2590"/>
  <c r="G2590"/>
  <c r="F2590"/>
  <c r="E2590"/>
  <c r="H2589"/>
  <c r="G2589"/>
  <c r="F2589"/>
  <c r="E2589"/>
  <c r="H2588"/>
  <c r="G2588"/>
  <c r="F2588"/>
  <c r="E2588"/>
  <c r="H2587"/>
  <c r="G2587"/>
  <c r="F2587"/>
  <c r="E2587"/>
  <c r="H2586"/>
  <c r="G2586"/>
  <c r="F2586"/>
  <c r="E2586"/>
  <c r="H2585"/>
  <c r="G2585"/>
  <c r="F2585"/>
  <c r="E2585"/>
  <c r="H2584"/>
  <c r="G2584"/>
  <c r="F2584"/>
  <c r="E2584"/>
  <c r="H2583"/>
  <c r="G2583"/>
  <c r="F2583"/>
  <c r="E2583"/>
  <c r="H2582"/>
  <c r="G2582"/>
  <c r="F2582"/>
  <c r="E2582"/>
  <c r="H2581"/>
  <c r="G2581"/>
  <c r="F2581"/>
  <c r="E2581"/>
  <c r="H2580"/>
  <c r="G2580"/>
  <c r="F2580"/>
  <c r="E2580"/>
  <c r="H2579"/>
  <c r="G2579"/>
  <c r="F2579"/>
  <c r="E2579"/>
  <c r="H2578"/>
  <c r="G2578"/>
  <c r="F2578"/>
  <c r="E2578"/>
  <c r="H2577"/>
  <c r="G2577"/>
  <c r="F2577"/>
  <c r="E2577"/>
  <c r="H2576"/>
  <c r="G2576"/>
  <c r="F2576"/>
  <c r="E2576"/>
  <c r="H2575"/>
  <c r="G2575"/>
  <c r="F2575"/>
  <c r="E2575"/>
  <c r="H2574"/>
  <c r="G2574"/>
  <c r="F2574"/>
  <c r="E2574"/>
  <c r="H2573"/>
  <c r="G2573"/>
  <c r="F2573"/>
  <c r="E2573"/>
  <c r="H2572"/>
  <c r="G2572"/>
  <c r="F2572"/>
  <c r="E2572"/>
  <c r="H2571"/>
  <c r="G2571"/>
  <c r="F2571"/>
  <c r="E2571"/>
  <c r="H2570"/>
  <c r="G2570"/>
  <c r="F2570"/>
  <c r="E2570"/>
  <c r="H2569"/>
  <c r="G2569"/>
  <c r="F2569"/>
  <c r="E2569"/>
  <c r="H2568"/>
  <c r="G2568"/>
  <c r="F2568"/>
  <c r="E2568"/>
  <c r="H2567"/>
  <c r="G2567"/>
  <c r="F2567"/>
  <c r="E2567"/>
  <c r="H2566"/>
  <c r="G2566"/>
  <c r="F2566"/>
  <c r="E2566"/>
  <c r="H2565"/>
  <c r="G2565"/>
  <c r="F2565"/>
  <c r="E2565"/>
  <c r="H2564"/>
  <c r="G2564"/>
  <c r="F2564"/>
  <c r="E2564"/>
  <c r="H2563"/>
  <c r="G2563"/>
  <c r="F2563"/>
  <c r="E2563"/>
  <c r="H2562"/>
  <c r="G2562"/>
  <c r="F2562"/>
  <c r="E2562"/>
  <c r="H2561"/>
  <c r="G2561"/>
  <c r="F2561"/>
  <c r="E2561"/>
  <c r="H2560"/>
  <c r="G2560"/>
  <c r="F2560"/>
  <c r="E2560"/>
  <c r="H2559"/>
  <c r="G2559"/>
  <c r="F2559"/>
  <c r="E2559"/>
  <c r="H2558"/>
  <c r="G2558"/>
  <c r="F2558"/>
  <c r="E2558"/>
  <c r="H2557"/>
  <c r="G2557"/>
  <c r="F2557"/>
  <c r="E2557"/>
  <c r="H2556"/>
  <c r="G2556"/>
  <c r="F2556"/>
  <c r="E2556"/>
  <c r="H2555"/>
  <c r="G2555"/>
  <c r="F2555"/>
  <c r="E2555"/>
  <c r="H2554"/>
  <c r="G2554"/>
  <c r="F2554"/>
  <c r="E2554"/>
  <c r="H2553"/>
  <c r="G2553"/>
  <c r="F2553"/>
  <c r="E2553"/>
  <c r="H2552"/>
  <c r="G2552"/>
  <c r="F2552"/>
  <c r="E2552"/>
  <c r="H2551"/>
  <c r="G2551"/>
  <c r="F2551"/>
  <c r="E2551"/>
  <c r="H2550"/>
  <c r="G2550"/>
  <c r="F2550"/>
  <c r="E2550"/>
  <c r="H2549"/>
  <c r="G2549"/>
  <c r="F2549"/>
  <c r="E2549"/>
  <c r="H2548"/>
  <c r="G2548"/>
  <c r="F2548"/>
  <c r="E2548"/>
  <c r="H2547"/>
  <c r="G2547"/>
  <c r="F2547"/>
  <c r="E2547"/>
  <c r="H2546"/>
  <c r="G2546"/>
  <c r="F2546"/>
  <c r="E2546"/>
  <c r="H2545"/>
  <c r="G2545"/>
  <c r="F2545"/>
  <c r="E2545"/>
  <c r="H2544"/>
  <c r="G2544"/>
  <c r="F2544"/>
  <c r="E2544"/>
  <c r="H2543"/>
  <c r="G2543"/>
  <c r="F2543"/>
  <c r="E2543"/>
  <c r="H2542"/>
  <c r="G2542"/>
  <c r="F2542"/>
  <c r="E2542"/>
  <c r="H2541"/>
  <c r="G2541"/>
  <c r="F2541"/>
  <c r="E2541"/>
  <c r="H2540"/>
  <c r="G2540"/>
  <c r="F2540"/>
  <c r="E2540"/>
  <c r="H2539"/>
  <c r="G2539"/>
  <c r="F2539"/>
  <c r="E2539"/>
  <c r="H2538"/>
  <c r="G2538"/>
  <c r="F2538"/>
  <c r="E2538"/>
  <c r="H2537"/>
  <c r="G2537"/>
  <c r="F2537"/>
  <c r="E2537"/>
  <c r="H2536"/>
  <c r="G2536"/>
  <c r="F2536"/>
  <c r="E2536"/>
  <c r="H2535"/>
  <c r="G2535"/>
  <c r="F2535"/>
  <c r="E2535"/>
  <c r="H2534"/>
  <c r="G2534"/>
  <c r="F2534"/>
  <c r="E2534"/>
  <c r="H2533"/>
  <c r="G2533"/>
  <c r="F2533"/>
  <c r="E2533"/>
  <c r="H2532"/>
  <c r="G2532"/>
  <c r="F2532"/>
  <c r="E2532"/>
  <c r="H2531"/>
  <c r="G2531"/>
  <c r="F2531"/>
  <c r="E2531"/>
  <c r="H2530"/>
  <c r="G2530"/>
  <c r="F2530"/>
  <c r="E2530"/>
  <c r="H2529"/>
  <c r="G2529"/>
  <c r="F2529"/>
  <c r="E2529"/>
  <c r="H2528"/>
  <c r="G2528"/>
  <c r="F2528"/>
  <c r="E2528"/>
  <c r="H2527"/>
  <c r="G2527"/>
  <c r="F2527"/>
  <c r="E2527"/>
  <c r="H2526"/>
  <c r="G2526"/>
  <c r="F2526"/>
  <c r="E2526"/>
  <c r="H2525"/>
  <c r="G2525"/>
  <c r="F2525"/>
  <c r="E2525"/>
  <c r="H2524"/>
  <c r="G2524"/>
  <c r="F2524"/>
  <c r="E2524"/>
  <c r="H2523"/>
  <c r="G2523"/>
  <c r="F2523"/>
  <c r="E2523"/>
  <c r="H2522"/>
  <c r="G2522"/>
  <c r="F2522"/>
  <c r="E2522"/>
  <c r="H2521"/>
  <c r="G2521"/>
  <c r="F2521"/>
  <c r="E2521"/>
  <c r="H2520"/>
  <c r="G2520"/>
  <c r="F2520"/>
  <c r="E2520"/>
  <c r="H2519"/>
  <c r="G2519"/>
  <c r="F2519"/>
  <c r="E2519"/>
  <c r="H2518"/>
  <c r="G2518"/>
  <c r="F2518"/>
  <c r="E2518"/>
  <c r="H2517"/>
  <c r="G2517"/>
  <c r="F2517"/>
  <c r="E2517"/>
  <c r="H2516"/>
  <c r="G2516"/>
  <c r="F2516"/>
  <c r="E2516"/>
  <c r="H2515"/>
  <c r="G2515"/>
  <c r="F2515"/>
  <c r="E2515"/>
  <c r="H2514"/>
  <c r="G2514"/>
  <c r="F2514"/>
  <c r="E2514"/>
  <c r="H2513"/>
  <c r="G2513"/>
  <c r="F2513"/>
  <c r="E2513"/>
  <c r="H2512"/>
  <c r="G2512"/>
  <c r="F2512"/>
  <c r="E2512"/>
  <c r="H2511"/>
  <c r="G2511"/>
  <c r="F2511"/>
  <c r="E2511"/>
  <c r="H2510"/>
  <c r="G2510"/>
  <c r="F2510"/>
  <c r="E2510"/>
  <c r="H2509"/>
  <c r="G2509"/>
  <c r="F2509"/>
  <c r="E2509"/>
  <c r="H2508"/>
  <c r="G2508"/>
  <c r="F2508"/>
  <c r="E2508"/>
  <c r="H2507"/>
  <c r="G2507"/>
  <c r="F2507"/>
  <c r="E2507"/>
  <c r="H2506"/>
  <c r="G2506"/>
  <c r="F2506"/>
  <c r="E2506"/>
  <c r="H2505"/>
  <c r="G2505"/>
  <c r="F2505"/>
  <c r="E2505"/>
  <c r="H2504"/>
  <c r="G2504"/>
  <c r="F2504"/>
  <c r="E2504"/>
  <c r="H2503"/>
  <c r="G2503"/>
  <c r="F2503"/>
  <c r="E2503"/>
  <c r="H2502"/>
  <c r="G2502"/>
  <c r="F2502"/>
  <c r="E2502"/>
  <c r="H2501"/>
  <c r="G2501"/>
  <c r="F2501"/>
  <c r="E2501"/>
  <c r="H2500"/>
  <c r="G2500"/>
  <c r="F2500"/>
  <c r="E2500"/>
  <c r="H2499"/>
  <c r="G2499"/>
  <c r="F2499"/>
  <c r="E2499"/>
  <c r="H2498"/>
  <c r="G2498"/>
  <c r="F2498"/>
  <c r="E2498"/>
  <c r="H2497"/>
  <c r="G2497"/>
  <c r="F2497"/>
  <c r="E2497"/>
  <c r="H2496"/>
  <c r="G2496"/>
  <c r="F2496"/>
  <c r="E2496"/>
  <c r="H2495"/>
  <c r="G2495"/>
  <c r="F2495"/>
  <c r="E2495"/>
  <c r="H2494"/>
  <c r="G2494"/>
  <c r="F2494"/>
  <c r="E2494"/>
  <c r="H2493"/>
  <c r="G2493"/>
  <c r="F2493"/>
  <c r="E2493"/>
  <c r="H2492"/>
  <c r="G2492"/>
  <c r="F2492"/>
  <c r="E2492"/>
  <c r="H2491"/>
  <c r="G2491"/>
  <c r="F2491"/>
  <c r="E2491"/>
  <c r="H2490"/>
  <c r="G2490"/>
  <c r="F2490"/>
  <c r="E2490"/>
  <c r="H2489"/>
  <c r="G2489"/>
  <c r="F2489"/>
  <c r="E2489"/>
  <c r="H2488"/>
  <c r="G2488"/>
  <c r="F2488"/>
  <c r="E2488"/>
  <c r="H2487"/>
  <c r="G2487"/>
  <c r="F2487"/>
  <c r="E2487"/>
  <c r="H2486"/>
  <c r="G2486"/>
  <c r="F2486"/>
  <c r="E2486"/>
  <c r="H2485"/>
  <c r="G2485"/>
  <c r="F2485"/>
  <c r="E2485"/>
  <c r="H2484"/>
  <c r="G2484"/>
  <c r="F2484"/>
  <c r="E2484"/>
  <c r="H2483"/>
  <c r="G2483"/>
  <c r="F2483"/>
  <c r="E2483"/>
  <c r="H2482"/>
  <c r="G2482"/>
  <c r="F2482"/>
  <c r="E2482"/>
  <c r="H2481"/>
  <c r="G2481"/>
  <c r="F2481"/>
  <c r="E2481"/>
  <c r="H2480"/>
  <c r="G2480"/>
  <c r="F2480"/>
  <c r="E2480"/>
  <c r="H2479"/>
  <c r="G2479"/>
  <c r="F2479"/>
  <c r="E2479"/>
  <c r="H2478"/>
  <c r="G2478"/>
  <c r="F2478"/>
  <c r="E2478"/>
  <c r="H2477"/>
  <c r="G2477"/>
  <c r="F2477"/>
  <c r="E2477"/>
  <c r="H2476"/>
  <c r="G2476"/>
  <c r="F2476"/>
  <c r="E2476"/>
  <c r="H2475"/>
  <c r="G2475"/>
  <c r="F2475"/>
  <c r="E2475"/>
  <c r="H2474"/>
  <c r="G2474"/>
  <c r="F2474"/>
  <c r="E2474"/>
  <c r="H2473"/>
  <c r="G2473"/>
  <c r="F2473"/>
  <c r="E2473"/>
  <c r="H2472"/>
  <c r="G2472"/>
  <c r="F2472"/>
  <c r="E2472"/>
  <c r="H2471"/>
  <c r="G2471"/>
  <c r="F2471"/>
  <c r="E2471"/>
  <c r="H2470"/>
  <c r="G2470"/>
  <c r="F2470"/>
  <c r="E2470"/>
  <c r="H2469"/>
  <c r="G2469"/>
  <c r="F2469"/>
  <c r="E2469"/>
  <c r="H2468"/>
  <c r="G2468"/>
  <c r="F2468"/>
  <c r="E2468"/>
  <c r="H2467"/>
  <c r="G2467"/>
  <c r="F2467"/>
  <c r="E2467"/>
  <c r="H2466"/>
  <c r="G2466"/>
  <c r="F2466"/>
  <c r="E2466"/>
  <c r="H2465"/>
  <c r="G2465"/>
  <c r="F2465"/>
  <c r="E2465"/>
  <c r="H2464"/>
  <c r="G2464"/>
  <c r="F2464"/>
  <c r="E2464"/>
  <c r="H2463"/>
  <c r="G2463"/>
  <c r="F2463"/>
  <c r="E2463"/>
  <c r="H2462"/>
  <c r="G2462"/>
  <c r="F2462"/>
  <c r="E2462"/>
  <c r="H2461"/>
  <c r="G2461"/>
  <c r="F2461"/>
  <c r="E2461"/>
  <c r="H2460"/>
  <c r="G2460"/>
  <c r="F2460"/>
  <c r="E2460"/>
  <c r="H2459"/>
  <c r="G2459"/>
  <c r="F2459"/>
  <c r="E2459"/>
  <c r="H2458"/>
  <c r="G2458"/>
  <c r="F2458"/>
  <c r="E2458"/>
  <c r="H2457"/>
  <c r="G2457"/>
  <c r="F2457"/>
  <c r="E2457"/>
  <c r="H2456"/>
  <c r="G2456"/>
  <c r="F2456"/>
  <c r="E2456"/>
  <c r="H2455"/>
  <c r="G2455"/>
  <c r="F2455"/>
  <c r="E2455"/>
  <c r="H2454"/>
  <c r="G2454"/>
  <c r="F2454"/>
  <c r="E2454"/>
  <c r="H2453"/>
  <c r="G2453"/>
  <c r="F2453"/>
  <c r="E2453"/>
  <c r="H2452"/>
  <c r="G2452"/>
  <c r="F2452"/>
  <c r="E2452"/>
  <c r="H2451"/>
  <c r="G2451"/>
  <c r="F2451"/>
  <c r="E2451"/>
  <c r="H2450"/>
  <c r="G2450"/>
  <c r="F2450"/>
  <c r="E2450"/>
  <c r="H2449"/>
  <c r="G2449"/>
  <c r="F2449"/>
  <c r="E2449"/>
  <c r="H2448"/>
  <c r="G2448"/>
  <c r="F2448"/>
  <c r="E2448"/>
  <c r="H2447"/>
  <c r="G2447"/>
  <c r="F2447"/>
  <c r="E2447"/>
  <c r="H2446"/>
  <c r="G2446"/>
  <c r="F2446"/>
  <c r="E2446"/>
  <c r="H2445"/>
  <c r="G2445"/>
  <c r="F2445"/>
  <c r="E2445"/>
  <c r="H2444"/>
  <c r="G2444"/>
  <c r="F2444"/>
  <c r="E2444"/>
  <c r="H2443"/>
  <c r="G2443"/>
  <c r="F2443"/>
  <c r="E2443"/>
  <c r="H2442"/>
  <c r="G2442"/>
  <c r="F2442"/>
  <c r="E2442"/>
  <c r="H2441"/>
  <c r="G2441"/>
  <c r="F2441"/>
  <c r="E2441"/>
  <c r="H2440"/>
  <c r="G2440"/>
  <c r="F2440"/>
  <c r="E2440"/>
  <c r="H2439"/>
  <c r="G2439"/>
  <c r="F2439"/>
  <c r="E2439"/>
  <c r="H2438"/>
  <c r="G2438"/>
  <c r="F2438"/>
  <c r="E2438"/>
  <c r="H2437"/>
  <c r="G2437"/>
  <c r="F2437"/>
  <c r="E2437"/>
  <c r="H2436"/>
  <c r="G2436"/>
  <c r="F2436"/>
  <c r="E2436"/>
  <c r="H2435"/>
  <c r="G2435"/>
  <c r="F2435"/>
  <c r="E2435"/>
  <c r="H2434"/>
  <c r="G2434"/>
  <c r="F2434"/>
  <c r="E2434"/>
  <c r="H2433"/>
  <c r="G2433"/>
  <c r="F2433"/>
  <c r="E2433"/>
  <c r="H2432"/>
  <c r="G2432"/>
  <c r="F2432"/>
  <c r="E2432"/>
  <c r="H2431"/>
  <c r="G2431"/>
  <c r="F2431"/>
  <c r="E2431"/>
  <c r="H2430"/>
  <c r="G2430"/>
  <c r="F2430"/>
  <c r="E2430"/>
  <c r="H2429"/>
  <c r="G2429"/>
  <c r="F2429"/>
  <c r="E2429"/>
  <c r="H2428"/>
  <c r="G2428"/>
  <c r="F2428"/>
  <c r="E2428"/>
  <c r="H2427"/>
  <c r="G2427"/>
  <c r="F2427"/>
  <c r="E2427"/>
  <c r="H2426"/>
  <c r="G2426"/>
  <c r="F2426"/>
  <c r="E2426"/>
  <c r="H2425"/>
  <c r="G2425"/>
  <c r="F2425"/>
  <c r="E2425"/>
  <c r="H2424"/>
  <c r="G2424"/>
  <c r="F2424"/>
  <c r="E2424"/>
  <c r="H2423"/>
  <c r="G2423"/>
  <c r="F2423"/>
  <c r="E2423"/>
  <c r="H2422"/>
  <c r="G2422"/>
  <c r="F2422"/>
  <c r="E2422"/>
  <c r="H2421"/>
  <c r="G2421"/>
  <c r="F2421"/>
  <c r="E2421"/>
  <c r="H2420"/>
  <c r="G2420"/>
  <c r="F2420"/>
  <c r="E2420"/>
  <c r="H2419"/>
  <c r="G2419"/>
  <c r="F2419"/>
  <c r="E2419"/>
  <c r="H2418"/>
  <c r="G2418"/>
  <c r="F2418"/>
  <c r="E2418"/>
  <c r="H2417"/>
  <c r="G2417"/>
  <c r="F2417"/>
  <c r="E2417"/>
  <c r="H2416"/>
  <c r="G2416"/>
  <c r="F2416"/>
  <c r="E2416"/>
  <c r="H2415"/>
  <c r="G2415"/>
  <c r="F2415"/>
  <c r="E2415"/>
  <c r="H2414"/>
  <c r="G2414"/>
  <c r="F2414"/>
  <c r="E2414"/>
  <c r="H2413"/>
  <c r="G2413"/>
  <c r="F2413"/>
  <c r="E2413"/>
  <c r="H2412"/>
  <c r="G2412"/>
  <c r="F2412"/>
  <c r="E2412"/>
  <c r="H2411"/>
  <c r="G2411"/>
  <c r="F2411"/>
  <c r="E2411"/>
  <c r="H2410"/>
  <c r="G2410"/>
  <c r="F2410"/>
  <c r="E2410"/>
  <c r="H2409"/>
  <c r="G2409"/>
  <c r="F2409"/>
  <c r="E2409"/>
  <c r="H2408"/>
  <c r="G2408"/>
  <c r="F2408"/>
  <c r="E2408"/>
  <c r="H2407"/>
  <c r="G2407"/>
  <c r="F2407"/>
  <c r="E2407"/>
  <c r="H2406"/>
  <c r="G2406"/>
  <c r="F2406"/>
  <c r="E2406"/>
  <c r="H2405"/>
  <c r="G2405"/>
  <c r="F2405"/>
  <c r="E2405"/>
  <c r="H2404"/>
  <c r="G2404"/>
  <c r="F2404"/>
  <c r="E2404"/>
  <c r="H2403"/>
  <c r="G2403"/>
  <c r="F2403"/>
  <c r="E2403"/>
  <c r="H2402"/>
  <c r="G2402"/>
  <c r="F2402"/>
  <c r="E2402"/>
  <c r="H2401"/>
  <c r="G2401"/>
  <c r="F2401"/>
  <c r="E2401"/>
  <c r="H2400"/>
  <c r="G2400"/>
  <c r="F2400"/>
  <c r="E2400"/>
  <c r="H2399"/>
  <c r="G2399"/>
  <c r="F2399"/>
  <c r="E2399"/>
  <c r="H2398"/>
  <c r="G2398"/>
  <c r="F2398"/>
  <c r="E2398"/>
  <c r="H2397"/>
  <c r="G2397"/>
  <c r="F2397"/>
  <c r="E2397"/>
  <c r="H2396"/>
  <c r="G2396"/>
  <c r="F2396"/>
  <c r="E2396"/>
  <c r="H2395"/>
  <c r="G2395"/>
  <c r="F2395"/>
  <c r="E2395"/>
  <c r="H2394"/>
  <c r="G2394"/>
  <c r="F2394"/>
  <c r="E2394"/>
  <c r="H2393"/>
  <c r="G2393"/>
  <c r="F2393"/>
  <c r="E2393"/>
  <c r="H2392"/>
  <c r="G2392"/>
  <c r="F2392"/>
  <c r="E2392"/>
  <c r="H2391"/>
  <c r="G2391"/>
  <c r="F2391"/>
  <c r="E2391"/>
  <c r="H2390"/>
  <c r="G2390"/>
  <c r="F2390"/>
  <c r="E2390"/>
  <c r="H2389"/>
  <c r="G2389"/>
  <c r="F2389"/>
  <c r="E2389"/>
  <c r="H2388"/>
  <c r="G2388"/>
  <c r="F2388"/>
  <c r="E2388"/>
  <c r="H2387"/>
  <c r="G2387"/>
  <c r="F2387"/>
  <c r="E2387"/>
  <c r="H2386"/>
  <c r="G2386"/>
  <c r="F2386"/>
  <c r="E2386"/>
  <c r="H2385"/>
  <c r="G2385"/>
  <c r="F2385"/>
  <c r="E2385"/>
  <c r="H2384"/>
  <c r="G2384"/>
  <c r="F2384"/>
  <c r="E2384"/>
  <c r="H2383"/>
  <c r="G2383"/>
  <c r="F2383"/>
  <c r="E2383"/>
  <c r="H2382"/>
  <c r="G2382"/>
  <c r="F2382"/>
  <c r="E2382"/>
  <c r="H2381"/>
  <c r="G2381"/>
  <c r="F2381"/>
  <c r="E2381"/>
  <c r="H2380"/>
  <c r="G2380"/>
  <c r="F2380"/>
  <c r="E2380"/>
  <c r="H2379"/>
  <c r="G2379"/>
  <c r="F2379"/>
  <c r="E2379"/>
  <c r="H2378"/>
  <c r="G2378"/>
  <c r="F2378"/>
  <c r="E2378"/>
  <c r="H2377"/>
  <c r="G2377"/>
  <c r="F2377"/>
  <c r="E2377"/>
  <c r="H2376"/>
  <c r="G2376"/>
  <c r="F2376"/>
  <c r="E2376"/>
  <c r="H2375"/>
  <c r="G2375"/>
  <c r="F2375"/>
  <c r="E2375"/>
  <c r="H2374"/>
  <c r="G2374"/>
  <c r="F2374"/>
  <c r="E2374"/>
  <c r="H2373"/>
  <c r="G2373"/>
  <c r="F2373"/>
  <c r="E2373"/>
  <c r="H2372"/>
  <c r="G2372"/>
  <c r="F2372"/>
  <c r="E2372"/>
  <c r="H2371"/>
  <c r="G2371"/>
  <c r="F2371"/>
  <c r="E2371"/>
  <c r="H2370"/>
  <c r="G2370"/>
  <c r="F2370"/>
  <c r="E2370"/>
  <c r="H2369"/>
  <c r="G2369"/>
  <c r="F2369"/>
  <c r="E2369"/>
  <c r="H2368"/>
  <c r="G2368"/>
  <c r="F2368"/>
  <c r="E2368"/>
  <c r="H2367"/>
  <c r="G2367"/>
  <c r="F2367"/>
  <c r="E2367"/>
  <c r="H2366"/>
  <c r="G2366"/>
  <c r="F2366"/>
  <c r="E2366"/>
  <c r="H2365"/>
  <c r="G2365"/>
  <c r="F2365"/>
  <c r="E2365"/>
  <c r="H2364"/>
  <c r="G2364"/>
  <c r="F2364"/>
  <c r="E2364"/>
  <c r="H2363"/>
  <c r="G2363"/>
  <c r="F2363"/>
  <c r="E2363"/>
  <c r="H2362"/>
  <c r="G2362"/>
  <c r="F2362"/>
  <c r="E2362"/>
  <c r="H2361"/>
  <c r="G2361"/>
  <c r="F2361"/>
  <c r="E2361"/>
  <c r="H2360"/>
  <c r="G2360"/>
  <c r="F2360"/>
  <c r="E2360"/>
  <c r="H2359"/>
  <c r="G2359"/>
  <c r="F2359"/>
  <c r="E2359"/>
  <c r="H2358"/>
  <c r="G2358"/>
  <c r="F2358"/>
  <c r="E2358"/>
  <c r="H2357"/>
  <c r="G2357"/>
  <c r="F2357"/>
  <c r="E2357"/>
  <c r="H2356"/>
  <c r="G2356"/>
  <c r="F2356"/>
  <c r="E2356"/>
  <c r="H2355"/>
  <c r="G2355"/>
  <c r="F2355"/>
  <c r="E2355"/>
  <c r="H2354"/>
  <c r="G2354"/>
  <c r="F2354"/>
  <c r="E2354"/>
  <c r="H2353"/>
  <c r="G2353"/>
  <c r="F2353"/>
  <c r="E2353"/>
  <c r="H2352"/>
  <c r="G2352"/>
  <c r="F2352"/>
  <c r="E2352"/>
  <c r="H2351"/>
  <c r="G2351"/>
  <c r="F2351"/>
  <c r="E2351"/>
  <c r="H2350"/>
  <c r="G2350"/>
  <c r="F2350"/>
  <c r="E2350"/>
  <c r="H2349"/>
  <c r="G2349"/>
  <c r="F2349"/>
  <c r="E2349"/>
  <c r="H2348"/>
  <c r="G2348"/>
  <c r="F2348"/>
  <c r="E2348"/>
  <c r="H2347"/>
  <c r="G2347"/>
  <c r="F2347"/>
  <c r="E2347"/>
  <c r="H2346"/>
  <c r="G2346"/>
  <c r="F2346"/>
  <c r="E2346"/>
  <c r="H2345"/>
  <c r="G2345"/>
  <c r="F2345"/>
  <c r="E2345"/>
  <c r="H2344"/>
  <c r="G2344"/>
  <c r="F2344"/>
  <c r="E2344"/>
  <c r="H2343"/>
  <c r="G2343"/>
  <c r="F2343"/>
  <c r="E2343"/>
  <c r="H2342"/>
  <c r="G2342"/>
  <c r="F2342"/>
  <c r="E2342"/>
  <c r="H2341"/>
  <c r="G2341"/>
  <c r="F2341"/>
  <c r="E2341"/>
  <c r="H2340"/>
  <c r="G2340"/>
  <c r="F2340"/>
  <c r="E2340"/>
  <c r="H2339"/>
  <c r="G2339"/>
  <c r="F2339"/>
  <c r="E2339"/>
  <c r="H2338"/>
  <c r="G2338"/>
  <c r="F2338"/>
  <c r="E2338"/>
  <c r="H2337"/>
  <c r="G2337"/>
  <c r="F2337"/>
  <c r="E2337"/>
  <c r="H2336"/>
  <c r="G2336"/>
  <c r="F2336"/>
  <c r="E2336"/>
  <c r="H2335"/>
  <c r="G2335"/>
  <c r="F2335"/>
  <c r="E2335"/>
  <c r="H2334"/>
  <c r="G2334"/>
  <c r="F2334"/>
  <c r="E2334"/>
  <c r="H2333"/>
  <c r="G2333"/>
  <c r="F2333"/>
  <c r="E2333"/>
  <c r="H2332"/>
  <c r="G2332"/>
  <c r="F2332"/>
  <c r="E2332"/>
  <c r="H2331"/>
  <c r="G2331"/>
  <c r="F2331"/>
  <c r="E2331"/>
  <c r="H2330"/>
  <c r="G2330"/>
  <c r="F2330"/>
  <c r="E2330"/>
  <c r="H2329"/>
  <c r="G2329"/>
  <c r="F2329"/>
  <c r="E2329"/>
  <c r="H2328"/>
  <c r="G2328"/>
  <c r="F2328"/>
  <c r="E2328"/>
  <c r="H2327"/>
  <c r="G2327"/>
  <c r="F2327"/>
  <c r="E2327"/>
  <c r="H2326"/>
  <c r="G2326"/>
  <c r="F2326"/>
  <c r="E2326"/>
  <c r="H2325"/>
  <c r="G2325"/>
  <c r="F2325"/>
  <c r="E2325"/>
  <c r="H2324"/>
  <c r="G2324"/>
  <c r="F2324"/>
  <c r="E2324"/>
  <c r="H2323"/>
  <c r="G2323"/>
  <c r="F2323"/>
  <c r="E2323"/>
  <c r="H2322"/>
  <c r="G2322"/>
  <c r="F2322"/>
  <c r="E2322"/>
  <c r="H2321"/>
  <c r="G2321"/>
  <c r="F2321"/>
  <c r="E2321"/>
  <c r="H2320"/>
  <c r="G2320"/>
  <c r="F2320"/>
  <c r="E2320"/>
  <c r="H2319"/>
  <c r="G2319"/>
  <c r="F2319"/>
  <c r="E2319"/>
  <c r="H2318"/>
  <c r="G2318"/>
  <c r="F2318"/>
  <c r="E2318"/>
  <c r="H2317"/>
  <c r="G2317"/>
  <c r="F2317"/>
  <c r="E2317"/>
  <c r="H2316"/>
  <c r="G2316"/>
  <c r="F2316"/>
  <c r="E2316"/>
  <c r="H2315"/>
  <c r="G2315"/>
  <c r="F2315"/>
  <c r="E2315"/>
  <c r="H2314"/>
  <c r="G2314"/>
  <c r="F2314"/>
  <c r="E2314"/>
  <c r="H2313"/>
  <c r="G2313"/>
  <c r="F2313"/>
  <c r="E2313"/>
  <c r="H2312"/>
  <c r="G2312"/>
  <c r="F2312"/>
  <c r="E2312"/>
  <c r="H2311"/>
  <c r="G2311"/>
  <c r="F2311"/>
  <c r="E2311"/>
  <c r="H2310"/>
  <c r="G2310"/>
  <c r="F2310"/>
  <c r="E2310"/>
  <c r="H2309"/>
  <c r="G2309"/>
  <c r="F2309"/>
  <c r="E2309"/>
  <c r="H2308"/>
  <c r="G2308"/>
  <c r="F2308"/>
  <c r="E2308"/>
  <c r="H2307"/>
  <c r="G2307"/>
  <c r="F2307"/>
  <c r="E2307"/>
  <c r="H2306"/>
  <c r="G2306"/>
  <c r="F2306"/>
  <c r="E2306"/>
  <c r="H2305"/>
  <c r="G2305"/>
  <c r="F2305"/>
  <c r="E2305"/>
  <c r="H2304"/>
  <c r="G2304"/>
  <c r="F2304"/>
  <c r="E2304"/>
  <c r="H2303"/>
  <c r="G2303"/>
  <c r="F2303"/>
  <c r="E2303"/>
  <c r="H2302"/>
  <c r="G2302"/>
  <c r="F2302"/>
  <c r="E2302"/>
  <c r="H2301"/>
  <c r="G2301"/>
  <c r="F2301"/>
  <c r="E2301"/>
  <c r="H2300"/>
  <c r="G2300"/>
  <c r="F2300"/>
  <c r="E2300"/>
  <c r="H2299"/>
  <c r="G2299"/>
  <c r="F2299"/>
  <c r="E2299"/>
  <c r="H2298"/>
  <c r="G2298"/>
  <c r="F2298"/>
  <c r="E2298"/>
  <c r="H2297"/>
  <c r="G2297"/>
  <c r="F2297"/>
  <c r="E2297"/>
  <c r="H2296"/>
  <c r="G2296"/>
  <c r="F2296"/>
  <c r="E2296"/>
  <c r="H2295"/>
  <c r="G2295"/>
  <c r="F2295"/>
  <c r="E2295"/>
  <c r="H2294"/>
  <c r="G2294"/>
  <c r="F2294"/>
  <c r="E2294"/>
  <c r="H2293"/>
  <c r="G2293"/>
  <c r="F2293"/>
  <c r="E2293"/>
  <c r="H2292"/>
  <c r="G2292"/>
  <c r="F2292"/>
  <c r="E2292"/>
  <c r="H2291"/>
  <c r="G2291"/>
  <c r="F2291"/>
  <c r="E2291"/>
  <c r="H2290"/>
  <c r="G2290"/>
  <c r="F2290"/>
  <c r="E2290"/>
  <c r="H2289"/>
  <c r="G2289"/>
  <c r="F2289"/>
  <c r="E2289"/>
  <c r="H2288"/>
  <c r="G2288"/>
  <c r="F2288"/>
  <c r="E2288"/>
  <c r="H2287"/>
  <c r="G2287"/>
  <c r="F2287"/>
  <c r="E2287"/>
  <c r="H2286"/>
  <c r="G2286"/>
  <c r="F2286"/>
  <c r="E2286"/>
  <c r="H2285"/>
  <c r="G2285"/>
  <c r="F2285"/>
  <c r="E2285"/>
  <c r="H2284"/>
  <c r="G2284"/>
  <c r="F2284"/>
  <c r="E2284"/>
  <c r="H2283"/>
  <c r="G2283"/>
  <c r="F2283"/>
  <c r="E2283"/>
  <c r="H2282"/>
  <c r="G2282"/>
  <c r="F2282"/>
  <c r="E2282"/>
  <c r="H2281"/>
  <c r="G2281"/>
  <c r="F2281"/>
  <c r="E2281"/>
  <c r="H2280"/>
  <c r="G2280"/>
  <c r="F2280"/>
  <c r="E2280"/>
  <c r="H2279"/>
  <c r="G2279"/>
  <c r="F2279"/>
  <c r="E2279"/>
  <c r="H2278"/>
  <c r="G2278"/>
  <c r="F2278"/>
  <c r="E2278"/>
  <c r="H2277"/>
  <c r="G2277"/>
  <c r="F2277"/>
  <c r="E2277"/>
  <c r="H2276"/>
  <c r="G2276"/>
  <c r="F2276"/>
  <c r="E2276"/>
  <c r="H2275"/>
  <c r="G2275"/>
  <c r="F2275"/>
  <c r="E2275"/>
  <c r="H2274"/>
  <c r="G2274"/>
  <c r="F2274"/>
  <c r="E2274"/>
  <c r="H2273"/>
  <c r="G2273"/>
  <c r="F2273"/>
  <c r="E2273"/>
  <c r="H2272"/>
  <c r="G2272"/>
  <c r="F2272"/>
  <c r="E2272"/>
  <c r="H2271"/>
  <c r="G2271"/>
  <c r="F2271"/>
  <c r="E2271"/>
  <c r="H2270"/>
  <c r="G2270"/>
  <c r="F2270"/>
  <c r="E2270"/>
  <c r="H2269"/>
  <c r="G2269"/>
  <c r="F2269"/>
  <c r="E2269"/>
  <c r="H2268"/>
  <c r="G2268"/>
  <c r="F2268"/>
  <c r="E2268"/>
  <c r="H2267"/>
  <c r="G2267"/>
  <c r="F2267"/>
  <c r="E2267"/>
  <c r="H2266"/>
  <c r="G2266"/>
  <c r="F2266"/>
  <c r="E2266"/>
  <c r="H2265"/>
  <c r="G2265"/>
  <c r="F2265"/>
  <c r="E2265"/>
  <c r="H2264"/>
  <c r="G2264"/>
  <c r="F2264"/>
  <c r="E2264"/>
  <c r="H2263"/>
  <c r="G2263"/>
  <c r="F2263"/>
  <c r="E2263"/>
  <c r="H2262"/>
  <c r="G2262"/>
  <c r="F2262"/>
  <c r="E2262"/>
  <c r="H2261"/>
  <c r="G2261"/>
  <c r="F2261"/>
  <c r="E2261"/>
  <c r="H2260"/>
  <c r="G2260"/>
  <c r="F2260"/>
  <c r="E2260"/>
  <c r="H2259"/>
  <c r="G2259"/>
  <c r="F2259"/>
  <c r="E2259"/>
  <c r="H2258"/>
  <c r="G2258"/>
  <c r="F2258"/>
  <c r="E2258"/>
  <c r="H2257"/>
  <c r="G2257"/>
  <c r="F2257"/>
  <c r="E2257"/>
  <c r="H2256"/>
  <c r="G2256"/>
  <c r="F2256"/>
  <c r="E2256"/>
  <c r="H2255"/>
  <c r="G2255"/>
  <c r="F2255"/>
  <c r="E2255"/>
  <c r="H2254"/>
  <c r="G2254"/>
  <c r="F2254"/>
  <c r="E2254"/>
  <c r="H2253"/>
  <c r="G2253"/>
  <c r="F2253"/>
  <c r="E2253"/>
  <c r="H2252"/>
  <c r="G2252"/>
  <c r="F2252"/>
  <c r="E2252"/>
  <c r="H2251"/>
  <c r="G2251"/>
  <c r="F2251"/>
  <c r="E2251"/>
  <c r="H2250"/>
  <c r="G2250"/>
  <c r="F2250"/>
  <c r="E2250"/>
  <c r="H2249"/>
  <c r="G2249"/>
  <c r="F2249"/>
  <c r="E2249"/>
  <c r="H2248"/>
  <c r="G2248"/>
  <c r="F2248"/>
  <c r="E2248"/>
  <c r="H2247"/>
  <c r="G2247"/>
  <c r="F2247"/>
  <c r="E2247"/>
  <c r="H2246"/>
  <c r="G2246"/>
  <c r="F2246"/>
  <c r="E2246"/>
  <c r="H2245"/>
  <c r="G2245"/>
  <c r="F2245"/>
  <c r="E2245"/>
  <c r="H2244"/>
  <c r="G2244"/>
  <c r="F2244"/>
  <c r="E2244"/>
  <c r="H2243"/>
  <c r="G2243"/>
  <c r="F2243"/>
  <c r="E2243"/>
  <c r="H2242"/>
  <c r="G2242"/>
  <c r="F2242"/>
  <c r="E2242"/>
  <c r="H2241"/>
  <c r="G2241"/>
  <c r="F2241"/>
  <c r="E2241"/>
  <c r="H2240"/>
  <c r="G2240"/>
  <c r="F2240"/>
  <c r="E2240"/>
  <c r="H2239"/>
  <c r="G2239"/>
  <c r="F2239"/>
  <c r="E2239"/>
  <c r="H2238"/>
  <c r="G2238"/>
  <c r="F2238"/>
  <c r="E2238"/>
  <c r="H2237"/>
  <c r="G2237"/>
  <c r="F2237"/>
  <c r="E2237"/>
  <c r="H2236"/>
  <c r="G2236"/>
  <c r="F2236"/>
  <c r="E2236"/>
  <c r="H2235"/>
  <c r="G2235"/>
  <c r="F2235"/>
  <c r="E2235"/>
  <c r="H2234"/>
  <c r="G2234"/>
  <c r="F2234"/>
  <c r="E2234"/>
  <c r="H2233"/>
  <c r="G2233"/>
  <c r="F2233"/>
  <c r="E2233"/>
  <c r="H2232"/>
  <c r="G2232"/>
  <c r="F2232"/>
  <c r="E2232"/>
  <c r="H2231"/>
  <c r="G2231"/>
  <c r="F2231"/>
  <c r="E2231"/>
  <c r="H2230"/>
  <c r="G2230"/>
  <c r="F2230"/>
  <c r="E2230"/>
  <c r="H2229"/>
  <c r="G2229"/>
  <c r="F2229"/>
  <c r="E2229"/>
  <c r="H2228"/>
  <c r="G2228"/>
  <c r="F2228"/>
  <c r="E2228"/>
  <c r="H2227"/>
  <c r="G2227"/>
  <c r="F2227"/>
  <c r="E2227"/>
  <c r="H2226"/>
  <c r="G2226"/>
  <c r="F2226"/>
  <c r="E2226"/>
  <c r="H2225"/>
  <c r="G2225"/>
  <c r="F2225"/>
  <c r="E2225"/>
  <c r="H2224"/>
  <c r="G2224"/>
  <c r="F2224"/>
  <c r="E2224"/>
  <c r="H2223"/>
  <c r="G2223"/>
  <c r="F2223"/>
  <c r="E2223"/>
  <c r="H2222"/>
  <c r="G2222"/>
  <c r="F2222"/>
  <c r="E2222"/>
  <c r="H2221"/>
  <c r="G2221"/>
  <c r="F2221"/>
  <c r="E2221"/>
  <c r="H2220"/>
  <c r="G2220"/>
  <c r="F2220"/>
  <c r="E2220"/>
  <c r="H2219"/>
  <c r="G2219"/>
  <c r="F2219"/>
  <c r="E2219"/>
  <c r="H2218"/>
  <c r="G2218"/>
  <c r="F2218"/>
  <c r="E2218"/>
  <c r="H2217"/>
  <c r="G2217"/>
  <c r="F2217"/>
  <c r="E2217"/>
  <c r="H2216"/>
  <c r="G2216"/>
  <c r="F2216"/>
  <c r="E2216"/>
  <c r="H2215"/>
  <c r="G2215"/>
  <c r="F2215"/>
  <c r="E2215"/>
  <c r="H2214"/>
  <c r="G2214"/>
  <c r="F2214"/>
  <c r="E2214"/>
  <c r="H2213"/>
  <c r="G2213"/>
  <c r="F2213"/>
  <c r="E2213"/>
  <c r="H2212"/>
  <c r="G2212"/>
  <c r="F2212"/>
  <c r="E2212"/>
  <c r="H2211"/>
  <c r="G2211"/>
  <c r="F2211"/>
  <c r="E2211"/>
  <c r="H2210"/>
  <c r="G2210"/>
  <c r="F2210"/>
  <c r="E2210"/>
  <c r="H2209"/>
  <c r="G2209"/>
  <c r="F2209"/>
  <c r="E2209"/>
  <c r="H2208"/>
  <c r="G2208"/>
  <c r="F2208"/>
  <c r="E2208"/>
  <c r="H2207"/>
  <c r="G2207"/>
  <c r="F2207"/>
  <c r="E2207"/>
  <c r="H2206"/>
  <c r="G2206"/>
  <c r="F2206"/>
  <c r="E2206"/>
  <c r="H2205"/>
  <c r="G2205"/>
  <c r="F2205"/>
  <c r="E2205"/>
  <c r="H2204"/>
  <c r="G2204"/>
  <c r="F2204"/>
  <c r="E2204"/>
  <c r="H2203"/>
  <c r="G2203"/>
  <c r="F2203"/>
  <c r="E2203"/>
  <c r="H2202"/>
  <c r="G2202"/>
  <c r="F2202"/>
  <c r="E2202"/>
  <c r="H2201"/>
  <c r="G2201"/>
  <c r="F2201"/>
  <c r="E2201"/>
  <c r="H2200"/>
  <c r="G2200"/>
  <c r="F2200"/>
  <c r="E2200"/>
  <c r="H2199"/>
  <c r="G2199"/>
  <c r="F2199"/>
  <c r="E2199"/>
  <c r="H2198"/>
  <c r="G2198"/>
  <c r="F2198"/>
  <c r="E2198"/>
  <c r="H2197"/>
  <c r="G2197"/>
  <c r="F2197"/>
  <c r="E2197"/>
  <c r="H2196"/>
  <c r="G2196"/>
  <c r="F2196"/>
  <c r="E2196"/>
  <c r="H2195"/>
  <c r="G2195"/>
  <c r="F2195"/>
  <c r="E2195"/>
  <c r="H2194"/>
  <c r="G2194"/>
  <c r="F2194"/>
  <c r="E2194"/>
  <c r="H2193"/>
  <c r="G2193"/>
  <c r="F2193"/>
  <c r="E2193"/>
  <c r="H2192"/>
  <c r="G2192"/>
  <c r="F2192"/>
  <c r="E2192"/>
  <c r="H2191"/>
  <c r="G2191"/>
  <c r="F2191"/>
  <c r="E2191"/>
  <c r="H2190"/>
  <c r="G2190"/>
  <c r="F2190"/>
  <c r="E2190"/>
  <c r="H2189"/>
  <c r="G2189"/>
  <c r="F2189"/>
  <c r="E2189"/>
  <c r="H2188"/>
  <c r="G2188"/>
  <c r="F2188"/>
  <c r="E2188"/>
  <c r="H2187"/>
  <c r="G2187"/>
  <c r="F2187"/>
  <c r="E2187"/>
  <c r="H2186"/>
  <c r="G2186"/>
  <c r="F2186"/>
  <c r="E2186"/>
  <c r="H2185"/>
  <c r="G2185"/>
  <c r="F2185"/>
  <c r="E2185"/>
  <c r="H2184"/>
  <c r="G2184"/>
  <c r="F2184"/>
  <c r="E2184"/>
  <c r="H2183"/>
  <c r="G2183"/>
  <c r="F2183"/>
  <c r="E2183"/>
  <c r="H2182"/>
  <c r="G2182"/>
  <c r="F2182"/>
  <c r="E2182"/>
  <c r="H2181"/>
  <c r="G2181"/>
  <c r="F2181"/>
  <c r="E2181"/>
  <c r="H2180"/>
  <c r="G2180"/>
  <c r="F2180"/>
  <c r="E2180"/>
  <c r="H2179"/>
  <c r="G2179"/>
  <c r="F2179"/>
  <c r="E2179"/>
  <c r="H2178"/>
  <c r="G2178"/>
  <c r="F2178"/>
  <c r="E2178"/>
  <c r="H2177"/>
  <c r="G2177"/>
  <c r="F2177"/>
  <c r="E2177"/>
  <c r="H2176"/>
  <c r="G2176"/>
  <c r="F2176"/>
  <c r="E2176"/>
  <c r="H2175"/>
  <c r="G2175"/>
  <c r="F2175"/>
  <c r="E2175"/>
  <c r="H2174"/>
  <c r="G2174"/>
  <c r="F2174"/>
  <c r="E2174"/>
  <c r="H2173"/>
  <c r="G2173"/>
  <c r="F2173"/>
  <c r="E2173"/>
  <c r="H2172"/>
  <c r="G2172"/>
  <c r="F2172"/>
  <c r="E2172"/>
  <c r="H2171"/>
  <c r="G2171"/>
  <c r="F2171"/>
  <c r="E2171"/>
  <c r="H2170"/>
  <c r="G2170"/>
  <c r="F2170"/>
  <c r="E2170"/>
  <c r="H2169"/>
  <c r="G2169"/>
  <c r="F2169"/>
  <c r="E2169"/>
  <c r="H2168"/>
  <c r="G2168"/>
  <c r="F2168"/>
  <c r="E2168"/>
  <c r="H2167"/>
  <c r="G2167"/>
  <c r="F2167"/>
  <c r="E2167"/>
  <c r="H2166"/>
  <c r="G2166"/>
  <c r="F2166"/>
  <c r="E2166"/>
  <c r="H2165"/>
  <c r="G2165"/>
  <c r="F2165"/>
  <c r="E2165"/>
  <c r="H2164"/>
  <c r="G2164"/>
  <c r="F2164"/>
  <c r="E2164"/>
  <c r="H2163"/>
  <c r="G2163"/>
  <c r="F2163"/>
  <c r="E2163"/>
  <c r="H2162"/>
  <c r="G2162"/>
  <c r="F2162"/>
  <c r="E2162"/>
  <c r="H2161"/>
  <c r="G2161"/>
  <c r="F2161"/>
  <c r="E2161"/>
  <c r="H2160"/>
  <c r="G2160"/>
  <c r="F2160"/>
  <c r="E2160"/>
  <c r="H2159"/>
  <c r="G2159"/>
  <c r="F2159"/>
  <c r="E2159"/>
  <c r="H2158"/>
  <c r="G2158"/>
  <c r="F2158"/>
  <c r="E2158"/>
  <c r="H2157"/>
  <c r="G2157"/>
  <c r="F2157"/>
  <c r="E2157"/>
  <c r="H2156"/>
  <c r="G2156"/>
  <c r="F2156"/>
  <c r="E2156"/>
  <c r="H2155"/>
  <c r="G2155"/>
  <c r="F2155"/>
  <c r="E2155"/>
  <c r="H2154"/>
  <c r="G2154"/>
  <c r="F2154"/>
  <c r="E2154"/>
  <c r="H2153"/>
  <c r="G2153"/>
  <c r="F2153"/>
  <c r="E2153"/>
  <c r="H2152"/>
  <c r="G2152"/>
  <c r="F2152"/>
  <c r="E2152"/>
  <c r="H2151"/>
  <c r="G2151"/>
  <c r="F2151"/>
  <c r="E2151"/>
  <c r="H2150"/>
  <c r="G2150"/>
  <c r="F2150"/>
  <c r="E2150"/>
  <c r="H2149"/>
  <c r="G2149"/>
  <c r="F2149"/>
  <c r="E2149"/>
  <c r="H2148"/>
  <c r="G2148"/>
  <c r="F2148"/>
  <c r="E2148"/>
  <c r="H2147"/>
  <c r="G2147"/>
  <c r="F2147"/>
  <c r="E2147"/>
  <c r="H2146"/>
  <c r="G2146"/>
  <c r="F2146"/>
  <c r="E2146"/>
  <c r="H2145"/>
  <c r="G2145"/>
  <c r="F2145"/>
  <c r="E2145"/>
  <c r="H2144"/>
  <c r="G2144"/>
  <c r="F2144"/>
  <c r="E2144"/>
  <c r="H2143"/>
  <c r="G2143"/>
  <c r="F2143"/>
  <c r="E2143"/>
  <c r="H2142"/>
  <c r="G2142"/>
  <c r="F2142"/>
  <c r="E2142"/>
  <c r="H2141"/>
  <c r="G2141"/>
  <c r="F2141"/>
  <c r="E2141"/>
  <c r="H2140"/>
  <c r="G2140"/>
  <c r="F2140"/>
  <c r="E2140"/>
  <c r="H2139"/>
  <c r="G2139"/>
  <c r="F2139"/>
  <c r="E2139"/>
  <c r="H2138"/>
  <c r="G2138"/>
  <c r="F2138"/>
  <c r="E2138"/>
  <c r="H2137"/>
  <c r="G2137"/>
  <c r="F2137"/>
  <c r="E2137"/>
  <c r="H2136"/>
  <c r="G2136"/>
  <c r="F2136"/>
  <c r="E2136"/>
  <c r="H2135"/>
  <c r="G2135"/>
  <c r="F2135"/>
  <c r="E2135"/>
  <c r="H2134"/>
  <c r="G2134"/>
  <c r="F2134"/>
  <c r="E2134"/>
  <c r="H2133"/>
  <c r="G2133"/>
  <c r="F2133"/>
  <c r="E2133"/>
  <c r="H2132"/>
  <c r="G2132"/>
  <c r="F2132"/>
  <c r="E2132"/>
  <c r="H2131"/>
  <c r="G2131"/>
  <c r="F2131"/>
  <c r="E2131"/>
  <c r="H2130"/>
  <c r="G2130"/>
  <c r="F2130"/>
  <c r="E2130"/>
  <c r="H2129"/>
  <c r="G2129"/>
  <c r="F2129"/>
  <c r="E2129"/>
  <c r="H2128"/>
  <c r="G2128"/>
  <c r="F2128"/>
  <c r="E2128"/>
  <c r="H2127"/>
  <c r="G2127"/>
  <c r="F2127"/>
  <c r="E2127"/>
  <c r="H2126"/>
  <c r="G2126"/>
  <c r="F2126"/>
  <c r="E2126"/>
  <c r="H2125"/>
  <c r="G2125"/>
  <c r="F2125"/>
  <c r="E2125"/>
  <c r="H2124"/>
  <c r="G2124"/>
  <c r="F2124"/>
  <c r="E2124"/>
  <c r="H2123"/>
  <c r="G2123"/>
  <c r="F2123"/>
  <c r="E2123"/>
  <c r="H2122"/>
  <c r="G2122"/>
  <c r="F2122"/>
  <c r="E2122"/>
  <c r="H2121"/>
  <c r="G2121"/>
  <c r="F2121"/>
  <c r="E2121"/>
  <c r="H2120"/>
  <c r="G2120"/>
  <c r="F2120"/>
  <c r="E2120"/>
  <c r="H2119"/>
  <c r="G2119"/>
  <c r="F2119"/>
  <c r="E2119"/>
  <c r="H2118"/>
  <c r="G2118"/>
  <c r="F2118"/>
  <c r="E2118"/>
  <c r="H2117"/>
  <c r="G2117"/>
  <c r="F2117"/>
  <c r="E2117"/>
  <c r="H2116"/>
  <c r="G2116"/>
  <c r="F2116"/>
  <c r="E2116"/>
  <c r="H2115"/>
  <c r="G2115"/>
  <c r="F2115"/>
  <c r="E2115"/>
  <c r="H2114"/>
  <c r="G2114"/>
  <c r="F2114"/>
  <c r="E2114"/>
  <c r="H2113"/>
  <c r="G2113"/>
  <c r="F2113"/>
  <c r="E2113"/>
  <c r="H2112"/>
  <c r="G2112"/>
  <c r="F2112"/>
  <c r="E2112"/>
  <c r="H2111"/>
  <c r="G2111"/>
  <c r="F2111"/>
  <c r="E2111"/>
  <c r="H2110"/>
  <c r="G2110"/>
  <c r="F2110"/>
  <c r="E2110"/>
  <c r="H2109"/>
  <c r="G2109"/>
  <c r="F2109"/>
  <c r="E2109"/>
  <c r="H2108"/>
  <c r="G2108"/>
  <c r="F2108"/>
  <c r="E2108"/>
  <c r="H2107"/>
  <c r="G2107"/>
  <c r="F2107"/>
  <c r="E2107"/>
  <c r="H2106"/>
  <c r="G2106"/>
  <c r="F2106"/>
  <c r="E2106"/>
  <c r="H2105"/>
  <c r="G2105"/>
  <c r="F2105"/>
  <c r="E2105"/>
  <c r="H2104"/>
  <c r="G2104"/>
  <c r="F2104"/>
  <c r="E2104"/>
  <c r="H2103"/>
  <c r="G2103"/>
  <c r="F2103"/>
  <c r="E2103"/>
  <c r="H2102"/>
  <c r="G2102"/>
  <c r="F2102"/>
  <c r="E2102"/>
  <c r="H2101"/>
  <c r="G2101"/>
  <c r="F2101"/>
  <c r="E2101"/>
  <c r="H2100"/>
  <c r="G2100"/>
  <c r="F2100"/>
  <c r="E2100"/>
  <c r="H2099"/>
  <c r="G2099"/>
  <c r="F2099"/>
  <c r="E2099"/>
  <c r="H2098"/>
  <c r="G2098"/>
  <c r="F2098"/>
  <c r="E2098"/>
  <c r="H2097"/>
  <c r="G2097"/>
  <c r="F2097"/>
  <c r="E2097"/>
  <c r="H2096"/>
  <c r="G2096"/>
  <c r="F2096"/>
  <c r="E2096"/>
  <c r="H2095"/>
  <c r="G2095"/>
  <c r="F2095"/>
  <c r="E2095"/>
  <c r="H2094"/>
  <c r="G2094"/>
  <c r="F2094"/>
  <c r="E2094"/>
  <c r="H2093"/>
  <c r="G2093"/>
  <c r="F2093"/>
  <c r="E2093"/>
  <c r="H2092"/>
  <c r="G2092"/>
  <c r="F2092"/>
  <c r="E2092"/>
  <c r="H2091"/>
  <c r="G2091"/>
  <c r="F2091"/>
  <c r="E2091"/>
  <c r="H2090"/>
  <c r="G2090"/>
  <c r="F2090"/>
  <c r="E2090"/>
  <c r="H2089"/>
  <c r="G2089"/>
  <c r="F2089"/>
  <c r="E2089"/>
  <c r="H2088"/>
  <c r="G2088"/>
  <c r="F2088"/>
  <c r="E2088"/>
  <c r="H2087"/>
  <c r="G2087"/>
  <c r="F2087"/>
  <c r="E2087"/>
  <c r="H2086"/>
  <c r="G2086"/>
  <c r="F2086"/>
  <c r="E2086"/>
  <c r="H2085"/>
  <c r="G2085"/>
  <c r="F2085"/>
  <c r="E2085"/>
  <c r="H2084"/>
  <c r="G2084"/>
  <c r="F2084"/>
  <c r="E2084"/>
  <c r="H2083"/>
  <c r="G2083"/>
  <c r="F2083"/>
  <c r="E2083"/>
  <c r="H2082"/>
  <c r="G2082"/>
  <c r="F2082"/>
  <c r="E2082"/>
  <c r="H2081"/>
  <c r="G2081"/>
  <c r="F2081"/>
  <c r="E2081"/>
  <c r="H2080"/>
  <c r="G2080"/>
  <c r="F2080"/>
  <c r="E2080"/>
  <c r="H2079"/>
  <c r="G2079"/>
  <c r="F2079"/>
  <c r="E2079"/>
  <c r="H2078"/>
  <c r="G2078"/>
  <c r="F2078"/>
  <c r="E2078"/>
  <c r="H2077"/>
  <c r="G2077"/>
  <c r="F2077"/>
  <c r="E2077"/>
  <c r="H2076"/>
  <c r="G2076"/>
  <c r="F2076"/>
  <c r="E2076"/>
  <c r="H2075"/>
  <c r="G2075"/>
  <c r="F2075"/>
  <c r="E2075"/>
  <c r="H2074"/>
  <c r="G2074"/>
  <c r="F2074"/>
  <c r="E2074"/>
  <c r="H2073"/>
  <c r="G2073"/>
  <c r="F2073"/>
  <c r="E2073"/>
  <c r="H2072"/>
  <c r="G2072"/>
  <c r="F2072"/>
  <c r="E2072"/>
  <c r="H2071"/>
  <c r="G2071"/>
  <c r="F2071"/>
  <c r="E2071"/>
  <c r="H2070"/>
  <c r="G2070"/>
  <c r="F2070"/>
  <c r="E2070"/>
  <c r="H2069"/>
  <c r="G2069"/>
  <c r="F2069"/>
  <c r="E2069"/>
  <c r="H2068"/>
  <c r="G2068"/>
  <c r="F2068"/>
  <c r="E2068"/>
  <c r="H2067"/>
  <c r="G2067"/>
  <c r="F2067"/>
  <c r="E2067"/>
  <c r="H2066"/>
  <c r="G2066"/>
  <c r="F2066"/>
  <c r="E2066"/>
  <c r="H2065"/>
  <c r="G2065"/>
  <c r="F2065"/>
  <c r="E2065"/>
  <c r="H2064"/>
  <c r="G2064"/>
  <c r="F2064"/>
  <c r="E2064"/>
  <c r="H2063"/>
  <c r="G2063"/>
  <c r="F2063"/>
  <c r="E2063"/>
  <c r="H2062"/>
  <c r="G2062"/>
  <c r="F2062"/>
  <c r="E2062"/>
  <c r="H2061"/>
  <c r="G2061"/>
  <c r="F2061"/>
  <c r="E2061"/>
  <c r="H2060"/>
  <c r="G2060"/>
  <c r="F2060"/>
  <c r="E2060"/>
  <c r="H2059"/>
  <c r="G2059"/>
  <c r="F2059"/>
  <c r="E2059"/>
  <c r="H2058"/>
  <c r="G2058"/>
  <c r="F2058"/>
  <c r="E2058"/>
  <c r="H2057"/>
  <c r="G2057"/>
  <c r="F2057"/>
  <c r="E2057"/>
  <c r="H2056"/>
  <c r="G2056"/>
  <c r="F2056"/>
  <c r="E2056"/>
  <c r="H2055"/>
  <c r="G2055"/>
  <c r="F2055"/>
  <c r="E2055"/>
  <c r="H2054"/>
  <c r="G2054"/>
  <c r="F2054"/>
  <c r="E2054"/>
  <c r="H2053"/>
  <c r="G2053"/>
  <c r="F2053"/>
  <c r="E2053"/>
  <c r="H2052"/>
  <c r="G2052"/>
  <c r="F2052"/>
  <c r="E2052"/>
  <c r="H2051"/>
  <c r="G2051"/>
  <c r="F2051"/>
  <c r="E2051"/>
  <c r="H2050"/>
  <c r="G2050"/>
  <c r="F2050"/>
  <c r="E2050"/>
  <c r="H2049"/>
  <c r="G2049"/>
  <c r="F2049"/>
  <c r="E2049"/>
  <c r="H2048"/>
  <c r="G2048"/>
  <c r="F2048"/>
  <c r="E2048"/>
  <c r="H2047"/>
  <c r="G2047"/>
  <c r="F2047"/>
  <c r="E2047"/>
  <c r="H2046"/>
  <c r="G2046"/>
  <c r="F2046"/>
  <c r="E2046"/>
  <c r="H2045"/>
  <c r="G2045"/>
  <c r="F2045"/>
  <c r="E2045"/>
  <c r="H2044"/>
  <c r="G2044"/>
  <c r="F2044"/>
  <c r="E2044"/>
  <c r="H2043"/>
  <c r="G2043"/>
  <c r="F2043"/>
  <c r="E2043"/>
  <c r="H2042"/>
  <c r="G2042"/>
  <c r="F2042"/>
  <c r="E2042"/>
  <c r="H2041"/>
  <c r="G2041"/>
  <c r="F2041"/>
  <c r="E2041"/>
  <c r="H2040"/>
  <c r="G2040"/>
  <c r="F2040"/>
  <c r="E2040"/>
  <c r="H2039"/>
  <c r="G2039"/>
  <c r="F2039"/>
  <c r="E2039"/>
  <c r="H2038"/>
  <c r="G2038"/>
  <c r="F2038"/>
  <c r="E2038"/>
  <c r="H2037"/>
  <c r="G2037"/>
  <c r="F2037"/>
  <c r="E2037"/>
  <c r="H2036"/>
  <c r="G2036"/>
  <c r="F2036"/>
  <c r="E2036"/>
  <c r="H2035"/>
  <c r="G2035"/>
  <c r="F2035"/>
  <c r="E2035"/>
  <c r="H2034"/>
  <c r="G2034"/>
  <c r="F2034"/>
  <c r="E2034"/>
  <c r="H2033"/>
  <c r="G2033"/>
  <c r="F2033"/>
  <c r="E2033"/>
  <c r="H2032"/>
  <c r="G2032"/>
  <c r="F2032"/>
  <c r="E2032"/>
  <c r="H2031"/>
  <c r="G2031"/>
  <c r="F2031"/>
  <c r="E2031"/>
  <c r="H2030"/>
  <c r="G2030"/>
  <c r="F2030"/>
  <c r="E2030"/>
  <c r="H2029"/>
  <c r="G2029"/>
  <c r="F2029"/>
  <c r="E2029"/>
  <c r="H2028"/>
  <c r="G2028"/>
  <c r="F2028"/>
  <c r="E2028"/>
  <c r="H2027"/>
  <c r="G2027"/>
  <c r="F2027"/>
  <c r="E2027"/>
  <c r="H2026"/>
  <c r="G2026"/>
  <c r="F2026"/>
  <c r="E2026"/>
  <c r="H2025"/>
  <c r="G2025"/>
  <c r="F2025"/>
  <c r="E2025"/>
  <c r="H2024"/>
  <c r="G2024"/>
  <c r="F2024"/>
  <c r="E2024"/>
  <c r="H2023"/>
  <c r="G2023"/>
  <c r="F2023"/>
  <c r="E2023"/>
  <c r="H2022"/>
  <c r="G2022"/>
  <c r="F2022"/>
  <c r="E2022"/>
  <c r="H2021"/>
  <c r="G2021"/>
  <c r="F2021"/>
  <c r="E2021"/>
  <c r="H2020"/>
  <c r="G2020"/>
  <c r="F2020"/>
  <c r="E2020"/>
  <c r="H2019"/>
  <c r="G2019"/>
  <c r="F2019"/>
  <c r="E2019"/>
  <c r="H2018"/>
  <c r="G2018"/>
  <c r="F2018"/>
  <c r="E2018"/>
  <c r="H2017"/>
  <c r="G2017"/>
  <c r="F2017"/>
  <c r="E2017"/>
  <c r="H2016"/>
  <c r="G2016"/>
  <c r="F2016"/>
  <c r="E2016"/>
  <c r="H2015"/>
  <c r="G2015"/>
  <c r="F2015"/>
  <c r="E2015"/>
  <c r="H2014"/>
  <c r="G2014"/>
  <c r="F2014"/>
  <c r="E2014"/>
  <c r="H2013"/>
  <c r="G2013"/>
  <c r="F2013"/>
  <c r="E2013"/>
  <c r="H2012"/>
  <c r="G2012"/>
  <c r="F2012"/>
  <c r="E2012"/>
  <c r="H2011"/>
  <c r="G2011"/>
  <c r="F2011"/>
  <c r="E2011"/>
  <c r="H2010"/>
  <c r="G2010"/>
  <c r="F2010"/>
  <c r="E2010"/>
  <c r="H2009"/>
  <c r="G2009"/>
  <c r="F2009"/>
  <c r="E2009"/>
  <c r="H2008"/>
  <c r="G2008"/>
  <c r="F2008"/>
  <c r="E2008"/>
  <c r="H2007"/>
  <c r="G2007"/>
  <c r="F2007"/>
  <c r="E2007"/>
  <c r="H2006"/>
  <c r="G2006"/>
  <c r="F2006"/>
  <c r="E2006"/>
  <c r="H2005"/>
  <c r="G2005"/>
  <c r="F2005"/>
  <c r="E2005"/>
  <c r="H2004"/>
  <c r="G2004"/>
  <c r="F2004"/>
  <c r="E2004"/>
  <c r="H2003"/>
  <c r="G2003"/>
  <c r="F2003"/>
  <c r="E2003"/>
  <c r="H2002"/>
  <c r="G2002"/>
  <c r="F2002"/>
  <c r="E2002"/>
  <c r="H2001"/>
  <c r="G2001"/>
  <c r="F2001"/>
  <c r="E2001"/>
  <c r="H2000"/>
  <c r="G2000"/>
  <c r="F2000"/>
  <c r="E2000"/>
  <c r="H1999"/>
  <c r="G1999"/>
  <c r="F1999"/>
  <c r="E1999"/>
  <c r="H1998"/>
  <c r="G1998"/>
  <c r="F1998"/>
  <c r="E1998"/>
  <c r="H1997"/>
  <c r="G1997"/>
  <c r="F1997"/>
  <c r="E1997"/>
  <c r="H1996"/>
  <c r="G1996"/>
  <c r="F1996"/>
  <c r="E1996"/>
  <c r="H1995"/>
  <c r="G1995"/>
  <c r="F1995"/>
  <c r="E1995"/>
  <c r="H1994"/>
  <c r="G1994"/>
  <c r="F1994"/>
  <c r="E1994"/>
  <c r="H1993"/>
  <c r="G1993"/>
  <c r="F1993"/>
  <c r="E1993"/>
  <c r="H1992"/>
  <c r="G1992"/>
  <c r="F1992"/>
  <c r="E1992"/>
  <c r="H1991"/>
  <c r="G1991"/>
  <c r="F1991"/>
  <c r="E1991"/>
  <c r="H1990"/>
  <c r="G1990"/>
  <c r="F1990"/>
  <c r="E1990"/>
  <c r="H1989"/>
  <c r="G1989"/>
  <c r="F1989"/>
  <c r="E1989"/>
  <c r="H1988"/>
  <c r="G1988"/>
  <c r="F1988"/>
  <c r="E1988"/>
  <c r="H1987"/>
  <c r="G1987"/>
  <c r="F1987"/>
  <c r="E1987"/>
  <c r="H1986"/>
  <c r="G1986"/>
  <c r="F1986"/>
  <c r="E1986"/>
  <c r="H1985"/>
  <c r="G1985"/>
  <c r="F1985"/>
  <c r="E1985"/>
  <c r="H1984"/>
  <c r="G1984"/>
  <c r="F1984"/>
  <c r="E1984"/>
  <c r="H1983"/>
  <c r="G1983"/>
  <c r="F1983"/>
  <c r="E1983"/>
  <c r="H1982"/>
  <c r="G1982"/>
  <c r="F1982"/>
  <c r="E1982"/>
  <c r="H1981"/>
  <c r="G1981"/>
  <c r="F1981"/>
  <c r="E1981"/>
  <c r="H1980"/>
  <c r="G1980"/>
  <c r="F1980"/>
  <c r="E1980"/>
  <c r="H1979"/>
  <c r="G1979"/>
  <c r="F1979"/>
  <c r="E1979"/>
  <c r="H1978"/>
  <c r="G1978"/>
  <c r="F1978"/>
  <c r="E1978"/>
  <c r="H1977"/>
  <c r="G1977"/>
  <c r="F1977"/>
  <c r="E1977"/>
  <c r="H1976"/>
  <c r="G1976"/>
  <c r="F1976"/>
  <c r="E1976"/>
  <c r="H1975"/>
  <c r="G1975"/>
  <c r="F1975"/>
  <c r="E1975"/>
  <c r="H1974"/>
  <c r="G1974"/>
  <c r="F1974"/>
  <c r="E1974"/>
  <c r="H1973"/>
  <c r="G1973"/>
  <c r="F1973"/>
  <c r="E1973"/>
  <c r="H1972"/>
  <c r="G1972"/>
  <c r="F1972"/>
  <c r="E1972"/>
  <c r="H1971"/>
  <c r="G1971"/>
  <c r="F1971"/>
  <c r="E1971"/>
  <c r="H1970"/>
  <c r="G1970"/>
  <c r="F1970"/>
  <c r="E1970"/>
  <c r="H1969"/>
  <c r="G1969"/>
  <c r="F1969"/>
  <c r="E1969"/>
  <c r="H1968"/>
  <c r="G1968"/>
  <c r="F1968"/>
  <c r="E1968"/>
  <c r="H1967"/>
  <c r="G1967"/>
  <c r="F1967"/>
  <c r="E1967"/>
  <c r="H1966"/>
  <c r="G1966"/>
  <c r="F1966"/>
  <c r="E1966"/>
  <c r="H1965"/>
  <c r="G1965"/>
  <c r="F1965"/>
  <c r="E1965"/>
  <c r="H1964"/>
  <c r="G1964"/>
  <c r="F1964"/>
  <c r="E1964"/>
  <c r="H1963"/>
  <c r="G1963"/>
  <c r="F1963"/>
  <c r="E1963"/>
  <c r="H1962"/>
  <c r="G1962"/>
  <c r="F1962"/>
  <c r="E1962"/>
  <c r="H1961"/>
  <c r="G1961"/>
  <c r="F1961"/>
  <c r="E1961"/>
  <c r="H1960"/>
  <c r="G1960"/>
  <c r="F1960"/>
  <c r="E1960"/>
  <c r="H1959"/>
  <c r="G1959"/>
  <c r="F1959"/>
  <c r="E1959"/>
  <c r="H1958"/>
  <c r="G1958"/>
  <c r="F1958"/>
  <c r="E1958"/>
  <c r="H1957"/>
  <c r="G1957"/>
  <c r="F1957"/>
  <c r="E1957"/>
  <c r="H1956"/>
  <c r="G1956"/>
  <c r="F1956"/>
  <c r="E1956"/>
  <c r="H1955"/>
  <c r="G1955"/>
  <c r="F1955"/>
  <c r="E1955"/>
  <c r="H1954"/>
  <c r="G1954"/>
  <c r="F1954"/>
  <c r="E1954"/>
  <c r="H1953"/>
  <c r="G1953"/>
  <c r="F1953"/>
  <c r="E1953"/>
  <c r="H1952"/>
  <c r="G1952"/>
  <c r="F1952"/>
  <c r="E1952"/>
  <c r="H1951"/>
  <c r="G1951"/>
  <c r="F1951"/>
  <c r="E1951"/>
  <c r="H1950"/>
  <c r="G1950"/>
  <c r="F1950"/>
  <c r="E1950"/>
  <c r="H1949"/>
  <c r="G1949"/>
  <c r="F1949"/>
  <c r="E1949"/>
  <c r="H1948"/>
  <c r="G1948"/>
  <c r="F1948"/>
  <c r="E1948"/>
  <c r="H1947"/>
  <c r="G1947"/>
  <c r="F1947"/>
  <c r="E1947"/>
  <c r="H1946"/>
  <c r="G1946"/>
  <c r="F1946"/>
  <c r="E1946"/>
  <c r="H1945"/>
  <c r="G1945"/>
  <c r="F1945"/>
  <c r="E1945"/>
  <c r="H1944"/>
  <c r="G1944"/>
  <c r="F1944"/>
  <c r="E1944"/>
  <c r="H1943"/>
  <c r="G1943"/>
  <c r="F1943"/>
  <c r="E1943"/>
  <c r="H1942"/>
  <c r="G1942"/>
  <c r="F1942"/>
  <c r="E1942"/>
  <c r="H1941"/>
  <c r="G1941"/>
  <c r="F1941"/>
  <c r="E1941"/>
  <c r="H1940"/>
  <c r="G1940"/>
  <c r="F1940"/>
  <c r="E1940"/>
  <c r="H1939"/>
  <c r="G1939"/>
  <c r="F1939"/>
  <c r="E1939"/>
  <c r="H1938"/>
  <c r="G1938"/>
  <c r="F1938"/>
  <c r="E1938"/>
  <c r="H1937"/>
  <c r="G1937"/>
  <c r="F1937"/>
  <c r="E1937"/>
  <c r="H1936"/>
  <c r="G1936"/>
  <c r="F1936"/>
  <c r="E1936"/>
  <c r="H1935"/>
  <c r="G1935"/>
  <c r="F1935"/>
  <c r="E1935"/>
  <c r="H1934"/>
  <c r="G1934"/>
  <c r="F1934"/>
  <c r="E1934"/>
  <c r="H1933"/>
  <c r="G1933"/>
  <c r="F1933"/>
  <c r="E1933"/>
  <c r="H1932"/>
  <c r="G1932"/>
  <c r="F1932"/>
  <c r="E1932"/>
  <c r="H1931"/>
  <c r="G1931"/>
  <c r="F1931"/>
  <c r="E1931"/>
  <c r="H1930"/>
  <c r="G1930"/>
  <c r="F1930"/>
  <c r="E1930"/>
  <c r="H1929"/>
  <c r="G1929"/>
  <c r="F1929"/>
  <c r="E1929"/>
  <c r="H1928"/>
  <c r="G1928"/>
  <c r="F1928"/>
  <c r="E1928"/>
  <c r="H1927"/>
  <c r="G1927"/>
  <c r="F1927"/>
  <c r="E1927"/>
  <c r="H1926"/>
  <c r="G1926"/>
  <c r="F1926"/>
  <c r="E1926"/>
  <c r="H1925"/>
  <c r="G1925"/>
  <c r="F1925"/>
  <c r="E1925"/>
  <c r="H1924"/>
  <c r="G1924"/>
  <c r="F1924"/>
  <c r="E1924"/>
  <c r="H1923"/>
  <c r="G1923"/>
  <c r="F1923"/>
  <c r="E1923"/>
  <c r="H1922"/>
  <c r="G1922"/>
  <c r="F1922"/>
  <c r="E1922"/>
  <c r="H1921"/>
  <c r="G1921"/>
  <c r="F1921"/>
  <c r="E1921"/>
  <c r="H1920"/>
  <c r="G1920"/>
  <c r="F1920"/>
  <c r="E1920"/>
  <c r="H1919"/>
  <c r="G1919"/>
  <c r="F1919"/>
  <c r="E1919"/>
  <c r="H1918"/>
  <c r="G1918"/>
  <c r="F1918"/>
  <c r="E1918"/>
  <c r="H1917"/>
  <c r="G1917"/>
  <c r="F1917"/>
  <c r="E1917"/>
  <c r="H1916"/>
  <c r="G1916"/>
  <c r="F1916"/>
  <c r="E1916"/>
  <c r="H1915"/>
  <c r="G1915"/>
  <c r="F1915"/>
  <c r="E1915"/>
  <c r="H1914"/>
  <c r="G1914"/>
  <c r="F1914"/>
  <c r="E1914"/>
  <c r="H1913"/>
  <c r="G1913"/>
  <c r="F1913"/>
  <c r="E1913"/>
  <c r="H1912"/>
  <c r="G1912"/>
  <c r="F1912"/>
  <c r="E1912"/>
  <c r="H1911"/>
  <c r="G1911"/>
  <c r="F1911"/>
  <c r="E1911"/>
  <c r="H1910"/>
  <c r="G1910"/>
  <c r="F1910"/>
  <c r="E1910"/>
  <c r="H1909"/>
  <c r="G1909"/>
  <c r="F1909"/>
  <c r="E1909"/>
  <c r="H1908"/>
  <c r="G1908"/>
  <c r="F1908"/>
  <c r="E1908"/>
  <c r="H1907"/>
  <c r="G1907"/>
  <c r="F1907"/>
  <c r="E1907"/>
  <c r="H1906"/>
  <c r="G1906"/>
  <c r="F1906"/>
  <c r="E1906"/>
  <c r="H1905"/>
  <c r="G1905"/>
  <c r="F1905"/>
  <c r="E1905"/>
  <c r="H1904"/>
  <c r="G1904"/>
  <c r="F1904"/>
  <c r="E1904"/>
  <c r="H1903"/>
  <c r="G1903"/>
  <c r="F1903"/>
  <c r="E1903"/>
  <c r="H1902"/>
  <c r="G1902"/>
  <c r="F1902"/>
  <c r="E1902"/>
  <c r="H1901"/>
  <c r="G1901"/>
  <c r="F1901"/>
  <c r="E1901"/>
  <c r="H1900"/>
  <c r="G1900"/>
  <c r="F1900"/>
  <c r="E1900"/>
  <c r="H1899"/>
  <c r="G1899"/>
  <c r="F1899"/>
  <c r="E1899"/>
  <c r="H1898"/>
  <c r="G1898"/>
  <c r="F1898"/>
  <c r="E1898"/>
  <c r="H1897"/>
  <c r="G1897"/>
  <c r="F1897"/>
  <c r="E1897"/>
  <c r="H1896"/>
  <c r="G1896"/>
  <c r="F1896"/>
  <c r="E1896"/>
  <c r="H1895"/>
  <c r="G1895"/>
  <c r="F1895"/>
  <c r="E1895"/>
  <c r="H1894"/>
  <c r="G1894"/>
  <c r="F1894"/>
  <c r="E1894"/>
  <c r="H1893"/>
  <c r="G1893"/>
  <c r="F1893"/>
  <c r="E1893"/>
  <c r="H1892"/>
  <c r="G1892"/>
  <c r="F1892"/>
  <c r="E1892"/>
  <c r="H1891"/>
  <c r="G1891"/>
  <c r="F1891"/>
  <c r="E1891"/>
  <c r="H1890"/>
  <c r="G1890"/>
  <c r="F1890"/>
  <c r="E1890"/>
  <c r="H1889"/>
  <c r="G1889"/>
  <c r="F1889"/>
  <c r="E1889"/>
  <c r="H1888"/>
  <c r="G1888"/>
  <c r="F1888"/>
  <c r="E1888"/>
  <c r="H1887"/>
  <c r="G1887"/>
  <c r="F1887"/>
  <c r="E1887"/>
  <c r="H1886"/>
  <c r="G1886"/>
  <c r="F1886"/>
  <c r="E1886"/>
  <c r="H1885"/>
  <c r="G1885"/>
  <c r="F1885"/>
  <c r="E1885"/>
  <c r="H1884"/>
  <c r="G1884"/>
  <c r="F1884"/>
  <c r="E1884"/>
  <c r="H1883"/>
  <c r="G1883"/>
  <c r="F1883"/>
  <c r="E1883"/>
  <c r="H1882"/>
  <c r="G1882"/>
  <c r="F1882"/>
  <c r="E1882"/>
  <c r="H1881"/>
  <c r="G1881"/>
  <c r="F1881"/>
  <c r="E1881"/>
  <c r="H1880"/>
  <c r="G1880"/>
  <c r="F1880"/>
  <c r="E1880"/>
  <c r="H1879"/>
  <c r="G1879"/>
  <c r="F1879"/>
  <c r="E1879"/>
  <c r="H1878"/>
  <c r="G1878"/>
  <c r="F1878"/>
  <c r="E1878"/>
  <c r="H1877"/>
  <c r="G1877"/>
  <c r="F1877"/>
  <c r="E1877"/>
  <c r="H1876"/>
  <c r="G1876"/>
  <c r="F1876"/>
  <c r="E1876"/>
  <c r="H1875"/>
  <c r="G1875"/>
  <c r="F1875"/>
  <c r="E1875"/>
  <c r="H1874"/>
  <c r="G1874"/>
  <c r="F1874"/>
  <c r="E1874"/>
  <c r="H1873"/>
  <c r="G1873"/>
  <c r="F1873"/>
  <c r="E1873"/>
  <c r="H1872"/>
  <c r="G1872"/>
  <c r="F1872"/>
  <c r="E1872"/>
  <c r="H1871"/>
  <c r="G1871"/>
  <c r="F1871"/>
  <c r="E1871"/>
  <c r="H1870"/>
  <c r="G1870"/>
  <c r="F1870"/>
  <c r="E1870"/>
  <c r="H1869"/>
  <c r="G1869"/>
  <c r="F1869"/>
  <c r="E1869"/>
  <c r="H1868"/>
  <c r="G1868"/>
  <c r="F1868"/>
  <c r="E1868"/>
  <c r="H1867"/>
  <c r="G1867"/>
  <c r="F1867"/>
  <c r="E1867"/>
  <c r="H1866"/>
  <c r="G1866"/>
  <c r="F1866"/>
  <c r="E1866"/>
  <c r="H1865"/>
  <c r="G1865"/>
  <c r="F1865"/>
  <c r="E1865"/>
  <c r="H1864"/>
  <c r="G1864"/>
  <c r="F1864"/>
  <c r="E1864"/>
  <c r="H1863"/>
  <c r="G1863"/>
  <c r="F1863"/>
  <c r="E1863"/>
  <c r="H1862"/>
  <c r="G1862"/>
  <c r="F1862"/>
  <c r="E1862"/>
  <c r="H1861"/>
  <c r="G1861"/>
  <c r="F1861"/>
  <c r="E1861"/>
  <c r="H1860"/>
  <c r="G1860"/>
  <c r="F1860"/>
  <c r="E1860"/>
  <c r="H1859"/>
  <c r="G1859"/>
  <c r="F1859"/>
  <c r="E1859"/>
  <c r="H1858"/>
  <c r="G1858"/>
  <c r="F1858"/>
  <c r="E1858"/>
  <c r="H1857"/>
  <c r="G1857"/>
  <c r="F1857"/>
  <c r="E1857"/>
  <c r="H1856"/>
  <c r="G1856"/>
  <c r="F1856"/>
  <c r="E1856"/>
  <c r="H1855"/>
  <c r="G1855"/>
  <c r="F1855"/>
  <c r="E1855"/>
  <c r="H1854"/>
  <c r="G1854"/>
  <c r="F1854"/>
  <c r="E1854"/>
  <c r="H1853"/>
  <c r="G1853"/>
  <c r="F1853"/>
  <c r="E1853"/>
  <c r="H1852"/>
  <c r="G1852"/>
  <c r="F1852"/>
  <c r="E1852"/>
  <c r="H1851"/>
  <c r="G1851"/>
  <c r="F1851"/>
  <c r="E1851"/>
  <c r="H1850"/>
  <c r="G1850"/>
  <c r="F1850"/>
  <c r="E1850"/>
  <c r="H1849"/>
  <c r="G1849"/>
  <c r="F1849"/>
  <c r="E1849"/>
  <c r="H1848"/>
  <c r="G1848"/>
  <c r="F1848"/>
  <c r="E1848"/>
  <c r="H1847"/>
  <c r="G1847"/>
  <c r="F1847"/>
  <c r="E1847"/>
  <c r="H1846"/>
  <c r="G1846"/>
  <c r="F1846"/>
  <c r="E1846"/>
  <c r="H1845"/>
  <c r="G1845"/>
  <c r="F1845"/>
  <c r="E1845"/>
  <c r="H1844"/>
  <c r="G1844"/>
  <c r="F1844"/>
  <c r="E1844"/>
  <c r="H1843"/>
  <c r="G1843"/>
  <c r="F1843"/>
  <c r="E1843"/>
  <c r="H1842"/>
  <c r="G1842"/>
  <c r="F1842"/>
  <c r="E1842"/>
  <c r="H1841"/>
  <c r="G1841"/>
  <c r="F1841"/>
  <c r="E1841"/>
  <c r="H1840"/>
  <c r="G1840"/>
  <c r="F1840"/>
  <c r="E1840"/>
  <c r="H1839"/>
  <c r="G1839"/>
  <c r="F1839"/>
  <c r="E1839"/>
  <c r="H1838"/>
  <c r="G1838"/>
  <c r="F1838"/>
  <c r="E1838"/>
  <c r="H1837"/>
  <c r="G1837"/>
  <c r="F1837"/>
  <c r="E1837"/>
  <c r="H1836"/>
  <c r="G1836"/>
  <c r="F1836"/>
  <c r="E1836"/>
  <c r="H1835"/>
  <c r="G1835"/>
  <c r="F1835"/>
  <c r="E1835"/>
  <c r="H1834"/>
  <c r="G1834"/>
  <c r="F1834"/>
  <c r="E1834"/>
  <c r="H1833"/>
  <c r="G1833"/>
  <c r="F1833"/>
  <c r="E1833"/>
  <c r="H1832"/>
  <c r="G1832"/>
  <c r="F1832"/>
  <c r="E1832"/>
  <c r="H1831"/>
  <c r="G1831"/>
  <c r="F1831"/>
  <c r="E1831"/>
  <c r="H1830"/>
  <c r="G1830"/>
  <c r="F1830"/>
  <c r="E1830"/>
  <c r="H1829"/>
  <c r="G1829"/>
  <c r="F1829"/>
  <c r="E1829"/>
  <c r="H1828"/>
  <c r="G1828"/>
  <c r="F1828"/>
  <c r="E1828"/>
  <c r="H1827"/>
  <c r="G1827"/>
  <c r="F1827"/>
  <c r="E1827"/>
  <c r="H1826"/>
  <c r="G1826"/>
  <c r="F1826"/>
  <c r="E1826"/>
  <c r="H1825"/>
  <c r="G1825"/>
  <c r="F1825"/>
  <c r="E1825"/>
  <c r="H1824"/>
  <c r="G1824"/>
  <c r="F1824"/>
  <c r="E1824"/>
  <c r="H1823"/>
  <c r="G1823"/>
  <c r="F1823"/>
  <c r="E1823"/>
  <c r="H1822"/>
  <c r="G1822"/>
  <c r="F1822"/>
  <c r="E1822"/>
  <c r="H1821"/>
  <c r="G1821"/>
  <c r="F1821"/>
  <c r="E1821"/>
  <c r="H1820"/>
  <c r="G1820"/>
  <c r="F1820"/>
  <c r="E1820"/>
  <c r="H1819"/>
  <c r="G1819"/>
  <c r="F1819"/>
  <c r="E1819"/>
  <c r="H1818"/>
  <c r="G1818"/>
  <c r="F1818"/>
  <c r="E1818"/>
  <c r="H1817"/>
  <c r="G1817"/>
  <c r="F1817"/>
  <c r="E1817"/>
  <c r="H1816"/>
  <c r="G1816"/>
  <c r="F1816"/>
  <c r="E1816"/>
  <c r="H1815"/>
  <c r="G1815"/>
  <c r="F1815"/>
  <c r="E1815"/>
  <c r="H1814"/>
  <c r="G1814"/>
  <c r="F1814"/>
  <c r="E1814"/>
  <c r="H1813"/>
  <c r="G1813"/>
  <c r="F1813"/>
  <c r="E1813"/>
  <c r="H1812"/>
  <c r="G1812"/>
  <c r="F1812"/>
  <c r="E1812"/>
  <c r="H1811"/>
  <c r="G1811"/>
  <c r="F1811"/>
  <c r="E1811"/>
  <c r="H1810"/>
  <c r="G1810"/>
  <c r="F1810"/>
  <c r="E1810"/>
  <c r="H1809"/>
  <c r="G1809"/>
  <c r="F1809"/>
  <c r="E1809"/>
  <c r="H1808"/>
  <c r="G1808"/>
  <c r="F1808"/>
  <c r="E1808"/>
  <c r="H1807"/>
  <c r="G1807"/>
  <c r="F1807"/>
  <c r="E1807"/>
  <c r="H1806"/>
  <c r="G1806"/>
  <c r="F1806"/>
  <c r="E1806"/>
  <c r="H1805"/>
  <c r="G1805"/>
  <c r="F1805"/>
  <c r="E1805"/>
  <c r="H1804"/>
  <c r="G1804"/>
  <c r="F1804"/>
  <c r="E1804"/>
  <c r="H1803"/>
  <c r="G1803"/>
  <c r="F1803"/>
  <c r="E1803"/>
  <c r="H1802"/>
  <c r="G1802"/>
  <c r="F1802"/>
  <c r="E1802"/>
  <c r="H1801"/>
  <c r="G1801"/>
  <c r="F1801"/>
  <c r="E1801"/>
  <c r="H1800"/>
  <c r="G1800"/>
  <c r="F1800"/>
  <c r="E1800"/>
  <c r="H1799"/>
  <c r="G1799"/>
  <c r="F1799"/>
  <c r="E1799"/>
  <c r="H1798"/>
  <c r="G1798"/>
  <c r="F1798"/>
  <c r="E1798"/>
  <c r="H1797"/>
  <c r="G1797"/>
  <c r="F1797"/>
  <c r="E1797"/>
  <c r="H1796"/>
  <c r="G1796"/>
  <c r="F1796"/>
  <c r="E1796"/>
  <c r="H1795"/>
  <c r="G1795"/>
  <c r="F1795"/>
  <c r="E1795"/>
  <c r="H1794"/>
  <c r="G1794"/>
  <c r="F1794"/>
  <c r="E1794"/>
  <c r="H1793"/>
  <c r="G1793"/>
  <c r="F1793"/>
  <c r="E1793"/>
  <c r="H1792"/>
  <c r="G1792"/>
  <c r="F1792"/>
  <c r="E1792"/>
  <c r="H1791"/>
  <c r="G1791"/>
  <c r="F1791"/>
  <c r="E1791"/>
  <c r="H1790"/>
  <c r="G1790"/>
  <c r="F1790"/>
  <c r="E1790"/>
  <c r="H1789"/>
  <c r="G1789"/>
  <c r="F1789"/>
  <c r="E1789"/>
  <c r="H1788"/>
  <c r="G1788"/>
  <c r="F1788"/>
  <c r="E1788"/>
  <c r="H1787"/>
  <c r="G1787"/>
  <c r="F1787"/>
  <c r="E1787"/>
  <c r="H1786"/>
  <c r="G1786"/>
  <c r="F1786"/>
  <c r="E1786"/>
  <c r="H1785"/>
  <c r="G1785"/>
  <c r="F1785"/>
  <c r="E1785"/>
  <c r="H1784"/>
  <c r="G1784"/>
  <c r="F1784"/>
  <c r="E1784"/>
  <c r="H1783"/>
  <c r="G1783"/>
  <c r="F1783"/>
  <c r="E1783"/>
  <c r="H1782"/>
  <c r="G1782"/>
  <c r="F1782"/>
  <c r="E1782"/>
  <c r="H1781"/>
  <c r="G1781"/>
  <c r="F1781"/>
  <c r="E1781"/>
  <c r="H1780"/>
  <c r="G1780"/>
  <c r="F1780"/>
  <c r="E1780"/>
  <c r="H1779"/>
  <c r="G1779"/>
  <c r="F1779"/>
  <c r="E1779"/>
  <c r="H1778"/>
  <c r="G1778"/>
  <c r="F1778"/>
  <c r="E1778"/>
  <c r="H1777"/>
  <c r="G1777"/>
  <c r="F1777"/>
  <c r="E1777"/>
  <c r="H1776"/>
  <c r="G1776"/>
  <c r="F1776"/>
  <c r="E1776"/>
  <c r="H1775"/>
  <c r="G1775"/>
  <c r="F1775"/>
  <c r="E1775"/>
  <c r="H1774"/>
  <c r="G1774"/>
  <c r="F1774"/>
  <c r="E1774"/>
  <c r="H1773"/>
  <c r="G1773"/>
  <c r="F1773"/>
  <c r="E1773"/>
  <c r="H1772"/>
  <c r="G1772"/>
  <c r="F1772"/>
  <c r="E1772"/>
  <c r="H1771"/>
  <c r="G1771"/>
  <c r="F1771"/>
  <c r="E1771"/>
  <c r="H1770"/>
  <c r="G1770"/>
  <c r="F1770"/>
  <c r="E1770"/>
  <c r="H1769"/>
  <c r="G1769"/>
  <c r="F1769"/>
  <c r="E1769"/>
  <c r="H1768"/>
  <c r="G1768"/>
  <c r="F1768"/>
  <c r="E1768"/>
  <c r="H1767"/>
  <c r="G1767"/>
  <c r="F1767"/>
  <c r="E1767"/>
  <c r="H1766"/>
  <c r="G1766"/>
  <c r="F1766"/>
  <c r="E1766"/>
  <c r="H1765"/>
  <c r="G1765"/>
  <c r="F1765"/>
  <c r="E1765"/>
  <c r="H1764"/>
  <c r="G1764"/>
  <c r="F1764"/>
  <c r="E1764"/>
  <c r="H1763"/>
  <c r="G1763"/>
  <c r="F1763"/>
  <c r="E1763"/>
  <c r="H1762"/>
  <c r="G1762"/>
  <c r="F1762"/>
  <c r="E1762"/>
  <c r="H1761"/>
  <c r="G1761"/>
  <c r="F1761"/>
  <c r="E1761"/>
  <c r="H1760"/>
  <c r="G1760"/>
  <c r="F1760"/>
  <c r="E1760"/>
  <c r="H1759"/>
  <c r="G1759"/>
  <c r="F1759"/>
  <c r="E1759"/>
  <c r="H1758"/>
  <c r="G1758"/>
  <c r="F1758"/>
  <c r="E1758"/>
  <c r="H1757"/>
  <c r="G1757"/>
  <c r="F1757"/>
  <c r="E1757"/>
  <c r="H1756"/>
  <c r="G1756"/>
  <c r="F1756"/>
  <c r="E1756"/>
  <c r="H1755"/>
  <c r="G1755"/>
  <c r="F1755"/>
  <c r="E1755"/>
  <c r="H1754"/>
  <c r="G1754"/>
  <c r="F1754"/>
  <c r="E1754"/>
  <c r="H1753"/>
  <c r="G1753"/>
  <c r="F1753"/>
  <c r="E1753"/>
  <c r="H1752"/>
  <c r="G1752"/>
  <c r="F1752"/>
  <c r="E1752"/>
  <c r="H1751"/>
  <c r="G1751"/>
  <c r="F1751"/>
  <c r="E1751"/>
  <c r="H1750"/>
  <c r="G1750"/>
  <c r="F1750"/>
  <c r="E1750"/>
  <c r="H1749"/>
  <c r="G1749"/>
  <c r="F1749"/>
  <c r="E1749"/>
  <c r="H1748"/>
  <c r="G1748"/>
  <c r="F1748"/>
  <c r="E1748"/>
  <c r="H1747"/>
  <c r="G1747"/>
  <c r="F1747"/>
  <c r="E1747"/>
  <c r="H1746"/>
  <c r="G1746"/>
  <c r="F1746"/>
  <c r="E1746"/>
  <c r="H1745"/>
  <c r="G1745"/>
  <c r="F1745"/>
  <c r="E1745"/>
  <c r="H1744"/>
  <c r="G1744"/>
  <c r="F1744"/>
  <c r="E1744"/>
  <c r="H1743"/>
  <c r="G1743"/>
  <c r="F1743"/>
  <c r="E1743"/>
  <c r="H1742"/>
  <c r="G1742"/>
  <c r="F1742"/>
  <c r="E1742"/>
  <c r="H1741"/>
  <c r="G1741"/>
  <c r="F1741"/>
  <c r="E1741"/>
  <c r="H1740"/>
  <c r="G1740"/>
  <c r="F1740"/>
  <c r="E1740"/>
  <c r="H1739"/>
  <c r="G1739"/>
  <c r="F1739"/>
  <c r="E1739"/>
  <c r="H1738"/>
  <c r="G1738"/>
  <c r="F1738"/>
  <c r="E1738"/>
  <c r="H1737"/>
  <c r="G1737"/>
  <c r="F1737"/>
  <c r="E1737"/>
  <c r="H1736"/>
  <c r="G1736"/>
  <c r="F1736"/>
  <c r="E1736"/>
  <c r="H1735"/>
  <c r="G1735"/>
  <c r="F1735"/>
  <c r="E1735"/>
  <c r="H1734"/>
  <c r="G1734"/>
  <c r="F1734"/>
  <c r="E1734"/>
  <c r="H1733"/>
  <c r="G1733"/>
  <c r="F1733"/>
  <c r="E1733"/>
  <c r="H1732"/>
  <c r="G1732"/>
  <c r="F1732"/>
  <c r="E1732"/>
  <c r="H1731"/>
  <c r="G1731"/>
  <c r="F1731"/>
  <c r="E1731"/>
  <c r="H1730"/>
  <c r="G1730"/>
  <c r="F1730"/>
  <c r="E1730"/>
  <c r="H1729"/>
  <c r="G1729"/>
  <c r="F1729"/>
  <c r="E1729"/>
  <c r="H1728"/>
  <c r="G1728"/>
  <c r="F1728"/>
  <c r="E1728"/>
  <c r="H1727"/>
  <c r="G1727"/>
  <c r="F1727"/>
  <c r="E1727"/>
  <c r="H1726"/>
  <c r="G1726"/>
  <c r="F1726"/>
  <c r="E1726"/>
  <c r="H1725"/>
  <c r="G1725"/>
  <c r="F1725"/>
  <c r="E1725"/>
  <c r="H1724"/>
  <c r="G1724"/>
  <c r="F1724"/>
  <c r="E1724"/>
  <c r="H1723"/>
  <c r="G1723"/>
  <c r="F1723"/>
  <c r="E1723"/>
  <c r="H1722"/>
  <c r="G1722"/>
  <c r="F1722"/>
  <c r="E1722"/>
  <c r="H1721"/>
  <c r="G1721"/>
  <c r="F1721"/>
  <c r="E1721"/>
  <c r="H1720"/>
  <c r="G1720"/>
  <c r="F1720"/>
  <c r="E1720"/>
  <c r="H1719"/>
  <c r="G1719"/>
  <c r="F1719"/>
  <c r="E1719"/>
  <c r="H1718"/>
  <c r="G1718"/>
  <c r="F1718"/>
  <c r="E1718"/>
  <c r="H1717"/>
  <c r="G1717"/>
  <c r="F1717"/>
  <c r="E1717"/>
  <c r="H1716"/>
  <c r="G1716"/>
  <c r="F1716"/>
  <c r="E1716"/>
  <c r="H1715"/>
  <c r="G1715"/>
  <c r="F1715"/>
  <c r="E1715"/>
  <c r="H1714"/>
  <c r="G1714"/>
  <c r="F1714"/>
  <c r="E1714"/>
  <c r="H1713"/>
  <c r="G1713"/>
  <c r="F1713"/>
  <c r="E1713"/>
  <c r="H1712"/>
  <c r="G1712"/>
  <c r="F1712"/>
  <c r="E1712"/>
  <c r="H1711"/>
  <c r="G1711"/>
  <c r="F1711"/>
  <c r="E1711"/>
  <c r="H1710"/>
  <c r="G1710"/>
  <c r="F1710"/>
  <c r="E1710"/>
  <c r="H1709"/>
  <c r="G1709"/>
  <c r="F1709"/>
  <c r="E1709"/>
  <c r="H1708"/>
  <c r="G1708"/>
  <c r="F1708"/>
  <c r="E1708"/>
  <c r="H1707"/>
  <c r="G1707"/>
  <c r="F1707"/>
  <c r="E1707"/>
  <c r="H1706"/>
  <c r="G1706"/>
  <c r="F1706"/>
  <c r="E1706"/>
  <c r="H1705"/>
  <c r="G1705"/>
  <c r="F1705"/>
  <c r="E1705"/>
  <c r="H1704"/>
  <c r="G1704"/>
  <c r="F1704"/>
  <c r="E1704"/>
  <c r="H1703"/>
  <c r="G1703"/>
  <c r="F1703"/>
  <c r="E1703"/>
  <c r="H1702"/>
  <c r="G1702"/>
  <c r="F1702"/>
  <c r="E1702"/>
  <c r="H1701"/>
  <c r="G1701"/>
  <c r="F1701"/>
  <c r="E1701"/>
  <c r="H1700"/>
  <c r="G1700"/>
  <c r="F1700"/>
  <c r="E1700"/>
  <c r="H1699"/>
  <c r="G1699"/>
  <c r="F1699"/>
  <c r="E1699"/>
  <c r="H1698"/>
  <c r="G1698"/>
  <c r="F1698"/>
  <c r="E1698"/>
  <c r="H1697"/>
  <c r="G1697"/>
  <c r="F1697"/>
  <c r="E1697"/>
  <c r="H1696"/>
  <c r="G1696"/>
  <c r="F1696"/>
  <c r="E1696"/>
  <c r="H1695"/>
  <c r="G1695"/>
  <c r="F1695"/>
  <c r="E1695"/>
  <c r="H1694"/>
  <c r="G1694"/>
  <c r="F1694"/>
  <c r="E1694"/>
  <c r="H1693"/>
  <c r="G1693"/>
  <c r="F1693"/>
  <c r="E1693"/>
  <c r="H1692"/>
  <c r="G1692"/>
  <c r="F1692"/>
  <c r="E1692"/>
  <c r="H1691"/>
  <c r="G1691"/>
  <c r="F1691"/>
  <c r="E1691"/>
  <c r="H1690"/>
  <c r="G1690"/>
  <c r="F1690"/>
  <c r="E1690"/>
  <c r="H1689"/>
  <c r="G1689"/>
  <c r="F1689"/>
  <c r="E1689"/>
  <c r="H1688"/>
  <c r="G1688"/>
  <c r="F1688"/>
  <c r="E1688"/>
  <c r="H1687"/>
  <c r="G1687"/>
  <c r="F1687"/>
  <c r="E1687"/>
  <c r="H1686"/>
  <c r="G1686"/>
  <c r="F1686"/>
  <c r="E1686"/>
  <c r="H1685"/>
  <c r="G1685"/>
  <c r="F1685"/>
  <c r="E1685"/>
  <c r="H1684"/>
  <c r="G1684"/>
  <c r="F1684"/>
  <c r="E1684"/>
  <c r="H1683"/>
  <c r="G1683"/>
  <c r="F1683"/>
  <c r="E1683"/>
  <c r="H1682"/>
  <c r="G1682"/>
  <c r="F1682"/>
  <c r="E1682"/>
  <c r="H1681"/>
  <c r="G1681"/>
  <c r="F1681"/>
  <c r="E1681"/>
  <c r="H1680"/>
  <c r="G1680"/>
  <c r="F1680"/>
  <c r="E1680"/>
  <c r="H1679"/>
  <c r="G1679"/>
  <c r="F1679"/>
  <c r="E1679"/>
  <c r="H1678"/>
  <c r="G1678"/>
  <c r="F1678"/>
  <c r="E1678"/>
  <c r="H1677"/>
  <c r="G1677"/>
  <c r="F1677"/>
  <c r="E1677"/>
  <c r="H1676"/>
  <c r="G1676"/>
  <c r="F1676"/>
  <c r="E1676"/>
  <c r="H1675"/>
  <c r="G1675"/>
  <c r="F1675"/>
  <c r="E1675"/>
  <c r="H1674"/>
  <c r="G1674"/>
  <c r="F1674"/>
  <c r="E1674"/>
  <c r="H1673"/>
  <c r="G1673"/>
  <c r="F1673"/>
  <c r="E1673"/>
  <c r="H1672"/>
  <c r="G1672"/>
  <c r="F1672"/>
  <c r="E1672"/>
  <c r="H1671"/>
  <c r="G1671"/>
  <c r="F1671"/>
  <c r="E1671"/>
  <c r="H1670"/>
  <c r="G1670"/>
  <c r="F1670"/>
  <c r="E1670"/>
  <c r="H1669"/>
  <c r="G1669"/>
  <c r="F1669"/>
  <c r="E1669"/>
  <c r="H1668"/>
  <c r="G1668"/>
  <c r="F1668"/>
  <c r="E1668"/>
  <c r="H1667"/>
  <c r="G1667"/>
  <c r="F1667"/>
  <c r="E1667"/>
  <c r="H1666"/>
  <c r="G1666"/>
  <c r="F1666"/>
  <c r="E1666"/>
  <c r="H1665"/>
  <c r="G1665"/>
  <c r="F1665"/>
  <c r="E1665"/>
  <c r="H1664"/>
  <c r="G1664"/>
  <c r="F1664"/>
  <c r="E1664"/>
  <c r="H1663"/>
  <c r="G1663"/>
  <c r="F1663"/>
  <c r="E1663"/>
  <c r="H1662"/>
  <c r="G1662"/>
  <c r="F1662"/>
  <c r="E1662"/>
  <c r="H1661"/>
  <c r="G1661"/>
  <c r="F1661"/>
  <c r="E1661"/>
  <c r="H1660"/>
  <c r="G1660"/>
  <c r="F1660"/>
  <c r="E1660"/>
  <c r="H1659"/>
  <c r="G1659"/>
  <c r="F1659"/>
  <c r="E1659"/>
  <c r="H1658"/>
  <c r="G1658"/>
  <c r="F1658"/>
  <c r="E1658"/>
  <c r="H1657"/>
  <c r="G1657"/>
  <c r="F1657"/>
  <c r="E1657"/>
  <c r="H1656"/>
  <c r="G1656"/>
  <c r="F1656"/>
  <c r="E1656"/>
  <c r="H1655"/>
  <c r="G1655"/>
  <c r="F1655"/>
  <c r="E1655"/>
  <c r="H1654"/>
  <c r="G1654"/>
  <c r="F1654"/>
  <c r="E1654"/>
  <c r="H1653"/>
  <c r="G1653"/>
  <c r="F1653"/>
  <c r="E1653"/>
  <c r="H1652"/>
  <c r="G1652"/>
  <c r="F1652"/>
  <c r="E1652"/>
  <c r="H1651"/>
  <c r="G1651"/>
  <c r="F1651"/>
  <c r="E1651"/>
  <c r="H1650"/>
  <c r="G1650"/>
  <c r="F1650"/>
  <c r="E1650"/>
  <c r="H1649"/>
  <c r="G1649"/>
  <c r="F1649"/>
  <c r="E1649"/>
  <c r="H1648"/>
  <c r="G1648"/>
  <c r="F1648"/>
  <c r="E1648"/>
  <c r="H1647"/>
  <c r="G1647"/>
  <c r="F1647"/>
  <c r="E1647"/>
  <c r="H1646"/>
  <c r="G1646"/>
  <c r="F1646"/>
  <c r="E1646"/>
  <c r="H1645"/>
  <c r="G1645"/>
  <c r="F1645"/>
  <c r="E1645"/>
  <c r="H1644"/>
  <c r="G1644"/>
  <c r="F1644"/>
  <c r="E1644"/>
  <c r="H1643"/>
  <c r="G1643"/>
  <c r="F1643"/>
  <c r="E1643"/>
  <c r="H1642"/>
  <c r="G1642"/>
  <c r="F1642"/>
  <c r="E1642"/>
  <c r="H1641"/>
  <c r="G1641"/>
  <c r="F1641"/>
  <c r="E1641"/>
  <c r="H1640"/>
  <c r="G1640"/>
  <c r="F1640"/>
  <c r="E1640"/>
  <c r="H1639"/>
  <c r="G1639"/>
  <c r="F1639"/>
  <c r="E1639"/>
  <c r="H1638"/>
  <c r="G1638"/>
  <c r="F1638"/>
  <c r="E1638"/>
  <c r="H1637"/>
  <c r="G1637"/>
  <c r="F1637"/>
  <c r="E1637"/>
  <c r="H1636"/>
  <c r="G1636"/>
  <c r="F1636"/>
  <c r="E1636"/>
  <c r="H1635"/>
  <c r="G1635"/>
  <c r="F1635"/>
  <c r="E1635"/>
  <c r="H1634"/>
  <c r="G1634"/>
  <c r="F1634"/>
  <c r="E1634"/>
  <c r="H1633"/>
  <c r="G1633"/>
  <c r="F1633"/>
  <c r="E1633"/>
  <c r="H1632"/>
  <c r="G1632"/>
  <c r="F1632"/>
  <c r="E1632"/>
  <c r="H1631"/>
  <c r="G1631"/>
  <c r="F1631"/>
  <c r="E1631"/>
  <c r="H1630"/>
  <c r="G1630"/>
  <c r="F1630"/>
  <c r="E1630"/>
  <c r="H1629"/>
  <c r="G1629"/>
  <c r="F1629"/>
  <c r="E1629"/>
  <c r="H1628"/>
  <c r="G1628"/>
  <c r="F1628"/>
  <c r="E1628"/>
  <c r="H1627"/>
  <c r="G1627"/>
  <c r="F1627"/>
  <c r="E1627"/>
  <c r="H1626"/>
  <c r="G1626"/>
  <c r="F1626"/>
  <c r="E1626"/>
  <c r="H1625"/>
  <c r="G1625"/>
  <c r="F1625"/>
  <c r="E1625"/>
  <c r="H1624"/>
  <c r="G1624"/>
  <c r="F1624"/>
  <c r="E1624"/>
  <c r="H1623"/>
  <c r="G1623"/>
  <c r="F1623"/>
  <c r="E1623"/>
  <c r="H1622"/>
  <c r="G1622"/>
  <c r="F1622"/>
  <c r="E1622"/>
  <c r="H1621"/>
  <c r="G1621"/>
  <c r="F1621"/>
  <c r="E1621"/>
  <c r="H1620"/>
  <c r="G1620"/>
  <c r="F1620"/>
  <c r="E1620"/>
  <c r="H1619"/>
  <c r="G1619"/>
  <c r="F1619"/>
  <c r="E1619"/>
  <c r="H1618"/>
  <c r="G1618"/>
  <c r="F1618"/>
  <c r="E1618"/>
  <c r="H1617"/>
  <c r="G1617"/>
  <c r="F1617"/>
  <c r="E1617"/>
  <c r="H1616"/>
  <c r="G1616"/>
  <c r="F1616"/>
  <c r="E1616"/>
  <c r="H1615"/>
  <c r="G1615"/>
  <c r="F1615"/>
  <c r="E1615"/>
  <c r="H1614"/>
  <c r="G1614"/>
  <c r="F1614"/>
  <c r="E1614"/>
  <c r="H1613"/>
  <c r="G1613"/>
  <c r="F1613"/>
  <c r="E1613"/>
  <c r="H1612"/>
  <c r="G1612"/>
  <c r="F1612"/>
  <c r="E1612"/>
  <c r="H1611"/>
  <c r="G1611"/>
  <c r="F1611"/>
  <c r="E1611"/>
  <c r="H1610"/>
  <c r="G1610"/>
  <c r="F1610"/>
  <c r="E1610"/>
  <c r="H1609"/>
  <c r="G1609"/>
  <c r="F1609"/>
  <c r="E1609"/>
  <c r="H1608"/>
  <c r="G1608"/>
  <c r="F1608"/>
  <c r="E1608"/>
  <c r="H1607"/>
  <c r="G1607"/>
  <c r="F1607"/>
  <c r="E1607"/>
  <c r="H1606"/>
  <c r="G1606"/>
  <c r="F1606"/>
  <c r="E1606"/>
  <c r="H1605"/>
  <c r="G1605"/>
  <c r="F1605"/>
  <c r="E1605"/>
  <c r="H1604"/>
  <c r="G1604"/>
  <c r="F1604"/>
  <c r="E1604"/>
  <c r="H1603"/>
  <c r="G1603"/>
  <c r="F1603"/>
  <c r="E1603"/>
  <c r="H1602"/>
  <c r="G1602"/>
  <c r="F1602"/>
  <c r="E1602"/>
  <c r="H1601"/>
  <c r="G1601"/>
  <c r="F1601"/>
  <c r="E1601"/>
  <c r="H1600"/>
  <c r="G1600"/>
  <c r="F1600"/>
  <c r="E1600"/>
  <c r="H1599"/>
  <c r="G1599"/>
  <c r="F1599"/>
  <c r="E1599"/>
  <c r="H1598"/>
  <c r="G1598"/>
  <c r="F1598"/>
  <c r="E1598"/>
  <c r="H1597"/>
  <c r="G1597"/>
  <c r="F1597"/>
  <c r="E1597"/>
  <c r="H1596"/>
  <c r="G1596"/>
  <c r="F1596"/>
  <c r="E1596"/>
  <c r="H1595"/>
  <c r="G1595"/>
  <c r="F1595"/>
  <c r="E1595"/>
  <c r="H1594"/>
  <c r="G1594"/>
  <c r="F1594"/>
  <c r="E1594"/>
  <c r="H1593"/>
  <c r="G1593"/>
  <c r="F1593"/>
  <c r="E1593"/>
  <c r="H1592"/>
  <c r="G1592"/>
  <c r="F1592"/>
  <c r="E1592"/>
  <c r="H1591"/>
  <c r="G1591"/>
  <c r="F1591"/>
  <c r="E1591"/>
  <c r="H1590"/>
  <c r="G1590"/>
  <c r="F1590"/>
  <c r="E1590"/>
  <c r="H1589"/>
  <c r="G1589"/>
  <c r="F1589"/>
  <c r="E1589"/>
  <c r="H1588"/>
  <c r="G1588"/>
  <c r="F1588"/>
  <c r="E1588"/>
  <c r="H1587"/>
  <c r="G1587"/>
  <c r="F1587"/>
  <c r="E1587"/>
  <c r="H1586"/>
  <c r="G1586"/>
  <c r="F1586"/>
  <c r="E1586"/>
  <c r="H1585"/>
  <c r="G1585"/>
  <c r="F1585"/>
  <c r="E1585"/>
  <c r="H1584"/>
  <c r="G1584"/>
  <c r="F1584"/>
  <c r="E1584"/>
  <c r="H1583"/>
  <c r="G1583"/>
  <c r="F1583"/>
  <c r="E1583"/>
  <c r="H1582"/>
  <c r="G1582"/>
  <c r="F1582"/>
  <c r="E1582"/>
  <c r="H1581"/>
  <c r="G1581"/>
  <c r="F1581"/>
  <c r="E1581"/>
  <c r="H1580"/>
  <c r="G1580"/>
  <c r="F1580"/>
  <c r="E1580"/>
  <c r="H1579"/>
  <c r="G1579"/>
  <c r="F1579"/>
  <c r="E1579"/>
  <c r="H1578"/>
  <c r="G1578"/>
  <c r="F1578"/>
  <c r="E1578"/>
  <c r="H1577"/>
  <c r="G1577"/>
  <c r="F1577"/>
  <c r="E1577"/>
  <c r="H1576"/>
  <c r="G1576"/>
  <c r="F1576"/>
  <c r="E1576"/>
  <c r="H1575"/>
  <c r="G1575"/>
  <c r="F1575"/>
  <c r="E1575"/>
  <c r="H1574"/>
  <c r="G1574"/>
  <c r="F1574"/>
  <c r="E1574"/>
  <c r="H1573"/>
  <c r="G1573"/>
  <c r="F1573"/>
  <c r="E1573"/>
  <c r="H1572"/>
  <c r="G1572"/>
  <c r="F1572"/>
  <c r="E1572"/>
  <c r="H1571"/>
  <c r="G1571"/>
  <c r="F1571"/>
  <c r="E1571"/>
  <c r="H1570"/>
  <c r="G1570"/>
  <c r="F1570"/>
  <c r="E1570"/>
  <c r="H1569"/>
  <c r="G1569"/>
  <c r="F1569"/>
  <c r="E1569"/>
  <c r="H1568"/>
  <c r="G1568"/>
  <c r="F1568"/>
  <c r="E1568"/>
  <c r="H1567"/>
  <c r="G1567"/>
  <c r="F1567"/>
  <c r="E1567"/>
  <c r="H1566"/>
  <c r="G1566"/>
  <c r="F1566"/>
  <c r="E1566"/>
  <c r="H1565"/>
  <c r="G1565"/>
  <c r="F1565"/>
  <c r="E1565"/>
  <c r="H1564"/>
  <c r="G1564"/>
  <c r="F1564"/>
  <c r="E1564"/>
  <c r="H1563"/>
  <c r="G1563"/>
  <c r="F1563"/>
  <c r="E1563"/>
  <c r="H1562"/>
  <c r="G1562"/>
  <c r="F1562"/>
  <c r="E1562"/>
  <c r="H1561"/>
  <c r="G1561"/>
  <c r="F1561"/>
  <c r="E1561"/>
  <c r="H1560"/>
  <c r="G1560"/>
  <c r="F1560"/>
  <c r="E1560"/>
  <c r="H1559"/>
  <c r="G1559"/>
  <c r="F1559"/>
  <c r="E1559"/>
  <c r="H1558"/>
  <c r="G1558"/>
  <c r="F1558"/>
  <c r="E1558"/>
  <c r="H1557"/>
  <c r="G1557"/>
  <c r="F1557"/>
  <c r="E1557"/>
  <c r="H1556"/>
  <c r="G1556"/>
  <c r="F1556"/>
  <c r="E1556"/>
  <c r="H1555"/>
  <c r="G1555"/>
  <c r="F1555"/>
  <c r="E1555"/>
  <c r="H1554"/>
  <c r="G1554"/>
  <c r="F1554"/>
  <c r="E1554"/>
  <c r="H1553"/>
  <c r="G1553"/>
  <c r="F1553"/>
  <c r="E1553"/>
  <c r="H1552"/>
  <c r="G1552"/>
  <c r="F1552"/>
  <c r="E1552"/>
  <c r="H1551"/>
  <c r="G1551"/>
  <c r="F1551"/>
  <c r="E1551"/>
  <c r="H1550"/>
  <c r="G1550"/>
  <c r="F1550"/>
  <c r="E1550"/>
  <c r="H1549"/>
  <c r="G1549"/>
  <c r="F1549"/>
  <c r="E1549"/>
  <c r="H1548"/>
  <c r="G1548"/>
  <c r="F1548"/>
  <c r="E1548"/>
  <c r="H1547"/>
  <c r="G1547"/>
  <c r="F1547"/>
  <c r="E1547"/>
  <c r="H1546"/>
  <c r="G1546"/>
  <c r="F1546"/>
  <c r="E1546"/>
  <c r="H1545"/>
  <c r="G1545"/>
  <c r="F1545"/>
  <c r="E1545"/>
  <c r="H1544"/>
  <c r="G1544"/>
  <c r="F1544"/>
  <c r="E1544"/>
  <c r="H1543"/>
  <c r="G1543"/>
  <c r="F1543"/>
  <c r="E1543"/>
  <c r="H1542"/>
  <c r="G1542"/>
  <c r="F1542"/>
  <c r="E1542"/>
  <c r="H1541"/>
  <c r="G1541"/>
  <c r="F1541"/>
  <c r="E1541"/>
  <c r="H1540"/>
  <c r="G1540"/>
  <c r="F1540"/>
  <c r="E1540"/>
  <c r="H1539"/>
  <c r="G1539"/>
  <c r="F1539"/>
  <c r="E1539"/>
  <c r="H1538"/>
  <c r="G1538"/>
  <c r="F1538"/>
  <c r="E1538"/>
  <c r="H1537"/>
  <c r="G1537"/>
  <c r="F1537"/>
  <c r="E1537"/>
  <c r="H1536"/>
  <c r="G1536"/>
  <c r="F1536"/>
  <c r="E1536"/>
  <c r="H1535"/>
  <c r="G1535"/>
  <c r="F1535"/>
  <c r="E1535"/>
  <c r="H1534"/>
  <c r="G1534"/>
  <c r="F1534"/>
  <c r="E1534"/>
  <c r="H1533"/>
  <c r="G1533"/>
  <c r="F1533"/>
  <c r="E1533"/>
  <c r="H1532"/>
  <c r="G1532"/>
  <c r="F1532"/>
  <c r="E1532"/>
  <c r="H1531"/>
  <c r="G1531"/>
  <c r="F1531"/>
  <c r="E1531"/>
  <c r="H1530"/>
  <c r="G1530"/>
  <c r="F1530"/>
  <c r="E1530"/>
  <c r="H1529"/>
  <c r="G1529"/>
  <c r="F1529"/>
  <c r="E1529"/>
  <c r="H1528"/>
  <c r="G1528"/>
  <c r="F1528"/>
  <c r="E1528"/>
  <c r="H1527"/>
  <c r="G1527"/>
  <c r="F1527"/>
  <c r="E1527"/>
  <c r="H1526"/>
  <c r="G1526"/>
  <c r="F1526"/>
  <c r="E1526"/>
  <c r="H1525"/>
  <c r="G1525"/>
  <c r="F1525"/>
  <c r="E1525"/>
  <c r="H1524"/>
  <c r="G1524"/>
  <c r="F1524"/>
  <c r="E1524"/>
  <c r="H1523"/>
  <c r="G1523"/>
  <c r="F1523"/>
  <c r="E1523"/>
  <c r="H1522"/>
  <c r="G1522"/>
  <c r="F1522"/>
  <c r="E1522"/>
  <c r="H1521"/>
  <c r="G1521"/>
  <c r="F1521"/>
  <c r="E1521"/>
  <c r="H1520"/>
  <c r="G1520"/>
  <c r="F1520"/>
  <c r="E1520"/>
  <c r="H1519"/>
  <c r="G1519"/>
  <c r="F1519"/>
  <c r="E1519"/>
  <c r="H1518"/>
  <c r="G1518"/>
  <c r="F1518"/>
  <c r="E1518"/>
  <c r="H1517"/>
  <c r="G1517"/>
  <c r="F1517"/>
  <c r="E1517"/>
  <c r="H1516"/>
  <c r="G1516"/>
  <c r="F1516"/>
  <c r="E1516"/>
  <c r="H1515"/>
  <c r="G1515"/>
  <c r="F1515"/>
  <c r="E1515"/>
  <c r="H1514"/>
  <c r="G1514"/>
  <c r="F1514"/>
  <c r="E1514"/>
  <c r="H1513"/>
  <c r="G1513"/>
  <c r="F1513"/>
  <c r="E1513"/>
  <c r="H1512"/>
  <c r="G1512"/>
  <c r="F1512"/>
  <c r="E1512"/>
  <c r="H1511"/>
  <c r="G1511"/>
  <c r="F1511"/>
  <c r="E1511"/>
  <c r="H1510"/>
  <c r="G1510"/>
  <c r="F1510"/>
  <c r="E1510"/>
  <c r="H1509"/>
  <c r="G1509"/>
  <c r="F1509"/>
  <c r="E1509"/>
  <c r="H1508"/>
  <c r="G1508"/>
  <c r="F1508"/>
  <c r="E1508"/>
  <c r="H1507"/>
  <c r="G1507"/>
  <c r="F1507"/>
  <c r="E1507"/>
  <c r="H1506"/>
  <c r="G1506"/>
  <c r="F1506"/>
  <c r="E1506"/>
  <c r="H1505"/>
  <c r="G1505"/>
  <c r="F1505"/>
  <c r="E1505"/>
  <c r="H1504"/>
  <c r="G1504"/>
  <c r="F1504"/>
  <c r="E1504"/>
  <c r="H1503"/>
  <c r="G1503"/>
  <c r="F1503"/>
  <c r="E1503"/>
  <c r="H1502"/>
  <c r="G1502"/>
  <c r="F1502"/>
  <c r="E1502"/>
  <c r="H1501"/>
  <c r="G1501"/>
  <c r="F1501"/>
  <c r="E1501"/>
  <c r="H1500"/>
  <c r="G1500"/>
  <c r="F1500"/>
  <c r="E1500"/>
  <c r="H1499"/>
  <c r="G1499"/>
  <c r="F1499"/>
  <c r="E1499"/>
  <c r="H1498"/>
  <c r="G1498"/>
  <c r="F1498"/>
  <c r="E1498"/>
  <c r="H1497"/>
  <c r="G1497"/>
  <c r="F1497"/>
  <c r="E1497"/>
  <c r="H1496"/>
  <c r="G1496"/>
  <c r="F1496"/>
  <c r="E1496"/>
  <c r="H1495"/>
  <c r="G1495"/>
  <c r="F1495"/>
  <c r="E1495"/>
  <c r="H1494"/>
  <c r="G1494"/>
  <c r="F1494"/>
  <c r="E1494"/>
  <c r="H1493"/>
  <c r="G1493"/>
  <c r="F1493"/>
  <c r="E1493"/>
  <c r="H1492"/>
  <c r="G1492"/>
  <c r="F1492"/>
  <c r="E1492"/>
  <c r="H1491"/>
  <c r="G1491"/>
  <c r="F1491"/>
  <c r="E1491"/>
  <c r="H1490"/>
  <c r="G1490"/>
  <c r="F1490"/>
  <c r="E1490"/>
  <c r="H1489"/>
  <c r="G1489"/>
  <c r="F1489"/>
  <c r="E1489"/>
  <c r="H1488"/>
  <c r="G1488"/>
  <c r="F1488"/>
  <c r="E1488"/>
  <c r="H1487"/>
  <c r="G1487"/>
  <c r="F1487"/>
  <c r="E1487"/>
  <c r="H1486"/>
  <c r="G1486"/>
  <c r="F1486"/>
  <c r="E1486"/>
  <c r="H1485"/>
  <c r="G1485"/>
  <c r="F1485"/>
  <c r="E1485"/>
  <c r="H1484"/>
  <c r="G1484"/>
  <c r="F1484"/>
  <c r="E1484"/>
  <c r="H1483"/>
  <c r="G1483"/>
  <c r="F1483"/>
  <c r="E1483"/>
  <c r="H1482"/>
  <c r="G1482"/>
  <c r="F1482"/>
  <c r="E1482"/>
  <c r="H1481"/>
  <c r="G1481"/>
  <c r="F1481"/>
  <c r="E1481"/>
  <c r="H1480"/>
  <c r="G1480"/>
  <c r="F1480"/>
  <c r="E1480"/>
  <c r="H1479"/>
  <c r="G1479"/>
  <c r="F1479"/>
  <c r="E1479"/>
  <c r="H1478"/>
  <c r="G1478"/>
  <c r="F1478"/>
  <c r="E1478"/>
  <c r="H1477"/>
  <c r="G1477"/>
  <c r="F1477"/>
  <c r="E1477"/>
  <c r="H1476"/>
  <c r="G1476"/>
  <c r="F1476"/>
  <c r="E1476"/>
  <c r="H1475"/>
  <c r="G1475"/>
  <c r="F1475"/>
  <c r="E1475"/>
  <c r="H1474"/>
  <c r="G1474"/>
  <c r="F1474"/>
  <c r="E1474"/>
  <c r="H1473"/>
  <c r="G1473"/>
  <c r="F1473"/>
  <c r="E1473"/>
  <c r="H1472"/>
  <c r="G1472"/>
  <c r="F1472"/>
  <c r="E1472"/>
  <c r="H1471"/>
  <c r="G1471"/>
  <c r="F1471"/>
  <c r="E1471"/>
  <c r="H1470"/>
  <c r="G1470"/>
  <c r="F1470"/>
  <c r="E1470"/>
  <c r="H1469"/>
  <c r="G1469"/>
  <c r="F1469"/>
  <c r="E1469"/>
  <c r="H1468"/>
  <c r="G1468"/>
  <c r="F1468"/>
  <c r="E1468"/>
  <c r="H1467"/>
  <c r="G1467"/>
  <c r="F1467"/>
  <c r="E1467"/>
  <c r="H1466"/>
  <c r="G1466"/>
  <c r="F1466"/>
  <c r="E1466"/>
  <c r="H1465"/>
  <c r="G1465"/>
  <c r="F1465"/>
  <c r="E1465"/>
  <c r="H1464"/>
  <c r="G1464"/>
  <c r="F1464"/>
  <c r="E1464"/>
  <c r="H1463"/>
  <c r="G1463"/>
  <c r="F1463"/>
  <c r="E1463"/>
  <c r="H1462"/>
  <c r="G1462"/>
  <c r="F1462"/>
  <c r="E1462"/>
  <c r="H1461"/>
  <c r="G1461"/>
  <c r="F1461"/>
  <c r="E1461"/>
  <c r="H1460"/>
  <c r="G1460"/>
  <c r="F1460"/>
  <c r="E1460"/>
  <c r="H1459"/>
  <c r="G1459"/>
  <c r="F1459"/>
  <c r="E1459"/>
  <c r="H1458"/>
  <c r="G1458"/>
  <c r="F1458"/>
  <c r="E1458"/>
  <c r="H1457"/>
  <c r="G1457"/>
  <c r="F1457"/>
  <c r="E1457"/>
  <c r="H1456"/>
  <c r="G1456"/>
  <c r="F1456"/>
  <c r="E1456"/>
  <c r="H1455"/>
  <c r="G1455"/>
  <c r="F1455"/>
  <c r="E1455"/>
  <c r="H1454"/>
  <c r="G1454"/>
  <c r="F1454"/>
  <c r="E1454"/>
  <c r="H1453"/>
  <c r="G1453"/>
  <c r="F1453"/>
  <c r="E1453"/>
  <c r="H1452"/>
  <c r="G1452"/>
  <c r="F1452"/>
  <c r="E1452"/>
  <c r="H1451"/>
  <c r="G1451"/>
  <c r="F1451"/>
  <c r="E1451"/>
  <c r="H1450"/>
  <c r="G1450"/>
  <c r="F1450"/>
  <c r="E1450"/>
  <c r="H1449"/>
  <c r="G1449"/>
  <c r="F1449"/>
  <c r="E1449"/>
  <c r="H1448"/>
  <c r="G1448"/>
  <c r="F1448"/>
  <c r="E1448"/>
  <c r="H1447"/>
  <c r="G1447"/>
  <c r="F1447"/>
  <c r="E1447"/>
  <c r="H1446"/>
  <c r="G1446"/>
  <c r="F1446"/>
  <c r="E1446"/>
  <c r="H1445"/>
  <c r="G1445"/>
  <c r="F1445"/>
  <c r="E1445"/>
  <c r="H1444"/>
  <c r="G1444"/>
  <c r="F1444"/>
  <c r="E1444"/>
  <c r="H1443"/>
  <c r="G1443"/>
  <c r="F1443"/>
  <c r="E1443"/>
  <c r="H1442"/>
  <c r="G1442"/>
  <c r="F1442"/>
  <c r="E1442"/>
  <c r="H1441"/>
  <c r="G1441"/>
  <c r="F1441"/>
  <c r="E1441"/>
  <c r="H1440"/>
  <c r="G1440"/>
  <c r="F1440"/>
  <c r="E1440"/>
  <c r="H1439"/>
  <c r="G1439"/>
  <c r="F1439"/>
  <c r="E1439"/>
  <c r="H1438"/>
  <c r="G1438"/>
  <c r="F1438"/>
  <c r="E1438"/>
  <c r="H1437"/>
  <c r="G1437"/>
  <c r="F1437"/>
  <c r="E1437"/>
  <c r="H1436"/>
  <c r="G1436"/>
  <c r="F1436"/>
  <c r="E1436"/>
  <c r="H1435"/>
  <c r="G1435"/>
  <c r="F1435"/>
  <c r="E1435"/>
  <c r="H1434"/>
  <c r="G1434"/>
  <c r="F1434"/>
  <c r="E1434"/>
  <c r="H1433"/>
  <c r="G1433"/>
  <c r="F1433"/>
  <c r="E1433"/>
  <c r="H1432"/>
  <c r="G1432"/>
  <c r="F1432"/>
  <c r="E1432"/>
  <c r="H1431"/>
  <c r="G1431"/>
  <c r="F1431"/>
  <c r="E1431"/>
  <c r="H1430"/>
  <c r="G1430"/>
  <c r="F1430"/>
  <c r="E1430"/>
  <c r="H1429"/>
  <c r="G1429"/>
  <c r="F1429"/>
  <c r="E1429"/>
  <c r="H1428"/>
  <c r="G1428"/>
  <c r="F1428"/>
  <c r="E1428"/>
  <c r="H1427"/>
  <c r="G1427"/>
  <c r="F1427"/>
  <c r="E1427"/>
  <c r="H1426"/>
  <c r="G1426"/>
  <c r="F1426"/>
  <c r="E1426"/>
  <c r="H1425"/>
  <c r="G1425"/>
  <c r="F1425"/>
  <c r="E1425"/>
  <c r="H1424"/>
  <c r="G1424"/>
  <c r="F1424"/>
  <c r="E1424"/>
  <c r="H1423"/>
  <c r="G1423"/>
  <c r="F1423"/>
  <c r="E1423"/>
  <c r="H1422"/>
  <c r="G1422"/>
  <c r="F1422"/>
  <c r="E1422"/>
  <c r="H1421"/>
  <c r="G1421"/>
  <c r="F1421"/>
  <c r="E1421"/>
  <c r="H1420"/>
  <c r="G1420"/>
  <c r="F1420"/>
  <c r="E1420"/>
  <c r="H1419"/>
  <c r="G1419"/>
  <c r="F1419"/>
  <c r="E1419"/>
  <c r="H1418"/>
  <c r="G1418"/>
  <c r="F1418"/>
  <c r="E1418"/>
  <c r="H1417"/>
  <c r="G1417"/>
  <c r="F1417"/>
  <c r="E1417"/>
  <c r="H1416"/>
  <c r="G1416"/>
  <c r="F1416"/>
  <c r="E1416"/>
  <c r="H1415"/>
  <c r="G1415"/>
  <c r="F1415"/>
  <c r="E1415"/>
  <c r="H1414"/>
  <c r="G1414"/>
  <c r="F1414"/>
  <c r="E1414"/>
  <c r="H1413"/>
  <c r="G1413"/>
  <c r="F1413"/>
  <c r="E1413"/>
  <c r="H1412"/>
  <c r="G1412"/>
  <c r="F1412"/>
  <c r="E1412"/>
  <c r="H1411"/>
  <c r="G1411"/>
  <c r="F1411"/>
  <c r="E1411"/>
  <c r="H1410"/>
  <c r="G1410"/>
  <c r="F1410"/>
  <c r="E1410"/>
  <c r="H1409"/>
  <c r="G1409"/>
  <c r="F1409"/>
  <c r="E1409"/>
  <c r="H1408"/>
  <c r="G1408"/>
  <c r="F1408"/>
  <c r="E1408"/>
  <c r="H1407"/>
  <c r="G1407"/>
  <c r="F1407"/>
  <c r="E1407"/>
  <c r="H1406"/>
  <c r="G1406"/>
  <c r="F1406"/>
  <c r="E1406"/>
  <c r="H1405"/>
  <c r="G1405"/>
  <c r="F1405"/>
  <c r="E1405"/>
  <c r="H1404"/>
  <c r="G1404"/>
  <c r="F1404"/>
  <c r="E1404"/>
  <c r="H1403"/>
  <c r="G1403"/>
  <c r="F1403"/>
  <c r="E1403"/>
  <c r="H1402"/>
  <c r="G1402"/>
  <c r="F1402"/>
  <c r="E1402"/>
  <c r="H1401"/>
  <c r="G1401"/>
  <c r="F1401"/>
  <c r="E1401"/>
  <c r="H1400"/>
  <c r="G1400"/>
  <c r="F1400"/>
  <c r="E1400"/>
  <c r="H1399"/>
  <c r="G1399"/>
  <c r="F1399"/>
  <c r="E1399"/>
  <c r="H1398"/>
  <c r="G1398"/>
  <c r="F1398"/>
  <c r="E1398"/>
  <c r="H1397"/>
  <c r="G1397"/>
  <c r="F1397"/>
  <c r="E1397"/>
  <c r="H1396"/>
  <c r="G1396"/>
  <c r="F1396"/>
  <c r="E1396"/>
  <c r="H1395"/>
  <c r="G1395"/>
  <c r="F1395"/>
  <c r="E1395"/>
  <c r="H1394"/>
  <c r="G1394"/>
  <c r="F1394"/>
  <c r="E1394"/>
  <c r="H1393"/>
  <c r="G1393"/>
  <c r="F1393"/>
  <c r="E1393"/>
  <c r="H1392"/>
  <c r="G1392"/>
  <c r="F1392"/>
  <c r="E1392"/>
  <c r="H1391"/>
  <c r="G1391"/>
  <c r="F1391"/>
  <c r="E1391"/>
  <c r="H1390"/>
  <c r="G1390"/>
  <c r="F1390"/>
  <c r="E1390"/>
  <c r="H1389"/>
  <c r="G1389"/>
  <c r="F1389"/>
  <c r="E1389"/>
  <c r="H1388"/>
  <c r="G1388"/>
  <c r="F1388"/>
  <c r="E1388"/>
  <c r="H1387"/>
  <c r="G1387"/>
  <c r="F1387"/>
  <c r="E1387"/>
  <c r="H1386"/>
  <c r="G1386"/>
  <c r="F1386"/>
  <c r="E1386"/>
  <c r="H1385"/>
  <c r="G1385"/>
  <c r="F1385"/>
  <c r="E1385"/>
  <c r="H1384"/>
  <c r="G1384"/>
  <c r="F1384"/>
  <c r="E1384"/>
  <c r="H1383"/>
  <c r="G1383"/>
  <c r="F1383"/>
  <c r="E1383"/>
  <c r="H1382"/>
  <c r="G1382"/>
  <c r="F1382"/>
  <c r="E1382"/>
  <c r="H1381"/>
  <c r="G1381"/>
  <c r="F1381"/>
  <c r="E1381"/>
  <c r="H1380"/>
  <c r="G1380"/>
  <c r="F1380"/>
  <c r="E1380"/>
  <c r="H1379"/>
  <c r="G1379"/>
  <c r="F1379"/>
  <c r="E1379"/>
  <c r="H1378"/>
  <c r="G1378"/>
  <c r="F1378"/>
  <c r="E1378"/>
  <c r="H1377"/>
  <c r="G1377"/>
  <c r="F1377"/>
  <c r="E1377"/>
  <c r="H1376"/>
  <c r="G1376"/>
  <c r="F1376"/>
  <c r="E1376"/>
  <c r="H1375"/>
  <c r="G1375"/>
  <c r="F1375"/>
  <c r="E1375"/>
  <c r="H1374"/>
  <c r="G1374"/>
  <c r="F1374"/>
  <c r="E1374"/>
  <c r="H1373"/>
  <c r="G1373"/>
  <c r="F1373"/>
  <c r="E1373"/>
  <c r="H1372"/>
  <c r="G1372"/>
  <c r="F1372"/>
  <c r="E1372"/>
  <c r="H1371"/>
  <c r="G1371"/>
  <c r="F1371"/>
  <c r="E1371"/>
  <c r="H1370"/>
  <c r="G1370"/>
  <c r="F1370"/>
  <c r="E1370"/>
  <c r="H1369"/>
  <c r="G1369"/>
  <c r="F1369"/>
  <c r="E1369"/>
  <c r="H1368"/>
  <c r="G1368"/>
  <c r="F1368"/>
  <c r="E1368"/>
  <c r="H1367"/>
  <c r="G1367"/>
  <c r="F1367"/>
  <c r="E1367"/>
  <c r="H1366"/>
  <c r="G1366"/>
  <c r="F1366"/>
  <c r="E1366"/>
  <c r="H1365"/>
  <c r="G1365"/>
  <c r="F1365"/>
  <c r="E1365"/>
  <c r="H1364"/>
  <c r="G1364"/>
  <c r="F1364"/>
  <c r="E1364"/>
  <c r="H1363"/>
  <c r="G1363"/>
  <c r="F1363"/>
  <c r="E1363"/>
  <c r="H1362"/>
  <c r="G1362"/>
  <c r="F1362"/>
  <c r="E1362"/>
  <c r="H1361"/>
  <c r="G1361"/>
  <c r="F1361"/>
  <c r="E1361"/>
  <c r="H1360"/>
  <c r="G1360"/>
  <c r="F1360"/>
  <c r="E1360"/>
  <c r="H1359"/>
  <c r="G1359"/>
  <c r="F1359"/>
  <c r="E1359"/>
  <c r="H1358"/>
  <c r="G1358"/>
  <c r="F1358"/>
  <c r="E1358"/>
  <c r="H1357"/>
  <c r="G1357"/>
  <c r="F1357"/>
  <c r="E1357"/>
  <c r="H1356"/>
  <c r="G1356"/>
  <c r="F1356"/>
  <c r="E1356"/>
  <c r="H1355"/>
  <c r="G1355"/>
  <c r="F1355"/>
  <c r="E1355"/>
  <c r="H1354"/>
  <c r="G1354"/>
  <c r="F1354"/>
  <c r="E1354"/>
  <c r="H1353"/>
  <c r="G1353"/>
  <c r="F1353"/>
  <c r="E1353"/>
  <c r="H1352"/>
  <c r="G1352"/>
  <c r="F1352"/>
  <c r="E1352"/>
  <c r="H1351"/>
  <c r="G1351"/>
  <c r="F1351"/>
  <c r="E1351"/>
  <c r="H1350"/>
  <c r="G1350"/>
  <c r="F1350"/>
  <c r="E1350"/>
  <c r="H1349"/>
  <c r="G1349"/>
  <c r="F1349"/>
  <c r="E1349"/>
  <c r="H1348"/>
  <c r="G1348"/>
  <c r="F1348"/>
  <c r="E1348"/>
  <c r="H1347"/>
  <c r="G1347"/>
  <c r="F1347"/>
  <c r="E1347"/>
  <c r="H1346"/>
  <c r="G1346"/>
  <c r="F1346"/>
  <c r="E1346"/>
  <c r="H1345"/>
  <c r="G1345"/>
  <c r="F1345"/>
  <c r="E1345"/>
  <c r="H1344"/>
  <c r="G1344"/>
  <c r="F1344"/>
  <c r="E1344"/>
  <c r="H1343"/>
  <c r="G1343"/>
  <c r="F1343"/>
  <c r="E1343"/>
  <c r="H1342"/>
  <c r="G1342"/>
  <c r="F1342"/>
  <c r="E1342"/>
  <c r="H1341"/>
  <c r="G1341"/>
  <c r="F1341"/>
  <c r="E1341"/>
  <c r="H1340"/>
  <c r="G1340"/>
  <c r="F1340"/>
  <c r="E1340"/>
  <c r="H1339"/>
  <c r="G1339"/>
  <c r="F1339"/>
  <c r="E1339"/>
  <c r="H1338"/>
  <c r="G1338"/>
  <c r="F1338"/>
  <c r="E1338"/>
  <c r="H1337"/>
  <c r="G1337"/>
  <c r="F1337"/>
  <c r="E1337"/>
  <c r="H1336"/>
  <c r="G1336"/>
  <c r="F1336"/>
  <c r="E1336"/>
  <c r="H1335"/>
  <c r="G1335"/>
  <c r="F1335"/>
  <c r="E1335"/>
  <c r="H1334"/>
  <c r="G1334"/>
  <c r="F1334"/>
  <c r="E1334"/>
  <c r="H1333"/>
  <c r="G1333"/>
  <c r="F1333"/>
  <c r="E1333"/>
  <c r="H1332"/>
  <c r="G1332"/>
  <c r="F1332"/>
  <c r="E1332"/>
  <c r="H1331"/>
  <c r="G1331"/>
  <c r="F1331"/>
  <c r="E1331"/>
  <c r="H1330"/>
  <c r="G1330"/>
  <c r="F1330"/>
  <c r="E1330"/>
  <c r="H1329"/>
  <c r="G1329"/>
  <c r="F1329"/>
  <c r="E1329"/>
  <c r="H1328"/>
  <c r="G1328"/>
  <c r="F1328"/>
  <c r="E1328"/>
  <c r="H1327"/>
  <c r="G1327"/>
  <c r="F1327"/>
  <c r="E1327"/>
  <c r="H1326"/>
  <c r="G1326"/>
  <c r="F1326"/>
  <c r="E1326"/>
  <c r="H1325"/>
  <c r="G1325"/>
  <c r="F1325"/>
  <c r="E1325"/>
  <c r="H1324"/>
  <c r="G1324"/>
  <c r="F1324"/>
  <c r="E1324"/>
  <c r="H1323"/>
  <c r="G1323"/>
  <c r="F1323"/>
  <c r="E1323"/>
  <c r="H1322"/>
  <c r="G1322"/>
  <c r="F1322"/>
  <c r="E1322"/>
  <c r="H1321"/>
  <c r="G1321"/>
  <c r="F1321"/>
  <c r="E1321"/>
  <c r="H1320"/>
  <c r="G1320"/>
  <c r="F1320"/>
  <c r="E1320"/>
  <c r="H1319"/>
  <c r="G1319"/>
  <c r="F1319"/>
  <c r="E1319"/>
  <c r="H1318"/>
  <c r="G1318"/>
  <c r="F1318"/>
  <c r="E1318"/>
  <c r="H1317"/>
  <c r="G1317"/>
  <c r="F1317"/>
  <c r="E1317"/>
  <c r="H1316"/>
  <c r="G1316"/>
  <c r="F1316"/>
  <c r="E1316"/>
  <c r="H1315"/>
  <c r="G1315"/>
  <c r="F1315"/>
  <c r="E1315"/>
  <c r="H1314"/>
  <c r="G1314"/>
  <c r="F1314"/>
  <c r="E1314"/>
  <c r="H1313"/>
  <c r="G1313"/>
  <c r="F1313"/>
  <c r="E1313"/>
  <c r="H1312"/>
  <c r="G1312"/>
  <c r="F1312"/>
  <c r="E1312"/>
  <c r="H1311"/>
  <c r="G1311"/>
  <c r="F1311"/>
  <c r="E1311"/>
  <c r="H1310"/>
  <c r="G1310"/>
  <c r="F1310"/>
  <c r="E1310"/>
  <c r="H1309"/>
  <c r="G1309"/>
  <c r="F1309"/>
  <c r="E1309"/>
  <c r="H1308"/>
  <c r="G1308"/>
  <c r="F1308"/>
  <c r="E1308"/>
  <c r="H1307"/>
  <c r="G1307"/>
  <c r="F1307"/>
  <c r="E1307"/>
  <c r="H1306"/>
  <c r="G1306"/>
  <c r="F1306"/>
  <c r="E1306"/>
  <c r="H1305"/>
  <c r="G1305"/>
  <c r="F1305"/>
  <c r="E1305"/>
  <c r="H1304"/>
  <c r="G1304"/>
  <c r="F1304"/>
  <c r="E1304"/>
  <c r="H1303"/>
  <c r="G1303"/>
  <c r="F1303"/>
  <c r="E1303"/>
  <c r="H1302"/>
  <c r="G1302"/>
  <c r="F1302"/>
  <c r="E1302"/>
  <c r="H1301"/>
  <c r="G1301"/>
  <c r="F1301"/>
  <c r="E1301"/>
  <c r="H1300"/>
  <c r="G1300"/>
  <c r="F1300"/>
  <c r="E1300"/>
  <c r="H1299"/>
  <c r="G1299"/>
  <c r="F1299"/>
  <c r="E1299"/>
  <c r="H1298"/>
  <c r="G1298"/>
  <c r="F1298"/>
  <c r="E1298"/>
  <c r="H1297"/>
  <c r="G1297"/>
  <c r="F1297"/>
  <c r="E1297"/>
  <c r="H1296"/>
  <c r="G1296"/>
  <c r="F1296"/>
  <c r="E1296"/>
  <c r="H1295"/>
  <c r="G1295"/>
  <c r="F1295"/>
  <c r="E1295"/>
  <c r="H1294"/>
  <c r="G1294"/>
  <c r="F1294"/>
  <c r="E1294"/>
  <c r="H1293"/>
  <c r="G1293"/>
  <c r="F1293"/>
  <c r="E1293"/>
  <c r="H1292"/>
  <c r="G1292"/>
  <c r="F1292"/>
  <c r="E1292"/>
  <c r="H1291"/>
  <c r="G1291"/>
  <c r="F1291"/>
  <c r="E1291"/>
  <c r="H1290"/>
  <c r="G1290"/>
  <c r="F1290"/>
  <c r="E1290"/>
  <c r="H1289"/>
  <c r="G1289"/>
  <c r="F1289"/>
  <c r="E1289"/>
  <c r="H1288"/>
  <c r="G1288"/>
  <c r="F1288"/>
  <c r="E1288"/>
  <c r="H1287"/>
  <c r="G1287"/>
  <c r="F1287"/>
  <c r="E1287"/>
  <c r="H1286"/>
  <c r="G1286"/>
  <c r="F1286"/>
  <c r="E1286"/>
  <c r="H1285"/>
  <c r="G1285"/>
  <c r="F1285"/>
  <c r="E1285"/>
  <c r="H1284"/>
  <c r="G1284"/>
  <c r="F1284"/>
  <c r="E1284"/>
  <c r="H1283"/>
  <c r="G1283"/>
  <c r="F1283"/>
  <c r="E1283"/>
  <c r="H1282"/>
  <c r="G1282"/>
  <c r="F1282"/>
  <c r="E1282"/>
  <c r="H1281"/>
  <c r="G1281"/>
  <c r="F1281"/>
  <c r="E1281"/>
  <c r="H1280"/>
  <c r="G1280"/>
  <c r="F1280"/>
  <c r="E1280"/>
  <c r="H1279"/>
  <c r="G1279"/>
  <c r="F1279"/>
  <c r="E1279"/>
  <c r="H1278"/>
  <c r="G1278"/>
  <c r="F1278"/>
  <c r="E1278"/>
  <c r="H1277"/>
  <c r="G1277"/>
  <c r="F1277"/>
  <c r="E1277"/>
  <c r="H1276"/>
  <c r="G1276"/>
  <c r="F1276"/>
  <c r="E1276"/>
  <c r="H1275"/>
  <c r="G1275"/>
  <c r="F1275"/>
  <c r="E1275"/>
  <c r="H1274"/>
  <c r="G1274"/>
  <c r="F1274"/>
  <c r="E1274"/>
  <c r="H1273"/>
  <c r="G1273"/>
  <c r="F1273"/>
  <c r="E1273"/>
  <c r="H1272"/>
  <c r="G1272"/>
  <c r="F1272"/>
  <c r="E1272"/>
  <c r="H1271"/>
  <c r="G1271"/>
  <c r="F1271"/>
  <c r="E1271"/>
  <c r="H1270"/>
  <c r="G1270"/>
  <c r="F1270"/>
  <c r="E1270"/>
  <c r="H1269"/>
  <c r="G1269"/>
  <c r="F1269"/>
  <c r="E1269"/>
  <c r="H1268"/>
  <c r="G1268"/>
  <c r="F1268"/>
  <c r="E1268"/>
  <c r="H1267"/>
  <c r="G1267"/>
  <c r="F1267"/>
  <c r="E1267"/>
  <c r="H1266"/>
  <c r="G1266"/>
  <c r="F1266"/>
  <c r="E1266"/>
  <c r="H1265"/>
  <c r="G1265"/>
  <c r="F1265"/>
  <c r="E1265"/>
  <c r="H1264"/>
  <c r="G1264"/>
  <c r="F1264"/>
  <c r="E1264"/>
  <c r="H1263"/>
  <c r="G1263"/>
  <c r="F1263"/>
  <c r="E1263"/>
  <c r="H1262"/>
  <c r="G1262"/>
  <c r="F1262"/>
  <c r="E1262"/>
  <c r="H1261"/>
  <c r="G1261"/>
  <c r="F1261"/>
  <c r="E1261"/>
  <c r="H1260"/>
  <c r="G1260"/>
  <c r="F1260"/>
  <c r="E1260"/>
  <c r="H1259"/>
  <c r="G1259"/>
  <c r="F1259"/>
  <c r="E1259"/>
  <c r="H1258"/>
  <c r="G1258"/>
  <c r="F1258"/>
  <c r="E1258"/>
  <c r="H1257"/>
  <c r="G1257"/>
  <c r="F1257"/>
  <c r="E1257"/>
  <c r="H1256"/>
  <c r="G1256"/>
  <c r="F1256"/>
  <c r="E1256"/>
  <c r="H1255"/>
  <c r="G1255"/>
  <c r="F1255"/>
  <c r="E1255"/>
  <c r="H1254"/>
  <c r="G1254"/>
  <c r="F1254"/>
  <c r="E1254"/>
  <c r="H1253"/>
  <c r="G1253"/>
  <c r="F1253"/>
  <c r="E1253"/>
  <c r="H1252"/>
  <c r="G1252"/>
  <c r="F1252"/>
  <c r="E1252"/>
  <c r="H1251"/>
  <c r="G1251"/>
  <c r="F1251"/>
  <c r="E1251"/>
  <c r="H1250"/>
  <c r="G1250"/>
  <c r="F1250"/>
  <c r="E1250"/>
  <c r="H1249"/>
  <c r="G1249"/>
  <c r="F1249"/>
  <c r="E1249"/>
  <c r="H1248"/>
  <c r="G1248"/>
  <c r="F1248"/>
  <c r="E1248"/>
  <c r="H1247"/>
  <c r="G1247"/>
  <c r="F1247"/>
  <c r="E1247"/>
  <c r="H1246"/>
  <c r="G1246"/>
  <c r="F1246"/>
  <c r="E1246"/>
  <c r="H1245"/>
  <c r="G1245"/>
  <c r="F1245"/>
  <c r="E1245"/>
  <c r="H1244"/>
  <c r="G1244"/>
  <c r="F1244"/>
  <c r="E1244"/>
  <c r="H1243"/>
  <c r="G1243"/>
  <c r="F1243"/>
  <c r="E1243"/>
  <c r="H1242"/>
  <c r="G1242"/>
  <c r="F1242"/>
  <c r="E1242"/>
  <c r="H1241"/>
  <c r="G1241"/>
  <c r="F1241"/>
  <c r="E1241"/>
  <c r="H1240"/>
  <c r="G1240"/>
  <c r="F1240"/>
  <c r="E1240"/>
  <c r="H1239"/>
  <c r="G1239"/>
  <c r="F1239"/>
  <c r="E1239"/>
  <c r="H1238"/>
  <c r="G1238"/>
  <c r="F1238"/>
  <c r="E1238"/>
  <c r="H1237"/>
  <c r="G1237"/>
  <c r="F1237"/>
  <c r="E1237"/>
  <c r="H1236"/>
  <c r="G1236"/>
  <c r="F1236"/>
  <c r="E1236"/>
  <c r="H1235"/>
  <c r="G1235"/>
  <c r="F1235"/>
  <c r="E1235"/>
  <c r="H1234"/>
  <c r="G1234"/>
  <c r="F1234"/>
  <c r="E1234"/>
  <c r="H1233"/>
  <c r="G1233"/>
  <c r="F1233"/>
  <c r="E1233"/>
  <c r="H1232"/>
  <c r="G1232"/>
  <c r="F1232"/>
  <c r="E1232"/>
  <c r="H1231"/>
  <c r="G1231"/>
  <c r="F1231"/>
  <c r="E1231"/>
  <c r="H1230"/>
  <c r="G1230"/>
  <c r="F1230"/>
  <c r="E1230"/>
  <c r="H1229"/>
  <c r="G1229"/>
  <c r="F1229"/>
  <c r="E1229"/>
  <c r="H1228"/>
  <c r="G1228"/>
  <c r="F1228"/>
  <c r="E1228"/>
  <c r="H1227"/>
  <c r="G1227"/>
  <c r="F1227"/>
  <c r="E1227"/>
  <c r="H1226"/>
  <c r="G1226"/>
  <c r="F1226"/>
  <c r="E1226"/>
  <c r="H1225"/>
  <c r="G1225"/>
  <c r="F1225"/>
  <c r="E1225"/>
  <c r="H1224"/>
  <c r="G1224"/>
  <c r="F1224"/>
  <c r="E1224"/>
  <c r="H1223"/>
  <c r="G1223"/>
  <c r="F1223"/>
  <c r="E1223"/>
  <c r="H1222"/>
  <c r="G1222"/>
  <c r="F1222"/>
  <c r="E1222"/>
  <c r="H1221"/>
  <c r="G1221"/>
  <c r="F1221"/>
  <c r="E1221"/>
  <c r="H1220"/>
  <c r="G1220"/>
  <c r="F1220"/>
  <c r="E1220"/>
  <c r="H1219"/>
  <c r="G1219"/>
  <c r="F1219"/>
  <c r="E1219"/>
  <c r="H1218"/>
  <c r="G1218"/>
  <c r="F1218"/>
  <c r="E1218"/>
  <c r="H1217"/>
  <c r="G1217"/>
  <c r="F1217"/>
  <c r="E1217"/>
  <c r="H1216"/>
  <c r="G1216"/>
  <c r="F1216"/>
  <c r="E1216"/>
  <c r="H1215"/>
  <c r="G1215"/>
  <c r="F1215"/>
  <c r="E1215"/>
  <c r="H1214"/>
  <c r="G1214"/>
  <c r="F1214"/>
  <c r="E1214"/>
  <c r="H1213"/>
  <c r="G1213"/>
  <c r="F1213"/>
  <c r="E1213"/>
  <c r="H1212"/>
  <c r="G1212"/>
  <c r="F1212"/>
  <c r="E1212"/>
  <c r="H1211"/>
  <c r="G1211"/>
  <c r="F1211"/>
  <c r="E1211"/>
  <c r="H1210"/>
  <c r="G1210"/>
  <c r="F1210"/>
  <c r="E1210"/>
  <c r="H1209"/>
  <c r="G1209"/>
  <c r="F1209"/>
  <c r="E1209"/>
  <c r="H1208"/>
  <c r="G1208"/>
  <c r="F1208"/>
  <c r="E1208"/>
  <c r="H1207"/>
  <c r="G1207"/>
  <c r="F1207"/>
  <c r="E1207"/>
  <c r="H1206"/>
  <c r="G1206"/>
  <c r="F1206"/>
  <c r="E1206"/>
  <c r="H1205"/>
  <c r="G1205"/>
  <c r="F1205"/>
  <c r="E1205"/>
  <c r="H1204"/>
  <c r="G1204"/>
  <c r="F1204"/>
  <c r="E1204"/>
  <c r="H1203"/>
  <c r="G1203"/>
  <c r="F1203"/>
  <c r="E1203"/>
  <c r="H1202"/>
  <c r="G1202"/>
  <c r="F1202"/>
  <c r="E1202"/>
  <c r="H1201"/>
  <c r="G1201"/>
  <c r="F1201"/>
  <c r="E1201"/>
  <c r="H1200"/>
  <c r="G1200"/>
  <c r="F1200"/>
  <c r="E1200"/>
  <c r="H1199"/>
  <c r="G1199"/>
  <c r="F1199"/>
  <c r="E1199"/>
  <c r="H1198"/>
  <c r="G1198"/>
  <c r="F1198"/>
  <c r="E1198"/>
  <c r="H1197"/>
  <c r="G1197"/>
  <c r="F1197"/>
  <c r="E1197"/>
  <c r="H1196"/>
  <c r="G1196"/>
  <c r="F1196"/>
  <c r="E1196"/>
  <c r="H1195"/>
  <c r="G1195"/>
  <c r="F1195"/>
  <c r="E1195"/>
  <c r="H1194"/>
  <c r="G1194"/>
  <c r="F1194"/>
  <c r="E1194"/>
  <c r="H1193"/>
  <c r="G1193"/>
  <c r="F1193"/>
  <c r="E1193"/>
  <c r="H1192"/>
  <c r="G1192"/>
  <c r="F1192"/>
  <c r="E1192"/>
  <c r="H1191"/>
  <c r="G1191"/>
  <c r="F1191"/>
  <c r="E1191"/>
  <c r="H1190"/>
  <c r="G1190"/>
  <c r="F1190"/>
  <c r="E1190"/>
  <c r="H1189"/>
  <c r="G1189"/>
  <c r="F1189"/>
  <c r="E1189"/>
  <c r="H1188"/>
  <c r="G1188"/>
  <c r="F1188"/>
  <c r="E1188"/>
  <c r="H1187"/>
  <c r="G1187"/>
  <c r="F1187"/>
  <c r="E1187"/>
  <c r="H1186"/>
  <c r="G1186"/>
  <c r="F1186"/>
  <c r="E1186"/>
  <c r="H1185"/>
  <c r="G1185"/>
  <c r="F1185"/>
  <c r="E1185"/>
  <c r="H1184"/>
  <c r="G1184"/>
  <c r="F1184"/>
  <c r="E1184"/>
  <c r="H1183"/>
  <c r="G1183"/>
  <c r="F1183"/>
  <c r="E1183"/>
  <c r="H1182"/>
  <c r="G1182"/>
  <c r="F1182"/>
  <c r="E1182"/>
  <c r="H1181"/>
  <c r="G1181"/>
  <c r="F1181"/>
  <c r="E1181"/>
  <c r="H1180"/>
  <c r="G1180"/>
  <c r="F1180"/>
  <c r="E1180"/>
  <c r="H1179"/>
  <c r="G1179"/>
  <c r="F1179"/>
  <c r="E1179"/>
  <c r="H1178"/>
  <c r="G1178"/>
  <c r="F1178"/>
  <c r="E1178"/>
  <c r="H1177"/>
  <c r="G1177"/>
  <c r="F1177"/>
  <c r="E1177"/>
  <c r="H1176"/>
  <c r="G1176"/>
  <c r="F1176"/>
  <c r="E1176"/>
  <c r="H1175"/>
  <c r="G1175"/>
  <c r="F1175"/>
  <c r="E1175"/>
  <c r="H1174"/>
  <c r="G1174"/>
  <c r="F1174"/>
  <c r="E1174"/>
  <c r="H1173"/>
  <c r="G1173"/>
  <c r="F1173"/>
  <c r="E1173"/>
  <c r="H1172"/>
  <c r="G1172"/>
  <c r="F1172"/>
  <c r="E1172"/>
  <c r="H1171"/>
  <c r="G1171"/>
  <c r="F1171"/>
  <c r="E1171"/>
  <c r="H1170"/>
  <c r="G1170"/>
  <c r="F1170"/>
  <c r="E1170"/>
  <c r="H1169"/>
  <c r="G1169"/>
  <c r="F1169"/>
  <c r="E1169"/>
  <c r="H1168"/>
  <c r="G1168"/>
  <c r="F1168"/>
  <c r="E1168"/>
  <c r="H1167"/>
  <c r="G1167"/>
  <c r="F1167"/>
  <c r="E1167"/>
  <c r="H1166"/>
  <c r="G1166"/>
  <c r="F1166"/>
  <c r="E1166"/>
  <c r="H1165"/>
  <c r="G1165"/>
  <c r="F1165"/>
  <c r="E1165"/>
  <c r="H1164"/>
  <c r="G1164"/>
  <c r="F1164"/>
  <c r="E1164"/>
  <c r="H1163"/>
  <c r="G1163"/>
  <c r="F1163"/>
  <c r="E1163"/>
  <c r="H1162"/>
  <c r="G1162"/>
  <c r="F1162"/>
  <c r="E1162"/>
  <c r="H1161"/>
  <c r="G1161"/>
  <c r="F1161"/>
  <c r="E1161"/>
  <c r="H1160"/>
  <c r="G1160"/>
  <c r="F1160"/>
  <c r="E1160"/>
  <c r="H1159"/>
  <c r="G1159"/>
  <c r="F1159"/>
  <c r="E1159"/>
  <c r="H1158"/>
  <c r="G1158"/>
  <c r="F1158"/>
  <c r="E1158"/>
  <c r="H1157"/>
  <c r="G1157"/>
  <c r="F1157"/>
  <c r="E1157"/>
  <c r="H1156"/>
  <c r="G1156"/>
  <c r="F1156"/>
  <c r="E1156"/>
  <c r="H1155"/>
  <c r="G1155"/>
  <c r="F1155"/>
  <c r="E1155"/>
  <c r="H1154"/>
  <c r="G1154"/>
  <c r="F1154"/>
  <c r="E1154"/>
  <c r="H1153"/>
  <c r="G1153"/>
  <c r="F1153"/>
  <c r="E1153"/>
  <c r="H1152"/>
  <c r="G1152"/>
  <c r="F1152"/>
  <c r="E1152"/>
  <c r="H1151"/>
  <c r="G1151"/>
  <c r="F1151"/>
  <c r="E1151"/>
  <c r="H1150"/>
  <c r="G1150"/>
  <c r="F1150"/>
  <c r="E1150"/>
  <c r="H1149"/>
  <c r="G1149"/>
  <c r="F1149"/>
  <c r="E1149"/>
  <c r="H1148"/>
  <c r="G1148"/>
  <c r="F1148"/>
  <c r="E1148"/>
  <c r="H1147"/>
  <c r="G1147"/>
  <c r="F1147"/>
  <c r="E1147"/>
  <c r="H1146"/>
  <c r="G1146"/>
  <c r="F1146"/>
  <c r="E1146"/>
  <c r="H1145"/>
  <c r="G1145"/>
  <c r="F1145"/>
  <c r="E1145"/>
  <c r="H1144"/>
  <c r="G1144"/>
  <c r="F1144"/>
  <c r="E1144"/>
  <c r="H1143"/>
  <c r="G1143"/>
  <c r="F1143"/>
  <c r="E1143"/>
  <c r="H1142"/>
  <c r="G1142"/>
  <c r="F1142"/>
  <c r="E1142"/>
  <c r="H1141"/>
  <c r="G1141"/>
  <c r="F1141"/>
  <c r="E1141"/>
  <c r="H1140"/>
  <c r="G1140"/>
  <c r="F1140"/>
  <c r="E1140"/>
  <c r="H1139"/>
  <c r="G1139"/>
  <c r="F1139"/>
  <c r="E1139"/>
  <c r="H1138"/>
  <c r="G1138"/>
  <c r="F1138"/>
  <c r="E1138"/>
  <c r="H1137"/>
  <c r="G1137"/>
  <c r="F1137"/>
  <c r="E1137"/>
  <c r="H1136"/>
  <c r="G1136"/>
  <c r="F1136"/>
  <c r="E1136"/>
  <c r="H1135"/>
  <c r="G1135"/>
  <c r="F1135"/>
  <c r="E1135"/>
  <c r="H1134"/>
  <c r="G1134"/>
  <c r="F1134"/>
  <c r="E1134"/>
  <c r="H1133"/>
  <c r="G1133"/>
  <c r="F1133"/>
  <c r="E1133"/>
  <c r="H1132"/>
  <c r="G1132"/>
  <c r="F1132"/>
  <c r="E1132"/>
  <c r="H1131"/>
  <c r="G1131"/>
  <c r="F1131"/>
  <c r="E1131"/>
  <c r="H1130"/>
  <c r="G1130"/>
  <c r="F1130"/>
  <c r="E1130"/>
  <c r="H1129"/>
  <c r="G1129"/>
  <c r="F1129"/>
  <c r="E1129"/>
  <c r="H1128"/>
  <c r="G1128"/>
  <c r="F1128"/>
  <c r="E1128"/>
  <c r="H1127"/>
  <c r="G1127"/>
  <c r="F1127"/>
  <c r="E1127"/>
  <c r="H1126"/>
  <c r="G1126"/>
  <c r="F1126"/>
  <c r="E1126"/>
  <c r="H1125"/>
  <c r="G1125"/>
  <c r="F1125"/>
  <c r="E1125"/>
  <c r="H1124"/>
  <c r="G1124"/>
  <c r="F1124"/>
  <c r="E1124"/>
  <c r="H1123"/>
  <c r="G1123"/>
  <c r="F1123"/>
  <c r="E1123"/>
  <c r="H1122"/>
  <c r="G1122"/>
  <c r="F1122"/>
  <c r="E1122"/>
  <c r="H1121"/>
  <c r="G1121"/>
  <c r="F1121"/>
  <c r="E1121"/>
  <c r="H1120"/>
  <c r="G1120"/>
  <c r="F1120"/>
  <c r="E1120"/>
  <c r="H1119"/>
  <c r="G1119"/>
  <c r="F1119"/>
  <c r="E1119"/>
  <c r="H1118"/>
  <c r="G1118"/>
  <c r="F1118"/>
  <c r="E1118"/>
  <c r="H1117"/>
  <c r="G1117"/>
  <c r="F1117"/>
  <c r="E1117"/>
  <c r="H1116"/>
  <c r="G1116"/>
  <c r="F1116"/>
  <c r="E1116"/>
  <c r="H1115"/>
  <c r="G1115"/>
  <c r="F1115"/>
  <c r="E1115"/>
  <c r="H1114"/>
  <c r="G1114"/>
  <c r="F1114"/>
  <c r="E1114"/>
  <c r="H1113"/>
  <c r="G1113"/>
  <c r="F1113"/>
  <c r="E1113"/>
  <c r="H1112"/>
  <c r="G1112"/>
  <c r="F1112"/>
  <c r="E1112"/>
  <c r="H1111"/>
  <c r="G1111"/>
  <c r="F1111"/>
  <c r="E1111"/>
  <c r="H1110"/>
  <c r="G1110"/>
  <c r="F1110"/>
  <c r="E1110"/>
  <c r="H1109"/>
  <c r="G1109"/>
  <c r="F1109"/>
  <c r="E1109"/>
  <c r="H1108"/>
  <c r="G1108"/>
  <c r="F1108"/>
  <c r="E1108"/>
  <c r="H1107"/>
  <c r="G1107"/>
  <c r="F1107"/>
  <c r="E1107"/>
  <c r="H1106"/>
  <c r="G1106"/>
  <c r="F1106"/>
  <c r="E1106"/>
  <c r="H1105"/>
  <c r="G1105"/>
  <c r="F1105"/>
  <c r="E1105"/>
  <c r="H1104"/>
  <c r="G1104"/>
  <c r="F1104"/>
  <c r="E1104"/>
  <c r="H1103"/>
  <c r="G1103"/>
  <c r="F1103"/>
  <c r="E1103"/>
  <c r="H1102"/>
  <c r="G1102"/>
  <c r="F1102"/>
  <c r="E1102"/>
  <c r="H1101"/>
  <c r="G1101"/>
  <c r="F1101"/>
  <c r="E1101"/>
  <c r="H1100"/>
  <c r="G1100"/>
  <c r="F1100"/>
  <c r="E1100"/>
  <c r="H1099"/>
  <c r="G1099"/>
  <c r="F1099"/>
  <c r="E1099"/>
  <c r="H1098"/>
  <c r="G1098"/>
  <c r="F1098"/>
  <c r="E1098"/>
  <c r="H1097"/>
  <c r="G1097"/>
  <c r="F1097"/>
  <c r="E1097"/>
  <c r="H1096"/>
  <c r="G1096"/>
  <c r="F1096"/>
  <c r="E1096"/>
  <c r="H1095"/>
  <c r="G1095"/>
  <c r="F1095"/>
  <c r="E1095"/>
  <c r="H1094"/>
  <c r="G1094"/>
  <c r="F1094"/>
  <c r="E1094"/>
  <c r="H1093"/>
  <c r="G1093"/>
  <c r="F1093"/>
  <c r="E1093"/>
  <c r="H1092"/>
  <c r="G1092"/>
  <c r="F1092"/>
  <c r="E1092"/>
  <c r="H1091"/>
  <c r="G1091"/>
  <c r="F1091"/>
  <c r="E1091"/>
  <c r="H1090"/>
  <c r="G1090"/>
  <c r="F1090"/>
  <c r="E1090"/>
  <c r="H1089"/>
  <c r="G1089"/>
  <c r="F1089"/>
  <c r="E1089"/>
  <c r="H1088"/>
  <c r="G1088"/>
  <c r="F1088"/>
  <c r="E1088"/>
  <c r="H1087"/>
  <c r="G1087"/>
  <c r="F1087"/>
  <c r="E1087"/>
  <c r="H1086"/>
  <c r="G1086"/>
  <c r="F1086"/>
  <c r="E1086"/>
  <c r="H1085"/>
  <c r="G1085"/>
  <c r="F1085"/>
  <c r="E1085"/>
  <c r="H1084"/>
  <c r="G1084"/>
  <c r="F1084"/>
  <c r="E1084"/>
  <c r="H1083"/>
  <c r="G1083"/>
  <c r="F1083"/>
  <c r="E1083"/>
  <c r="H1082"/>
  <c r="G1082"/>
  <c r="F1082"/>
  <c r="E1082"/>
  <c r="H1081"/>
  <c r="G1081"/>
  <c r="F1081"/>
  <c r="E1081"/>
  <c r="H1080"/>
  <c r="G1080"/>
  <c r="F1080"/>
  <c r="E1080"/>
  <c r="H1079"/>
  <c r="G1079"/>
  <c r="F1079"/>
  <c r="E1079"/>
  <c r="H1078"/>
  <c r="G1078"/>
  <c r="F1078"/>
  <c r="E1078"/>
  <c r="H1077"/>
  <c r="G1077"/>
  <c r="F1077"/>
  <c r="E1077"/>
  <c r="H1076"/>
  <c r="G1076"/>
  <c r="F1076"/>
  <c r="E1076"/>
  <c r="H1075"/>
  <c r="G1075"/>
  <c r="F1075"/>
  <c r="E1075"/>
  <c r="H1074"/>
  <c r="G1074"/>
  <c r="F1074"/>
  <c r="E1074"/>
  <c r="H1073"/>
  <c r="G1073"/>
  <c r="F1073"/>
  <c r="E1073"/>
  <c r="H1072"/>
  <c r="G1072"/>
  <c r="F1072"/>
  <c r="E1072"/>
  <c r="H1071"/>
  <c r="G1071"/>
  <c r="F1071"/>
  <c r="E1071"/>
  <c r="H1070"/>
  <c r="G1070"/>
  <c r="F1070"/>
  <c r="E1070"/>
  <c r="H1069"/>
  <c r="G1069"/>
  <c r="F1069"/>
  <c r="E1069"/>
  <c r="H1068"/>
  <c r="G1068"/>
  <c r="F1068"/>
  <c r="E1068"/>
  <c r="H1067"/>
  <c r="G1067"/>
  <c r="F1067"/>
  <c r="E1067"/>
  <c r="H1066"/>
  <c r="G1066"/>
  <c r="F1066"/>
  <c r="E1066"/>
  <c r="H1065"/>
  <c r="G1065"/>
  <c r="F1065"/>
  <c r="E1065"/>
  <c r="H1064"/>
  <c r="G1064"/>
  <c r="F1064"/>
  <c r="E1064"/>
  <c r="H1063"/>
  <c r="G1063"/>
  <c r="F1063"/>
  <c r="E1063"/>
  <c r="H1062"/>
  <c r="G1062"/>
  <c r="F1062"/>
  <c r="E1062"/>
  <c r="H1061"/>
  <c r="G1061"/>
  <c r="F1061"/>
  <c r="E1061"/>
  <c r="H1060"/>
  <c r="G1060"/>
  <c r="F1060"/>
  <c r="E1060"/>
  <c r="H1059"/>
  <c r="G1059"/>
  <c r="F1059"/>
  <c r="E1059"/>
  <c r="H1058"/>
  <c r="G1058"/>
  <c r="F1058"/>
  <c r="E1058"/>
  <c r="H1057"/>
  <c r="G1057"/>
  <c r="F1057"/>
  <c r="E1057"/>
  <c r="H1056"/>
  <c r="G1056"/>
  <c r="F1056"/>
  <c r="E1056"/>
  <c r="H1055"/>
  <c r="G1055"/>
  <c r="F1055"/>
  <c r="E1055"/>
  <c r="H1054"/>
  <c r="G1054"/>
  <c r="F1054"/>
  <c r="E1054"/>
  <c r="H1053"/>
  <c r="G1053"/>
  <c r="F1053"/>
  <c r="E1053"/>
  <c r="H1052"/>
  <c r="G1052"/>
  <c r="F1052"/>
  <c r="E1052"/>
  <c r="H1051"/>
  <c r="G1051"/>
  <c r="F1051"/>
  <c r="E1051"/>
  <c r="H1050"/>
  <c r="G1050"/>
  <c r="F1050"/>
  <c r="E1050"/>
  <c r="H1049"/>
  <c r="G1049"/>
  <c r="F1049"/>
  <c r="E1049"/>
  <c r="H1048"/>
  <c r="G1048"/>
  <c r="F1048"/>
  <c r="E1048"/>
  <c r="H1047"/>
  <c r="G1047"/>
  <c r="F1047"/>
  <c r="E1047"/>
  <c r="H1046"/>
  <c r="G1046"/>
  <c r="F1046"/>
  <c r="E1046"/>
  <c r="H1045"/>
  <c r="G1045"/>
  <c r="F1045"/>
  <c r="E1045"/>
  <c r="H1044"/>
  <c r="G1044"/>
  <c r="F1044"/>
  <c r="E1044"/>
  <c r="H1043"/>
  <c r="G1043"/>
  <c r="F1043"/>
  <c r="E1043"/>
  <c r="H1042"/>
  <c r="G1042"/>
  <c r="F1042"/>
  <c r="E1042"/>
  <c r="H1041"/>
  <c r="G1041"/>
  <c r="F1041"/>
  <c r="E1041"/>
  <c r="H1040"/>
  <c r="G1040"/>
  <c r="F1040"/>
  <c r="E1040"/>
  <c r="H1039"/>
  <c r="G1039"/>
  <c r="F1039"/>
  <c r="E1039"/>
  <c r="H1038"/>
  <c r="G1038"/>
  <c r="F1038"/>
  <c r="E1038"/>
  <c r="H1037"/>
  <c r="G1037"/>
  <c r="F1037"/>
  <c r="E1037"/>
  <c r="H1036"/>
  <c r="G1036"/>
  <c r="F1036"/>
  <c r="E1036"/>
  <c r="H1035"/>
  <c r="G1035"/>
  <c r="F1035"/>
  <c r="E1035"/>
  <c r="H1034"/>
  <c r="G1034"/>
  <c r="F1034"/>
  <c r="E1034"/>
  <c r="H1033"/>
  <c r="G1033"/>
  <c r="F1033"/>
  <c r="E1033"/>
  <c r="H1032"/>
  <c r="G1032"/>
  <c r="F1032"/>
  <c r="E1032"/>
  <c r="H1031"/>
  <c r="G1031"/>
  <c r="F1031"/>
  <c r="E1031"/>
  <c r="H1030"/>
  <c r="G1030"/>
  <c r="F1030"/>
  <c r="E1030"/>
  <c r="H1029"/>
  <c r="G1029"/>
  <c r="F1029"/>
  <c r="E1029"/>
  <c r="H1028"/>
  <c r="G1028"/>
  <c r="F1028"/>
  <c r="E1028"/>
  <c r="H1027"/>
  <c r="G1027"/>
  <c r="F1027"/>
  <c r="E1027"/>
  <c r="H1026"/>
  <c r="G1026"/>
  <c r="F1026"/>
  <c r="E1026"/>
  <c r="H1025"/>
  <c r="G1025"/>
  <c r="F1025"/>
  <c r="E1025"/>
  <c r="H1024"/>
  <c r="G1024"/>
  <c r="F1024"/>
  <c r="E1024"/>
  <c r="H1023"/>
  <c r="G1023"/>
  <c r="F1023"/>
  <c r="E1023"/>
  <c r="H1022"/>
  <c r="G1022"/>
  <c r="F1022"/>
  <c r="E1022"/>
  <c r="H1021"/>
  <c r="G1021"/>
  <c r="F1021"/>
  <c r="E1021"/>
  <c r="H1020"/>
  <c r="G1020"/>
  <c r="F1020"/>
  <c r="E1020"/>
  <c r="H1019"/>
  <c r="G1019"/>
  <c r="F1019"/>
  <c r="E1019"/>
  <c r="H1018"/>
  <c r="G1018"/>
  <c r="F1018"/>
  <c r="E1018"/>
  <c r="H1017"/>
  <c r="G1017"/>
  <c r="F1017"/>
  <c r="E1017"/>
  <c r="H1016"/>
  <c r="G1016"/>
  <c r="F1016"/>
  <c r="E1016"/>
  <c r="H1015"/>
  <c r="G1015"/>
  <c r="F1015"/>
  <c r="E1015"/>
  <c r="H1014"/>
  <c r="G1014"/>
  <c r="F1014"/>
  <c r="E1014"/>
  <c r="H1013"/>
  <c r="G1013"/>
  <c r="F1013"/>
  <c r="E1013"/>
  <c r="H1012"/>
  <c r="G1012"/>
  <c r="F1012"/>
  <c r="E1012"/>
  <c r="H1011"/>
  <c r="G1011"/>
  <c r="F1011"/>
  <c r="E1011"/>
  <c r="H1010"/>
  <c r="G1010"/>
  <c r="F1010"/>
  <c r="E1010"/>
  <c r="H1009"/>
  <c r="G1009"/>
  <c r="F1009"/>
  <c r="E1009"/>
  <c r="H1008"/>
  <c r="G1008"/>
  <c r="F1008"/>
  <c r="E1008"/>
  <c r="H1007"/>
  <c r="G1007"/>
  <c r="F1007"/>
  <c r="E1007"/>
  <c r="H1006"/>
  <c r="G1006"/>
  <c r="F1006"/>
  <c r="E1006"/>
  <c r="H1005"/>
  <c r="G1005"/>
  <c r="F1005"/>
  <c r="E1005"/>
  <c r="H1004"/>
  <c r="G1004"/>
  <c r="F1004"/>
  <c r="E1004"/>
  <c r="H1003"/>
  <c r="G1003"/>
  <c r="F1003"/>
  <c r="E1003"/>
  <c r="H1002"/>
  <c r="G1002"/>
  <c r="F1002"/>
  <c r="E1002"/>
  <c r="H1001"/>
  <c r="G1001"/>
  <c r="F1001"/>
  <c r="E1001"/>
  <c r="H1000"/>
  <c r="G1000"/>
  <c r="F1000"/>
  <c r="E1000"/>
  <c r="H999"/>
  <c r="G999"/>
  <c r="F999"/>
  <c r="E999"/>
  <c r="H998"/>
  <c r="G998"/>
  <c r="F998"/>
  <c r="E998"/>
  <c r="H997"/>
  <c r="G997"/>
  <c r="F997"/>
  <c r="E997"/>
  <c r="H996"/>
  <c r="G996"/>
  <c r="F996"/>
  <c r="E996"/>
  <c r="H995"/>
  <c r="G995"/>
  <c r="F995"/>
  <c r="E995"/>
  <c r="H994"/>
  <c r="G994"/>
  <c r="F994"/>
  <c r="E994"/>
  <c r="H993"/>
  <c r="G993"/>
  <c r="F993"/>
  <c r="E993"/>
  <c r="H992"/>
  <c r="G992"/>
  <c r="F992"/>
  <c r="E992"/>
  <c r="H991"/>
  <c r="G991"/>
  <c r="F991"/>
  <c r="E991"/>
  <c r="H990"/>
  <c r="G990"/>
  <c r="F990"/>
  <c r="E990"/>
  <c r="H989"/>
  <c r="G989"/>
  <c r="F989"/>
  <c r="E989"/>
  <c r="H988"/>
  <c r="G988"/>
  <c r="F988"/>
  <c r="E988"/>
  <c r="H987"/>
  <c r="G987"/>
  <c r="F987"/>
  <c r="E987"/>
  <c r="H986"/>
  <c r="G986"/>
  <c r="F986"/>
  <c r="E986"/>
  <c r="H985"/>
  <c r="G985"/>
  <c r="F985"/>
  <c r="E985"/>
  <c r="H984"/>
  <c r="G984"/>
  <c r="F984"/>
  <c r="E984"/>
  <c r="H983"/>
  <c r="G983"/>
  <c r="F983"/>
  <c r="E983"/>
  <c r="H982"/>
  <c r="G982"/>
  <c r="F982"/>
  <c r="E982"/>
  <c r="H981"/>
  <c r="G981"/>
  <c r="F981"/>
  <c r="E981"/>
  <c r="H980"/>
  <c r="G980"/>
  <c r="F980"/>
  <c r="E980"/>
  <c r="H979"/>
  <c r="G979"/>
  <c r="F979"/>
  <c r="E979"/>
  <c r="H978"/>
  <c r="G978"/>
  <c r="F978"/>
  <c r="E978"/>
  <c r="H977"/>
  <c r="G977"/>
  <c r="F977"/>
  <c r="E977"/>
  <c r="H976"/>
  <c r="G976"/>
  <c r="F976"/>
  <c r="E976"/>
  <c r="H975"/>
  <c r="G975"/>
  <c r="F975"/>
  <c r="E975"/>
  <c r="H974"/>
  <c r="G974"/>
  <c r="F974"/>
  <c r="E974"/>
  <c r="H973"/>
  <c r="G973"/>
  <c r="F973"/>
  <c r="E973"/>
  <c r="H972"/>
  <c r="G972"/>
  <c r="F972"/>
  <c r="E972"/>
  <c r="H971"/>
  <c r="G971"/>
  <c r="F971"/>
  <c r="E971"/>
  <c r="H970"/>
  <c r="G970"/>
  <c r="F970"/>
  <c r="E970"/>
  <c r="H969"/>
  <c r="G969"/>
  <c r="F969"/>
  <c r="E969"/>
  <c r="H968"/>
  <c r="G968"/>
  <c r="F968"/>
  <c r="E968"/>
  <c r="H967"/>
  <c r="G967"/>
  <c r="F967"/>
  <c r="E967"/>
  <c r="H966"/>
  <c r="G966"/>
  <c r="F966"/>
  <c r="E966"/>
  <c r="H965"/>
  <c r="G965"/>
  <c r="F965"/>
  <c r="E965"/>
  <c r="H964"/>
  <c r="G964"/>
  <c r="F964"/>
  <c r="E964"/>
  <c r="H963"/>
  <c r="G963"/>
  <c r="F963"/>
  <c r="E963"/>
  <c r="H962"/>
  <c r="G962"/>
  <c r="F962"/>
  <c r="E962"/>
  <c r="H961"/>
  <c r="G961"/>
  <c r="F961"/>
  <c r="E961"/>
  <c r="H960"/>
  <c r="G960"/>
  <c r="F960"/>
  <c r="E960"/>
  <c r="H959"/>
  <c r="G959"/>
  <c r="F959"/>
  <c r="E959"/>
  <c r="H958"/>
  <c r="G958"/>
  <c r="F958"/>
  <c r="E958"/>
  <c r="H957"/>
  <c r="G957"/>
  <c r="F957"/>
  <c r="E957"/>
  <c r="H956"/>
  <c r="G956"/>
  <c r="F956"/>
  <c r="E956"/>
  <c r="H955"/>
  <c r="G955"/>
  <c r="F955"/>
  <c r="E955"/>
  <c r="H954"/>
  <c r="G954"/>
  <c r="F954"/>
  <c r="E954"/>
  <c r="H953"/>
  <c r="G953"/>
  <c r="F953"/>
  <c r="E953"/>
  <c r="H952"/>
  <c r="G952"/>
  <c r="F952"/>
  <c r="E952"/>
  <c r="H951"/>
  <c r="G951"/>
  <c r="F951"/>
  <c r="E951"/>
  <c r="H950"/>
  <c r="G950"/>
  <c r="F950"/>
  <c r="E950"/>
  <c r="H949"/>
  <c r="G949"/>
  <c r="F949"/>
  <c r="E949"/>
  <c r="H948"/>
  <c r="G948"/>
  <c r="F948"/>
  <c r="E948"/>
  <c r="H947"/>
  <c r="G947"/>
  <c r="F947"/>
  <c r="E947"/>
  <c r="H946"/>
  <c r="G946"/>
  <c r="F946"/>
  <c r="E946"/>
  <c r="H945"/>
  <c r="G945"/>
  <c r="F945"/>
  <c r="E945"/>
  <c r="H944"/>
  <c r="G944"/>
  <c r="F944"/>
  <c r="E944"/>
  <c r="H943"/>
  <c r="G943"/>
  <c r="F943"/>
  <c r="E943"/>
  <c r="H942"/>
  <c r="G942"/>
  <c r="F942"/>
  <c r="E942"/>
  <c r="H941"/>
  <c r="G941"/>
  <c r="F941"/>
  <c r="E941"/>
  <c r="H940"/>
  <c r="G940"/>
  <c r="F940"/>
  <c r="E940"/>
  <c r="H939"/>
  <c r="G939"/>
  <c r="F939"/>
  <c r="E939"/>
  <c r="H938"/>
  <c r="G938"/>
  <c r="F938"/>
  <c r="E938"/>
  <c r="H937"/>
  <c r="G937"/>
  <c r="F937"/>
  <c r="E937"/>
  <c r="H936"/>
  <c r="G936"/>
  <c r="F936"/>
  <c r="E936"/>
  <c r="H935"/>
  <c r="G935"/>
  <c r="F935"/>
  <c r="E935"/>
  <c r="H934"/>
  <c r="G934"/>
  <c r="F934"/>
  <c r="E934"/>
  <c r="H933"/>
  <c r="G933"/>
  <c r="F933"/>
  <c r="E933"/>
  <c r="H932"/>
  <c r="G932"/>
  <c r="F932"/>
  <c r="E932"/>
  <c r="H931"/>
  <c r="G931"/>
  <c r="F931"/>
  <c r="E931"/>
  <c r="H930"/>
  <c r="G930"/>
  <c r="F930"/>
  <c r="E930"/>
  <c r="H929"/>
  <c r="G929"/>
  <c r="F929"/>
  <c r="E929"/>
  <c r="H928"/>
  <c r="G928"/>
  <c r="F928"/>
  <c r="E928"/>
  <c r="H927"/>
  <c r="G927"/>
  <c r="F927"/>
  <c r="E927"/>
  <c r="H926"/>
  <c r="G926"/>
  <c r="F926"/>
  <c r="E926"/>
  <c r="H925"/>
  <c r="G925"/>
  <c r="F925"/>
  <c r="E925"/>
  <c r="H924"/>
  <c r="G924"/>
  <c r="F924"/>
  <c r="E924"/>
  <c r="H923"/>
  <c r="G923"/>
  <c r="F923"/>
  <c r="E923"/>
  <c r="H922"/>
  <c r="G922"/>
  <c r="F922"/>
  <c r="E922"/>
  <c r="H921"/>
  <c r="G921"/>
  <c r="F921"/>
  <c r="E921"/>
  <c r="H920"/>
  <c r="G920"/>
  <c r="F920"/>
  <c r="E920"/>
  <c r="H919"/>
  <c r="G919"/>
  <c r="F919"/>
  <c r="E919"/>
  <c r="H918"/>
  <c r="G918"/>
  <c r="F918"/>
  <c r="E918"/>
  <c r="H917"/>
  <c r="G917"/>
  <c r="F917"/>
  <c r="E917"/>
  <c r="H916"/>
  <c r="G916"/>
  <c r="F916"/>
  <c r="E916"/>
  <c r="H915"/>
  <c r="G915"/>
  <c r="F915"/>
  <c r="E915"/>
  <c r="H914"/>
  <c r="G914"/>
  <c r="F914"/>
  <c r="E914"/>
  <c r="H913"/>
  <c r="G913"/>
  <c r="F913"/>
  <c r="E913"/>
  <c r="H912"/>
  <c r="G912"/>
  <c r="F912"/>
  <c r="E912"/>
  <c r="H911"/>
  <c r="G911"/>
  <c r="F911"/>
  <c r="E911"/>
  <c r="H910"/>
  <c r="G910"/>
  <c r="F910"/>
  <c r="E910"/>
  <c r="H909"/>
  <c r="G909"/>
  <c r="F909"/>
  <c r="E909"/>
  <c r="H908"/>
  <c r="G908"/>
  <c r="F908"/>
  <c r="E908"/>
  <c r="H907"/>
  <c r="G907"/>
  <c r="F907"/>
  <c r="E907"/>
  <c r="H906"/>
  <c r="G906"/>
  <c r="F906"/>
  <c r="E906"/>
  <c r="H905"/>
  <c r="G905"/>
  <c r="F905"/>
  <c r="E905"/>
  <c r="H904"/>
  <c r="G904"/>
  <c r="F904"/>
  <c r="E904"/>
  <c r="H903"/>
  <c r="G903"/>
  <c r="F903"/>
  <c r="E903"/>
  <c r="H902"/>
  <c r="G902"/>
  <c r="F902"/>
  <c r="E902"/>
  <c r="H901"/>
  <c r="G901"/>
  <c r="F901"/>
  <c r="E901"/>
  <c r="H900"/>
  <c r="G900"/>
  <c r="F900"/>
  <c r="E900"/>
  <c r="H899"/>
  <c r="G899"/>
  <c r="F899"/>
  <c r="E899"/>
  <c r="H898"/>
  <c r="G898"/>
  <c r="F898"/>
  <c r="E898"/>
  <c r="H897"/>
  <c r="G897"/>
  <c r="F897"/>
  <c r="E897"/>
  <c r="H896"/>
  <c r="G896"/>
  <c r="F896"/>
  <c r="E896"/>
  <c r="H895"/>
  <c r="G895"/>
  <c r="F895"/>
  <c r="E895"/>
  <c r="H894"/>
  <c r="G894"/>
  <c r="F894"/>
  <c r="E894"/>
  <c r="H893"/>
  <c r="G893"/>
  <c r="F893"/>
  <c r="E893"/>
  <c r="H892"/>
  <c r="G892"/>
  <c r="F892"/>
  <c r="E892"/>
  <c r="H891"/>
  <c r="G891"/>
  <c r="F891"/>
  <c r="E891"/>
  <c r="H890"/>
  <c r="G890"/>
  <c r="F890"/>
  <c r="E890"/>
  <c r="H889"/>
  <c r="G889"/>
  <c r="F889"/>
  <c r="E889"/>
  <c r="H888"/>
  <c r="G888"/>
  <c r="F888"/>
  <c r="E888"/>
  <c r="H887"/>
  <c r="G887"/>
  <c r="F887"/>
  <c r="E887"/>
  <c r="H886"/>
  <c r="G886"/>
  <c r="F886"/>
  <c r="E886"/>
  <c r="H885"/>
  <c r="G885"/>
  <c r="F885"/>
  <c r="E885"/>
  <c r="H884"/>
  <c r="G884"/>
  <c r="F884"/>
  <c r="E884"/>
  <c r="H883"/>
  <c r="G883"/>
  <c r="F883"/>
  <c r="E883"/>
  <c r="H882"/>
  <c r="G882"/>
  <c r="F882"/>
  <c r="E882"/>
  <c r="H881"/>
  <c r="G881"/>
  <c r="F881"/>
  <c r="E881"/>
  <c r="H880"/>
  <c r="G880"/>
  <c r="F880"/>
  <c r="E880"/>
  <c r="H879"/>
  <c r="G879"/>
  <c r="F879"/>
  <c r="E879"/>
  <c r="H878"/>
  <c r="G878"/>
  <c r="F878"/>
  <c r="E878"/>
  <c r="H877"/>
  <c r="G877"/>
  <c r="F877"/>
  <c r="E877"/>
  <c r="H876"/>
  <c r="G876"/>
  <c r="F876"/>
  <c r="E876"/>
  <c r="H875"/>
  <c r="G875"/>
  <c r="F875"/>
  <c r="E875"/>
  <c r="H874"/>
  <c r="G874"/>
  <c r="F874"/>
  <c r="E874"/>
  <c r="H873"/>
  <c r="G873"/>
  <c r="F873"/>
  <c r="E873"/>
  <c r="H872"/>
  <c r="G872"/>
  <c r="F872"/>
  <c r="E872"/>
  <c r="H871"/>
  <c r="G871"/>
  <c r="F871"/>
  <c r="E871"/>
  <c r="H870"/>
  <c r="G870"/>
  <c r="F870"/>
  <c r="E870"/>
  <c r="H869"/>
  <c r="G869"/>
  <c r="F869"/>
  <c r="E869"/>
  <c r="H868"/>
  <c r="G868"/>
  <c r="F868"/>
  <c r="E868"/>
  <c r="H867"/>
  <c r="G867"/>
  <c r="F867"/>
  <c r="E867"/>
  <c r="H866"/>
  <c r="G866"/>
  <c r="F866"/>
  <c r="E866"/>
  <c r="H865"/>
  <c r="G865"/>
  <c r="F865"/>
  <c r="E865"/>
  <c r="H864"/>
  <c r="G864"/>
  <c r="F864"/>
  <c r="E864"/>
  <c r="H863"/>
  <c r="G863"/>
  <c r="F863"/>
  <c r="E863"/>
  <c r="H862"/>
  <c r="G862"/>
  <c r="F862"/>
  <c r="E862"/>
  <c r="H861"/>
  <c r="G861"/>
  <c r="F861"/>
  <c r="E861"/>
  <c r="H860"/>
  <c r="G860"/>
  <c r="F860"/>
  <c r="E860"/>
  <c r="H859"/>
  <c r="G859"/>
  <c r="F859"/>
  <c r="E859"/>
  <c r="H858"/>
  <c r="G858"/>
  <c r="F858"/>
  <c r="E858"/>
  <c r="H857"/>
  <c r="G857"/>
  <c r="F857"/>
  <c r="E857"/>
  <c r="H856"/>
  <c r="G856"/>
  <c r="F856"/>
  <c r="E856"/>
  <c r="H855"/>
  <c r="G855"/>
  <c r="F855"/>
  <c r="E855"/>
  <c r="H854"/>
  <c r="G854"/>
  <c r="F854"/>
  <c r="E854"/>
  <c r="H853"/>
  <c r="G853"/>
  <c r="F853"/>
  <c r="E853"/>
  <c r="H852"/>
  <c r="G852"/>
  <c r="F852"/>
  <c r="E852"/>
  <c r="H851"/>
  <c r="G851"/>
  <c r="F851"/>
  <c r="E851"/>
  <c r="H850"/>
  <c r="G850"/>
  <c r="F850"/>
  <c r="E850"/>
  <c r="H849"/>
  <c r="G849"/>
  <c r="F849"/>
  <c r="E849"/>
  <c r="H848"/>
  <c r="G848"/>
  <c r="F848"/>
  <c r="E848"/>
  <c r="H847"/>
  <c r="G847"/>
  <c r="F847"/>
  <c r="E847"/>
  <c r="H846"/>
  <c r="G846"/>
  <c r="F846"/>
  <c r="E846"/>
  <c r="H845"/>
  <c r="G845"/>
  <c r="F845"/>
  <c r="E845"/>
  <c r="H844"/>
  <c r="G844"/>
  <c r="F844"/>
  <c r="E844"/>
  <c r="H843"/>
  <c r="G843"/>
  <c r="F843"/>
  <c r="E843"/>
  <c r="H842"/>
  <c r="G842"/>
  <c r="F842"/>
  <c r="E842"/>
  <c r="H841"/>
  <c r="G841"/>
  <c r="F841"/>
  <c r="E841"/>
  <c r="H840"/>
  <c r="G840"/>
  <c r="F840"/>
  <c r="E840"/>
  <c r="H839"/>
  <c r="G839"/>
  <c r="F839"/>
  <c r="E839"/>
  <c r="H838"/>
  <c r="G838"/>
  <c r="F838"/>
  <c r="E838"/>
  <c r="H837"/>
  <c r="G837"/>
  <c r="F837"/>
  <c r="E837"/>
  <c r="H836"/>
  <c r="G836"/>
  <c r="F836"/>
  <c r="E836"/>
  <c r="H835"/>
  <c r="G835"/>
  <c r="F835"/>
  <c r="E835"/>
  <c r="H834"/>
  <c r="G834"/>
  <c r="F834"/>
  <c r="E834"/>
  <c r="H833"/>
  <c r="G833"/>
  <c r="F833"/>
  <c r="E833"/>
  <c r="H832"/>
  <c r="G832"/>
  <c r="F832"/>
  <c r="E832"/>
  <c r="H831"/>
  <c r="G831"/>
  <c r="F831"/>
  <c r="E831"/>
  <c r="H830"/>
  <c r="G830"/>
  <c r="F830"/>
  <c r="E830"/>
  <c r="H829"/>
  <c r="G829"/>
  <c r="F829"/>
  <c r="E829"/>
  <c r="H828"/>
  <c r="G828"/>
  <c r="F828"/>
  <c r="E828"/>
  <c r="H827"/>
  <c r="G827"/>
  <c r="F827"/>
  <c r="E827"/>
  <c r="H826"/>
  <c r="G826"/>
  <c r="F826"/>
  <c r="E826"/>
  <c r="H825"/>
  <c r="G825"/>
  <c r="F825"/>
  <c r="E825"/>
  <c r="H824"/>
  <c r="G824"/>
  <c r="F824"/>
  <c r="E824"/>
  <c r="H823"/>
  <c r="G823"/>
  <c r="F823"/>
  <c r="E823"/>
  <c r="H822"/>
  <c r="G822"/>
  <c r="F822"/>
  <c r="E822"/>
  <c r="H821"/>
  <c r="G821"/>
  <c r="F821"/>
  <c r="E821"/>
  <c r="H820"/>
  <c r="G820"/>
  <c r="F820"/>
  <c r="E820"/>
  <c r="H819"/>
  <c r="G819"/>
  <c r="F819"/>
  <c r="E819"/>
  <c r="H818"/>
  <c r="G818"/>
  <c r="F818"/>
  <c r="E818"/>
  <c r="H817"/>
  <c r="G817"/>
  <c r="F817"/>
  <c r="E817"/>
  <c r="H816"/>
  <c r="G816"/>
  <c r="F816"/>
  <c r="E816"/>
  <c r="H815"/>
  <c r="G815"/>
  <c r="F815"/>
  <c r="E815"/>
  <c r="H814"/>
  <c r="G814"/>
  <c r="F814"/>
  <c r="E814"/>
  <c r="H813"/>
  <c r="G813"/>
  <c r="F813"/>
  <c r="E813"/>
  <c r="H812"/>
  <c r="G812"/>
  <c r="F812"/>
  <c r="E812"/>
  <c r="H811"/>
  <c r="G811"/>
  <c r="F811"/>
  <c r="E811"/>
  <c r="H810"/>
  <c r="G810"/>
  <c r="F810"/>
  <c r="E810"/>
  <c r="H809"/>
  <c r="G809"/>
  <c r="F809"/>
  <c r="E809"/>
  <c r="H808"/>
  <c r="G808"/>
  <c r="F808"/>
  <c r="E808"/>
  <c r="H807"/>
  <c r="G807"/>
  <c r="F807"/>
  <c r="E807"/>
  <c r="H806"/>
  <c r="G806"/>
  <c r="F806"/>
  <c r="E806"/>
  <c r="H805"/>
  <c r="G805"/>
  <c r="F805"/>
  <c r="E805"/>
  <c r="H804"/>
  <c r="G804"/>
  <c r="F804"/>
  <c r="E804"/>
  <c r="H803"/>
  <c r="G803"/>
  <c r="F803"/>
  <c r="E803"/>
  <c r="H802"/>
  <c r="G802"/>
  <c r="F802"/>
  <c r="E802"/>
  <c r="H801"/>
  <c r="G801"/>
  <c r="F801"/>
  <c r="E801"/>
  <c r="H800"/>
  <c r="G800"/>
  <c r="F800"/>
  <c r="E800"/>
  <c r="H799"/>
  <c r="G799"/>
  <c r="F799"/>
  <c r="E799"/>
  <c r="H798"/>
  <c r="G798"/>
  <c r="F798"/>
  <c r="E798"/>
  <c r="H797"/>
  <c r="G797"/>
  <c r="F797"/>
  <c r="E797"/>
  <c r="H796"/>
  <c r="G796"/>
  <c r="F796"/>
  <c r="E796"/>
  <c r="H795"/>
  <c r="G795"/>
  <c r="F795"/>
  <c r="E795"/>
  <c r="H794"/>
  <c r="G794"/>
  <c r="F794"/>
  <c r="E794"/>
  <c r="H793"/>
  <c r="G793"/>
  <c r="F793"/>
  <c r="E793"/>
  <c r="H792"/>
  <c r="G792"/>
  <c r="F792"/>
  <c r="E792"/>
  <c r="H791"/>
  <c r="G791"/>
  <c r="F791"/>
  <c r="E791"/>
  <c r="H790"/>
  <c r="G790"/>
  <c r="F790"/>
  <c r="E790"/>
  <c r="H789"/>
  <c r="G789"/>
  <c r="F789"/>
  <c r="E789"/>
  <c r="H788"/>
  <c r="G788"/>
  <c r="F788"/>
  <c r="E788"/>
  <c r="H787"/>
  <c r="G787"/>
  <c r="F787"/>
  <c r="E787"/>
  <c r="H786"/>
  <c r="G786"/>
  <c r="F786"/>
  <c r="E786"/>
  <c r="H785"/>
  <c r="G785"/>
  <c r="F785"/>
  <c r="E785"/>
  <c r="H784"/>
  <c r="G784"/>
  <c r="F784"/>
  <c r="E784"/>
  <c r="H783"/>
  <c r="G783"/>
  <c r="F783"/>
  <c r="E783"/>
  <c r="H782"/>
  <c r="G782"/>
  <c r="F782"/>
  <c r="E782"/>
  <c r="H781"/>
  <c r="G781"/>
  <c r="F781"/>
  <c r="E781"/>
  <c r="H780"/>
  <c r="G780"/>
  <c r="F780"/>
  <c r="E780"/>
  <c r="H779"/>
  <c r="G779"/>
  <c r="F779"/>
  <c r="E779"/>
  <c r="H778"/>
  <c r="G778"/>
  <c r="F778"/>
  <c r="E778"/>
  <c r="H777"/>
  <c r="G777"/>
  <c r="F777"/>
  <c r="E777"/>
  <c r="H776"/>
  <c r="G776"/>
  <c r="F776"/>
  <c r="E776"/>
  <c r="H775"/>
  <c r="G775"/>
  <c r="F775"/>
  <c r="E775"/>
  <c r="H774"/>
  <c r="G774"/>
  <c r="F774"/>
  <c r="E774"/>
  <c r="H773"/>
  <c r="G773"/>
  <c r="F773"/>
  <c r="E773"/>
  <c r="H772"/>
  <c r="G772"/>
  <c r="F772"/>
  <c r="E772"/>
  <c r="H771"/>
  <c r="G771"/>
  <c r="F771"/>
  <c r="E771"/>
  <c r="H770"/>
  <c r="G770"/>
  <c r="F770"/>
  <c r="E770"/>
  <c r="H769"/>
  <c r="G769"/>
  <c r="F769"/>
  <c r="E769"/>
  <c r="H768"/>
  <c r="G768"/>
  <c r="F768"/>
  <c r="E768"/>
  <c r="H767"/>
  <c r="G767"/>
  <c r="F767"/>
  <c r="E767"/>
  <c r="H766"/>
  <c r="G766"/>
  <c r="F766"/>
  <c r="E766"/>
  <c r="H765"/>
  <c r="G765"/>
  <c r="F765"/>
  <c r="E765"/>
  <c r="H764"/>
  <c r="G764"/>
  <c r="F764"/>
  <c r="E764"/>
  <c r="H763"/>
  <c r="G763"/>
  <c r="F763"/>
  <c r="E763"/>
  <c r="H762"/>
  <c r="G762"/>
  <c r="F762"/>
  <c r="E762"/>
  <c r="H761"/>
  <c r="G761"/>
  <c r="F761"/>
  <c r="E761"/>
  <c r="H760"/>
  <c r="G760"/>
  <c r="F760"/>
  <c r="E760"/>
  <c r="H759"/>
  <c r="G759"/>
  <c r="F759"/>
  <c r="E759"/>
  <c r="H758"/>
  <c r="G758"/>
  <c r="F758"/>
  <c r="E758"/>
  <c r="H757"/>
  <c r="G757"/>
  <c r="F757"/>
  <c r="E757"/>
  <c r="H756"/>
  <c r="G756"/>
  <c r="F756"/>
  <c r="E756"/>
  <c r="H755"/>
  <c r="G755"/>
  <c r="F755"/>
  <c r="E755"/>
  <c r="H754"/>
  <c r="G754"/>
  <c r="F754"/>
  <c r="E754"/>
  <c r="H753"/>
  <c r="G753"/>
  <c r="F753"/>
  <c r="E753"/>
  <c r="H752"/>
  <c r="G752"/>
  <c r="F752"/>
  <c r="E752"/>
  <c r="H751"/>
  <c r="G751"/>
  <c r="F751"/>
  <c r="E751"/>
  <c r="H750"/>
  <c r="G750"/>
  <c r="F750"/>
  <c r="E750"/>
  <c r="H749"/>
  <c r="G749"/>
  <c r="F749"/>
  <c r="E749"/>
  <c r="H748"/>
  <c r="G748"/>
  <c r="F748"/>
  <c r="E748"/>
  <c r="H747"/>
  <c r="G747"/>
  <c r="F747"/>
  <c r="E747"/>
  <c r="H746"/>
  <c r="G746"/>
  <c r="F746"/>
  <c r="E746"/>
  <c r="H745"/>
  <c r="G745"/>
  <c r="F745"/>
  <c r="E745"/>
  <c r="H744"/>
  <c r="G744"/>
  <c r="F744"/>
  <c r="E744"/>
  <c r="H743"/>
  <c r="G743"/>
  <c r="F743"/>
  <c r="E743"/>
  <c r="H742"/>
  <c r="G742"/>
  <c r="F742"/>
  <c r="E742"/>
  <c r="H741"/>
  <c r="G741"/>
  <c r="F741"/>
  <c r="E741"/>
  <c r="H740"/>
  <c r="G740"/>
  <c r="F740"/>
  <c r="E740"/>
  <c r="H739"/>
  <c r="G739"/>
  <c r="F739"/>
  <c r="E739"/>
  <c r="H738"/>
  <c r="G738"/>
  <c r="F738"/>
  <c r="E738"/>
  <c r="H737"/>
  <c r="G737"/>
  <c r="F737"/>
  <c r="E737"/>
  <c r="H736"/>
  <c r="G736"/>
  <c r="F736"/>
  <c r="E736"/>
  <c r="H735"/>
  <c r="G735"/>
  <c r="F735"/>
  <c r="E735"/>
  <c r="H734"/>
  <c r="G734"/>
  <c r="F734"/>
  <c r="E734"/>
  <c r="H733"/>
  <c r="G733"/>
  <c r="F733"/>
  <c r="E733"/>
  <c r="H732"/>
  <c r="G732"/>
  <c r="F732"/>
  <c r="E732"/>
  <c r="H731"/>
  <c r="G731"/>
  <c r="F731"/>
  <c r="E731"/>
  <c r="H730"/>
  <c r="G730"/>
  <c r="F730"/>
  <c r="E730"/>
  <c r="H729"/>
  <c r="G729"/>
  <c r="F729"/>
  <c r="E729"/>
  <c r="H728"/>
  <c r="G728"/>
  <c r="F728"/>
  <c r="E728"/>
  <c r="H727"/>
  <c r="G727"/>
  <c r="F727"/>
  <c r="E727"/>
  <c r="H726"/>
  <c r="G726"/>
  <c r="F726"/>
  <c r="E726"/>
  <c r="H725"/>
  <c r="G725"/>
  <c r="F725"/>
  <c r="E725"/>
  <c r="H724"/>
  <c r="G724"/>
  <c r="F724"/>
  <c r="E724"/>
  <c r="H723"/>
  <c r="G723"/>
  <c r="F723"/>
  <c r="E723"/>
  <c r="H722"/>
  <c r="G722"/>
  <c r="F722"/>
  <c r="E722"/>
  <c r="H721"/>
  <c r="G721"/>
  <c r="F721"/>
  <c r="E721"/>
  <c r="H720"/>
  <c r="G720"/>
  <c r="F720"/>
  <c r="E720"/>
  <c r="H719"/>
  <c r="G719"/>
  <c r="F719"/>
  <c r="E719"/>
  <c r="H718"/>
  <c r="G718"/>
  <c r="F718"/>
  <c r="E718"/>
  <c r="H717"/>
  <c r="G717"/>
  <c r="F717"/>
  <c r="E717"/>
  <c r="H716"/>
  <c r="G716"/>
  <c r="F716"/>
  <c r="E716"/>
  <c r="H715"/>
  <c r="G715"/>
  <c r="F715"/>
  <c r="E715"/>
  <c r="H714"/>
  <c r="G714"/>
  <c r="F714"/>
  <c r="E714"/>
  <c r="H713"/>
  <c r="G713"/>
  <c r="F713"/>
  <c r="E713"/>
  <c r="H712"/>
  <c r="G712"/>
  <c r="F712"/>
  <c r="E712"/>
  <c r="H711"/>
  <c r="G711"/>
  <c r="F711"/>
  <c r="E711"/>
  <c r="H710"/>
  <c r="G710"/>
  <c r="F710"/>
  <c r="E710"/>
  <c r="H709"/>
  <c r="G709"/>
  <c r="F709"/>
  <c r="E709"/>
  <c r="H708"/>
  <c r="G708"/>
  <c r="F708"/>
  <c r="E708"/>
  <c r="H707"/>
  <c r="G707"/>
  <c r="F707"/>
  <c r="E707"/>
  <c r="H706"/>
  <c r="G706"/>
  <c r="F706"/>
  <c r="E706"/>
  <c r="H705"/>
  <c r="G705"/>
  <c r="F705"/>
  <c r="E705"/>
  <c r="H704"/>
  <c r="G704"/>
  <c r="F704"/>
  <c r="E704"/>
  <c r="H703"/>
  <c r="G703"/>
  <c r="F703"/>
  <c r="E703"/>
  <c r="H702"/>
  <c r="G702"/>
  <c r="F702"/>
  <c r="E702"/>
  <c r="H701"/>
  <c r="G701"/>
  <c r="F701"/>
  <c r="E701"/>
  <c r="H700"/>
  <c r="G700"/>
  <c r="F700"/>
  <c r="E700"/>
  <c r="H699"/>
  <c r="G699"/>
  <c r="F699"/>
  <c r="E699"/>
  <c r="H698"/>
  <c r="G698"/>
  <c r="F698"/>
  <c r="E698"/>
  <c r="H697"/>
  <c r="G697"/>
  <c r="F697"/>
  <c r="E697"/>
  <c r="H696"/>
  <c r="G696"/>
  <c r="F696"/>
  <c r="E696"/>
  <c r="H695"/>
  <c r="G695"/>
  <c r="F695"/>
  <c r="E695"/>
  <c r="H694"/>
  <c r="G694"/>
  <c r="F694"/>
  <c r="E694"/>
  <c r="H693"/>
  <c r="G693"/>
  <c r="F693"/>
  <c r="E693"/>
  <c r="H692"/>
  <c r="G692"/>
  <c r="F692"/>
  <c r="E692"/>
  <c r="H691"/>
  <c r="G691"/>
  <c r="F691"/>
  <c r="E691"/>
  <c r="H690"/>
  <c r="G690"/>
  <c r="F690"/>
  <c r="E690"/>
  <c r="H689"/>
  <c r="G689"/>
  <c r="F689"/>
  <c r="E689"/>
  <c r="H688"/>
  <c r="G688"/>
  <c r="F688"/>
  <c r="E688"/>
  <c r="H687"/>
  <c r="G687"/>
  <c r="F687"/>
  <c r="E687"/>
  <c r="H686"/>
  <c r="G686"/>
  <c r="F686"/>
  <c r="E686"/>
  <c r="H685"/>
  <c r="G685"/>
  <c r="F685"/>
  <c r="E685"/>
  <c r="H684"/>
  <c r="G684"/>
  <c r="F684"/>
  <c r="E684"/>
  <c r="H683"/>
  <c r="G683"/>
  <c r="F683"/>
  <c r="E683"/>
  <c r="H682"/>
  <c r="G682"/>
  <c r="F682"/>
  <c r="E682"/>
  <c r="H681"/>
  <c r="G681"/>
  <c r="F681"/>
  <c r="E681"/>
  <c r="H680"/>
  <c r="G680"/>
  <c r="F680"/>
  <c r="E680"/>
  <c r="H679"/>
  <c r="G679"/>
  <c r="F679"/>
  <c r="E679"/>
  <c r="H678"/>
  <c r="G678"/>
  <c r="F678"/>
  <c r="E678"/>
  <c r="H677"/>
  <c r="G677"/>
  <c r="F677"/>
  <c r="E677"/>
  <c r="H676"/>
  <c r="G676"/>
  <c r="F676"/>
  <c r="E676"/>
  <c r="H675"/>
  <c r="G675"/>
  <c r="F675"/>
  <c r="E675"/>
  <c r="H674"/>
  <c r="G674"/>
  <c r="F674"/>
  <c r="E674"/>
  <c r="H673"/>
  <c r="G673"/>
  <c r="F673"/>
  <c r="E673"/>
  <c r="H672"/>
  <c r="G672"/>
  <c r="F672"/>
  <c r="E672"/>
  <c r="H671"/>
  <c r="G671"/>
  <c r="F671"/>
  <c r="E671"/>
  <c r="H670"/>
  <c r="G670"/>
  <c r="F670"/>
  <c r="E670"/>
  <c r="H669"/>
  <c r="G669"/>
  <c r="F669"/>
  <c r="E669"/>
  <c r="H668"/>
  <c r="G668"/>
  <c r="F668"/>
  <c r="E668"/>
  <c r="H667"/>
  <c r="G667"/>
  <c r="F667"/>
  <c r="E667"/>
  <c r="H666"/>
  <c r="G666"/>
  <c r="F666"/>
  <c r="E666"/>
  <c r="H665"/>
  <c r="G665"/>
  <c r="F665"/>
  <c r="E665"/>
  <c r="H664"/>
  <c r="G664"/>
  <c r="F664"/>
  <c r="E664"/>
  <c r="H663"/>
  <c r="G663"/>
  <c r="F663"/>
  <c r="E663"/>
  <c r="H662"/>
  <c r="G662"/>
  <c r="F662"/>
  <c r="E662"/>
  <c r="H661"/>
  <c r="G661"/>
  <c r="F661"/>
  <c r="E661"/>
  <c r="H660"/>
  <c r="G660"/>
  <c r="F660"/>
  <c r="E660"/>
  <c r="H659"/>
  <c r="G659"/>
  <c r="F659"/>
  <c r="E659"/>
  <c r="H658"/>
  <c r="G658"/>
  <c r="F658"/>
  <c r="E658"/>
  <c r="H657"/>
  <c r="G657"/>
  <c r="F657"/>
  <c r="E657"/>
  <c r="H656"/>
  <c r="G656"/>
  <c r="F656"/>
  <c r="E656"/>
  <c r="H655"/>
  <c r="G655"/>
  <c r="F655"/>
  <c r="E655"/>
  <c r="H654"/>
  <c r="G654"/>
  <c r="F654"/>
  <c r="E654"/>
  <c r="H653"/>
  <c r="G653"/>
  <c r="F653"/>
  <c r="E653"/>
  <c r="H652"/>
  <c r="G652"/>
  <c r="F652"/>
  <c r="E652"/>
  <c r="H651"/>
  <c r="G651"/>
  <c r="F651"/>
  <c r="E651"/>
  <c r="H650"/>
  <c r="G650"/>
  <c r="F650"/>
  <c r="E650"/>
  <c r="H649"/>
  <c r="G649"/>
  <c r="F649"/>
  <c r="E649"/>
  <c r="H648"/>
  <c r="G648"/>
  <c r="F648"/>
  <c r="E648"/>
  <c r="H647"/>
  <c r="G647"/>
  <c r="F647"/>
  <c r="E647"/>
  <c r="H646"/>
  <c r="G646"/>
  <c r="F646"/>
  <c r="E646"/>
  <c r="H645"/>
  <c r="G645"/>
  <c r="F645"/>
  <c r="E645"/>
  <c r="H644"/>
  <c r="G644"/>
  <c r="F644"/>
  <c r="E644"/>
  <c r="H643"/>
  <c r="G643"/>
  <c r="F643"/>
  <c r="E643"/>
  <c r="H642"/>
  <c r="G642"/>
  <c r="F642"/>
  <c r="E642"/>
  <c r="H641"/>
  <c r="G641"/>
  <c r="F641"/>
  <c r="E641"/>
  <c r="H640"/>
  <c r="G640"/>
  <c r="F640"/>
  <c r="E640"/>
  <c r="H639"/>
  <c r="G639"/>
  <c r="F639"/>
  <c r="E639"/>
  <c r="H638"/>
  <c r="G638"/>
  <c r="F638"/>
  <c r="E638"/>
  <c r="H637"/>
  <c r="G637"/>
  <c r="F637"/>
  <c r="E637"/>
  <c r="H636"/>
  <c r="G636"/>
  <c r="F636"/>
  <c r="E636"/>
  <c r="H635"/>
  <c r="G635"/>
  <c r="F635"/>
  <c r="E635"/>
  <c r="H634"/>
  <c r="G634"/>
  <c r="F634"/>
  <c r="E634"/>
  <c r="H633"/>
  <c r="G633"/>
  <c r="F633"/>
  <c r="E633"/>
  <c r="H632"/>
  <c r="G632"/>
  <c r="F632"/>
  <c r="E632"/>
  <c r="H631"/>
  <c r="G631"/>
  <c r="F631"/>
  <c r="E631"/>
  <c r="H630"/>
  <c r="G630"/>
  <c r="F630"/>
  <c r="E630"/>
  <c r="H629"/>
  <c r="G629"/>
  <c r="F629"/>
  <c r="E629"/>
  <c r="H628"/>
  <c r="G628"/>
  <c r="F628"/>
  <c r="E628"/>
  <c r="H627"/>
  <c r="G627"/>
  <c r="F627"/>
  <c r="E627"/>
  <c r="H626"/>
  <c r="G626"/>
  <c r="F626"/>
  <c r="E626"/>
  <c r="H625"/>
  <c r="G625"/>
  <c r="F625"/>
  <c r="E625"/>
  <c r="H624"/>
  <c r="G624"/>
  <c r="F624"/>
  <c r="E624"/>
  <c r="H623"/>
  <c r="G623"/>
  <c r="F623"/>
  <c r="E623"/>
  <c r="H622"/>
  <c r="G622"/>
  <c r="F622"/>
  <c r="E622"/>
  <c r="H621"/>
  <c r="G621"/>
  <c r="F621"/>
  <c r="E621"/>
  <c r="H620"/>
  <c r="G620"/>
  <c r="F620"/>
  <c r="E620"/>
  <c r="H619"/>
  <c r="G619"/>
  <c r="F619"/>
  <c r="E619"/>
  <c r="H618"/>
  <c r="G618"/>
  <c r="F618"/>
  <c r="E618"/>
  <c r="H617"/>
  <c r="G617"/>
  <c r="F617"/>
  <c r="E617"/>
  <c r="H616"/>
  <c r="G616"/>
  <c r="F616"/>
  <c r="E616"/>
  <c r="H615"/>
  <c r="G615"/>
  <c r="F615"/>
  <c r="E615"/>
  <c r="H614"/>
  <c r="G614"/>
  <c r="F614"/>
  <c r="E614"/>
  <c r="H613"/>
  <c r="G613"/>
  <c r="F613"/>
  <c r="E613"/>
  <c r="H612"/>
  <c r="G612"/>
  <c r="F612"/>
  <c r="E612"/>
  <c r="H611"/>
  <c r="G611"/>
  <c r="F611"/>
  <c r="E611"/>
  <c r="H610"/>
  <c r="G610"/>
  <c r="F610"/>
  <c r="E610"/>
  <c r="H609"/>
  <c r="G609"/>
  <c r="F609"/>
  <c r="E609"/>
  <c r="H608"/>
  <c r="G608"/>
  <c r="F608"/>
  <c r="E608"/>
  <c r="H607"/>
  <c r="G607"/>
  <c r="F607"/>
  <c r="E607"/>
  <c r="H606"/>
  <c r="G606"/>
  <c r="F606"/>
  <c r="E606"/>
  <c r="H605"/>
  <c r="G605"/>
  <c r="F605"/>
  <c r="E605"/>
  <c r="H604"/>
  <c r="G604"/>
  <c r="F604"/>
  <c r="E604"/>
  <c r="H603"/>
  <c r="G603"/>
  <c r="F603"/>
  <c r="E603"/>
  <c r="H602"/>
  <c r="G602"/>
  <c r="F602"/>
  <c r="E602"/>
  <c r="H601"/>
  <c r="G601"/>
  <c r="F601"/>
  <c r="E601"/>
  <c r="H600"/>
  <c r="G600"/>
  <c r="F600"/>
  <c r="E600"/>
  <c r="H599"/>
  <c r="G599"/>
  <c r="F599"/>
  <c r="E599"/>
  <c r="H598"/>
  <c r="G598"/>
  <c r="F598"/>
  <c r="E598"/>
  <c r="H597"/>
  <c r="G597"/>
  <c r="F597"/>
  <c r="E597"/>
  <c r="H596"/>
  <c r="G596"/>
  <c r="F596"/>
  <c r="E596"/>
  <c r="H595"/>
  <c r="G595"/>
  <c r="F595"/>
  <c r="E595"/>
  <c r="H594"/>
  <c r="G594"/>
  <c r="F594"/>
  <c r="E594"/>
  <c r="H593"/>
  <c r="G593"/>
  <c r="F593"/>
  <c r="E593"/>
  <c r="H592"/>
  <c r="G592"/>
  <c r="F592"/>
  <c r="E592"/>
  <c r="H591"/>
  <c r="G591"/>
  <c r="F591"/>
  <c r="E591"/>
  <c r="H590"/>
  <c r="G590"/>
  <c r="F590"/>
  <c r="E590"/>
  <c r="H589"/>
  <c r="G589"/>
  <c r="F589"/>
  <c r="E589"/>
  <c r="H588"/>
  <c r="G588"/>
  <c r="F588"/>
  <c r="E588"/>
  <c r="H587"/>
  <c r="G587"/>
  <c r="F587"/>
  <c r="E587"/>
  <c r="H586"/>
  <c r="G586"/>
  <c r="F586"/>
  <c r="E586"/>
  <c r="H585"/>
  <c r="G585"/>
  <c r="F585"/>
  <c r="E585"/>
  <c r="H584"/>
  <c r="G584"/>
  <c r="F584"/>
  <c r="E584"/>
  <c r="H583"/>
  <c r="G583"/>
  <c r="F583"/>
  <c r="E583"/>
  <c r="H582"/>
  <c r="G582"/>
  <c r="F582"/>
  <c r="E582"/>
  <c r="H581"/>
  <c r="G581"/>
  <c r="F581"/>
  <c r="E581"/>
  <c r="H580"/>
  <c r="G580"/>
  <c r="F580"/>
  <c r="E580"/>
  <c r="H579"/>
  <c r="G579"/>
  <c r="F579"/>
  <c r="E579"/>
  <c r="H578"/>
  <c r="G578"/>
  <c r="F578"/>
  <c r="E578"/>
  <c r="H577"/>
  <c r="G577"/>
  <c r="F577"/>
  <c r="E577"/>
  <c r="H576"/>
  <c r="G576"/>
  <c r="F576"/>
  <c r="E576"/>
  <c r="H575"/>
  <c r="G575"/>
  <c r="F575"/>
  <c r="E575"/>
  <c r="H574"/>
  <c r="G574"/>
  <c r="F574"/>
  <c r="E574"/>
  <c r="H573"/>
  <c r="G573"/>
  <c r="F573"/>
  <c r="E573"/>
  <c r="H572"/>
  <c r="G572"/>
  <c r="F572"/>
  <c r="E572"/>
  <c r="H571"/>
  <c r="G571"/>
  <c r="F571"/>
  <c r="E571"/>
  <c r="H570"/>
  <c r="G570"/>
  <c r="F570"/>
  <c r="E570"/>
  <c r="H569"/>
  <c r="G569"/>
  <c r="F569"/>
  <c r="E569"/>
  <c r="H568"/>
  <c r="G568"/>
  <c r="F568"/>
  <c r="E568"/>
  <c r="H567"/>
  <c r="G567"/>
  <c r="F567"/>
  <c r="E567"/>
  <c r="H566"/>
  <c r="G566"/>
  <c r="F566"/>
  <c r="E566"/>
  <c r="H565"/>
  <c r="G565"/>
  <c r="F565"/>
  <c r="E565"/>
  <c r="H564"/>
  <c r="G564"/>
  <c r="F564"/>
  <c r="E564"/>
  <c r="H563"/>
  <c r="G563"/>
  <c r="F563"/>
  <c r="E563"/>
  <c r="H562"/>
  <c r="G562"/>
  <c r="F562"/>
  <c r="E562"/>
  <c r="H561"/>
  <c r="G561"/>
  <c r="F561"/>
  <c r="E561"/>
  <c r="H560"/>
  <c r="G560"/>
  <c r="F560"/>
  <c r="E560"/>
  <c r="H559"/>
  <c r="G559"/>
  <c r="F559"/>
  <c r="E559"/>
  <c r="H558"/>
  <c r="G558"/>
  <c r="F558"/>
  <c r="E558"/>
  <c r="H557"/>
  <c r="G557"/>
  <c r="F557"/>
  <c r="E557"/>
  <c r="H556"/>
  <c r="G556"/>
  <c r="F556"/>
  <c r="E556"/>
  <c r="H555"/>
  <c r="G555"/>
  <c r="F555"/>
  <c r="E555"/>
  <c r="H554"/>
  <c r="G554"/>
  <c r="F554"/>
  <c r="E554"/>
  <c r="H553"/>
  <c r="G553"/>
  <c r="F553"/>
  <c r="E553"/>
  <c r="H552"/>
  <c r="G552"/>
  <c r="F552"/>
  <c r="E552"/>
  <c r="H551"/>
  <c r="G551"/>
  <c r="F551"/>
  <c r="E551"/>
  <c r="H550"/>
  <c r="G550"/>
  <c r="F550"/>
  <c r="E550"/>
  <c r="H549"/>
  <c r="G549"/>
  <c r="F549"/>
  <c r="E549"/>
  <c r="H548"/>
  <c r="G548"/>
  <c r="F548"/>
  <c r="E548"/>
  <c r="H547"/>
  <c r="G547"/>
  <c r="F547"/>
  <c r="E547"/>
  <c r="H546"/>
  <c r="G546"/>
  <c r="F546"/>
  <c r="E546"/>
  <c r="H545"/>
  <c r="G545"/>
  <c r="F545"/>
  <c r="E545"/>
  <c r="H544"/>
  <c r="G544"/>
  <c r="F544"/>
  <c r="E544"/>
  <c r="H543"/>
  <c r="G543"/>
  <c r="F543"/>
  <c r="E543"/>
  <c r="H542"/>
  <c r="G542"/>
  <c r="F542"/>
  <c r="E542"/>
  <c r="H541"/>
  <c r="G541"/>
  <c r="F541"/>
  <c r="E541"/>
  <c r="H540"/>
  <c r="G540"/>
  <c r="F540"/>
  <c r="E540"/>
  <c r="H539"/>
  <c r="G539"/>
  <c r="F539"/>
  <c r="E539"/>
  <c r="H538"/>
  <c r="G538"/>
  <c r="F538"/>
  <c r="E538"/>
  <c r="H537"/>
  <c r="G537"/>
  <c r="F537"/>
  <c r="E537"/>
  <c r="H536"/>
  <c r="G536"/>
  <c r="F536"/>
  <c r="E536"/>
  <c r="H535"/>
  <c r="G535"/>
  <c r="F535"/>
  <c r="E535"/>
  <c r="H534"/>
  <c r="G534"/>
  <c r="F534"/>
  <c r="E534"/>
  <c r="H533"/>
  <c r="G533"/>
  <c r="F533"/>
  <c r="E533"/>
  <c r="H532"/>
  <c r="G532"/>
  <c r="F532"/>
  <c r="E532"/>
  <c r="H531"/>
  <c r="G531"/>
  <c r="F531"/>
  <c r="E531"/>
  <c r="H530"/>
  <c r="G530"/>
  <c r="F530"/>
  <c r="E530"/>
  <c r="H529"/>
  <c r="G529"/>
  <c r="F529"/>
  <c r="E529"/>
  <c r="H528"/>
  <c r="G528"/>
  <c r="F528"/>
  <c r="E528"/>
  <c r="H527"/>
  <c r="G527"/>
  <c r="F527"/>
  <c r="E527"/>
  <c r="H526"/>
  <c r="G526"/>
  <c r="F526"/>
  <c r="E526"/>
  <c r="H525"/>
  <c r="G525"/>
  <c r="F525"/>
  <c r="E525"/>
  <c r="H524"/>
  <c r="G524"/>
  <c r="F524"/>
  <c r="E524"/>
  <c r="H523"/>
  <c r="G523"/>
  <c r="F523"/>
  <c r="E523"/>
  <c r="H522"/>
  <c r="G522"/>
  <c r="F522"/>
  <c r="E522"/>
  <c r="H521"/>
  <c r="G521"/>
  <c r="F521"/>
  <c r="E521"/>
  <c r="H520"/>
  <c r="G520"/>
  <c r="F520"/>
  <c r="E520"/>
  <c r="H519"/>
  <c r="G519"/>
  <c r="F519"/>
  <c r="E519"/>
  <c r="H518"/>
  <c r="G518"/>
  <c r="F518"/>
  <c r="E518"/>
  <c r="H517"/>
  <c r="G517"/>
  <c r="F517"/>
  <c r="E517"/>
  <c r="H516"/>
  <c r="G516"/>
  <c r="F516"/>
  <c r="E516"/>
  <c r="H515"/>
  <c r="G515"/>
  <c r="F515"/>
  <c r="E515"/>
  <c r="H514"/>
  <c r="G514"/>
  <c r="F514"/>
  <c r="E514"/>
  <c r="H513"/>
  <c r="G513"/>
  <c r="F513"/>
  <c r="E513"/>
  <c r="H512"/>
  <c r="G512"/>
  <c r="F512"/>
  <c r="E512"/>
  <c r="H511"/>
  <c r="G511"/>
  <c r="F511"/>
  <c r="E511"/>
  <c r="H510"/>
  <c r="G510"/>
  <c r="F510"/>
  <c r="E510"/>
  <c r="H509"/>
  <c r="G509"/>
  <c r="F509"/>
  <c r="E509"/>
  <c r="H508"/>
  <c r="G508"/>
  <c r="F508"/>
  <c r="E508"/>
  <c r="H507"/>
  <c r="G507"/>
  <c r="F507"/>
  <c r="E507"/>
  <c r="H506"/>
  <c r="G506"/>
  <c r="F506"/>
  <c r="E506"/>
  <c r="H505"/>
  <c r="G505"/>
  <c r="F505"/>
  <c r="E505"/>
  <c r="H504"/>
  <c r="G504"/>
  <c r="F504"/>
  <c r="E504"/>
  <c r="H503"/>
  <c r="G503"/>
  <c r="F503"/>
  <c r="E503"/>
  <c r="H502"/>
  <c r="G502"/>
  <c r="F502"/>
  <c r="E502"/>
  <c r="H501"/>
  <c r="G501"/>
  <c r="F501"/>
  <c r="E501"/>
  <c r="H500"/>
  <c r="G500"/>
  <c r="F500"/>
  <c r="E500"/>
  <c r="H499"/>
  <c r="G499"/>
  <c r="F499"/>
  <c r="E499"/>
  <c r="H498"/>
  <c r="G498"/>
  <c r="F498"/>
  <c r="E498"/>
  <c r="H497"/>
  <c r="G497"/>
  <c r="F497"/>
  <c r="E497"/>
  <c r="H496"/>
  <c r="G496"/>
  <c r="F496"/>
  <c r="E496"/>
  <c r="H495"/>
  <c r="G495"/>
  <c r="F495"/>
  <c r="E495"/>
  <c r="H494"/>
  <c r="G494"/>
  <c r="F494"/>
  <c r="E494"/>
  <c r="H493"/>
  <c r="G493"/>
  <c r="F493"/>
  <c r="E493"/>
  <c r="H492"/>
  <c r="G492"/>
  <c r="F492"/>
  <c r="E492"/>
  <c r="H491"/>
  <c r="G491"/>
  <c r="F491"/>
  <c r="E491"/>
  <c r="H490"/>
  <c r="G490"/>
  <c r="F490"/>
  <c r="E490"/>
  <c r="H489"/>
  <c r="G489"/>
  <c r="F489"/>
  <c r="E489"/>
  <c r="H488"/>
  <c r="G488"/>
  <c r="F488"/>
  <c r="E488"/>
  <c r="H487"/>
  <c r="G487"/>
  <c r="F487"/>
  <c r="E487"/>
  <c r="H486"/>
  <c r="G486"/>
  <c r="F486"/>
  <c r="E486"/>
  <c r="H485"/>
  <c r="G485"/>
  <c r="F485"/>
  <c r="E485"/>
  <c r="H484"/>
  <c r="G484"/>
  <c r="F484"/>
  <c r="E484"/>
  <c r="H483"/>
  <c r="G483"/>
  <c r="F483"/>
  <c r="E483"/>
  <c r="H482"/>
  <c r="G482"/>
  <c r="F482"/>
  <c r="E482"/>
  <c r="H481"/>
  <c r="G481"/>
  <c r="F481"/>
  <c r="E481"/>
  <c r="H480"/>
  <c r="G480"/>
  <c r="F480"/>
  <c r="E480"/>
  <c r="H479"/>
  <c r="G479"/>
  <c r="F479"/>
  <c r="E479"/>
  <c r="H478"/>
  <c r="G478"/>
  <c r="F478"/>
  <c r="E478"/>
  <c r="H477"/>
  <c r="G477"/>
  <c r="F477"/>
  <c r="E477"/>
  <c r="H476"/>
  <c r="G476"/>
  <c r="F476"/>
  <c r="E476"/>
  <c r="H475"/>
  <c r="G475"/>
  <c r="F475"/>
  <c r="E475"/>
  <c r="H474"/>
  <c r="G474"/>
  <c r="F474"/>
  <c r="E474"/>
  <c r="H473"/>
  <c r="G473"/>
  <c r="F473"/>
  <c r="E473"/>
  <c r="H472"/>
  <c r="G472"/>
  <c r="F472"/>
  <c r="E472"/>
  <c r="H471"/>
  <c r="G471"/>
  <c r="F471"/>
  <c r="E471"/>
  <c r="H470"/>
  <c r="G470"/>
  <c r="F470"/>
  <c r="E470"/>
  <c r="H469"/>
  <c r="G469"/>
  <c r="F469"/>
  <c r="E469"/>
  <c r="H468"/>
  <c r="G468"/>
  <c r="F468"/>
  <c r="E468"/>
  <c r="H467"/>
  <c r="G467"/>
  <c r="F467"/>
  <c r="E467"/>
  <c r="H466"/>
  <c r="G466"/>
  <c r="F466"/>
  <c r="E466"/>
  <c r="H465"/>
  <c r="G465"/>
  <c r="F465"/>
  <c r="E465"/>
  <c r="H464"/>
  <c r="G464"/>
  <c r="F464"/>
  <c r="E464"/>
  <c r="H463"/>
  <c r="G463"/>
  <c r="F463"/>
  <c r="E463"/>
  <c r="H462"/>
  <c r="G462"/>
  <c r="F462"/>
  <c r="E462"/>
  <c r="H461"/>
  <c r="G461"/>
  <c r="F461"/>
  <c r="E461"/>
  <c r="H460"/>
  <c r="G460"/>
  <c r="F460"/>
  <c r="E460"/>
  <c r="H459"/>
  <c r="G459"/>
  <c r="F459"/>
  <c r="E459"/>
  <c r="H458"/>
  <c r="G458"/>
  <c r="F458"/>
  <c r="E458"/>
  <c r="H457"/>
  <c r="G457"/>
  <c r="F457"/>
  <c r="E457"/>
  <c r="H456"/>
  <c r="G456"/>
  <c r="F456"/>
  <c r="E456"/>
  <c r="H455"/>
  <c r="G455"/>
  <c r="F455"/>
  <c r="E455"/>
  <c r="H454"/>
  <c r="G454"/>
  <c r="F454"/>
  <c r="E454"/>
  <c r="H453"/>
  <c r="G453"/>
  <c r="F453"/>
  <c r="E453"/>
  <c r="H452"/>
  <c r="G452"/>
  <c r="F452"/>
  <c r="E452"/>
  <c r="H451"/>
  <c r="G451"/>
  <c r="F451"/>
  <c r="E451"/>
  <c r="H450"/>
  <c r="G450"/>
  <c r="F450"/>
  <c r="E450"/>
  <c r="H449"/>
  <c r="G449"/>
  <c r="F449"/>
  <c r="E449"/>
  <c r="H448"/>
  <c r="G448"/>
  <c r="F448"/>
  <c r="E448"/>
  <c r="H447"/>
  <c r="G447"/>
  <c r="F447"/>
  <c r="E447"/>
  <c r="H446"/>
  <c r="G446"/>
  <c r="F446"/>
  <c r="E446"/>
  <c r="H445"/>
  <c r="G445"/>
  <c r="F445"/>
  <c r="E445"/>
  <c r="H444"/>
  <c r="G444"/>
  <c r="F444"/>
  <c r="E444"/>
  <c r="H443"/>
  <c r="G443"/>
  <c r="F443"/>
  <c r="E443"/>
  <c r="H442"/>
  <c r="G442"/>
  <c r="F442"/>
  <c r="E442"/>
  <c r="H441"/>
  <c r="G441"/>
  <c r="F441"/>
  <c r="E441"/>
  <c r="H440"/>
  <c r="G440"/>
  <c r="F440"/>
  <c r="E440"/>
  <c r="H439"/>
  <c r="G439"/>
  <c r="F439"/>
  <c r="E439"/>
  <c r="H438"/>
  <c r="G438"/>
  <c r="F438"/>
  <c r="E438"/>
  <c r="H437"/>
  <c r="G437"/>
  <c r="F437"/>
  <c r="E437"/>
  <c r="H436"/>
  <c r="G436"/>
  <c r="F436"/>
  <c r="E436"/>
  <c r="H435"/>
  <c r="G435"/>
  <c r="F435"/>
  <c r="E435"/>
  <c r="H434"/>
  <c r="G434"/>
  <c r="F434"/>
  <c r="E434"/>
  <c r="H433"/>
  <c r="G433"/>
  <c r="F433"/>
  <c r="E433"/>
  <c r="H432"/>
  <c r="G432"/>
  <c r="F432"/>
  <c r="E432"/>
  <c r="H431"/>
  <c r="G431"/>
  <c r="F431"/>
  <c r="E431"/>
  <c r="H430"/>
  <c r="G430"/>
  <c r="F430"/>
  <c r="E430"/>
  <c r="H429"/>
  <c r="G429"/>
  <c r="F429"/>
  <c r="E429"/>
  <c r="H428"/>
  <c r="G428"/>
  <c r="F428"/>
  <c r="E428"/>
  <c r="H427"/>
  <c r="G427"/>
  <c r="F427"/>
  <c r="E427"/>
  <c r="H426"/>
  <c r="G426"/>
  <c r="F426"/>
  <c r="E426"/>
  <c r="H425"/>
  <c r="G425"/>
  <c r="F425"/>
  <c r="E425"/>
  <c r="H424"/>
  <c r="G424"/>
  <c r="F424"/>
  <c r="E424"/>
  <c r="H423"/>
  <c r="G423"/>
  <c r="F423"/>
  <c r="E423"/>
  <c r="H422"/>
  <c r="G422"/>
  <c r="F422"/>
  <c r="E422"/>
  <c r="H421"/>
  <c r="G421"/>
  <c r="F421"/>
  <c r="E421"/>
  <c r="H420"/>
  <c r="G420"/>
  <c r="F420"/>
  <c r="E420"/>
  <c r="H419"/>
  <c r="G419"/>
  <c r="F419"/>
  <c r="E419"/>
  <c r="H418"/>
  <c r="G418"/>
  <c r="F418"/>
  <c r="E418"/>
  <c r="H417"/>
  <c r="G417"/>
  <c r="F417"/>
  <c r="E417"/>
  <c r="H416"/>
  <c r="G416"/>
  <c r="F416"/>
  <c r="E416"/>
  <c r="H415"/>
  <c r="G415"/>
  <c r="F415"/>
  <c r="E415"/>
  <c r="H414"/>
  <c r="G414"/>
  <c r="F414"/>
  <c r="E414"/>
  <c r="H413"/>
  <c r="G413"/>
  <c r="F413"/>
  <c r="E413"/>
  <c r="H412"/>
  <c r="G412"/>
  <c r="F412"/>
  <c r="E412"/>
  <c r="H411"/>
  <c r="G411"/>
  <c r="F411"/>
  <c r="E411"/>
  <c r="H410"/>
  <c r="G410"/>
  <c r="F410"/>
  <c r="E410"/>
  <c r="H409"/>
  <c r="G409"/>
  <c r="F409"/>
  <c r="E409"/>
  <c r="H408"/>
  <c r="G408"/>
  <c r="F408"/>
  <c r="E408"/>
  <c r="H407"/>
  <c r="G407"/>
  <c r="F407"/>
  <c r="E407"/>
  <c r="H406"/>
  <c r="G406"/>
  <c r="F406"/>
  <c r="E406"/>
  <c r="H405"/>
  <c r="G405"/>
  <c r="F405"/>
  <c r="E405"/>
  <c r="H404"/>
  <c r="G404"/>
  <c r="F404"/>
  <c r="E404"/>
  <c r="H403"/>
  <c r="G403"/>
  <c r="F403"/>
  <c r="E403"/>
  <c r="H402"/>
  <c r="G402"/>
  <c r="F402"/>
  <c r="E402"/>
  <c r="H401"/>
  <c r="G401"/>
  <c r="F401"/>
  <c r="E401"/>
  <c r="H400"/>
  <c r="G400"/>
  <c r="F400"/>
  <c r="E400"/>
  <c r="H399"/>
  <c r="G399"/>
  <c r="F399"/>
  <c r="E399"/>
  <c r="H398"/>
  <c r="G398"/>
  <c r="F398"/>
  <c r="E398"/>
  <c r="H397"/>
  <c r="G397"/>
  <c r="F397"/>
  <c r="E397"/>
  <c r="H396"/>
  <c r="G396"/>
  <c r="F396"/>
  <c r="E396"/>
  <c r="H395"/>
  <c r="G395"/>
  <c r="F395"/>
  <c r="E395"/>
  <c r="H394"/>
  <c r="G394"/>
  <c r="F394"/>
  <c r="E394"/>
  <c r="H393"/>
  <c r="G393"/>
  <c r="F393"/>
  <c r="E393"/>
  <c r="H392"/>
  <c r="G392"/>
  <c r="F392"/>
  <c r="E392"/>
  <c r="H391"/>
  <c r="G391"/>
  <c r="F391"/>
  <c r="E391"/>
  <c r="H390"/>
  <c r="G390"/>
  <c r="F390"/>
  <c r="E390"/>
  <c r="H389"/>
  <c r="G389"/>
  <c r="F389"/>
  <c r="E389"/>
  <c r="H388"/>
  <c r="G388"/>
  <c r="F388"/>
  <c r="E388"/>
  <c r="H387"/>
  <c r="G387"/>
  <c r="F387"/>
  <c r="E387"/>
  <c r="H386"/>
  <c r="G386"/>
  <c r="F386"/>
  <c r="E386"/>
  <c r="H385"/>
  <c r="G385"/>
  <c r="F385"/>
  <c r="E385"/>
  <c r="H384"/>
  <c r="G384"/>
  <c r="F384"/>
  <c r="E384"/>
  <c r="H383"/>
  <c r="G383"/>
  <c r="F383"/>
  <c r="E383"/>
  <c r="H382"/>
  <c r="G382"/>
  <c r="F382"/>
  <c r="E382"/>
  <c r="H381"/>
  <c r="G381"/>
  <c r="F381"/>
  <c r="E381"/>
  <c r="H380"/>
  <c r="G380"/>
  <c r="F380"/>
  <c r="E380"/>
  <c r="H379"/>
  <c r="G379"/>
  <c r="F379"/>
  <c r="E379"/>
  <c r="H378"/>
  <c r="G378"/>
  <c r="F378"/>
  <c r="E378"/>
  <c r="H377"/>
  <c r="G377"/>
  <c r="F377"/>
  <c r="E377"/>
  <c r="H376"/>
  <c r="G376"/>
  <c r="F376"/>
  <c r="E376"/>
  <c r="H375"/>
  <c r="G375"/>
  <c r="F375"/>
  <c r="E375"/>
  <c r="H374"/>
  <c r="G374"/>
  <c r="F374"/>
  <c r="E374"/>
  <c r="H373"/>
  <c r="G373"/>
  <c r="F373"/>
  <c r="E373"/>
  <c r="H372"/>
  <c r="G372"/>
  <c r="F372"/>
  <c r="E372"/>
  <c r="H371"/>
  <c r="G371"/>
  <c r="F371"/>
  <c r="E371"/>
  <c r="H370"/>
  <c r="G370"/>
  <c r="F370"/>
  <c r="E370"/>
  <c r="H369"/>
  <c r="G369"/>
  <c r="F369"/>
  <c r="E369"/>
  <c r="H368"/>
  <c r="G368"/>
  <c r="F368"/>
  <c r="E368"/>
  <c r="H367"/>
  <c r="G367"/>
  <c r="F367"/>
  <c r="E367"/>
  <c r="H366"/>
  <c r="G366"/>
  <c r="F366"/>
  <c r="E366"/>
  <c r="H365"/>
  <c r="G365"/>
  <c r="F365"/>
  <c r="E365"/>
  <c r="H364"/>
  <c r="G364"/>
  <c r="F364"/>
  <c r="E364"/>
  <c r="H363"/>
  <c r="G363"/>
  <c r="F363"/>
  <c r="E363"/>
  <c r="H362"/>
  <c r="G362"/>
  <c r="F362"/>
  <c r="E362"/>
  <c r="H361"/>
  <c r="G361"/>
  <c r="F361"/>
  <c r="E361"/>
  <c r="H360"/>
  <c r="G360"/>
  <c r="F360"/>
  <c r="E360"/>
  <c r="H359"/>
  <c r="G359"/>
  <c r="F359"/>
  <c r="E359"/>
  <c r="H358"/>
  <c r="G358"/>
  <c r="F358"/>
  <c r="E358"/>
  <c r="H357"/>
  <c r="G357"/>
  <c r="F357"/>
  <c r="E357"/>
  <c r="H356"/>
  <c r="G356"/>
  <c r="F356"/>
  <c r="E356"/>
  <c r="H355"/>
  <c r="G355"/>
  <c r="F355"/>
  <c r="E355"/>
  <c r="H354"/>
  <c r="G354"/>
  <c r="F354"/>
  <c r="E354"/>
  <c r="H353"/>
  <c r="G353"/>
  <c r="F353"/>
  <c r="E353"/>
  <c r="H352"/>
  <c r="G352"/>
  <c r="F352"/>
  <c r="E352"/>
  <c r="H351"/>
  <c r="G351"/>
  <c r="F351"/>
  <c r="E351"/>
  <c r="H350"/>
  <c r="G350"/>
  <c r="F350"/>
  <c r="E350"/>
  <c r="H349"/>
  <c r="G349"/>
  <c r="F349"/>
  <c r="E349"/>
  <c r="H348"/>
  <c r="G348"/>
  <c r="F348"/>
  <c r="E348"/>
  <c r="H347"/>
  <c r="G347"/>
  <c r="F347"/>
  <c r="E347"/>
  <c r="H346"/>
  <c r="G346"/>
  <c r="F346"/>
  <c r="E346"/>
  <c r="H345"/>
  <c r="G345"/>
  <c r="F345"/>
  <c r="E345"/>
  <c r="H344"/>
  <c r="G344"/>
  <c r="F344"/>
  <c r="E344"/>
  <c r="H343"/>
  <c r="G343"/>
  <c r="F343"/>
  <c r="E343"/>
  <c r="H342"/>
  <c r="G342"/>
  <c r="F342"/>
  <c r="E342"/>
  <c r="H341"/>
  <c r="G341"/>
  <c r="F341"/>
  <c r="E341"/>
  <c r="H340"/>
  <c r="G340"/>
  <c r="F340"/>
  <c r="E340"/>
  <c r="H339"/>
  <c r="G339"/>
  <c r="F339"/>
  <c r="E339"/>
  <c r="H338"/>
  <c r="G338"/>
  <c r="F338"/>
  <c r="E338"/>
  <c r="H337"/>
  <c r="G337"/>
  <c r="F337"/>
  <c r="E337"/>
  <c r="H336"/>
  <c r="G336"/>
  <c r="F336"/>
  <c r="E336"/>
  <c r="H335"/>
  <c r="G335"/>
  <c r="F335"/>
  <c r="E335"/>
  <c r="H334"/>
  <c r="G334"/>
  <c r="F334"/>
  <c r="E334"/>
  <c r="H333"/>
  <c r="G333"/>
  <c r="F333"/>
  <c r="E333"/>
  <c r="H332"/>
  <c r="G332"/>
  <c r="F332"/>
  <c r="E332"/>
  <c r="H331"/>
  <c r="G331"/>
  <c r="F331"/>
  <c r="E331"/>
  <c r="H330"/>
  <c r="G330"/>
  <c r="F330"/>
  <c r="E330"/>
  <c r="H329"/>
  <c r="G329"/>
  <c r="F329"/>
  <c r="E329"/>
  <c r="H328"/>
  <c r="G328"/>
  <c r="F328"/>
  <c r="E328"/>
  <c r="H327"/>
  <c r="G327"/>
  <c r="F327"/>
  <c r="E327"/>
  <c r="H326"/>
  <c r="G326"/>
  <c r="F326"/>
  <c r="E326"/>
  <c r="H325"/>
  <c r="G325"/>
  <c r="F325"/>
  <c r="E325"/>
  <c r="H324"/>
  <c r="G324"/>
  <c r="F324"/>
  <c r="E324"/>
  <c r="H323"/>
  <c r="G323"/>
  <c r="F323"/>
  <c r="E323"/>
  <c r="H322"/>
  <c r="G322"/>
  <c r="F322"/>
  <c r="E322"/>
  <c r="H321"/>
  <c r="G321"/>
  <c r="F321"/>
  <c r="E321"/>
  <c r="H320"/>
  <c r="G320"/>
  <c r="F320"/>
  <c r="E320"/>
  <c r="H319"/>
  <c r="G319"/>
  <c r="F319"/>
  <c r="E319"/>
  <c r="H318"/>
  <c r="G318"/>
  <c r="F318"/>
  <c r="E318"/>
  <c r="H317"/>
  <c r="G317"/>
  <c r="F317"/>
  <c r="E317"/>
  <c r="H316"/>
  <c r="G316"/>
  <c r="F316"/>
  <c r="E316"/>
  <c r="H315"/>
  <c r="G315"/>
  <c r="F315"/>
  <c r="E315"/>
  <c r="H314"/>
  <c r="G314"/>
  <c r="F314"/>
  <c r="E314"/>
  <c r="H313"/>
  <c r="G313"/>
  <c r="F313"/>
  <c r="E313"/>
  <c r="H312"/>
  <c r="G312"/>
  <c r="F312"/>
  <c r="E312"/>
  <c r="H311"/>
  <c r="G311"/>
  <c r="F311"/>
  <c r="E311"/>
  <c r="H310"/>
  <c r="G310"/>
  <c r="F310"/>
  <c r="E310"/>
  <c r="H309"/>
  <c r="G309"/>
  <c r="F309"/>
  <c r="E309"/>
  <c r="H308"/>
  <c r="G308"/>
  <c r="F308"/>
  <c r="E308"/>
  <c r="H307"/>
  <c r="G307"/>
  <c r="F307"/>
  <c r="E307"/>
  <c r="H306"/>
  <c r="G306"/>
  <c r="F306"/>
  <c r="E306"/>
  <c r="H305"/>
  <c r="G305"/>
  <c r="F305"/>
  <c r="E305"/>
  <c r="H304"/>
  <c r="G304"/>
  <c r="F304"/>
  <c r="E304"/>
  <c r="H303"/>
  <c r="G303"/>
  <c r="F303"/>
  <c r="E303"/>
  <c r="H302"/>
  <c r="G302"/>
  <c r="F302"/>
  <c r="E302"/>
  <c r="H301"/>
  <c r="G301"/>
  <c r="F301"/>
  <c r="E301"/>
  <c r="H300"/>
  <c r="G300"/>
  <c r="F300"/>
  <c r="E300"/>
  <c r="H299"/>
  <c r="G299"/>
  <c r="F299"/>
  <c r="E299"/>
  <c r="H298"/>
  <c r="G298"/>
  <c r="F298"/>
  <c r="E298"/>
  <c r="H297"/>
  <c r="G297"/>
  <c r="F297"/>
  <c r="E297"/>
  <c r="H296"/>
  <c r="G296"/>
  <c r="F296"/>
  <c r="E296"/>
  <c r="H295"/>
  <c r="G295"/>
  <c r="F295"/>
  <c r="E295"/>
  <c r="H294"/>
  <c r="G294"/>
  <c r="F294"/>
  <c r="E294"/>
  <c r="H293"/>
  <c r="G293"/>
  <c r="F293"/>
  <c r="E293"/>
  <c r="H292"/>
  <c r="G292"/>
  <c r="F292"/>
  <c r="E292"/>
  <c r="H291"/>
  <c r="G291"/>
  <c r="F291"/>
  <c r="E291"/>
  <c r="H290"/>
  <c r="G290"/>
  <c r="F290"/>
  <c r="E290"/>
  <c r="H289"/>
  <c r="G289"/>
  <c r="F289"/>
  <c r="E289"/>
  <c r="H288"/>
  <c r="G288"/>
  <c r="F288"/>
  <c r="E288"/>
  <c r="H287"/>
  <c r="G287"/>
  <c r="F287"/>
  <c r="E287"/>
  <c r="H286"/>
  <c r="G286"/>
  <c r="F286"/>
  <c r="E286"/>
  <c r="H285"/>
  <c r="G285"/>
  <c r="F285"/>
  <c r="E285"/>
  <c r="H284"/>
  <c r="G284"/>
  <c r="F284"/>
  <c r="E284"/>
  <c r="H283"/>
  <c r="G283"/>
  <c r="F283"/>
  <c r="E283"/>
  <c r="H282"/>
  <c r="G282"/>
  <c r="F282"/>
  <c r="E282"/>
  <c r="H281"/>
  <c r="G281"/>
  <c r="F281"/>
  <c r="E281"/>
  <c r="H280"/>
  <c r="G280"/>
  <c r="F280"/>
  <c r="E280"/>
  <c r="H279"/>
  <c r="G279"/>
  <c r="F279"/>
  <c r="E279"/>
  <c r="H278"/>
  <c r="G278"/>
  <c r="F278"/>
  <c r="E278"/>
  <c r="H277"/>
  <c r="G277"/>
  <c r="F277"/>
  <c r="E277"/>
  <c r="H276"/>
  <c r="G276"/>
  <c r="F276"/>
  <c r="E276"/>
  <c r="H275"/>
  <c r="G275"/>
  <c r="F275"/>
  <c r="E275"/>
  <c r="H274"/>
  <c r="G274"/>
  <c r="F274"/>
  <c r="E274"/>
  <c r="H273"/>
  <c r="G273"/>
  <c r="F273"/>
  <c r="E273"/>
  <c r="H272"/>
  <c r="G272"/>
  <c r="F272"/>
  <c r="E272"/>
  <c r="H271"/>
  <c r="G271"/>
  <c r="F271"/>
  <c r="E271"/>
  <c r="H270"/>
  <c r="G270"/>
  <c r="F270"/>
  <c r="E270"/>
  <c r="H269"/>
  <c r="G269"/>
  <c r="F269"/>
  <c r="E269"/>
  <c r="H268"/>
  <c r="G268"/>
  <c r="F268"/>
  <c r="E268"/>
  <c r="H267"/>
  <c r="G267"/>
  <c r="F267"/>
  <c r="E267"/>
  <c r="H266"/>
  <c r="G266"/>
  <c r="F266"/>
  <c r="E266"/>
  <c r="H265"/>
  <c r="G265"/>
  <c r="F265"/>
  <c r="E265"/>
  <c r="H264"/>
  <c r="G264"/>
  <c r="F264"/>
  <c r="E264"/>
  <c r="H263"/>
  <c r="G263"/>
  <c r="F263"/>
  <c r="E263"/>
  <c r="H262"/>
  <c r="G262"/>
  <c r="F262"/>
  <c r="E262"/>
  <c r="H261"/>
  <c r="G261"/>
  <c r="F261"/>
  <c r="E261"/>
  <c r="H260"/>
  <c r="G260"/>
  <c r="F260"/>
  <c r="E260"/>
  <c r="H259"/>
  <c r="G259"/>
  <c r="F259"/>
  <c r="E259"/>
  <c r="H258"/>
  <c r="G258"/>
  <c r="F258"/>
  <c r="E258"/>
  <c r="H257"/>
  <c r="G257"/>
  <c r="F257"/>
  <c r="E257"/>
  <c r="H256"/>
  <c r="G256"/>
  <c r="F256"/>
  <c r="E256"/>
  <c r="H255"/>
  <c r="G255"/>
  <c r="F255"/>
  <c r="E255"/>
  <c r="H254"/>
  <c r="G254"/>
  <c r="F254"/>
  <c r="E254"/>
  <c r="H253"/>
  <c r="G253"/>
  <c r="F253"/>
  <c r="E253"/>
  <c r="H252"/>
  <c r="G252"/>
  <c r="F252"/>
  <c r="E252"/>
  <c r="H251"/>
  <c r="G251"/>
  <c r="F251"/>
  <c r="E251"/>
  <c r="H250"/>
  <c r="G250"/>
  <c r="F250"/>
  <c r="E250"/>
  <c r="H249"/>
  <c r="G249"/>
  <c r="F249"/>
  <c r="E249"/>
  <c r="H248"/>
  <c r="G248"/>
  <c r="F248"/>
  <c r="E248"/>
  <c r="H247"/>
  <c r="G247"/>
  <c r="F247"/>
  <c r="E247"/>
  <c r="H246"/>
  <c r="G246"/>
  <c r="F246"/>
  <c r="E246"/>
  <c r="H245"/>
  <c r="G245"/>
  <c r="F245"/>
  <c r="E245"/>
  <c r="H244"/>
  <c r="G244"/>
  <c r="F244"/>
  <c r="E244"/>
  <c r="H243"/>
  <c r="G243"/>
  <c r="F243"/>
  <c r="E243"/>
  <c r="H242"/>
  <c r="G242"/>
  <c r="F242"/>
  <c r="E242"/>
  <c r="H241"/>
  <c r="G241"/>
  <c r="F241"/>
  <c r="E241"/>
  <c r="H240"/>
  <c r="G240"/>
  <c r="F240"/>
  <c r="E240"/>
  <c r="H239"/>
  <c r="G239"/>
  <c r="F239"/>
  <c r="E239"/>
  <c r="H238"/>
  <c r="G238"/>
  <c r="F238"/>
  <c r="E238"/>
  <c r="H237"/>
  <c r="G237"/>
  <c r="F237"/>
  <c r="E237"/>
  <c r="H236"/>
  <c r="G236"/>
  <c r="F236"/>
  <c r="E236"/>
  <c r="H235"/>
  <c r="G235"/>
  <c r="F235"/>
  <c r="E235"/>
  <c r="H234"/>
  <c r="G234"/>
  <c r="F234"/>
  <c r="E234"/>
  <c r="H233"/>
  <c r="G233"/>
  <c r="F233"/>
  <c r="E233"/>
  <c r="H232"/>
  <c r="G232"/>
  <c r="F232"/>
  <c r="E232"/>
  <c r="H231"/>
  <c r="G231"/>
  <c r="F231"/>
  <c r="E231"/>
  <c r="H230"/>
  <c r="G230"/>
  <c r="F230"/>
  <c r="E230"/>
  <c r="H229"/>
  <c r="G229"/>
  <c r="F229"/>
  <c r="E229"/>
  <c r="H228"/>
  <c r="G228"/>
  <c r="F228"/>
  <c r="E228"/>
  <c r="H227"/>
  <c r="G227"/>
  <c r="F227"/>
  <c r="E227"/>
  <c r="H226"/>
  <c r="G226"/>
  <c r="F226"/>
  <c r="E226"/>
  <c r="H225"/>
  <c r="G225"/>
  <c r="F225"/>
  <c r="E225"/>
  <c r="H224"/>
  <c r="G224"/>
  <c r="F224"/>
  <c r="E224"/>
  <c r="H223"/>
  <c r="G223"/>
  <c r="F223"/>
  <c r="E223"/>
  <c r="H222"/>
  <c r="G222"/>
  <c r="F222"/>
  <c r="E222"/>
  <c r="H221"/>
  <c r="G221"/>
  <c r="F221"/>
  <c r="E221"/>
  <c r="H220"/>
  <c r="G220"/>
  <c r="F220"/>
  <c r="E220"/>
  <c r="H219"/>
  <c r="G219"/>
  <c r="F219"/>
  <c r="E219"/>
  <c r="H218"/>
  <c r="G218"/>
  <c r="F218"/>
  <c r="E218"/>
  <c r="H217"/>
  <c r="G217"/>
  <c r="F217"/>
  <c r="E217"/>
  <c r="H216"/>
  <c r="G216"/>
  <c r="F216"/>
  <c r="E216"/>
  <c r="H215"/>
  <c r="G215"/>
  <c r="F215"/>
  <c r="E215"/>
  <c r="H214"/>
  <c r="G214"/>
  <c r="F214"/>
  <c r="E214"/>
  <c r="H213"/>
  <c r="G213"/>
  <c r="F213"/>
  <c r="E213"/>
  <c r="H212"/>
  <c r="G212"/>
  <c r="F212"/>
  <c r="E212"/>
  <c r="H211"/>
  <c r="G211"/>
  <c r="F211"/>
  <c r="E211"/>
  <c r="H210"/>
  <c r="G210"/>
  <c r="F210"/>
  <c r="E210"/>
  <c r="H209"/>
  <c r="G209"/>
  <c r="F209"/>
  <c r="E209"/>
  <c r="H208"/>
  <c r="G208"/>
  <c r="F208"/>
  <c r="E208"/>
  <c r="H207"/>
  <c r="G207"/>
  <c r="F207"/>
  <c r="E207"/>
  <c r="H206"/>
  <c r="G206"/>
  <c r="F206"/>
  <c r="E206"/>
  <c r="H205"/>
  <c r="G205"/>
  <c r="F205"/>
  <c r="E205"/>
  <c r="H204"/>
  <c r="G204"/>
  <c r="F204"/>
  <c r="E204"/>
  <c r="H203"/>
  <c r="G203"/>
  <c r="F203"/>
  <c r="E203"/>
  <c r="H202"/>
  <c r="G202"/>
  <c r="F202"/>
  <c r="E202"/>
  <c r="H201"/>
  <c r="G201"/>
  <c r="F201"/>
  <c r="E201"/>
  <c r="H200"/>
  <c r="G200"/>
  <c r="F200"/>
  <c r="E200"/>
  <c r="H199"/>
  <c r="G199"/>
  <c r="F199"/>
  <c r="E199"/>
  <c r="H198"/>
  <c r="G198"/>
  <c r="F198"/>
  <c r="E198"/>
  <c r="H197"/>
  <c r="G197"/>
  <c r="F197"/>
  <c r="E197"/>
  <c r="H196"/>
  <c r="G196"/>
  <c r="F196"/>
  <c r="E196"/>
  <c r="H195"/>
  <c r="G195"/>
  <c r="F195"/>
  <c r="E195"/>
  <c r="H194"/>
  <c r="G194"/>
  <c r="F194"/>
  <c r="E194"/>
  <c r="H193"/>
  <c r="G193"/>
  <c r="F193"/>
  <c r="E193"/>
  <c r="H192"/>
  <c r="G192"/>
  <c r="F192"/>
  <c r="E192"/>
  <c r="H191"/>
  <c r="G191"/>
  <c r="F191"/>
  <c r="E191"/>
  <c r="H190"/>
  <c r="G190"/>
  <c r="F190"/>
  <c r="E190"/>
  <c r="H189"/>
  <c r="G189"/>
  <c r="F189"/>
  <c r="E189"/>
  <c r="H188"/>
  <c r="G188"/>
  <c r="F188"/>
  <c r="E188"/>
  <c r="H187"/>
  <c r="G187"/>
  <c r="F187"/>
  <c r="E187"/>
  <c r="H186"/>
  <c r="G186"/>
  <c r="F186"/>
  <c r="E186"/>
  <c r="H185"/>
  <c r="G185"/>
  <c r="F185"/>
  <c r="E185"/>
  <c r="H184"/>
  <c r="G184"/>
  <c r="F184"/>
  <c r="E184"/>
  <c r="H183"/>
  <c r="G183"/>
  <c r="F183"/>
  <c r="E183"/>
  <c r="H182"/>
  <c r="G182"/>
  <c r="F182"/>
  <c r="E182"/>
  <c r="H181"/>
  <c r="G181"/>
  <c r="F181"/>
  <c r="E181"/>
  <c r="H180"/>
  <c r="G180"/>
  <c r="F180"/>
  <c r="E180"/>
  <c r="H179"/>
  <c r="G179"/>
  <c r="F179"/>
  <c r="E179"/>
  <c r="H178"/>
  <c r="G178"/>
  <c r="F178"/>
  <c r="E178"/>
  <c r="H177"/>
  <c r="G177"/>
  <c r="F177"/>
  <c r="E177"/>
  <c r="H176"/>
  <c r="G176"/>
  <c r="F176"/>
  <c r="E176"/>
  <c r="H175"/>
  <c r="G175"/>
  <c r="F175"/>
  <c r="E175"/>
  <c r="H174"/>
  <c r="G174"/>
  <c r="F174"/>
  <c r="E174"/>
  <c r="H173"/>
  <c r="G173"/>
  <c r="F173"/>
  <c r="E173"/>
  <c r="H172"/>
  <c r="G172"/>
  <c r="F172"/>
  <c r="E172"/>
  <c r="H171"/>
  <c r="G171"/>
  <c r="F171"/>
  <c r="E171"/>
  <c r="H170"/>
  <c r="G170"/>
  <c r="F170"/>
  <c r="E170"/>
  <c r="H169"/>
  <c r="G169"/>
  <c r="F169"/>
  <c r="E169"/>
  <c r="H168"/>
  <c r="G168"/>
  <c r="F168"/>
  <c r="E168"/>
  <c r="H167"/>
  <c r="G167"/>
  <c r="F167"/>
  <c r="E167"/>
  <c r="H166"/>
  <c r="G166"/>
  <c r="F166"/>
  <c r="E166"/>
  <c r="H165"/>
  <c r="G165"/>
  <c r="F165"/>
  <c r="E165"/>
  <c r="H164"/>
  <c r="G164"/>
  <c r="F164"/>
  <c r="E164"/>
  <c r="H163"/>
  <c r="G163"/>
  <c r="F163"/>
  <c r="E163"/>
  <c r="H162"/>
  <c r="G162"/>
  <c r="F162"/>
  <c r="E162"/>
  <c r="H161"/>
  <c r="G161"/>
  <c r="F161"/>
  <c r="E161"/>
  <c r="H160"/>
  <c r="G160"/>
  <c r="F160"/>
  <c r="E160"/>
  <c r="H159"/>
  <c r="G159"/>
  <c r="F159"/>
  <c r="E159"/>
  <c r="H158"/>
  <c r="G158"/>
  <c r="F158"/>
  <c r="E158"/>
  <c r="H157"/>
  <c r="G157"/>
  <c r="F157"/>
  <c r="E157"/>
  <c r="H156"/>
  <c r="G156"/>
  <c r="F156"/>
  <c r="E156"/>
  <c r="H155"/>
  <c r="G155"/>
  <c r="F155"/>
  <c r="E155"/>
  <c r="H154"/>
  <c r="G154"/>
  <c r="F154"/>
  <c r="E154"/>
  <c r="H153"/>
  <c r="G153"/>
  <c r="F153"/>
  <c r="E153"/>
  <c r="H152"/>
  <c r="G152"/>
  <c r="F152"/>
  <c r="E152"/>
  <c r="H151"/>
  <c r="G151"/>
  <c r="F151"/>
  <c r="E151"/>
  <c r="H150"/>
  <c r="G150"/>
  <c r="F150"/>
  <c r="E150"/>
  <c r="H149"/>
  <c r="G149"/>
  <c r="F149"/>
  <c r="E149"/>
  <c r="H148"/>
  <c r="G148"/>
  <c r="F148"/>
  <c r="E148"/>
  <c r="H147"/>
  <c r="G147"/>
  <c r="F147"/>
  <c r="E147"/>
  <c r="H146"/>
  <c r="G146"/>
  <c r="F146"/>
  <c r="E146"/>
  <c r="H145"/>
  <c r="G145"/>
  <c r="F145"/>
  <c r="E145"/>
  <c r="H144"/>
  <c r="G144"/>
  <c r="F144"/>
  <c r="E144"/>
  <c r="H143"/>
  <c r="G143"/>
  <c r="F143"/>
  <c r="E143"/>
  <c r="H142"/>
  <c r="G142"/>
  <c r="F142"/>
  <c r="E142"/>
  <c r="H141"/>
  <c r="G141"/>
  <c r="F141"/>
  <c r="E141"/>
  <c r="H140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H109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H78"/>
  <c r="G78"/>
  <c r="F78"/>
  <c r="E78"/>
  <c r="H77"/>
  <c r="G77"/>
  <c r="F77"/>
  <c r="E77"/>
  <c r="H76"/>
  <c r="G76"/>
  <c r="F76"/>
  <c r="E76"/>
  <c r="H75"/>
  <c r="G75"/>
  <c r="F75"/>
  <c r="E75"/>
  <c r="H74"/>
  <c r="G74"/>
  <c r="F74"/>
  <c r="E74"/>
  <c r="H73"/>
  <c r="G73"/>
  <c r="F73"/>
  <c r="E73"/>
  <c r="H72"/>
  <c r="G72"/>
  <c r="F72"/>
  <c r="E72"/>
  <c r="H71"/>
  <c r="G71"/>
  <c r="F71"/>
  <c r="E71"/>
  <c r="H70"/>
  <c r="G70"/>
  <c r="F70"/>
  <c r="E70"/>
  <c r="H69"/>
  <c r="G69"/>
  <c r="F69"/>
  <c r="E69"/>
  <c r="H68"/>
  <c r="G68"/>
  <c r="F68"/>
  <c r="E68"/>
  <c r="H67"/>
  <c r="G67"/>
  <c r="F67"/>
  <c r="E67"/>
  <c r="H66"/>
  <c r="G66"/>
  <c r="F66"/>
  <c r="E66"/>
  <c r="H65"/>
  <c r="G65"/>
  <c r="F65"/>
  <c r="E65"/>
  <c r="H64"/>
  <c r="G64"/>
  <c r="F64"/>
  <c r="E64"/>
  <c r="H63"/>
  <c r="G63"/>
  <c r="F63"/>
  <c r="E63"/>
  <c r="H62"/>
  <c r="G62"/>
  <c r="F62"/>
  <c r="E62"/>
  <c r="H61"/>
  <c r="G61"/>
  <c r="F61"/>
  <c r="E61"/>
  <c r="H60"/>
  <c r="G60"/>
  <c r="F60"/>
  <c r="E60"/>
  <c r="H59"/>
  <c r="G59"/>
  <c r="F59"/>
  <c r="E59"/>
  <c r="H58"/>
  <c r="G58"/>
  <c r="F58"/>
  <c r="E58"/>
  <c r="H57"/>
  <c r="G57"/>
  <c r="F57"/>
  <c r="E57"/>
  <c r="H56"/>
  <c r="G56"/>
  <c r="F56"/>
  <c r="E56"/>
  <c r="H55"/>
  <c r="G55"/>
  <c r="F55"/>
  <c r="E55"/>
  <c r="H54"/>
  <c r="G54"/>
  <c r="F54"/>
  <c r="E54"/>
  <c r="H53"/>
  <c r="G53"/>
  <c r="F53"/>
  <c r="E53"/>
  <c r="H52"/>
  <c r="G52"/>
  <c r="F52"/>
  <c r="E52"/>
  <c r="H51"/>
  <c r="G51"/>
  <c r="F51"/>
  <c r="E51"/>
  <c r="H50"/>
  <c r="G50"/>
  <c r="F50"/>
  <c r="E50"/>
  <c r="H49"/>
  <c r="G49"/>
  <c r="F49"/>
  <c r="E49"/>
  <c r="H48"/>
  <c r="G48"/>
  <c r="F48"/>
  <c r="E48"/>
  <c r="H47"/>
  <c r="G47"/>
  <c r="F47"/>
  <c r="E47"/>
  <c r="H46"/>
  <c r="G46"/>
  <c r="F46"/>
  <c r="E46"/>
  <c r="H45"/>
  <c r="G45"/>
  <c r="F45"/>
  <c r="E45"/>
  <c r="H44"/>
  <c r="G44"/>
  <c r="F44"/>
  <c r="E44"/>
  <c r="H43"/>
  <c r="G43"/>
  <c r="F43"/>
  <c r="E43"/>
  <c r="H42"/>
  <c r="G42"/>
  <c r="F42"/>
  <c r="E42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9"/>
  <c r="G29"/>
  <c r="F29"/>
  <c r="E29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1"/>
  <c r="G21"/>
  <c r="F21"/>
  <c r="E21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H2996" i="20"/>
  <c r="G2996"/>
  <c r="F2996"/>
  <c r="E2996"/>
  <c r="H2995"/>
  <c r="G2995"/>
  <c r="F2995"/>
  <c r="E2995"/>
  <c r="H2994"/>
  <c r="G2994"/>
  <c r="F2994"/>
  <c r="E2994"/>
  <c r="H2993"/>
  <c r="G2993"/>
  <c r="F2993"/>
  <c r="E2993"/>
  <c r="H2992"/>
  <c r="G2992"/>
  <c r="F2992"/>
  <c r="E2992"/>
  <c r="H2991"/>
  <c r="G2991"/>
  <c r="F2991"/>
  <c r="E2991"/>
  <c r="H2990"/>
  <c r="G2990"/>
  <c r="F2990"/>
  <c r="E2990"/>
  <c r="H2989"/>
  <c r="G2989"/>
  <c r="F2989"/>
  <c r="E2989"/>
  <c r="H2988"/>
  <c r="G2988"/>
  <c r="F2988"/>
  <c r="E2988"/>
  <c r="H2987"/>
  <c r="G2987"/>
  <c r="F2987"/>
  <c r="E2987"/>
  <c r="H2986"/>
  <c r="G2986"/>
  <c r="F2986"/>
  <c r="E2986"/>
  <c r="H2985"/>
  <c r="G2985"/>
  <c r="F2985"/>
  <c r="E2985"/>
  <c r="H2984"/>
  <c r="G2984"/>
  <c r="F2984"/>
  <c r="E2984"/>
  <c r="H2983"/>
  <c r="G2983"/>
  <c r="F2983"/>
  <c r="E2983"/>
  <c r="H2982"/>
  <c r="G2982"/>
  <c r="F2982"/>
  <c r="E2982"/>
  <c r="H2981"/>
  <c r="G2981"/>
  <c r="F2981"/>
  <c r="E2981"/>
  <c r="H2980"/>
  <c r="G2980"/>
  <c r="F2980"/>
  <c r="E2980"/>
  <c r="H2979"/>
  <c r="G2979"/>
  <c r="F2979"/>
  <c r="E2979"/>
  <c r="H2978"/>
  <c r="G2978"/>
  <c r="F2978"/>
  <c r="E2978"/>
  <c r="H2977"/>
  <c r="G2977"/>
  <c r="F2977"/>
  <c r="E2977"/>
  <c r="H2976"/>
  <c r="G2976"/>
  <c r="F2976"/>
  <c r="E2976"/>
  <c r="H2975"/>
  <c r="G2975"/>
  <c r="F2975"/>
  <c r="E2975"/>
  <c r="H2974"/>
  <c r="G2974"/>
  <c r="F2974"/>
  <c r="E2974"/>
  <c r="H2973"/>
  <c r="G2973"/>
  <c r="F2973"/>
  <c r="E2973"/>
  <c r="H2972"/>
  <c r="G2972"/>
  <c r="F2972"/>
  <c r="E2972"/>
  <c r="H2971"/>
  <c r="G2971"/>
  <c r="F2971"/>
  <c r="E2971"/>
  <c r="H2970"/>
  <c r="G2970"/>
  <c r="F2970"/>
  <c r="E2970"/>
  <c r="H2969"/>
  <c r="G2969"/>
  <c r="F2969"/>
  <c r="E2969"/>
  <c r="H2968"/>
  <c r="G2968"/>
  <c r="F2968"/>
  <c r="E2968"/>
  <c r="H2967"/>
  <c r="G2967"/>
  <c r="F2967"/>
  <c r="E2967"/>
  <c r="H2966"/>
  <c r="G2966"/>
  <c r="F2966"/>
  <c r="E2966"/>
  <c r="H2965"/>
  <c r="G2965"/>
  <c r="F2965"/>
  <c r="E2965"/>
  <c r="H2964"/>
  <c r="G2964"/>
  <c r="F2964"/>
  <c r="E2964"/>
  <c r="H2963"/>
  <c r="G2963"/>
  <c r="F2963"/>
  <c r="E2963"/>
  <c r="H2962"/>
  <c r="G2962"/>
  <c r="F2962"/>
  <c r="E2962"/>
  <c r="H2961"/>
  <c r="G2961"/>
  <c r="F2961"/>
  <c r="E2961"/>
  <c r="H2960"/>
  <c r="G2960"/>
  <c r="F2960"/>
  <c r="E2960"/>
  <c r="H2959"/>
  <c r="G2959"/>
  <c r="F2959"/>
  <c r="E2959"/>
  <c r="H2958"/>
  <c r="G2958"/>
  <c r="F2958"/>
  <c r="E2958"/>
  <c r="H2957"/>
  <c r="G2957"/>
  <c r="F2957"/>
  <c r="E2957"/>
  <c r="H2956"/>
  <c r="G2956"/>
  <c r="F2956"/>
  <c r="E2956"/>
  <c r="H2955"/>
  <c r="G2955"/>
  <c r="F2955"/>
  <c r="E2955"/>
  <c r="H2954"/>
  <c r="G2954"/>
  <c r="F2954"/>
  <c r="E2954"/>
  <c r="H2953"/>
  <c r="G2953"/>
  <c r="F2953"/>
  <c r="E2953"/>
  <c r="H2952"/>
  <c r="G2952"/>
  <c r="F2952"/>
  <c r="E2952"/>
  <c r="H2951"/>
  <c r="G2951"/>
  <c r="F2951"/>
  <c r="E2951"/>
  <c r="H2950"/>
  <c r="G2950"/>
  <c r="F2950"/>
  <c r="E2950"/>
  <c r="H2949"/>
  <c r="G2949"/>
  <c r="F2949"/>
  <c r="E2949"/>
  <c r="H2948"/>
  <c r="G2948"/>
  <c r="F2948"/>
  <c r="E2948"/>
  <c r="H2947"/>
  <c r="G2947"/>
  <c r="F2947"/>
  <c r="E2947"/>
  <c r="H2946"/>
  <c r="G2946"/>
  <c r="F2946"/>
  <c r="E2946"/>
  <c r="H2945"/>
  <c r="G2945"/>
  <c r="F2945"/>
  <c r="E2945"/>
  <c r="H2944"/>
  <c r="G2944"/>
  <c r="F2944"/>
  <c r="E2944"/>
  <c r="H2943"/>
  <c r="G2943"/>
  <c r="F2943"/>
  <c r="E2943"/>
  <c r="H2942"/>
  <c r="G2942"/>
  <c r="F2942"/>
  <c r="E2942"/>
  <c r="H2941"/>
  <c r="G2941"/>
  <c r="F2941"/>
  <c r="E2941"/>
  <c r="H2940"/>
  <c r="G2940"/>
  <c r="F2940"/>
  <c r="E2940"/>
  <c r="H2939"/>
  <c r="G2939"/>
  <c r="F2939"/>
  <c r="E2939"/>
  <c r="H2938"/>
  <c r="G2938"/>
  <c r="F2938"/>
  <c r="E2938"/>
  <c r="H2937"/>
  <c r="G2937"/>
  <c r="F2937"/>
  <c r="E2937"/>
  <c r="H2936"/>
  <c r="G2936"/>
  <c r="F2936"/>
  <c r="E2936"/>
  <c r="H2935"/>
  <c r="G2935"/>
  <c r="F2935"/>
  <c r="E2935"/>
  <c r="H2934"/>
  <c r="G2934"/>
  <c r="F2934"/>
  <c r="E2934"/>
  <c r="H2933"/>
  <c r="G2933"/>
  <c r="F2933"/>
  <c r="E2933"/>
  <c r="H2932"/>
  <c r="G2932"/>
  <c r="F2932"/>
  <c r="E2932"/>
  <c r="H2931"/>
  <c r="G2931"/>
  <c r="F2931"/>
  <c r="E2931"/>
  <c r="H2930"/>
  <c r="G2930"/>
  <c r="F2930"/>
  <c r="E2930"/>
  <c r="H2929"/>
  <c r="G2929"/>
  <c r="F2929"/>
  <c r="E2929"/>
  <c r="H2928"/>
  <c r="G2928"/>
  <c r="F2928"/>
  <c r="E2928"/>
  <c r="H2927"/>
  <c r="G2927"/>
  <c r="F2927"/>
  <c r="E2927"/>
  <c r="H2926"/>
  <c r="G2926"/>
  <c r="F2926"/>
  <c r="E2926"/>
  <c r="H2925"/>
  <c r="G2925"/>
  <c r="F2925"/>
  <c r="E2925"/>
  <c r="H2924"/>
  <c r="G2924"/>
  <c r="F2924"/>
  <c r="E2924"/>
  <c r="H2923"/>
  <c r="G2923"/>
  <c r="F2923"/>
  <c r="E2923"/>
  <c r="H2922"/>
  <c r="G2922"/>
  <c r="F2922"/>
  <c r="E2922"/>
  <c r="H2921"/>
  <c r="G2921"/>
  <c r="F2921"/>
  <c r="E2921"/>
  <c r="H2920"/>
  <c r="G2920"/>
  <c r="F2920"/>
  <c r="E2920"/>
  <c r="H2919"/>
  <c r="G2919"/>
  <c r="F2919"/>
  <c r="E2919"/>
  <c r="H2918"/>
  <c r="G2918"/>
  <c r="F2918"/>
  <c r="E2918"/>
  <c r="H2917"/>
  <c r="G2917"/>
  <c r="F2917"/>
  <c r="E2917"/>
  <c r="H2916"/>
  <c r="G2916"/>
  <c r="F2916"/>
  <c r="E2916"/>
  <c r="H2915"/>
  <c r="G2915"/>
  <c r="F2915"/>
  <c r="E2915"/>
  <c r="H2914"/>
  <c r="G2914"/>
  <c r="F2914"/>
  <c r="E2914"/>
  <c r="H2913"/>
  <c r="G2913"/>
  <c r="F2913"/>
  <c r="E2913"/>
  <c r="H2912"/>
  <c r="G2912"/>
  <c r="F2912"/>
  <c r="E2912"/>
  <c r="H2911"/>
  <c r="G2911"/>
  <c r="F2911"/>
  <c r="E2911"/>
  <c r="H2910"/>
  <c r="G2910"/>
  <c r="F2910"/>
  <c r="E2910"/>
  <c r="H2909"/>
  <c r="G2909"/>
  <c r="F2909"/>
  <c r="E2909"/>
  <c r="H2908"/>
  <c r="G2908"/>
  <c r="F2908"/>
  <c r="E2908"/>
  <c r="H2907"/>
  <c r="G2907"/>
  <c r="F2907"/>
  <c r="E2907"/>
  <c r="H2906"/>
  <c r="G2906"/>
  <c r="F2906"/>
  <c r="E2906"/>
  <c r="H2905"/>
  <c r="G2905"/>
  <c r="F2905"/>
  <c r="E2905"/>
  <c r="H2904"/>
  <c r="G2904"/>
  <c r="F2904"/>
  <c r="E2904"/>
  <c r="H2903"/>
  <c r="G2903"/>
  <c r="F2903"/>
  <c r="E2903"/>
  <c r="H2902"/>
  <c r="G2902"/>
  <c r="F2902"/>
  <c r="E2902"/>
  <c r="H2901"/>
  <c r="G2901"/>
  <c r="F2901"/>
  <c r="E2901"/>
  <c r="H2900"/>
  <c r="G2900"/>
  <c r="F2900"/>
  <c r="E2900"/>
  <c r="H2899"/>
  <c r="G2899"/>
  <c r="F2899"/>
  <c r="E2899"/>
  <c r="H2898"/>
  <c r="G2898"/>
  <c r="F2898"/>
  <c r="E2898"/>
  <c r="H2897"/>
  <c r="G2897"/>
  <c r="F2897"/>
  <c r="E2897"/>
  <c r="H2896"/>
  <c r="G2896"/>
  <c r="F2896"/>
  <c r="E2896"/>
  <c r="H2895"/>
  <c r="G2895"/>
  <c r="F2895"/>
  <c r="E2895"/>
  <c r="H2894"/>
  <c r="G2894"/>
  <c r="F2894"/>
  <c r="E2894"/>
  <c r="H2893"/>
  <c r="G2893"/>
  <c r="F2893"/>
  <c r="E2893"/>
  <c r="H2892"/>
  <c r="G2892"/>
  <c r="F2892"/>
  <c r="E2892"/>
  <c r="H2891"/>
  <c r="G2891"/>
  <c r="F2891"/>
  <c r="E2891"/>
  <c r="H2890"/>
  <c r="G2890"/>
  <c r="F2890"/>
  <c r="E2890"/>
  <c r="H2889"/>
  <c r="G2889"/>
  <c r="F2889"/>
  <c r="E2889"/>
  <c r="H2888"/>
  <c r="G2888"/>
  <c r="F2888"/>
  <c r="E2888"/>
  <c r="H2887"/>
  <c r="G2887"/>
  <c r="F2887"/>
  <c r="E2887"/>
  <c r="H2886"/>
  <c r="G2886"/>
  <c r="F2886"/>
  <c r="E2886"/>
  <c r="H2885"/>
  <c r="G2885"/>
  <c r="F2885"/>
  <c r="E2885"/>
  <c r="H2884"/>
  <c r="G2884"/>
  <c r="F2884"/>
  <c r="E2884"/>
  <c r="H2883"/>
  <c r="G2883"/>
  <c r="F2883"/>
  <c r="E2883"/>
  <c r="H2882"/>
  <c r="G2882"/>
  <c r="F2882"/>
  <c r="E2882"/>
  <c r="H2881"/>
  <c r="G2881"/>
  <c r="F2881"/>
  <c r="E2881"/>
  <c r="H2880"/>
  <c r="G2880"/>
  <c r="F2880"/>
  <c r="E2880"/>
  <c r="H2879"/>
  <c r="G2879"/>
  <c r="F2879"/>
  <c r="E2879"/>
  <c r="H2878"/>
  <c r="G2878"/>
  <c r="F2878"/>
  <c r="E2878"/>
  <c r="H2877"/>
  <c r="G2877"/>
  <c r="F2877"/>
  <c r="E2877"/>
  <c r="H2876"/>
  <c r="G2876"/>
  <c r="F2876"/>
  <c r="E2876"/>
  <c r="H2875"/>
  <c r="G2875"/>
  <c r="F2875"/>
  <c r="E2875"/>
  <c r="H2874"/>
  <c r="G2874"/>
  <c r="F2874"/>
  <c r="E2874"/>
  <c r="H2873"/>
  <c r="G2873"/>
  <c r="F2873"/>
  <c r="E2873"/>
  <c r="H2872"/>
  <c r="G2872"/>
  <c r="F2872"/>
  <c r="E2872"/>
  <c r="H2871"/>
  <c r="G2871"/>
  <c r="F2871"/>
  <c r="E2871"/>
  <c r="H2870"/>
  <c r="G2870"/>
  <c r="F2870"/>
  <c r="E2870"/>
  <c r="H2869"/>
  <c r="G2869"/>
  <c r="F2869"/>
  <c r="E2869"/>
  <c r="H2868"/>
  <c r="G2868"/>
  <c r="F2868"/>
  <c r="E2868"/>
  <c r="H2867"/>
  <c r="G2867"/>
  <c r="F2867"/>
  <c r="E2867"/>
  <c r="H2866"/>
  <c r="G2866"/>
  <c r="F2866"/>
  <c r="E2866"/>
  <c r="H2865"/>
  <c r="G2865"/>
  <c r="F2865"/>
  <c r="E2865"/>
  <c r="H2864"/>
  <c r="G2864"/>
  <c r="F2864"/>
  <c r="E2864"/>
  <c r="H2863"/>
  <c r="G2863"/>
  <c r="F2863"/>
  <c r="E2863"/>
  <c r="H2862"/>
  <c r="G2862"/>
  <c r="F2862"/>
  <c r="E2862"/>
  <c r="H2861"/>
  <c r="G2861"/>
  <c r="F2861"/>
  <c r="E2861"/>
  <c r="H2860"/>
  <c r="G2860"/>
  <c r="F2860"/>
  <c r="E2860"/>
  <c r="H2859"/>
  <c r="G2859"/>
  <c r="F2859"/>
  <c r="E2859"/>
  <c r="H2858"/>
  <c r="G2858"/>
  <c r="F2858"/>
  <c r="E2858"/>
  <c r="H2857"/>
  <c r="G2857"/>
  <c r="F2857"/>
  <c r="E2857"/>
  <c r="H2856"/>
  <c r="G2856"/>
  <c r="F2856"/>
  <c r="E2856"/>
  <c r="H2855"/>
  <c r="G2855"/>
  <c r="F2855"/>
  <c r="E2855"/>
  <c r="H2854"/>
  <c r="G2854"/>
  <c r="F2854"/>
  <c r="E2854"/>
  <c r="H2853"/>
  <c r="G2853"/>
  <c r="F2853"/>
  <c r="E2853"/>
  <c r="H2852"/>
  <c r="G2852"/>
  <c r="F2852"/>
  <c r="E2852"/>
  <c r="H2851"/>
  <c r="G2851"/>
  <c r="F2851"/>
  <c r="E2851"/>
  <c r="H2850"/>
  <c r="G2850"/>
  <c r="F2850"/>
  <c r="E2850"/>
  <c r="H2849"/>
  <c r="G2849"/>
  <c r="F2849"/>
  <c r="E2849"/>
  <c r="H2848"/>
  <c r="G2848"/>
  <c r="F2848"/>
  <c r="E2848"/>
  <c r="H2847"/>
  <c r="G2847"/>
  <c r="F2847"/>
  <c r="E2847"/>
  <c r="H2846"/>
  <c r="G2846"/>
  <c r="F2846"/>
  <c r="E2846"/>
  <c r="H2845"/>
  <c r="G2845"/>
  <c r="F2845"/>
  <c r="E2845"/>
  <c r="H2844"/>
  <c r="G2844"/>
  <c r="F2844"/>
  <c r="E2844"/>
  <c r="H2843"/>
  <c r="G2843"/>
  <c r="F2843"/>
  <c r="E2843"/>
  <c r="H2842"/>
  <c r="G2842"/>
  <c r="F2842"/>
  <c r="E2842"/>
  <c r="H2841"/>
  <c r="G2841"/>
  <c r="F2841"/>
  <c r="E2841"/>
  <c r="H2840"/>
  <c r="G2840"/>
  <c r="F2840"/>
  <c r="E2840"/>
  <c r="H2839"/>
  <c r="G2839"/>
  <c r="F2839"/>
  <c r="E2839"/>
  <c r="H2838"/>
  <c r="G2838"/>
  <c r="F2838"/>
  <c r="E2838"/>
  <c r="H2837"/>
  <c r="G2837"/>
  <c r="F2837"/>
  <c r="E2837"/>
  <c r="H2836"/>
  <c r="G2836"/>
  <c r="F2836"/>
  <c r="E2836"/>
  <c r="H2835"/>
  <c r="G2835"/>
  <c r="F2835"/>
  <c r="E2835"/>
  <c r="H2834"/>
  <c r="G2834"/>
  <c r="F2834"/>
  <c r="E2834"/>
  <c r="H2833"/>
  <c r="G2833"/>
  <c r="F2833"/>
  <c r="E2833"/>
  <c r="H2832"/>
  <c r="G2832"/>
  <c r="F2832"/>
  <c r="E2832"/>
  <c r="H2831"/>
  <c r="G2831"/>
  <c r="F2831"/>
  <c r="E2831"/>
  <c r="H2830"/>
  <c r="G2830"/>
  <c r="F2830"/>
  <c r="E2830"/>
  <c r="H2829"/>
  <c r="G2829"/>
  <c r="F2829"/>
  <c r="E2829"/>
  <c r="H2828"/>
  <c r="G2828"/>
  <c r="F2828"/>
  <c r="E2828"/>
  <c r="H2827"/>
  <c r="G2827"/>
  <c r="F2827"/>
  <c r="E2827"/>
  <c r="H2826"/>
  <c r="G2826"/>
  <c r="F2826"/>
  <c r="E2826"/>
  <c r="H2825"/>
  <c r="G2825"/>
  <c r="F2825"/>
  <c r="E2825"/>
  <c r="H2824"/>
  <c r="G2824"/>
  <c r="F2824"/>
  <c r="E2824"/>
  <c r="H2823"/>
  <c r="G2823"/>
  <c r="F2823"/>
  <c r="E2823"/>
  <c r="H2822"/>
  <c r="G2822"/>
  <c r="F2822"/>
  <c r="E2822"/>
  <c r="H2821"/>
  <c r="G2821"/>
  <c r="F2821"/>
  <c r="E2821"/>
  <c r="H2820"/>
  <c r="G2820"/>
  <c r="F2820"/>
  <c r="E2820"/>
  <c r="H2819"/>
  <c r="G2819"/>
  <c r="F2819"/>
  <c r="E2819"/>
  <c r="H2818"/>
  <c r="G2818"/>
  <c r="F2818"/>
  <c r="E2818"/>
  <c r="H2817"/>
  <c r="G2817"/>
  <c r="F2817"/>
  <c r="E2817"/>
  <c r="H2816"/>
  <c r="G2816"/>
  <c r="F2816"/>
  <c r="E2816"/>
  <c r="H2815"/>
  <c r="G2815"/>
  <c r="F2815"/>
  <c r="E2815"/>
  <c r="H2814"/>
  <c r="G2814"/>
  <c r="F2814"/>
  <c r="E2814"/>
  <c r="H2813"/>
  <c r="G2813"/>
  <c r="F2813"/>
  <c r="E2813"/>
  <c r="H2812"/>
  <c r="G2812"/>
  <c r="F2812"/>
  <c r="E2812"/>
  <c r="H2811"/>
  <c r="G2811"/>
  <c r="F2811"/>
  <c r="E2811"/>
  <c r="H2810"/>
  <c r="G2810"/>
  <c r="F2810"/>
  <c r="E2810"/>
  <c r="H2809"/>
  <c r="G2809"/>
  <c r="F2809"/>
  <c r="E2809"/>
  <c r="H2808"/>
  <c r="G2808"/>
  <c r="F2808"/>
  <c r="E2808"/>
  <c r="H2807"/>
  <c r="G2807"/>
  <c r="F2807"/>
  <c r="E2807"/>
  <c r="H2806"/>
  <c r="G2806"/>
  <c r="F2806"/>
  <c r="E2806"/>
  <c r="H2805"/>
  <c r="G2805"/>
  <c r="F2805"/>
  <c r="E2805"/>
  <c r="H2804"/>
  <c r="G2804"/>
  <c r="F2804"/>
  <c r="E2804"/>
  <c r="H2803"/>
  <c r="G2803"/>
  <c r="F2803"/>
  <c r="E2803"/>
  <c r="H2802"/>
  <c r="G2802"/>
  <c r="F2802"/>
  <c r="E2802"/>
  <c r="H2801"/>
  <c r="G2801"/>
  <c r="F2801"/>
  <c r="E2801"/>
  <c r="H2800"/>
  <c r="G2800"/>
  <c r="F2800"/>
  <c r="E2800"/>
  <c r="H2799"/>
  <c r="G2799"/>
  <c r="F2799"/>
  <c r="E2799"/>
  <c r="H2798"/>
  <c r="G2798"/>
  <c r="F2798"/>
  <c r="E2798"/>
  <c r="H2797"/>
  <c r="G2797"/>
  <c r="F2797"/>
  <c r="E2797"/>
  <c r="H2796"/>
  <c r="G2796"/>
  <c r="F2796"/>
  <c r="E2796"/>
  <c r="H2795"/>
  <c r="G2795"/>
  <c r="F2795"/>
  <c r="E2795"/>
  <c r="H2794"/>
  <c r="G2794"/>
  <c r="F2794"/>
  <c r="E2794"/>
  <c r="H2793"/>
  <c r="G2793"/>
  <c r="F2793"/>
  <c r="E2793"/>
  <c r="H2792"/>
  <c r="G2792"/>
  <c r="F2792"/>
  <c r="E2792"/>
  <c r="H2791"/>
  <c r="G2791"/>
  <c r="F2791"/>
  <c r="E2791"/>
  <c r="H2790"/>
  <c r="G2790"/>
  <c r="F2790"/>
  <c r="E2790"/>
  <c r="H2789"/>
  <c r="G2789"/>
  <c r="F2789"/>
  <c r="E2789"/>
  <c r="H2788"/>
  <c r="G2788"/>
  <c r="F2788"/>
  <c r="E2788"/>
  <c r="H2787"/>
  <c r="G2787"/>
  <c r="F2787"/>
  <c r="E2787"/>
  <c r="H2786"/>
  <c r="G2786"/>
  <c r="F2786"/>
  <c r="E2786"/>
  <c r="H2785"/>
  <c r="G2785"/>
  <c r="F2785"/>
  <c r="E2785"/>
  <c r="H2784"/>
  <c r="G2784"/>
  <c r="F2784"/>
  <c r="E2784"/>
  <c r="H2783"/>
  <c r="G2783"/>
  <c r="F2783"/>
  <c r="E2783"/>
  <c r="H2782"/>
  <c r="G2782"/>
  <c r="F2782"/>
  <c r="E2782"/>
  <c r="H2781"/>
  <c r="G2781"/>
  <c r="F2781"/>
  <c r="E2781"/>
  <c r="H2780"/>
  <c r="G2780"/>
  <c r="F2780"/>
  <c r="E2780"/>
  <c r="H2779"/>
  <c r="G2779"/>
  <c r="F2779"/>
  <c r="E2779"/>
  <c r="H2778"/>
  <c r="G2778"/>
  <c r="F2778"/>
  <c r="E2778"/>
  <c r="H2777"/>
  <c r="G2777"/>
  <c r="F2777"/>
  <c r="E2777"/>
  <c r="H2776"/>
  <c r="G2776"/>
  <c r="F2776"/>
  <c r="E2776"/>
  <c r="H2775"/>
  <c r="G2775"/>
  <c r="F2775"/>
  <c r="E2775"/>
  <c r="H2774"/>
  <c r="G2774"/>
  <c r="F2774"/>
  <c r="E2774"/>
  <c r="H2773"/>
  <c r="G2773"/>
  <c r="F2773"/>
  <c r="E2773"/>
  <c r="H2772"/>
  <c r="G2772"/>
  <c r="F2772"/>
  <c r="E2772"/>
  <c r="H2771"/>
  <c r="G2771"/>
  <c r="F2771"/>
  <c r="E2771"/>
  <c r="H2770"/>
  <c r="G2770"/>
  <c r="F2770"/>
  <c r="E2770"/>
  <c r="H2769"/>
  <c r="G2769"/>
  <c r="F2769"/>
  <c r="E2769"/>
  <c r="H2768"/>
  <c r="G2768"/>
  <c r="F2768"/>
  <c r="E2768"/>
  <c r="H2767"/>
  <c r="G2767"/>
  <c r="F2767"/>
  <c r="E2767"/>
  <c r="H2766"/>
  <c r="G2766"/>
  <c r="F2766"/>
  <c r="E2766"/>
  <c r="H2765"/>
  <c r="G2765"/>
  <c r="F2765"/>
  <c r="E2765"/>
  <c r="H2764"/>
  <c r="G2764"/>
  <c r="F2764"/>
  <c r="E2764"/>
  <c r="H2763"/>
  <c r="G2763"/>
  <c r="F2763"/>
  <c r="E2763"/>
  <c r="H2762"/>
  <c r="G2762"/>
  <c r="F2762"/>
  <c r="E2762"/>
  <c r="H2761"/>
  <c r="G2761"/>
  <c r="F2761"/>
  <c r="E2761"/>
  <c r="H2760"/>
  <c r="G2760"/>
  <c r="F2760"/>
  <c r="E2760"/>
  <c r="H2759"/>
  <c r="G2759"/>
  <c r="F2759"/>
  <c r="E2759"/>
  <c r="H2758"/>
  <c r="G2758"/>
  <c r="F2758"/>
  <c r="E2758"/>
  <c r="H2757"/>
  <c r="G2757"/>
  <c r="F2757"/>
  <c r="E2757"/>
  <c r="H2756"/>
  <c r="G2756"/>
  <c r="F2756"/>
  <c r="E2756"/>
  <c r="H2755"/>
  <c r="G2755"/>
  <c r="F2755"/>
  <c r="E2755"/>
  <c r="H2754"/>
  <c r="G2754"/>
  <c r="F2754"/>
  <c r="E2754"/>
  <c r="H2753"/>
  <c r="G2753"/>
  <c r="F2753"/>
  <c r="E2753"/>
  <c r="H2752"/>
  <c r="G2752"/>
  <c r="F2752"/>
  <c r="E2752"/>
  <c r="H2751"/>
  <c r="G2751"/>
  <c r="F2751"/>
  <c r="E2751"/>
  <c r="H2750"/>
  <c r="G2750"/>
  <c r="F2750"/>
  <c r="E2750"/>
  <c r="H2749"/>
  <c r="G2749"/>
  <c r="F2749"/>
  <c r="E2749"/>
  <c r="H2748"/>
  <c r="G2748"/>
  <c r="F2748"/>
  <c r="E2748"/>
  <c r="H2747"/>
  <c r="G2747"/>
  <c r="F2747"/>
  <c r="E2747"/>
  <c r="H2746"/>
  <c r="G2746"/>
  <c r="F2746"/>
  <c r="E2746"/>
  <c r="H2745"/>
  <c r="G2745"/>
  <c r="F2745"/>
  <c r="E2745"/>
  <c r="H2744"/>
  <c r="G2744"/>
  <c r="F2744"/>
  <c r="E2744"/>
  <c r="H2743"/>
  <c r="G2743"/>
  <c r="F2743"/>
  <c r="E2743"/>
  <c r="H2742"/>
  <c r="G2742"/>
  <c r="F2742"/>
  <c r="E2742"/>
  <c r="H2741"/>
  <c r="G2741"/>
  <c r="F2741"/>
  <c r="E2741"/>
  <c r="H2740"/>
  <c r="G2740"/>
  <c r="F2740"/>
  <c r="E2740"/>
  <c r="H2739"/>
  <c r="G2739"/>
  <c r="F2739"/>
  <c r="E2739"/>
  <c r="H2738"/>
  <c r="G2738"/>
  <c r="F2738"/>
  <c r="E2738"/>
  <c r="H2737"/>
  <c r="G2737"/>
  <c r="F2737"/>
  <c r="E2737"/>
  <c r="H2736"/>
  <c r="G2736"/>
  <c r="F2736"/>
  <c r="E2736"/>
  <c r="H2735"/>
  <c r="G2735"/>
  <c r="F2735"/>
  <c r="E2735"/>
  <c r="H2734"/>
  <c r="G2734"/>
  <c r="F2734"/>
  <c r="E2734"/>
  <c r="H2733"/>
  <c r="G2733"/>
  <c r="F2733"/>
  <c r="E2733"/>
  <c r="H2732"/>
  <c r="G2732"/>
  <c r="F2732"/>
  <c r="E2732"/>
  <c r="H2731"/>
  <c r="G2731"/>
  <c r="F2731"/>
  <c r="E2731"/>
  <c r="H2730"/>
  <c r="G2730"/>
  <c r="F2730"/>
  <c r="E2730"/>
  <c r="H2729"/>
  <c r="G2729"/>
  <c r="F2729"/>
  <c r="E2729"/>
  <c r="H2728"/>
  <c r="G2728"/>
  <c r="F2728"/>
  <c r="E2728"/>
  <c r="H2727"/>
  <c r="G2727"/>
  <c r="F2727"/>
  <c r="E2727"/>
  <c r="H2726"/>
  <c r="G2726"/>
  <c r="F2726"/>
  <c r="E2726"/>
  <c r="H2725"/>
  <c r="G2725"/>
  <c r="F2725"/>
  <c r="E2725"/>
  <c r="H2724"/>
  <c r="G2724"/>
  <c r="F2724"/>
  <c r="E2724"/>
  <c r="H2723"/>
  <c r="G2723"/>
  <c r="F2723"/>
  <c r="E2723"/>
  <c r="H2722"/>
  <c r="G2722"/>
  <c r="F2722"/>
  <c r="E2722"/>
  <c r="H2721"/>
  <c r="G2721"/>
  <c r="F2721"/>
  <c r="E2721"/>
  <c r="H2720"/>
  <c r="G2720"/>
  <c r="F2720"/>
  <c r="E2720"/>
  <c r="H2719"/>
  <c r="G2719"/>
  <c r="F2719"/>
  <c r="E2719"/>
  <c r="H2718"/>
  <c r="G2718"/>
  <c r="F2718"/>
  <c r="E2718"/>
  <c r="H2717"/>
  <c r="G2717"/>
  <c r="F2717"/>
  <c r="E2717"/>
  <c r="H2716"/>
  <c r="G2716"/>
  <c r="F2716"/>
  <c r="E2716"/>
  <c r="H2715"/>
  <c r="G2715"/>
  <c r="F2715"/>
  <c r="E2715"/>
  <c r="H2714"/>
  <c r="G2714"/>
  <c r="F2714"/>
  <c r="E2714"/>
  <c r="H2713"/>
  <c r="G2713"/>
  <c r="F2713"/>
  <c r="E2713"/>
  <c r="H2712"/>
  <c r="G2712"/>
  <c r="F2712"/>
  <c r="E2712"/>
  <c r="H2711"/>
  <c r="G2711"/>
  <c r="F2711"/>
  <c r="E2711"/>
  <c r="H2710"/>
  <c r="G2710"/>
  <c r="F2710"/>
  <c r="E2710"/>
  <c r="H2709"/>
  <c r="G2709"/>
  <c r="F2709"/>
  <c r="E2709"/>
  <c r="H2708"/>
  <c r="G2708"/>
  <c r="F2708"/>
  <c r="E2708"/>
  <c r="H2707"/>
  <c r="G2707"/>
  <c r="F2707"/>
  <c r="E2707"/>
  <c r="H2706"/>
  <c r="G2706"/>
  <c r="F2706"/>
  <c r="E2706"/>
  <c r="H2705"/>
  <c r="G2705"/>
  <c r="F2705"/>
  <c r="E2705"/>
  <c r="H2704"/>
  <c r="G2704"/>
  <c r="F2704"/>
  <c r="E2704"/>
  <c r="H2703"/>
  <c r="G2703"/>
  <c r="F2703"/>
  <c r="E2703"/>
  <c r="H2702"/>
  <c r="G2702"/>
  <c r="F2702"/>
  <c r="E2702"/>
  <c r="H2701"/>
  <c r="G2701"/>
  <c r="F2701"/>
  <c r="E2701"/>
  <c r="H2700"/>
  <c r="G2700"/>
  <c r="F2700"/>
  <c r="E2700"/>
  <c r="H2699"/>
  <c r="G2699"/>
  <c r="F2699"/>
  <c r="E2699"/>
  <c r="H2698"/>
  <c r="G2698"/>
  <c r="F2698"/>
  <c r="E2698"/>
  <c r="H2697"/>
  <c r="G2697"/>
  <c r="F2697"/>
  <c r="E2697"/>
  <c r="H2696"/>
  <c r="G2696"/>
  <c r="F2696"/>
  <c r="E2696"/>
  <c r="H2695"/>
  <c r="G2695"/>
  <c r="F2695"/>
  <c r="E2695"/>
  <c r="H2694"/>
  <c r="G2694"/>
  <c r="F2694"/>
  <c r="E2694"/>
  <c r="H2693"/>
  <c r="G2693"/>
  <c r="F2693"/>
  <c r="E2693"/>
  <c r="H2692"/>
  <c r="G2692"/>
  <c r="F2692"/>
  <c r="E2692"/>
  <c r="H2691"/>
  <c r="G2691"/>
  <c r="F2691"/>
  <c r="E2691"/>
  <c r="H2690"/>
  <c r="G2690"/>
  <c r="F2690"/>
  <c r="E2690"/>
  <c r="H2689"/>
  <c r="G2689"/>
  <c r="F2689"/>
  <c r="E2689"/>
  <c r="H2688"/>
  <c r="G2688"/>
  <c r="F2688"/>
  <c r="E2688"/>
  <c r="H2687"/>
  <c r="G2687"/>
  <c r="F2687"/>
  <c r="E2687"/>
  <c r="H2686"/>
  <c r="G2686"/>
  <c r="F2686"/>
  <c r="E2686"/>
  <c r="H2685"/>
  <c r="G2685"/>
  <c r="F2685"/>
  <c r="E2685"/>
  <c r="H2684"/>
  <c r="G2684"/>
  <c r="F2684"/>
  <c r="E2684"/>
  <c r="H2683"/>
  <c r="G2683"/>
  <c r="F2683"/>
  <c r="E2683"/>
  <c r="H2682"/>
  <c r="G2682"/>
  <c r="F2682"/>
  <c r="E2682"/>
  <c r="H2681"/>
  <c r="G2681"/>
  <c r="F2681"/>
  <c r="E2681"/>
  <c r="H2680"/>
  <c r="G2680"/>
  <c r="F2680"/>
  <c r="E2680"/>
  <c r="H2679"/>
  <c r="G2679"/>
  <c r="F2679"/>
  <c r="E2679"/>
  <c r="H2678"/>
  <c r="G2678"/>
  <c r="F2678"/>
  <c r="E2678"/>
  <c r="H2677"/>
  <c r="G2677"/>
  <c r="F2677"/>
  <c r="E2677"/>
  <c r="H2676"/>
  <c r="G2676"/>
  <c r="F2676"/>
  <c r="E2676"/>
  <c r="H2675"/>
  <c r="G2675"/>
  <c r="F2675"/>
  <c r="E2675"/>
  <c r="H2674"/>
  <c r="G2674"/>
  <c r="F2674"/>
  <c r="E2674"/>
  <c r="H2673"/>
  <c r="G2673"/>
  <c r="F2673"/>
  <c r="E2673"/>
  <c r="H2672"/>
  <c r="G2672"/>
  <c r="F2672"/>
  <c r="E2672"/>
  <c r="H2671"/>
  <c r="G2671"/>
  <c r="F2671"/>
  <c r="E2671"/>
  <c r="H2670"/>
  <c r="G2670"/>
  <c r="F2670"/>
  <c r="E2670"/>
  <c r="H2669"/>
  <c r="G2669"/>
  <c r="F2669"/>
  <c r="E2669"/>
  <c r="H2668"/>
  <c r="G2668"/>
  <c r="F2668"/>
  <c r="E2668"/>
  <c r="H2667"/>
  <c r="G2667"/>
  <c r="F2667"/>
  <c r="E2667"/>
  <c r="H2666"/>
  <c r="G2666"/>
  <c r="F2666"/>
  <c r="E2666"/>
  <c r="H2665"/>
  <c r="G2665"/>
  <c r="F2665"/>
  <c r="E2665"/>
  <c r="H2664"/>
  <c r="G2664"/>
  <c r="F2664"/>
  <c r="E2664"/>
  <c r="H2663"/>
  <c r="G2663"/>
  <c r="F2663"/>
  <c r="E2663"/>
  <c r="H2662"/>
  <c r="G2662"/>
  <c r="F2662"/>
  <c r="E2662"/>
  <c r="H2661"/>
  <c r="G2661"/>
  <c r="F2661"/>
  <c r="E2661"/>
  <c r="H2660"/>
  <c r="G2660"/>
  <c r="F2660"/>
  <c r="E2660"/>
  <c r="H2659"/>
  <c r="G2659"/>
  <c r="F2659"/>
  <c r="E2659"/>
  <c r="H2658"/>
  <c r="G2658"/>
  <c r="F2658"/>
  <c r="E2658"/>
  <c r="H2657"/>
  <c r="G2657"/>
  <c r="F2657"/>
  <c r="E2657"/>
  <c r="H2656"/>
  <c r="G2656"/>
  <c r="F2656"/>
  <c r="E2656"/>
  <c r="H2655"/>
  <c r="G2655"/>
  <c r="F2655"/>
  <c r="E2655"/>
  <c r="H2654"/>
  <c r="G2654"/>
  <c r="F2654"/>
  <c r="E2654"/>
  <c r="H2653"/>
  <c r="G2653"/>
  <c r="F2653"/>
  <c r="E2653"/>
  <c r="H2652"/>
  <c r="G2652"/>
  <c r="F2652"/>
  <c r="E2652"/>
  <c r="H2651"/>
  <c r="G2651"/>
  <c r="F2651"/>
  <c r="E2651"/>
  <c r="H2650"/>
  <c r="G2650"/>
  <c r="F2650"/>
  <c r="E2650"/>
  <c r="H2649"/>
  <c r="G2649"/>
  <c r="F2649"/>
  <c r="E2649"/>
  <c r="H2648"/>
  <c r="G2648"/>
  <c r="F2648"/>
  <c r="E2648"/>
  <c r="H2647"/>
  <c r="G2647"/>
  <c r="F2647"/>
  <c r="E2647"/>
  <c r="H2646"/>
  <c r="G2646"/>
  <c r="F2646"/>
  <c r="E2646"/>
  <c r="H2645"/>
  <c r="G2645"/>
  <c r="F2645"/>
  <c r="E2645"/>
  <c r="H2644"/>
  <c r="G2644"/>
  <c r="F2644"/>
  <c r="E2644"/>
  <c r="H2643"/>
  <c r="G2643"/>
  <c r="F2643"/>
  <c r="E2643"/>
  <c r="H2642"/>
  <c r="G2642"/>
  <c r="F2642"/>
  <c r="E2642"/>
  <c r="H2641"/>
  <c r="G2641"/>
  <c r="F2641"/>
  <c r="E2641"/>
  <c r="H2640"/>
  <c r="G2640"/>
  <c r="F2640"/>
  <c r="E2640"/>
  <c r="H2639"/>
  <c r="G2639"/>
  <c r="F2639"/>
  <c r="E2639"/>
  <c r="H2638"/>
  <c r="G2638"/>
  <c r="F2638"/>
  <c r="E2638"/>
  <c r="H2637"/>
  <c r="G2637"/>
  <c r="F2637"/>
  <c r="E2637"/>
  <c r="H2636"/>
  <c r="G2636"/>
  <c r="F2636"/>
  <c r="E2636"/>
  <c r="H2635"/>
  <c r="G2635"/>
  <c r="F2635"/>
  <c r="E2635"/>
  <c r="H2634"/>
  <c r="G2634"/>
  <c r="F2634"/>
  <c r="E2634"/>
  <c r="H2633"/>
  <c r="G2633"/>
  <c r="F2633"/>
  <c r="E2633"/>
  <c r="H2632"/>
  <c r="G2632"/>
  <c r="F2632"/>
  <c r="E2632"/>
  <c r="H2631"/>
  <c r="G2631"/>
  <c r="F2631"/>
  <c r="E2631"/>
  <c r="H2630"/>
  <c r="G2630"/>
  <c r="F2630"/>
  <c r="E2630"/>
  <c r="H2629"/>
  <c r="G2629"/>
  <c r="F2629"/>
  <c r="E2629"/>
  <c r="H2628"/>
  <c r="G2628"/>
  <c r="F2628"/>
  <c r="E2628"/>
  <c r="H2627"/>
  <c r="G2627"/>
  <c r="F2627"/>
  <c r="E2627"/>
  <c r="H2626"/>
  <c r="G2626"/>
  <c r="F2626"/>
  <c r="E2626"/>
  <c r="H2625"/>
  <c r="G2625"/>
  <c r="F2625"/>
  <c r="E2625"/>
  <c r="H2624"/>
  <c r="G2624"/>
  <c r="F2624"/>
  <c r="E2624"/>
  <c r="H2623"/>
  <c r="G2623"/>
  <c r="F2623"/>
  <c r="E2623"/>
  <c r="H2622"/>
  <c r="G2622"/>
  <c r="F2622"/>
  <c r="E2622"/>
  <c r="H2621"/>
  <c r="G2621"/>
  <c r="F2621"/>
  <c r="E2621"/>
  <c r="H2620"/>
  <c r="G2620"/>
  <c r="F2620"/>
  <c r="E2620"/>
  <c r="H2619"/>
  <c r="G2619"/>
  <c r="F2619"/>
  <c r="E2619"/>
  <c r="H2618"/>
  <c r="G2618"/>
  <c r="F2618"/>
  <c r="E2618"/>
  <c r="H2617"/>
  <c r="G2617"/>
  <c r="F2617"/>
  <c r="E2617"/>
  <c r="H2616"/>
  <c r="G2616"/>
  <c r="F2616"/>
  <c r="E2616"/>
  <c r="H2615"/>
  <c r="G2615"/>
  <c r="F2615"/>
  <c r="E2615"/>
  <c r="H2614"/>
  <c r="G2614"/>
  <c r="F2614"/>
  <c r="E2614"/>
  <c r="H2613"/>
  <c r="G2613"/>
  <c r="F2613"/>
  <c r="E2613"/>
  <c r="H2612"/>
  <c r="G2612"/>
  <c r="F2612"/>
  <c r="E2612"/>
  <c r="H2611"/>
  <c r="G2611"/>
  <c r="F2611"/>
  <c r="E2611"/>
  <c r="H2610"/>
  <c r="G2610"/>
  <c r="F2610"/>
  <c r="E2610"/>
  <c r="H2609"/>
  <c r="G2609"/>
  <c r="F2609"/>
  <c r="E2609"/>
  <c r="H2608"/>
  <c r="G2608"/>
  <c r="F2608"/>
  <c r="E2608"/>
  <c r="H2607"/>
  <c r="G2607"/>
  <c r="F2607"/>
  <c r="E2607"/>
  <c r="H2606"/>
  <c r="G2606"/>
  <c r="F2606"/>
  <c r="E2606"/>
  <c r="H2605"/>
  <c r="G2605"/>
  <c r="F2605"/>
  <c r="E2605"/>
  <c r="H2604"/>
  <c r="G2604"/>
  <c r="F2604"/>
  <c r="E2604"/>
  <c r="H2603"/>
  <c r="G2603"/>
  <c r="F2603"/>
  <c r="E2603"/>
  <c r="H2602"/>
  <c r="G2602"/>
  <c r="F2602"/>
  <c r="E2602"/>
  <c r="H2601"/>
  <c r="G2601"/>
  <c r="F2601"/>
  <c r="E2601"/>
  <c r="H2600"/>
  <c r="G2600"/>
  <c r="F2600"/>
  <c r="E2600"/>
  <c r="H2599"/>
  <c r="G2599"/>
  <c r="F2599"/>
  <c r="E2599"/>
  <c r="H2598"/>
  <c r="G2598"/>
  <c r="F2598"/>
  <c r="E2598"/>
  <c r="H2597"/>
  <c r="G2597"/>
  <c r="F2597"/>
  <c r="E2597"/>
  <c r="H2596"/>
  <c r="G2596"/>
  <c r="F2596"/>
  <c r="E2596"/>
  <c r="H2595"/>
  <c r="G2595"/>
  <c r="F2595"/>
  <c r="E2595"/>
  <c r="H2594"/>
  <c r="G2594"/>
  <c r="F2594"/>
  <c r="E2594"/>
  <c r="H2593"/>
  <c r="G2593"/>
  <c r="F2593"/>
  <c r="E2593"/>
  <c r="H2592"/>
  <c r="G2592"/>
  <c r="F2592"/>
  <c r="E2592"/>
  <c r="H2591"/>
  <c r="G2591"/>
  <c r="F2591"/>
  <c r="E2591"/>
  <c r="H2590"/>
  <c r="G2590"/>
  <c r="F2590"/>
  <c r="E2590"/>
  <c r="H2589"/>
  <c r="G2589"/>
  <c r="F2589"/>
  <c r="E2589"/>
  <c r="H2588"/>
  <c r="G2588"/>
  <c r="F2588"/>
  <c r="E2588"/>
  <c r="H2587"/>
  <c r="G2587"/>
  <c r="F2587"/>
  <c r="E2587"/>
  <c r="H2586"/>
  <c r="G2586"/>
  <c r="F2586"/>
  <c r="E2586"/>
  <c r="H2585"/>
  <c r="G2585"/>
  <c r="F2585"/>
  <c r="E2585"/>
  <c r="H2584"/>
  <c r="G2584"/>
  <c r="F2584"/>
  <c r="E2584"/>
  <c r="H2583"/>
  <c r="G2583"/>
  <c r="F2583"/>
  <c r="E2583"/>
  <c r="H2582"/>
  <c r="G2582"/>
  <c r="F2582"/>
  <c r="E2582"/>
  <c r="H2581"/>
  <c r="G2581"/>
  <c r="F2581"/>
  <c r="E2581"/>
  <c r="H2580"/>
  <c r="G2580"/>
  <c r="F2580"/>
  <c r="E2580"/>
  <c r="H2579"/>
  <c r="G2579"/>
  <c r="F2579"/>
  <c r="E2579"/>
  <c r="H2578"/>
  <c r="G2578"/>
  <c r="F2578"/>
  <c r="E2578"/>
  <c r="H2577"/>
  <c r="G2577"/>
  <c r="F2577"/>
  <c r="E2577"/>
  <c r="H2576"/>
  <c r="G2576"/>
  <c r="F2576"/>
  <c r="E2576"/>
  <c r="H2575"/>
  <c r="G2575"/>
  <c r="F2575"/>
  <c r="E2575"/>
  <c r="H2574"/>
  <c r="G2574"/>
  <c r="F2574"/>
  <c r="E2574"/>
  <c r="H2573"/>
  <c r="G2573"/>
  <c r="F2573"/>
  <c r="E2573"/>
  <c r="H2572"/>
  <c r="G2572"/>
  <c r="F2572"/>
  <c r="E2572"/>
  <c r="H2571"/>
  <c r="G2571"/>
  <c r="F2571"/>
  <c r="E2571"/>
  <c r="H2570"/>
  <c r="G2570"/>
  <c r="F2570"/>
  <c r="E2570"/>
  <c r="H2569"/>
  <c r="G2569"/>
  <c r="F2569"/>
  <c r="E2569"/>
  <c r="H2568"/>
  <c r="G2568"/>
  <c r="F2568"/>
  <c r="E2568"/>
  <c r="H2567"/>
  <c r="G2567"/>
  <c r="F2567"/>
  <c r="E2567"/>
  <c r="H2566"/>
  <c r="G2566"/>
  <c r="F2566"/>
  <c r="E2566"/>
  <c r="H2565"/>
  <c r="G2565"/>
  <c r="F2565"/>
  <c r="E2565"/>
  <c r="H2564"/>
  <c r="G2564"/>
  <c r="F2564"/>
  <c r="E2564"/>
  <c r="H2563"/>
  <c r="G2563"/>
  <c r="F2563"/>
  <c r="E2563"/>
  <c r="H2562"/>
  <c r="G2562"/>
  <c r="F2562"/>
  <c r="E2562"/>
  <c r="H2561"/>
  <c r="G2561"/>
  <c r="F2561"/>
  <c r="E2561"/>
  <c r="H2560"/>
  <c r="G2560"/>
  <c r="F2560"/>
  <c r="E2560"/>
  <c r="H2559"/>
  <c r="G2559"/>
  <c r="F2559"/>
  <c r="E2559"/>
  <c r="H2558"/>
  <c r="G2558"/>
  <c r="F2558"/>
  <c r="E2558"/>
  <c r="H2557"/>
  <c r="G2557"/>
  <c r="F2557"/>
  <c r="E2557"/>
  <c r="H2556"/>
  <c r="G2556"/>
  <c r="F2556"/>
  <c r="E2556"/>
  <c r="H2555"/>
  <c r="G2555"/>
  <c r="F2555"/>
  <c r="E2555"/>
  <c r="H2554"/>
  <c r="G2554"/>
  <c r="F2554"/>
  <c r="E2554"/>
  <c r="H2553"/>
  <c r="G2553"/>
  <c r="F2553"/>
  <c r="E2553"/>
  <c r="H2552"/>
  <c r="G2552"/>
  <c r="F2552"/>
  <c r="E2552"/>
  <c r="H2551"/>
  <c r="G2551"/>
  <c r="F2551"/>
  <c r="E2551"/>
  <c r="H2550"/>
  <c r="G2550"/>
  <c r="F2550"/>
  <c r="E2550"/>
  <c r="H2549"/>
  <c r="G2549"/>
  <c r="F2549"/>
  <c r="E2549"/>
  <c r="H2548"/>
  <c r="G2548"/>
  <c r="F2548"/>
  <c r="E2548"/>
  <c r="H2547"/>
  <c r="G2547"/>
  <c r="F2547"/>
  <c r="E2547"/>
  <c r="H2546"/>
  <c r="G2546"/>
  <c r="F2546"/>
  <c r="E2546"/>
  <c r="H2545"/>
  <c r="G2545"/>
  <c r="F2545"/>
  <c r="E2545"/>
  <c r="H2544"/>
  <c r="G2544"/>
  <c r="F2544"/>
  <c r="E2544"/>
  <c r="H2543"/>
  <c r="G2543"/>
  <c r="F2543"/>
  <c r="E2543"/>
  <c r="H2542"/>
  <c r="G2542"/>
  <c r="F2542"/>
  <c r="E2542"/>
  <c r="H2541"/>
  <c r="G2541"/>
  <c r="F2541"/>
  <c r="E2541"/>
  <c r="H2540"/>
  <c r="G2540"/>
  <c r="F2540"/>
  <c r="E2540"/>
  <c r="H2539"/>
  <c r="G2539"/>
  <c r="F2539"/>
  <c r="E2539"/>
  <c r="H2538"/>
  <c r="G2538"/>
  <c r="F2538"/>
  <c r="E2538"/>
  <c r="H2537"/>
  <c r="G2537"/>
  <c r="F2537"/>
  <c r="E2537"/>
  <c r="H2536"/>
  <c r="G2536"/>
  <c r="F2536"/>
  <c r="E2536"/>
  <c r="H2535"/>
  <c r="G2535"/>
  <c r="F2535"/>
  <c r="E2535"/>
  <c r="H2534"/>
  <c r="G2534"/>
  <c r="F2534"/>
  <c r="E2534"/>
  <c r="H2533"/>
  <c r="G2533"/>
  <c r="F2533"/>
  <c r="E2533"/>
  <c r="H2532"/>
  <c r="G2532"/>
  <c r="F2532"/>
  <c r="E2532"/>
  <c r="H2531"/>
  <c r="G2531"/>
  <c r="F2531"/>
  <c r="E2531"/>
  <c r="H2530"/>
  <c r="G2530"/>
  <c r="F2530"/>
  <c r="E2530"/>
  <c r="H2529"/>
  <c r="G2529"/>
  <c r="F2529"/>
  <c r="E2529"/>
  <c r="H2528"/>
  <c r="G2528"/>
  <c r="F2528"/>
  <c r="E2528"/>
  <c r="H2527"/>
  <c r="G2527"/>
  <c r="F2527"/>
  <c r="E2527"/>
  <c r="H2526"/>
  <c r="G2526"/>
  <c r="F2526"/>
  <c r="E2526"/>
  <c r="H2525"/>
  <c r="G2525"/>
  <c r="F2525"/>
  <c r="E2525"/>
  <c r="H2524"/>
  <c r="G2524"/>
  <c r="F2524"/>
  <c r="E2524"/>
  <c r="H2523"/>
  <c r="G2523"/>
  <c r="F2523"/>
  <c r="E2523"/>
  <c r="H2522"/>
  <c r="G2522"/>
  <c r="F2522"/>
  <c r="E2522"/>
  <c r="H2521"/>
  <c r="G2521"/>
  <c r="F2521"/>
  <c r="E2521"/>
  <c r="H2520"/>
  <c r="G2520"/>
  <c r="F2520"/>
  <c r="E2520"/>
  <c r="H2519"/>
  <c r="G2519"/>
  <c r="F2519"/>
  <c r="E2519"/>
  <c r="H2518"/>
  <c r="G2518"/>
  <c r="F2518"/>
  <c r="E2518"/>
  <c r="H2517"/>
  <c r="G2517"/>
  <c r="F2517"/>
  <c r="E2517"/>
  <c r="H2516"/>
  <c r="G2516"/>
  <c r="F2516"/>
  <c r="E2516"/>
  <c r="H2515"/>
  <c r="G2515"/>
  <c r="F2515"/>
  <c r="E2515"/>
  <c r="H2514"/>
  <c r="G2514"/>
  <c r="F2514"/>
  <c r="E2514"/>
  <c r="H2513"/>
  <c r="G2513"/>
  <c r="F2513"/>
  <c r="E2513"/>
  <c r="H2512"/>
  <c r="G2512"/>
  <c r="F2512"/>
  <c r="E2512"/>
  <c r="H2511"/>
  <c r="G2511"/>
  <c r="F2511"/>
  <c r="E2511"/>
  <c r="H2510"/>
  <c r="G2510"/>
  <c r="F2510"/>
  <c r="E2510"/>
  <c r="H2509"/>
  <c r="G2509"/>
  <c r="F2509"/>
  <c r="E2509"/>
  <c r="H2508"/>
  <c r="G2508"/>
  <c r="F2508"/>
  <c r="E2508"/>
  <c r="H2507"/>
  <c r="G2507"/>
  <c r="F2507"/>
  <c r="E2507"/>
  <c r="H2506"/>
  <c r="G2506"/>
  <c r="F2506"/>
  <c r="E2506"/>
  <c r="H2505"/>
  <c r="G2505"/>
  <c r="F2505"/>
  <c r="E2505"/>
  <c r="H2504"/>
  <c r="G2504"/>
  <c r="F2504"/>
  <c r="E2504"/>
  <c r="H2503"/>
  <c r="G2503"/>
  <c r="F2503"/>
  <c r="E2503"/>
  <c r="H2502"/>
  <c r="G2502"/>
  <c r="F2502"/>
  <c r="E2502"/>
  <c r="H2501"/>
  <c r="G2501"/>
  <c r="F2501"/>
  <c r="E2501"/>
  <c r="H2500"/>
  <c r="G2500"/>
  <c r="F2500"/>
  <c r="E2500"/>
  <c r="H2499"/>
  <c r="G2499"/>
  <c r="F2499"/>
  <c r="E2499"/>
  <c r="H2498"/>
  <c r="G2498"/>
  <c r="F2498"/>
  <c r="E2498"/>
  <c r="H2497"/>
  <c r="G2497"/>
  <c r="F2497"/>
  <c r="E2497"/>
  <c r="H2496"/>
  <c r="G2496"/>
  <c r="F2496"/>
  <c r="E2496"/>
  <c r="H2495"/>
  <c r="G2495"/>
  <c r="F2495"/>
  <c r="E2495"/>
  <c r="H2494"/>
  <c r="G2494"/>
  <c r="F2494"/>
  <c r="E2494"/>
  <c r="H2493"/>
  <c r="G2493"/>
  <c r="F2493"/>
  <c r="E2493"/>
  <c r="H2492"/>
  <c r="G2492"/>
  <c r="F2492"/>
  <c r="E2492"/>
  <c r="H2491"/>
  <c r="G2491"/>
  <c r="F2491"/>
  <c r="E2491"/>
  <c r="H2490"/>
  <c r="G2490"/>
  <c r="F2490"/>
  <c r="E2490"/>
  <c r="H2489"/>
  <c r="G2489"/>
  <c r="F2489"/>
  <c r="E2489"/>
  <c r="H2488"/>
  <c r="G2488"/>
  <c r="F2488"/>
  <c r="E2488"/>
  <c r="H2487"/>
  <c r="G2487"/>
  <c r="F2487"/>
  <c r="E2487"/>
  <c r="H2486"/>
  <c r="G2486"/>
  <c r="F2486"/>
  <c r="E2486"/>
  <c r="H2485"/>
  <c r="G2485"/>
  <c r="F2485"/>
  <c r="E2485"/>
  <c r="H2484"/>
  <c r="G2484"/>
  <c r="F2484"/>
  <c r="E2484"/>
  <c r="H2483"/>
  <c r="G2483"/>
  <c r="F2483"/>
  <c r="E2483"/>
  <c r="H2482"/>
  <c r="G2482"/>
  <c r="F2482"/>
  <c r="E2482"/>
  <c r="H2481"/>
  <c r="G2481"/>
  <c r="F2481"/>
  <c r="E2481"/>
  <c r="H2480"/>
  <c r="G2480"/>
  <c r="F2480"/>
  <c r="E2480"/>
  <c r="H2479"/>
  <c r="G2479"/>
  <c r="F2479"/>
  <c r="E2479"/>
  <c r="H2478"/>
  <c r="G2478"/>
  <c r="F2478"/>
  <c r="E2478"/>
  <c r="H2477"/>
  <c r="G2477"/>
  <c r="F2477"/>
  <c r="E2477"/>
  <c r="H2476"/>
  <c r="G2476"/>
  <c r="F2476"/>
  <c r="E2476"/>
  <c r="H2475"/>
  <c r="G2475"/>
  <c r="F2475"/>
  <c r="E2475"/>
  <c r="H2474"/>
  <c r="G2474"/>
  <c r="F2474"/>
  <c r="E2474"/>
  <c r="H2473"/>
  <c r="G2473"/>
  <c r="F2473"/>
  <c r="E2473"/>
  <c r="H2472"/>
  <c r="G2472"/>
  <c r="F2472"/>
  <c r="E2472"/>
  <c r="H2471"/>
  <c r="G2471"/>
  <c r="F2471"/>
  <c r="E2471"/>
  <c r="H2470"/>
  <c r="G2470"/>
  <c r="F2470"/>
  <c r="E2470"/>
  <c r="H2469"/>
  <c r="G2469"/>
  <c r="F2469"/>
  <c r="E2469"/>
  <c r="H2468"/>
  <c r="G2468"/>
  <c r="F2468"/>
  <c r="E2468"/>
  <c r="H2467"/>
  <c r="G2467"/>
  <c r="F2467"/>
  <c r="E2467"/>
  <c r="H2466"/>
  <c r="G2466"/>
  <c r="F2466"/>
  <c r="E2466"/>
  <c r="H2465"/>
  <c r="G2465"/>
  <c r="F2465"/>
  <c r="E2465"/>
  <c r="H2464"/>
  <c r="G2464"/>
  <c r="F2464"/>
  <c r="E2464"/>
  <c r="H2463"/>
  <c r="G2463"/>
  <c r="F2463"/>
  <c r="E2463"/>
  <c r="H2462"/>
  <c r="G2462"/>
  <c r="F2462"/>
  <c r="E2462"/>
  <c r="H2461"/>
  <c r="G2461"/>
  <c r="F2461"/>
  <c r="E2461"/>
  <c r="H2460"/>
  <c r="G2460"/>
  <c r="F2460"/>
  <c r="E2460"/>
  <c r="H2459"/>
  <c r="G2459"/>
  <c r="F2459"/>
  <c r="E2459"/>
  <c r="H2458"/>
  <c r="G2458"/>
  <c r="F2458"/>
  <c r="E2458"/>
  <c r="H2457"/>
  <c r="G2457"/>
  <c r="F2457"/>
  <c r="E2457"/>
  <c r="H2456"/>
  <c r="G2456"/>
  <c r="F2456"/>
  <c r="E2456"/>
  <c r="H2455"/>
  <c r="G2455"/>
  <c r="F2455"/>
  <c r="E2455"/>
  <c r="H2454"/>
  <c r="G2454"/>
  <c r="F2454"/>
  <c r="E2454"/>
  <c r="H2453"/>
  <c r="G2453"/>
  <c r="F2453"/>
  <c r="E2453"/>
  <c r="H2452"/>
  <c r="G2452"/>
  <c r="F2452"/>
  <c r="E2452"/>
  <c r="H2451"/>
  <c r="G2451"/>
  <c r="F2451"/>
  <c r="E2451"/>
  <c r="H2450"/>
  <c r="G2450"/>
  <c r="F2450"/>
  <c r="E2450"/>
  <c r="H2449"/>
  <c r="G2449"/>
  <c r="F2449"/>
  <c r="E2449"/>
  <c r="H2448"/>
  <c r="G2448"/>
  <c r="F2448"/>
  <c r="E2448"/>
  <c r="H2447"/>
  <c r="G2447"/>
  <c r="F2447"/>
  <c r="E2447"/>
  <c r="H2446"/>
  <c r="G2446"/>
  <c r="F2446"/>
  <c r="E2446"/>
  <c r="H2445"/>
  <c r="G2445"/>
  <c r="F2445"/>
  <c r="E2445"/>
  <c r="H2444"/>
  <c r="G2444"/>
  <c r="F2444"/>
  <c r="E2444"/>
  <c r="H2443"/>
  <c r="G2443"/>
  <c r="F2443"/>
  <c r="E2443"/>
  <c r="H2442"/>
  <c r="G2442"/>
  <c r="F2442"/>
  <c r="E2442"/>
  <c r="H2441"/>
  <c r="G2441"/>
  <c r="F2441"/>
  <c r="E2441"/>
  <c r="H2440"/>
  <c r="G2440"/>
  <c r="F2440"/>
  <c r="E2440"/>
  <c r="H2439"/>
  <c r="G2439"/>
  <c r="F2439"/>
  <c r="E2439"/>
  <c r="H2438"/>
  <c r="G2438"/>
  <c r="F2438"/>
  <c r="E2438"/>
  <c r="H2437"/>
  <c r="G2437"/>
  <c r="F2437"/>
  <c r="E2437"/>
  <c r="H2436"/>
  <c r="G2436"/>
  <c r="F2436"/>
  <c r="E2436"/>
  <c r="H2435"/>
  <c r="G2435"/>
  <c r="F2435"/>
  <c r="E2435"/>
  <c r="H2434"/>
  <c r="G2434"/>
  <c r="F2434"/>
  <c r="E2434"/>
  <c r="H2433"/>
  <c r="G2433"/>
  <c r="F2433"/>
  <c r="E2433"/>
  <c r="H2432"/>
  <c r="G2432"/>
  <c r="F2432"/>
  <c r="E2432"/>
  <c r="H2431"/>
  <c r="G2431"/>
  <c r="F2431"/>
  <c r="E2431"/>
  <c r="H2430"/>
  <c r="G2430"/>
  <c r="F2430"/>
  <c r="E2430"/>
  <c r="H2429"/>
  <c r="G2429"/>
  <c r="F2429"/>
  <c r="E2429"/>
  <c r="H2428"/>
  <c r="G2428"/>
  <c r="F2428"/>
  <c r="E2428"/>
  <c r="H2427"/>
  <c r="G2427"/>
  <c r="F2427"/>
  <c r="E2427"/>
  <c r="H2426"/>
  <c r="G2426"/>
  <c r="F2426"/>
  <c r="E2426"/>
  <c r="H2425"/>
  <c r="G2425"/>
  <c r="F2425"/>
  <c r="E2425"/>
  <c r="H2424"/>
  <c r="G2424"/>
  <c r="F2424"/>
  <c r="E2424"/>
  <c r="H2423"/>
  <c r="G2423"/>
  <c r="F2423"/>
  <c r="E2423"/>
  <c r="H2422"/>
  <c r="G2422"/>
  <c r="F2422"/>
  <c r="E2422"/>
  <c r="H2421"/>
  <c r="G2421"/>
  <c r="F2421"/>
  <c r="E2421"/>
  <c r="H2420"/>
  <c r="G2420"/>
  <c r="F2420"/>
  <c r="E2420"/>
  <c r="H2419"/>
  <c r="G2419"/>
  <c r="F2419"/>
  <c r="E2419"/>
  <c r="H2418"/>
  <c r="G2418"/>
  <c r="F2418"/>
  <c r="E2418"/>
  <c r="H2417"/>
  <c r="G2417"/>
  <c r="F2417"/>
  <c r="E2417"/>
  <c r="H2416"/>
  <c r="G2416"/>
  <c r="F2416"/>
  <c r="E2416"/>
  <c r="H2415"/>
  <c r="G2415"/>
  <c r="F2415"/>
  <c r="E2415"/>
  <c r="H2414"/>
  <c r="G2414"/>
  <c r="F2414"/>
  <c r="E2414"/>
  <c r="H2413"/>
  <c r="G2413"/>
  <c r="F2413"/>
  <c r="E2413"/>
  <c r="H2412"/>
  <c r="G2412"/>
  <c r="F2412"/>
  <c r="E2412"/>
  <c r="H2411"/>
  <c r="G2411"/>
  <c r="F2411"/>
  <c r="E2411"/>
  <c r="H2410"/>
  <c r="G2410"/>
  <c r="F2410"/>
  <c r="E2410"/>
  <c r="H2409"/>
  <c r="G2409"/>
  <c r="F2409"/>
  <c r="E2409"/>
  <c r="H2408"/>
  <c r="G2408"/>
  <c r="F2408"/>
  <c r="E2408"/>
  <c r="H2407"/>
  <c r="G2407"/>
  <c r="F2407"/>
  <c r="E2407"/>
  <c r="H2406"/>
  <c r="G2406"/>
  <c r="F2406"/>
  <c r="E2406"/>
  <c r="H2405"/>
  <c r="G2405"/>
  <c r="F2405"/>
  <c r="E2405"/>
  <c r="H2404"/>
  <c r="G2404"/>
  <c r="F2404"/>
  <c r="E2404"/>
  <c r="H2403"/>
  <c r="G2403"/>
  <c r="F2403"/>
  <c r="E2403"/>
  <c r="H2402"/>
  <c r="G2402"/>
  <c r="F2402"/>
  <c r="E2402"/>
  <c r="H2401"/>
  <c r="G2401"/>
  <c r="F2401"/>
  <c r="E2401"/>
  <c r="H2400"/>
  <c r="G2400"/>
  <c r="F2400"/>
  <c r="E2400"/>
  <c r="H2399"/>
  <c r="G2399"/>
  <c r="F2399"/>
  <c r="E2399"/>
  <c r="H2398"/>
  <c r="G2398"/>
  <c r="F2398"/>
  <c r="E2398"/>
  <c r="H2397"/>
  <c r="G2397"/>
  <c r="F2397"/>
  <c r="E2397"/>
  <c r="H2396"/>
  <c r="G2396"/>
  <c r="F2396"/>
  <c r="E2396"/>
  <c r="H2395"/>
  <c r="G2395"/>
  <c r="F2395"/>
  <c r="E2395"/>
  <c r="H2394"/>
  <c r="G2394"/>
  <c r="F2394"/>
  <c r="E2394"/>
  <c r="H2393"/>
  <c r="G2393"/>
  <c r="F2393"/>
  <c r="E2393"/>
  <c r="H2392"/>
  <c r="G2392"/>
  <c r="F2392"/>
  <c r="E2392"/>
  <c r="H2391"/>
  <c r="G2391"/>
  <c r="F2391"/>
  <c r="E2391"/>
  <c r="H2390"/>
  <c r="G2390"/>
  <c r="F2390"/>
  <c r="E2390"/>
  <c r="H2389"/>
  <c r="G2389"/>
  <c r="F2389"/>
  <c r="E2389"/>
  <c r="H2388"/>
  <c r="G2388"/>
  <c r="F2388"/>
  <c r="E2388"/>
  <c r="H2387"/>
  <c r="G2387"/>
  <c r="F2387"/>
  <c r="E2387"/>
  <c r="H2386"/>
  <c r="G2386"/>
  <c r="F2386"/>
  <c r="E2386"/>
  <c r="H2385"/>
  <c r="G2385"/>
  <c r="F2385"/>
  <c r="E2385"/>
  <c r="H2384"/>
  <c r="G2384"/>
  <c r="F2384"/>
  <c r="E2384"/>
  <c r="H2383"/>
  <c r="G2383"/>
  <c r="F2383"/>
  <c r="E2383"/>
  <c r="H2382"/>
  <c r="G2382"/>
  <c r="F2382"/>
  <c r="E2382"/>
  <c r="H2381"/>
  <c r="G2381"/>
  <c r="F2381"/>
  <c r="E2381"/>
  <c r="H2380"/>
  <c r="G2380"/>
  <c r="F2380"/>
  <c r="E2380"/>
  <c r="H2379"/>
  <c r="G2379"/>
  <c r="F2379"/>
  <c r="E2379"/>
  <c r="H2378"/>
  <c r="G2378"/>
  <c r="F2378"/>
  <c r="E2378"/>
  <c r="H2377"/>
  <c r="G2377"/>
  <c r="F2377"/>
  <c r="E2377"/>
  <c r="H2376"/>
  <c r="G2376"/>
  <c r="F2376"/>
  <c r="E2376"/>
  <c r="H2375"/>
  <c r="G2375"/>
  <c r="F2375"/>
  <c r="E2375"/>
  <c r="H2374"/>
  <c r="G2374"/>
  <c r="F2374"/>
  <c r="E2374"/>
  <c r="H2373"/>
  <c r="G2373"/>
  <c r="F2373"/>
  <c r="E2373"/>
  <c r="H2372"/>
  <c r="G2372"/>
  <c r="F2372"/>
  <c r="E2372"/>
  <c r="H2371"/>
  <c r="G2371"/>
  <c r="F2371"/>
  <c r="E2371"/>
  <c r="H2370"/>
  <c r="G2370"/>
  <c r="F2370"/>
  <c r="E2370"/>
  <c r="H2369"/>
  <c r="G2369"/>
  <c r="F2369"/>
  <c r="E2369"/>
  <c r="H2368"/>
  <c r="G2368"/>
  <c r="F2368"/>
  <c r="E2368"/>
  <c r="H2367"/>
  <c r="G2367"/>
  <c r="F2367"/>
  <c r="E2367"/>
  <c r="H2366"/>
  <c r="G2366"/>
  <c r="F2366"/>
  <c r="E2366"/>
  <c r="H2365"/>
  <c r="G2365"/>
  <c r="F2365"/>
  <c r="E2365"/>
  <c r="H2364"/>
  <c r="G2364"/>
  <c r="F2364"/>
  <c r="E2364"/>
  <c r="H2363"/>
  <c r="G2363"/>
  <c r="F2363"/>
  <c r="E2363"/>
  <c r="H2362"/>
  <c r="G2362"/>
  <c r="F2362"/>
  <c r="E2362"/>
  <c r="H2361"/>
  <c r="G2361"/>
  <c r="F2361"/>
  <c r="E2361"/>
  <c r="H2360"/>
  <c r="G2360"/>
  <c r="F2360"/>
  <c r="E2360"/>
  <c r="H2359"/>
  <c r="G2359"/>
  <c r="F2359"/>
  <c r="E2359"/>
  <c r="H2358"/>
  <c r="G2358"/>
  <c r="F2358"/>
  <c r="E2358"/>
  <c r="H2357"/>
  <c r="G2357"/>
  <c r="F2357"/>
  <c r="E2357"/>
  <c r="H2356"/>
  <c r="G2356"/>
  <c r="F2356"/>
  <c r="E2356"/>
  <c r="H2355"/>
  <c r="G2355"/>
  <c r="F2355"/>
  <c r="E2355"/>
  <c r="H2354"/>
  <c r="G2354"/>
  <c r="F2354"/>
  <c r="E2354"/>
  <c r="H2353"/>
  <c r="G2353"/>
  <c r="F2353"/>
  <c r="E2353"/>
  <c r="H2352"/>
  <c r="G2352"/>
  <c r="F2352"/>
  <c r="E2352"/>
  <c r="H2351"/>
  <c r="G2351"/>
  <c r="F2351"/>
  <c r="E2351"/>
  <c r="H2350"/>
  <c r="G2350"/>
  <c r="F2350"/>
  <c r="E2350"/>
  <c r="H2349"/>
  <c r="G2349"/>
  <c r="F2349"/>
  <c r="E2349"/>
  <c r="H2348"/>
  <c r="G2348"/>
  <c r="F2348"/>
  <c r="E2348"/>
  <c r="H2347"/>
  <c r="G2347"/>
  <c r="F2347"/>
  <c r="E2347"/>
  <c r="H2346"/>
  <c r="G2346"/>
  <c r="F2346"/>
  <c r="E2346"/>
  <c r="H2345"/>
  <c r="G2345"/>
  <c r="F2345"/>
  <c r="E2345"/>
  <c r="H2344"/>
  <c r="G2344"/>
  <c r="F2344"/>
  <c r="E2344"/>
  <c r="H2343"/>
  <c r="G2343"/>
  <c r="F2343"/>
  <c r="E2343"/>
  <c r="H2342"/>
  <c r="G2342"/>
  <c r="F2342"/>
  <c r="E2342"/>
  <c r="H2341"/>
  <c r="G2341"/>
  <c r="F2341"/>
  <c r="E2341"/>
  <c r="H2340"/>
  <c r="G2340"/>
  <c r="F2340"/>
  <c r="E2340"/>
  <c r="H2339"/>
  <c r="G2339"/>
  <c r="F2339"/>
  <c r="E2339"/>
  <c r="H2338"/>
  <c r="G2338"/>
  <c r="F2338"/>
  <c r="E2338"/>
  <c r="H2337"/>
  <c r="G2337"/>
  <c r="F2337"/>
  <c r="E2337"/>
  <c r="H2336"/>
  <c r="G2336"/>
  <c r="F2336"/>
  <c r="E2336"/>
  <c r="H2335"/>
  <c r="G2335"/>
  <c r="F2335"/>
  <c r="E2335"/>
  <c r="H2334"/>
  <c r="G2334"/>
  <c r="F2334"/>
  <c r="E2334"/>
  <c r="H2333"/>
  <c r="G2333"/>
  <c r="F2333"/>
  <c r="E2333"/>
  <c r="H2332"/>
  <c r="G2332"/>
  <c r="F2332"/>
  <c r="E2332"/>
  <c r="H2331"/>
  <c r="G2331"/>
  <c r="F2331"/>
  <c r="E2331"/>
  <c r="H2330"/>
  <c r="G2330"/>
  <c r="F2330"/>
  <c r="E2330"/>
  <c r="H2329"/>
  <c r="G2329"/>
  <c r="F2329"/>
  <c r="E2329"/>
  <c r="H2328"/>
  <c r="G2328"/>
  <c r="F2328"/>
  <c r="E2328"/>
  <c r="H2327"/>
  <c r="G2327"/>
  <c r="F2327"/>
  <c r="E2327"/>
  <c r="H2326"/>
  <c r="G2326"/>
  <c r="F2326"/>
  <c r="E2326"/>
  <c r="H2325"/>
  <c r="G2325"/>
  <c r="F2325"/>
  <c r="E2325"/>
  <c r="H2324"/>
  <c r="G2324"/>
  <c r="F2324"/>
  <c r="E2324"/>
  <c r="H2323"/>
  <c r="G2323"/>
  <c r="F2323"/>
  <c r="E2323"/>
  <c r="H2322"/>
  <c r="G2322"/>
  <c r="F2322"/>
  <c r="E2322"/>
  <c r="H2321"/>
  <c r="G2321"/>
  <c r="F2321"/>
  <c r="E2321"/>
  <c r="H2320"/>
  <c r="G2320"/>
  <c r="F2320"/>
  <c r="E2320"/>
  <c r="H2319"/>
  <c r="G2319"/>
  <c r="F2319"/>
  <c r="E2319"/>
  <c r="H2318"/>
  <c r="G2318"/>
  <c r="F2318"/>
  <c r="E2318"/>
  <c r="H2317"/>
  <c r="G2317"/>
  <c r="F2317"/>
  <c r="E2317"/>
  <c r="H2316"/>
  <c r="G2316"/>
  <c r="F2316"/>
  <c r="E2316"/>
  <c r="H2315"/>
  <c r="G2315"/>
  <c r="F2315"/>
  <c r="E2315"/>
  <c r="H2314"/>
  <c r="G2314"/>
  <c r="F2314"/>
  <c r="E2314"/>
  <c r="H2313"/>
  <c r="G2313"/>
  <c r="F2313"/>
  <c r="E2313"/>
  <c r="H2312"/>
  <c r="G2312"/>
  <c r="F2312"/>
  <c r="E2312"/>
  <c r="H2311"/>
  <c r="G2311"/>
  <c r="F2311"/>
  <c r="E2311"/>
  <c r="H2310"/>
  <c r="G2310"/>
  <c r="F2310"/>
  <c r="E2310"/>
  <c r="H2309"/>
  <c r="G2309"/>
  <c r="F2309"/>
  <c r="E2309"/>
  <c r="H2308"/>
  <c r="G2308"/>
  <c r="F2308"/>
  <c r="E2308"/>
  <c r="H2307"/>
  <c r="G2307"/>
  <c r="F2307"/>
  <c r="E2307"/>
  <c r="H2306"/>
  <c r="G2306"/>
  <c r="F2306"/>
  <c r="E2306"/>
  <c r="H2305"/>
  <c r="G2305"/>
  <c r="F2305"/>
  <c r="E2305"/>
  <c r="H2304"/>
  <c r="G2304"/>
  <c r="F2304"/>
  <c r="E2304"/>
  <c r="H2303"/>
  <c r="G2303"/>
  <c r="F2303"/>
  <c r="E2303"/>
  <c r="H2302"/>
  <c r="G2302"/>
  <c r="F2302"/>
  <c r="E2302"/>
  <c r="H2301"/>
  <c r="G2301"/>
  <c r="F2301"/>
  <c r="E2301"/>
  <c r="H2300"/>
  <c r="G2300"/>
  <c r="F2300"/>
  <c r="E2300"/>
  <c r="H2299"/>
  <c r="G2299"/>
  <c r="F2299"/>
  <c r="E2299"/>
  <c r="H2298"/>
  <c r="G2298"/>
  <c r="F2298"/>
  <c r="E2298"/>
  <c r="H2297"/>
  <c r="G2297"/>
  <c r="F2297"/>
  <c r="E2297"/>
  <c r="H2296"/>
  <c r="G2296"/>
  <c r="F2296"/>
  <c r="E2296"/>
  <c r="H2295"/>
  <c r="G2295"/>
  <c r="F2295"/>
  <c r="E2295"/>
  <c r="H2294"/>
  <c r="G2294"/>
  <c r="F2294"/>
  <c r="E2294"/>
  <c r="H2293"/>
  <c r="G2293"/>
  <c r="F2293"/>
  <c r="E2293"/>
  <c r="H2292"/>
  <c r="G2292"/>
  <c r="F2292"/>
  <c r="E2292"/>
  <c r="H2291"/>
  <c r="G2291"/>
  <c r="F2291"/>
  <c r="E2291"/>
  <c r="H2290"/>
  <c r="G2290"/>
  <c r="F2290"/>
  <c r="E2290"/>
  <c r="H2289"/>
  <c r="G2289"/>
  <c r="F2289"/>
  <c r="E2289"/>
  <c r="H2288"/>
  <c r="G2288"/>
  <c r="F2288"/>
  <c r="E2288"/>
  <c r="H2287"/>
  <c r="G2287"/>
  <c r="F2287"/>
  <c r="E2287"/>
  <c r="H2286"/>
  <c r="G2286"/>
  <c r="F2286"/>
  <c r="E2286"/>
  <c r="H2285"/>
  <c r="G2285"/>
  <c r="F2285"/>
  <c r="E2285"/>
  <c r="H2284"/>
  <c r="G2284"/>
  <c r="F2284"/>
  <c r="E2284"/>
  <c r="H2283"/>
  <c r="G2283"/>
  <c r="F2283"/>
  <c r="E2283"/>
  <c r="H2282"/>
  <c r="G2282"/>
  <c r="F2282"/>
  <c r="E2282"/>
  <c r="H2281"/>
  <c r="G2281"/>
  <c r="F2281"/>
  <c r="E2281"/>
  <c r="H2280"/>
  <c r="G2280"/>
  <c r="F2280"/>
  <c r="E2280"/>
  <c r="H2279"/>
  <c r="G2279"/>
  <c r="F2279"/>
  <c r="E2279"/>
  <c r="H2278"/>
  <c r="G2278"/>
  <c r="F2278"/>
  <c r="E2278"/>
  <c r="H2277"/>
  <c r="G2277"/>
  <c r="F2277"/>
  <c r="E2277"/>
  <c r="H2276"/>
  <c r="G2276"/>
  <c r="F2276"/>
  <c r="E2276"/>
  <c r="H2275"/>
  <c r="G2275"/>
  <c r="F2275"/>
  <c r="E2275"/>
  <c r="H2274"/>
  <c r="G2274"/>
  <c r="F2274"/>
  <c r="E2274"/>
  <c r="H2273"/>
  <c r="G2273"/>
  <c r="F2273"/>
  <c r="E2273"/>
  <c r="H2272"/>
  <c r="G2272"/>
  <c r="F2272"/>
  <c r="E2272"/>
  <c r="H2271"/>
  <c r="G2271"/>
  <c r="F2271"/>
  <c r="E2271"/>
  <c r="H2270"/>
  <c r="G2270"/>
  <c r="F2270"/>
  <c r="E2270"/>
  <c r="H2269"/>
  <c r="G2269"/>
  <c r="F2269"/>
  <c r="E2269"/>
  <c r="H2268"/>
  <c r="G2268"/>
  <c r="F2268"/>
  <c r="E2268"/>
  <c r="H2267"/>
  <c r="G2267"/>
  <c r="F2267"/>
  <c r="E2267"/>
  <c r="H2266"/>
  <c r="G2266"/>
  <c r="F2266"/>
  <c r="E2266"/>
  <c r="H2265"/>
  <c r="G2265"/>
  <c r="F2265"/>
  <c r="E2265"/>
  <c r="H2264"/>
  <c r="G2264"/>
  <c r="F2264"/>
  <c r="E2264"/>
  <c r="H2263"/>
  <c r="G2263"/>
  <c r="F2263"/>
  <c r="E2263"/>
  <c r="H2262"/>
  <c r="G2262"/>
  <c r="F2262"/>
  <c r="E2262"/>
  <c r="H2261"/>
  <c r="G2261"/>
  <c r="F2261"/>
  <c r="E2261"/>
  <c r="H2260"/>
  <c r="G2260"/>
  <c r="F2260"/>
  <c r="E2260"/>
  <c r="H2259"/>
  <c r="G2259"/>
  <c r="F2259"/>
  <c r="E2259"/>
  <c r="H2258"/>
  <c r="G2258"/>
  <c r="F2258"/>
  <c r="E2258"/>
  <c r="H2257"/>
  <c r="G2257"/>
  <c r="F2257"/>
  <c r="E2257"/>
  <c r="H2256"/>
  <c r="G2256"/>
  <c r="F2256"/>
  <c r="E2256"/>
  <c r="H2255"/>
  <c r="G2255"/>
  <c r="F2255"/>
  <c r="E2255"/>
  <c r="H2254"/>
  <c r="G2254"/>
  <c r="F2254"/>
  <c r="E2254"/>
  <c r="H2253"/>
  <c r="G2253"/>
  <c r="F2253"/>
  <c r="E2253"/>
  <c r="H2252"/>
  <c r="G2252"/>
  <c r="F2252"/>
  <c r="E2252"/>
  <c r="H2251"/>
  <c r="G2251"/>
  <c r="F2251"/>
  <c r="E2251"/>
  <c r="H2250"/>
  <c r="G2250"/>
  <c r="F2250"/>
  <c r="E2250"/>
  <c r="H2249"/>
  <c r="G2249"/>
  <c r="F2249"/>
  <c r="E2249"/>
  <c r="H2248"/>
  <c r="G2248"/>
  <c r="F2248"/>
  <c r="E2248"/>
  <c r="H2247"/>
  <c r="G2247"/>
  <c r="F2247"/>
  <c r="E2247"/>
  <c r="H2246"/>
  <c r="G2246"/>
  <c r="F2246"/>
  <c r="E2246"/>
  <c r="H2245"/>
  <c r="G2245"/>
  <c r="F2245"/>
  <c r="E2245"/>
  <c r="H2244"/>
  <c r="G2244"/>
  <c r="F2244"/>
  <c r="E2244"/>
  <c r="H2243"/>
  <c r="G2243"/>
  <c r="F2243"/>
  <c r="E2243"/>
  <c r="H2242"/>
  <c r="G2242"/>
  <c r="F2242"/>
  <c r="E2242"/>
  <c r="H2241"/>
  <c r="G2241"/>
  <c r="F2241"/>
  <c r="E2241"/>
  <c r="H2240"/>
  <c r="G2240"/>
  <c r="F2240"/>
  <c r="E2240"/>
  <c r="H2239"/>
  <c r="G2239"/>
  <c r="F2239"/>
  <c r="E2239"/>
  <c r="H2238"/>
  <c r="G2238"/>
  <c r="F2238"/>
  <c r="E2238"/>
  <c r="H2237"/>
  <c r="G2237"/>
  <c r="F2237"/>
  <c r="E2237"/>
  <c r="H2236"/>
  <c r="G2236"/>
  <c r="F2236"/>
  <c r="E2236"/>
  <c r="H2235"/>
  <c r="G2235"/>
  <c r="F2235"/>
  <c r="E2235"/>
  <c r="H2234"/>
  <c r="G2234"/>
  <c r="F2234"/>
  <c r="E2234"/>
  <c r="H2233"/>
  <c r="G2233"/>
  <c r="F2233"/>
  <c r="E2233"/>
  <c r="H2232"/>
  <c r="G2232"/>
  <c r="F2232"/>
  <c r="E2232"/>
  <c r="H2231"/>
  <c r="G2231"/>
  <c r="F2231"/>
  <c r="E2231"/>
  <c r="H2230"/>
  <c r="G2230"/>
  <c r="F2230"/>
  <c r="E2230"/>
  <c r="H2229"/>
  <c r="G2229"/>
  <c r="F2229"/>
  <c r="E2229"/>
  <c r="H2228"/>
  <c r="G2228"/>
  <c r="F2228"/>
  <c r="E2228"/>
  <c r="H2227"/>
  <c r="G2227"/>
  <c r="F2227"/>
  <c r="E2227"/>
  <c r="H2226"/>
  <c r="G2226"/>
  <c r="F2226"/>
  <c r="E2226"/>
  <c r="H2225"/>
  <c r="G2225"/>
  <c r="F2225"/>
  <c r="E2225"/>
  <c r="H2224"/>
  <c r="G2224"/>
  <c r="F2224"/>
  <c r="E2224"/>
  <c r="H2223"/>
  <c r="G2223"/>
  <c r="F2223"/>
  <c r="E2223"/>
  <c r="H2222"/>
  <c r="G2222"/>
  <c r="F2222"/>
  <c r="E2222"/>
  <c r="H2221"/>
  <c r="G2221"/>
  <c r="F2221"/>
  <c r="E2221"/>
  <c r="H2220"/>
  <c r="G2220"/>
  <c r="F2220"/>
  <c r="E2220"/>
  <c r="H2219"/>
  <c r="G2219"/>
  <c r="F2219"/>
  <c r="E2219"/>
  <c r="H2218"/>
  <c r="G2218"/>
  <c r="F2218"/>
  <c r="E2218"/>
  <c r="H2217"/>
  <c r="G2217"/>
  <c r="F2217"/>
  <c r="E2217"/>
  <c r="H2216"/>
  <c r="G2216"/>
  <c r="F2216"/>
  <c r="E2216"/>
  <c r="H2215"/>
  <c r="G2215"/>
  <c r="F2215"/>
  <c r="E2215"/>
  <c r="H2214"/>
  <c r="G2214"/>
  <c r="F2214"/>
  <c r="E2214"/>
  <c r="H2213"/>
  <c r="G2213"/>
  <c r="F2213"/>
  <c r="E2213"/>
  <c r="H2212"/>
  <c r="G2212"/>
  <c r="F2212"/>
  <c r="E2212"/>
  <c r="H2211"/>
  <c r="G2211"/>
  <c r="F2211"/>
  <c r="E2211"/>
  <c r="H2210"/>
  <c r="G2210"/>
  <c r="F2210"/>
  <c r="E2210"/>
  <c r="H2209"/>
  <c r="G2209"/>
  <c r="F2209"/>
  <c r="E2209"/>
  <c r="H2208"/>
  <c r="G2208"/>
  <c r="F2208"/>
  <c r="E2208"/>
  <c r="H2207"/>
  <c r="G2207"/>
  <c r="F2207"/>
  <c r="E2207"/>
  <c r="H2206"/>
  <c r="G2206"/>
  <c r="F2206"/>
  <c r="E2206"/>
  <c r="H2205"/>
  <c r="G2205"/>
  <c r="F2205"/>
  <c r="E2205"/>
  <c r="H2204"/>
  <c r="G2204"/>
  <c r="F2204"/>
  <c r="E2204"/>
  <c r="H2203"/>
  <c r="G2203"/>
  <c r="F2203"/>
  <c r="E2203"/>
  <c r="H2202"/>
  <c r="G2202"/>
  <c r="F2202"/>
  <c r="E2202"/>
  <c r="H2201"/>
  <c r="G2201"/>
  <c r="F2201"/>
  <c r="E2201"/>
  <c r="H2200"/>
  <c r="G2200"/>
  <c r="F2200"/>
  <c r="E2200"/>
  <c r="H2199"/>
  <c r="G2199"/>
  <c r="F2199"/>
  <c r="E2199"/>
  <c r="H2198"/>
  <c r="G2198"/>
  <c r="F2198"/>
  <c r="E2198"/>
  <c r="H2197"/>
  <c r="G2197"/>
  <c r="F2197"/>
  <c r="E2197"/>
  <c r="H2196"/>
  <c r="G2196"/>
  <c r="F2196"/>
  <c r="E2196"/>
  <c r="H2195"/>
  <c r="G2195"/>
  <c r="F2195"/>
  <c r="E2195"/>
  <c r="H2194"/>
  <c r="G2194"/>
  <c r="F2194"/>
  <c r="E2194"/>
  <c r="H2193"/>
  <c r="G2193"/>
  <c r="F2193"/>
  <c r="E2193"/>
  <c r="H2192"/>
  <c r="G2192"/>
  <c r="F2192"/>
  <c r="E2192"/>
  <c r="H2191"/>
  <c r="G2191"/>
  <c r="F2191"/>
  <c r="E2191"/>
  <c r="H2190"/>
  <c r="G2190"/>
  <c r="F2190"/>
  <c r="E2190"/>
  <c r="H2189"/>
  <c r="G2189"/>
  <c r="F2189"/>
  <c r="E2189"/>
  <c r="H2188"/>
  <c r="G2188"/>
  <c r="F2188"/>
  <c r="E2188"/>
  <c r="H2187"/>
  <c r="G2187"/>
  <c r="F2187"/>
  <c r="E2187"/>
  <c r="H2186"/>
  <c r="G2186"/>
  <c r="F2186"/>
  <c r="E2186"/>
  <c r="H2185"/>
  <c r="G2185"/>
  <c r="F2185"/>
  <c r="E2185"/>
  <c r="H2184"/>
  <c r="G2184"/>
  <c r="F2184"/>
  <c r="E2184"/>
  <c r="H2183"/>
  <c r="G2183"/>
  <c r="F2183"/>
  <c r="E2183"/>
  <c r="H2182"/>
  <c r="G2182"/>
  <c r="F2182"/>
  <c r="E2182"/>
  <c r="H2181"/>
  <c r="G2181"/>
  <c r="F2181"/>
  <c r="E2181"/>
  <c r="H2180"/>
  <c r="G2180"/>
  <c r="F2180"/>
  <c r="E2180"/>
  <c r="H2179"/>
  <c r="G2179"/>
  <c r="F2179"/>
  <c r="E2179"/>
  <c r="H2178"/>
  <c r="G2178"/>
  <c r="F2178"/>
  <c r="E2178"/>
  <c r="H2177"/>
  <c r="G2177"/>
  <c r="F2177"/>
  <c r="E2177"/>
  <c r="H2176"/>
  <c r="G2176"/>
  <c r="F2176"/>
  <c r="E2176"/>
  <c r="H2175"/>
  <c r="G2175"/>
  <c r="F2175"/>
  <c r="E2175"/>
  <c r="H2174"/>
  <c r="G2174"/>
  <c r="F2174"/>
  <c r="E2174"/>
  <c r="H2173"/>
  <c r="G2173"/>
  <c r="F2173"/>
  <c r="E2173"/>
  <c r="H2172"/>
  <c r="G2172"/>
  <c r="F2172"/>
  <c r="E2172"/>
  <c r="H2171"/>
  <c r="G2171"/>
  <c r="F2171"/>
  <c r="E2171"/>
  <c r="H2170"/>
  <c r="G2170"/>
  <c r="F2170"/>
  <c r="E2170"/>
  <c r="H2169"/>
  <c r="G2169"/>
  <c r="F2169"/>
  <c r="E2169"/>
  <c r="H2168"/>
  <c r="G2168"/>
  <c r="F2168"/>
  <c r="E2168"/>
  <c r="H2167"/>
  <c r="G2167"/>
  <c r="F2167"/>
  <c r="E2167"/>
  <c r="H2166"/>
  <c r="G2166"/>
  <c r="F2166"/>
  <c r="E2166"/>
  <c r="H2165"/>
  <c r="G2165"/>
  <c r="F2165"/>
  <c r="E2165"/>
  <c r="H2164"/>
  <c r="G2164"/>
  <c r="F2164"/>
  <c r="E2164"/>
  <c r="H2163"/>
  <c r="G2163"/>
  <c r="F2163"/>
  <c r="E2163"/>
  <c r="H2162"/>
  <c r="G2162"/>
  <c r="F2162"/>
  <c r="E2162"/>
  <c r="H2161"/>
  <c r="G2161"/>
  <c r="F2161"/>
  <c r="E2161"/>
  <c r="H2160"/>
  <c r="G2160"/>
  <c r="F2160"/>
  <c r="E2160"/>
  <c r="H2159"/>
  <c r="G2159"/>
  <c r="F2159"/>
  <c r="E2159"/>
  <c r="H2158"/>
  <c r="G2158"/>
  <c r="F2158"/>
  <c r="E2158"/>
  <c r="H2157"/>
  <c r="G2157"/>
  <c r="F2157"/>
  <c r="E2157"/>
  <c r="H2156"/>
  <c r="G2156"/>
  <c r="F2156"/>
  <c r="E2156"/>
  <c r="H2155"/>
  <c r="G2155"/>
  <c r="F2155"/>
  <c r="E2155"/>
  <c r="H2154"/>
  <c r="G2154"/>
  <c r="F2154"/>
  <c r="E2154"/>
  <c r="H2153"/>
  <c r="G2153"/>
  <c r="F2153"/>
  <c r="E2153"/>
  <c r="H2152"/>
  <c r="G2152"/>
  <c r="F2152"/>
  <c r="E2152"/>
  <c r="H2151"/>
  <c r="G2151"/>
  <c r="F2151"/>
  <c r="E2151"/>
  <c r="H2150"/>
  <c r="G2150"/>
  <c r="F2150"/>
  <c r="E2150"/>
  <c r="H2149"/>
  <c r="G2149"/>
  <c r="F2149"/>
  <c r="E2149"/>
  <c r="H2148"/>
  <c r="G2148"/>
  <c r="F2148"/>
  <c r="E2148"/>
  <c r="H2147"/>
  <c r="G2147"/>
  <c r="F2147"/>
  <c r="E2147"/>
  <c r="H2146"/>
  <c r="G2146"/>
  <c r="F2146"/>
  <c r="E2146"/>
  <c r="H2145"/>
  <c r="G2145"/>
  <c r="F2145"/>
  <c r="E2145"/>
  <c r="H2144"/>
  <c r="G2144"/>
  <c r="F2144"/>
  <c r="E2144"/>
  <c r="H2143"/>
  <c r="G2143"/>
  <c r="F2143"/>
  <c r="E2143"/>
  <c r="H2142"/>
  <c r="G2142"/>
  <c r="F2142"/>
  <c r="E2142"/>
  <c r="H2141"/>
  <c r="G2141"/>
  <c r="F2141"/>
  <c r="E2141"/>
  <c r="H2140"/>
  <c r="G2140"/>
  <c r="F2140"/>
  <c r="E2140"/>
  <c r="H2139"/>
  <c r="G2139"/>
  <c r="F2139"/>
  <c r="E2139"/>
  <c r="H2138"/>
  <c r="G2138"/>
  <c r="F2138"/>
  <c r="E2138"/>
  <c r="H2137"/>
  <c r="G2137"/>
  <c r="F2137"/>
  <c r="E2137"/>
  <c r="H2136"/>
  <c r="G2136"/>
  <c r="F2136"/>
  <c r="E2136"/>
  <c r="H2135"/>
  <c r="G2135"/>
  <c r="F2135"/>
  <c r="E2135"/>
  <c r="H2134"/>
  <c r="G2134"/>
  <c r="F2134"/>
  <c r="E2134"/>
  <c r="H2133"/>
  <c r="G2133"/>
  <c r="F2133"/>
  <c r="E2133"/>
  <c r="H2132"/>
  <c r="G2132"/>
  <c r="F2132"/>
  <c r="E2132"/>
  <c r="H2131"/>
  <c r="G2131"/>
  <c r="F2131"/>
  <c r="E2131"/>
  <c r="H2130"/>
  <c r="G2130"/>
  <c r="F2130"/>
  <c r="E2130"/>
  <c r="H2129"/>
  <c r="G2129"/>
  <c r="F2129"/>
  <c r="E2129"/>
  <c r="H2128"/>
  <c r="G2128"/>
  <c r="F2128"/>
  <c r="E2128"/>
  <c r="H2127"/>
  <c r="G2127"/>
  <c r="F2127"/>
  <c r="E2127"/>
  <c r="H2126"/>
  <c r="G2126"/>
  <c r="F2126"/>
  <c r="E2126"/>
  <c r="H2125"/>
  <c r="G2125"/>
  <c r="F2125"/>
  <c r="E2125"/>
  <c r="H2124"/>
  <c r="G2124"/>
  <c r="F2124"/>
  <c r="E2124"/>
  <c r="H2123"/>
  <c r="G2123"/>
  <c r="F2123"/>
  <c r="E2123"/>
  <c r="H2122"/>
  <c r="G2122"/>
  <c r="F2122"/>
  <c r="E2122"/>
  <c r="H2121"/>
  <c r="G2121"/>
  <c r="F2121"/>
  <c r="E2121"/>
  <c r="H2120"/>
  <c r="G2120"/>
  <c r="F2120"/>
  <c r="E2120"/>
  <c r="H2119"/>
  <c r="G2119"/>
  <c r="F2119"/>
  <c r="E2119"/>
  <c r="H2118"/>
  <c r="G2118"/>
  <c r="F2118"/>
  <c r="E2118"/>
  <c r="H2117"/>
  <c r="G2117"/>
  <c r="F2117"/>
  <c r="E2117"/>
  <c r="H2116"/>
  <c r="G2116"/>
  <c r="F2116"/>
  <c r="E2116"/>
  <c r="H2115"/>
  <c r="G2115"/>
  <c r="F2115"/>
  <c r="E2115"/>
  <c r="H2114"/>
  <c r="G2114"/>
  <c r="F2114"/>
  <c r="E2114"/>
  <c r="H2113"/>
  <c r="G2113"/>
  <c r="F2113"/>
  <c r="E2113"/>
  <c r="H2112"/>
  <c r="G2112"/>
  <c r="F2112"/>
  <c r="E2112"/>
  <c r="H2111"/>
  <c r="G2111"/>
  <c r="F2111"/>
  <c r="E2111"/>
  <c r="H2110"/>
  <c r="G2110"/>
  <c r="F2110"/>
  <c r="E2110"/>
  <c r="H2109"/>
  <c r="G2109"/>
  <c r="F2109"/>
  <c r="E2109"/>
  <c r="H2108"/>
  <c r="G2108"/>
  <c r="F2108"/>
  <c r="E2108"/>
  <c r="H2107"/>
  <c r="G2107"/>
  <c r="F2107"/>
  <c r="E2107"/>
  <c r="H2106"/>
  <c r="G2106"/>
  <c r="F2106"/>
  <c r="E2106"/>
  <c r="H2105"/>
  <c r="G2105"/>
  <c r="F2105"/>
  <c r="E2105"/>
  <c r="H2104"/>
  <c r="G2104"/>
  <c r="F2104"/>
  <c r="E2104"/>
  <c r="H2103"/>
  <c r="G2103"/>
  <c r="F2103"/>
  <c r="E2103"/>
  <c r="H2102"/>
  <c r="G2102"/>
  <c r="F2102"/>
  <c r="E2102"/>
  <c r="H2101"/>
  <c r="G2101"/>
  <c r="F2101"/>
  <c r="E2101"/>
  <c r="H2100"/>
  <c r="G2100"/>
  <c r="F2100"/>
  <c r="E2100"/>
  <c r="H2099"/>
  <c r="G2099"/>
  <c r="F2099"/>
  <c r="E2099"/>
  <c r="H2098"/>
  <c r="G2098"/>
  <c r="F2098"/>
  <c r="E2098"/>
  <c r="H2097"/>
  <c r="G2097"/>
  <c r="F2097"/>
  <c r="E2097"/>
  <c r="H2096"/>
  <c r="G2096"/>
  <c r="F2096"/>
  <c r="E2096"/>
  <c r="H2095"/>
  <c r="G2095"/>
  <c r="F2095"/>
  <c r="E2095"/>
  <c r="H2094"/>
  <c r="G2094"/>
  <c r="F2094"/>
  <c r="E2094"/>
  <c r="H2093"/>
  <c r="G2093"/>
  <c r="F2093"/>
  <c r="E2093"/>
  <c r="H2092"/>
  <c r="G2092"/>
  <c r="F2092"/>
  <c r="E2092"/>
  <c r="H2091"/>
  <c r="G2091"/>
  <c r="F2091"/>
  <c r="E2091"/>
  <c r="H2090"/>
  <c r="G2090"/>
  <c r="F2090"/>
  <c r="E2090"/>
  <c r="H2089"/>
  <c r="G2089"/>
  <c r="F2089"/>
  <c r="E2089"/>
  <c r="H2088"/>
  <c r="G2088"/>
  <c r="F2088"/>
  <c r="E2088"/>
  <c r="H2087"/>
  <c r="G2087"/>
  <c r="F2087"/>
  <c r="E2087"/>
  <c r="H2086"/>
  <c r="G2086"/>
  <c r="F2086"/>
  <c r="E2086"/>
  <c r="H2085"/>
  <c r="G2085"/>
  <c r="F2085"/>
  <c r="E2085"/>
  <c r="H2084"/>
  <c r="G2084"/>
  <c r="F2084"/>
  <c r="E2084"/>
  <c r="H2083"/>
  <c r="G2083"/>
  <c r="F2083"/>
  <c r="E2083"/>
  <c r="H2082"/>
  <c r="G2082"/>
  <c r="F2082"/>
  <c r="E2082"/>
  <c r="H2081"/>
  <c r="G2081"/>
  <c r="F2081"/>
  <c r="E2081"/>
  <c r="H2080"/>
  <c r="G2080"/>
  <c r="F2080"/>
  <c r="E2080"/>
  <c r="H2079"/>
  <c r="G2079"/>
  <c r="F2079"/>
  <c r="E2079"/>
  <c r="H2078"/>
  <c r="G2078"/>
  <c r="F2078"/>
  <c r="E2078"/>
  <c r="H2077"/>
  <c r="G2077"/>
  <c r="F2077"/>
  <c r="E2077"/>
  <c r="H2076"/>
  <c r="G2076"/>
  <c r="F2076"/>
  <c r="E2076"/>
  <c r="H2075"/>
  <c r="G2075"/>
  <c r="F2075"/>
  <c r="E2075"/>
  <c r="H2074"/>
  <c r="G2074"/>
  <c r="F2074"/>
  <c r="E2074"/>
  <c r="H2073"/>
  <c r="G2073"/>
  <c r="F2073"/>
  <c r="E2073"/>
  <c r="H2072"/>
  <c r="G2072"/>
  <c r="F2072"/>
  <c r="E2072"/>
  <c r="H2071"/>
  <c r="G2071"/>
  <c r="F2071"/>
  <c r="E2071"/>
  <c r="H2070"/>
  <c r="G2070"/>
  <c r="F2070"/>
  <c r="E2070"/>
  <c r="H2069"/>
  <c r="G2069"/>
  <c r="F2069"/>
  <c r="E2069"/>
  <c r="H2068"/>
  <c r="G2068"/>
  <c r="F2068"/>
  <c r="E2068"/>
  <c r="H2067"/>
  <c r="G2067"/>
  <c r="F2067"/>
  <c r="E2067"/>
  <c r="H2066"/>
  <c r="G2066"/>
  <c r="F2066"/>
  <c r="E2066"/>
  <c r="H2065"/>
  <c r="G2065"/>
  <c r="F2065"/>
  <c r="E2065"/>
  <c r="H2064"/>
  <c r="G2064"/>
  <c r="F2064"/>
  <c r="E2064"/>
  <c r="H2063"/>
  <c r="G2063"/>
  <c r="F2063"/>
  <c r="E2063"/>
  <c r="H2062"/>
  <c r="G2062"/>
  <c r="F2062"/>
  <c r="E2062"/>
  <c r="H2061"/>
  <c r="G2061"/>
  <c r="F2061"/>
  <c r="E2061"/>
  <c r="H2060"/>
  <c r="G2060"/>
  <c r="F2060"/>
  <c r="E2060"/>
  <c r="H2059"/>
  <c r="G2059"/>
  <c r="F2059"/>
  <c r="E2059"/>
  <c r="H2058"/>
  <c r="G2058"/>
  <c r="F2058"/>
  <c r="E2058"/>
  <c r="H2057"/>
  <c r="G2057"/>
  <c r="F2057"/>
  <c r="E2057"/>
  <c r="H2056"/>
  <c r="G2056"/>
  <c r="F2056"/>
  <c r="E2056"/>
  <c r="H2055"/>
  <c r="G2055"/>
  <c r="F2055"/>
  <c r="E2055"/>
  <c r="H2054"/>
  <c r="G2054"/>
  <c r="F2054"/>
  <c r="E2054"/>
  <c r="H2053"/>
  <c r="G2053"/>
  <c r="F2053"/>
  <c r="E2053"/>
  <c r="H2052"/>
  <c r="G2052"/>
  <c r="F2052"/>
  <c r="E2052"/>
  <c r="H2051"/>
  <c r="G2051"/>
  <c r="F2051"/>
  <c r="E2051"/>
  <c r="H2050"/>
  <c r="G2050"/>
  <c r="F2050"/>
  <c r="E2050"/>
  <c r="H2049"/>
  <c r="G2049"/>
  <c r="F2049"/>
  <c r="E2049"/>
  <c r="H2048"/>
  <c r="G2048"/>
  <c r="F2048"/>
  <c r="E2048"/>
  <c r="H2047"/>
  <c r="G2047"/>
  <c r="F2047"/>
  <c r="E2047"/>
  <c r="H2046"/>
  <c r="G2046"/>
  <c r="F2046"/>
  <c r="E2046"/>
  <c r="H2045"/>
  <c r="G2045"/>
  <c r="F2045"/>
  <c r="E2045"/>
  <c r="H2044"/>
  <c r="G2044"/>
  <c r="F2044"/>
  <c r="E2044"/>
  <c r="H2043"/>
  <c r="G2043"/>
  <c r="F2043"/>
  <c r="E2043"/>
  <c r="H2042"/>
  <c r="G2042"/>
  <c r="F2042"/>
  <c r="E2042"/>
  <c r="H2041"/>
  <c r="G2041"/>
  <c r="F2041"/>
  <c r="E2041"/>
  <c r="H2040"/>
  <c r="G2040"/>
  <c r="F2040"/>
  <c r="E2040"/>
  <c r="H2039"/>
  <c r="G2039"/>
  <c r="F2039"/>
  <c r="E2039"/>
  <c r="H2038"/>
  <c r="G2038"/>
  <c r="F2038"/>
  <c r="E2038"/>
  <c r="H2037"/>
  <c r="G2037"/>
  <c r="F2037"/>
  <c r="E2037"/>
  <c r="H2036"/>
  <c r="G2036"/>
  <c r="F2036"/>
  <c r="E2036"/>
  <c r="H2035"/>
  <c r="G2035"/>
  <c r="F2035"/>
  <c r="E2035"/>
  <c r="H2034"/>
  <c r="G2034"/>
  <c r="F2034"/>
  <c r="E2034"/>
  <c r="H2033"/>
  <c r="G2033"/>
  <c r="F2033"/>
  <c r="E2033"/>
  <c r="H2032"/>
  <c r="G2032"/>
  <c r="F2032"/>
  <c r="E2032"/>
  <c r="H2031"/>
  <c r="G2031"/>
  <c r="F2031"/>
  <c r="E2031"/>
  <c r="H2030"/>
  <c r="G2030"/>
  <c r="F2030"/>
  <c r="E2030"/>
  <c r="H2029"/>
  <c r="G2029"/>
  <c r="F2029"/>
  <c r="E2029"/>
  <c r="H2028"/>
  <c r="G2028"/>
  <c r="F2028"/>
  <c r="E2028"/>
  <c r="H2027"/>
  <c r="G2027"/>
  <c r="F2027"/>
  <c r="E2027"/>
  <c r="H2026"/>
  <c r="G2026"/>
  <c r="F2026"/>
  <c r="E2026"/>
  <c r="H2025"/>
  <c r="G2025"/>
  <c r="F2025"/>
  <c r="E2025"/>
  <c r="H2024"/>
  <c r="G2024"/>
  <c r="F2024"/>
  <c r="E2024"/>
  <c r="H2023"/>
  <c r="G2023"/>
  <c r="F2023"/>
  <c r="E2023"/>
  <c r="H2022"/>
  <c r="G2022"/>
  <c r="F2022"/>
  <c r="E2022"/>
  <c r="H2021"/>
  <c r="G2021"/>
  <c r="F2021"/>
  <c r="E2021"/>
  <c r="H2020"/>
  <c r="G2020"/>
  <c r="F2020"/>
  <c r="E2020"/>
  <c r="H2019"/>
  <c r="G2019"/>
  <c r="F2019"/>
  <c r="E2019"/>
  <c r="H2018"/>
  <c r="G2018"/>
  <c r="F2018"/>
  <c r="E2018"/>
  <c r="H2017"/>
  <c r="G2017"/>
  <c r="F2017"/>
  <c r="E2017"/>
  <c r="H2016"/>
  <c r="G2016"/>
  <c r="F2016"/>
  <c r="E2016"/>
  <c r="H2015"/>
  <c r="G2015"/>
  <c r="F2015"/>
  <c r="E2015"/>
  <c r="H2014"/>
  <c r="G2014"/>
  <c r="F2014"/>
  <c r="E2014"/>
  <c r="H2013"/>
  <c r="G2013"/>
  <c r="F2013"/>
  <c r="E2013"/>
  <c r="H2012"/>
  <c r="G2012"/>
  <c r="F2012"/>
  <c r="E2012"/>
  <c r="H2011"/>
  <c r="G2011"/>
  <c r="F2011"/>
  <c r="E2011"/>
  <c r="H2010"/>
  <c r="G2010"/>
  <c r="F2010"/>
  <c r="E2010"/>
  <c r="H2009"/>
  <c r="G2009"/>
  <c r="F2009"/>
  <c r="E2009"/>
  <c r="H2008"/>
  <c r="G2008"/>
  <c r="F2008"/>
  <c r="E2008"/>
  <c r="H2007"/>
  <c r="G2007"/>
  <c r="F2007"/>
  <c r="E2007"/>
  <c r="H2006"/>
  <c r="G2006"/>
  <c r="F2006"/>
  <c r="E2006"/>
  <c r="H2005"/>
  <c r="G2005"/>
  <c r="F2005"/>
  <c r="E2005"/>
  <c r="H2004"/>
  <c r="G2004"/>
  <c r="F2004"/>
  <c r="E2004"/>
  <c r="H2003"/>
  <c r="G2003"/>
  <c r="F2003"/>
  <c r="E2003"/>
  <c r="H2002"/>
  <c r="G2002"/>
  <c r="F2002"/>
  <c r="E2002"/>
  <c r="H2001"/>
  <c r="G2001"/>
  <c r="F2001"/>
  <c r="E2001"/>
  <c r="H2000"/>
  <c r="G2000"/>
  <c r="F2000"/>
  <c r="E2000"/>
  <c r="H1999"/>
  <c r="G1999"/>
  <c r="F1999"/>
  <c r="E1999"/>
  <c r="H1998"/>
  <c r="G1998"/>
  <c r="F1998"/>
  <c r="E1998"/>
  <c r="H1997"/>
  <c r="G1997"/>
  <c r="F1997"/>
  <c r="E1997"/>
  <c r="H1996"/>
  <c r="G1996"/>
  <c r="F1996"/>
  <c r="E1996"/>
  <c r="H1995"/>
  <c r="G1995"/>
  <c r="F1995"/>
  <c r="E1995"/>
  <c r="H1994"/>
  <c r="G1994"/>
  <c r="F1994"/>
  <c r="E1994"/>
  <c r="H1993"/>
  <c r="G1993"/>
  <c r="F1993"/>
  <c r="E1993"/>
  <c r="H1992"/>
  <c r="G1992"/>
  <c r="F1992"/>
  <c r="E1992"/>
  <c r="H1991"/>
  <c r="G1991"/>
  <c r="F1991"/>
  <c r="E1991"/>
  <c r="H1990"/>
  <c r="G1990"/>
  <c r="F1990"/>
  <c r="E1990"/>
  <c r="H1989"/>
  <c r="G1989"/>
  <c r="F1989"/>
  <c r="E1989"/>
  <c r="H1988"/>
  <c r="G1988"/>
  <c r="F1988"/>
  <c r="E1988"/>
  <c r="H1987"/>
  <c r="G1987"/>
  <c r="F1987"/>
  <c r="E1987"/>
  <c r="H1986"/>
  <c r="G1986"/>
  <c r="F1986"/>
  <c r="E1986"/>
  <c r="H1985"/>
  <c r="G1985"/>
  <c r="F1985"/>
  <c r="E1985"/>
  <c r="H1984"/>
  <c r="G1984"/>
  <c r="F1984"/>
  <c r="E1984"/>
  <c r="H1983"/>
  <c r="G1983"/>
  <c r="F1983"/>
  <c r="E1983"/>
  <c r="H1982"/>
  <c r="G1982"/>
  <c r="F1982"/>
  <c r="E1982"/>
  <c r="H1981"/>
  <c r="G1981"/>
  <c r="F1981"/>
  <c r="E1981"/>
  <c r="H1980"/>
  <c r="G1980"/>
  <c r="F1980"/>
  <c r="E1980"/>
  <c r="H1979"/>
  <c r="G1979"/>
  <c r="F1979"/>
  <c r="E1979"/>
  <c r="H1978"/>
  <c r="G1978"/>
  <c r="F1978"/>
  <c r="E1978"/>
  <c r="H1977"/>
  <c r="G1977"/>
  <c r="F1977"/>
  <c r="E1977"/>
  <c r="H1976"/>
  <c r="G1976"/>
  <c r="F1976"/>
  <c r="E1976"/>
  <c r="H1975"/>
  <c r="G1975"/>
  <c r="F1975"/>
  <c r="E1975"/>
  <c r="H1974"/>
  <c r="G1974"/>
  <c r="F1974"/>
  <c r="E1974"/>
  <c r="H1973"/>
  <c r="G1973"/>
  <c r="F1973"/>
  <c r="E1973"/>
  <c r="H1972"/>
  <c r="G1972"/>
  <c r="F1972"/>
  <c r="E1972"/>
  <c r="H1971"/>
  <c r="G1971"/>
  <c r="F1971"/>
  <c r="E1971"/>
  <c r="H1970"/>
  <c r="G1970"/>
  <c r="F1970"/>
  <c r="E1970"/>
  <c r="H1969"/>
  <c r="G1969"/>
  <c r="F1969"/>
  <c r="E1969"/>
  <c r="H1968"/>
  <c r="G1968"/>
  <c r="F1968"/>
  <c r="E1968"/>
  <c r="H1967"/>
  <c r="G1967"/>
  <c r="F1967"/>
  <c r="E1967"/>
  <c r="H1966"/>
  <c r="G1966"/>
  <c r="F1966"/>
  <c r="E1966"/>
  <c r="H1965"/>
  <c r="G1965"/>
  <c r="F1965"/>
  <c r="E1965"/>
  <c r="H1964"/>
  <c r="G1964"/>
  <c r="F1964"/>
  <c r="E1964"/>
  <c r="H1963"/>
  <c r="G1963"/>
  <c r="F1963"/>
  <c r="E1963"/>
  <c r="H1962"/>
  <c r="G1962"/>
  <c r="F1962"/>
  <c r="E1962"/>
  <c r="H1961"/>
  <c r="G1961"/>
  <c r="F1961"/>
  <c r="E1961"/>
  <c r="H1960"/>
  <c r="G1960"/>
  <c r="F1960"/>
  <c r="E1960"/>
  <c r="H1959"/>
  <c r="G1959"/>
  <c r="F1959"/>
  <c r="E1959"/>
  <c r="H1958"/>
  <c r="G1958"/>
  <c r="F1958"/>
  <c r="E1958"/>
  <c r="H1957"/>
  <c r="G1957"/>
  <c r="F1957"/>
  <c r="E1957"/>
  <c r="H1956"/>
  <c r="G1956"/>
  <c r="F1956"/>
  <c r="E1956"/>
  <c r="H1955"/>
  <c r="G1955"/>
  <c r="F1955"/>
  <c r="E1955"/>
  <c r="H1954"/>
  <c r="G1954"/>
  <c r="F1954"/>
  <c r="E1954"/>
  <c r="H1953"/>
  <c r="G1953"/>
  <c r="F1953"/>
  <c r="E1953"/>
  <c r="H1952"/>
  <c r="G1952"/>
  <c r="F1952"/>
  <c r="E1952"/>
  <c r="H1951"/>
  <c r="G1951"/>
  <c r="F1951"/>
  <c r="E1951"/>
  <c r="H1950"/>
  <c r="G1950"/>
  <c r="F1950"/>
  <c r="E1950"/>
  <c r="H1949"/>
  <c r="G1949"/>
  <c r="F1949"/>
  <c r="E1949"/>
  <c r="H1948"/>
  <c r="G1948"/>
  <c r="F1948"/>
  <c r="E1948"/>
  <c r="H1947"/>
  <c r="G1947"/>
  <c r="F1947"/>
  <c r="E1947"/>
  <c r="H1946"/>
  <c r="G1946"/>
  <c r="F1946"/>
  <c r="E1946"/>
  <c r="H1945"/>
  <c r="G1945"/>
  <c r="F1945"/>
  <c r="E1945"/>
  <c r="H1944"/>
  <c r="G1944"/>
  <c r="F1944"/>
  <c r="E1944"/>
  <c r="H1943"/>
  <c r="G1943"/>
  <c r="F1943"/>
  <c r="E1943"/>
  <c r="H1942"/>
  <c r="G1942"/>
  <c r="F1942"/>
  <c r="E1942"/>
  <c r="H1941"/>
  <c r="G1941"/>
  <c r="F1941"/>
  <c r="E1941"/>
  <c r="H1940"/>
  <c r="G1940"/>
  <c r="F1940"/>
  <c r="E1940"/>
  <c r="H1939"/>
  <c r="G1939"/>
  <c r="F1939"/>
  <c r="E1939"/>
  <c r="H1938"/>
  <c r="G1938"/>
  <c r="F1938"/>
  <c r="E1938"/>
  <c r="H1937"/>
  <c r="G1937"/>
  <c r="F1937"/>
  <c r="E1937"/>
  <c r="H1936"/>
  <c r="G1936"/>
  <c r="F1936"/>
  <c r="E1936"/>
  <c r="H1935"/>
  <c r="G1935"/>
  <c r="F1935"/>
  <c r="E1935"/>
  <c r="H1934"/>
  <c r="G1934"/>
  <c r="F1934"/>
  <c r="E1934"/>
  <c r="H1933"/>
  <c r="G1933"/>
  <c r="F1933"/>
  <c r="E1933"/>
  <c r="H1932"/>
  <c r="G1932"/>
  <c r="F1932"/>
  <c r="E1932"/>
  <c r="H1931"/>
  <c r="G1931"/>
  <c r="F1931"/>
  <c r="E1931"/>
  <c r="H1930"/>
  <c r="G1930"/>
  <c r="F1930"/>
  <c r="E1930"/>
  <c r="H1929"/>
  <c r="G1929"/>
  <c r="F1929"/>
  <c r="E1929"/>
  <c r="H1928"/>
  <c r="G1928"/>
  <c r="F1928"/>
  <c r="E1928"/>
  <c r="H1927"/>
  <c r="G1927"/>
  <c r="F1927"/>
  <c r="E1927"/>
  <c r="H1926"/>
  <c r="G1926"/>
  <c r="F1926"/>
  <c r="E1926"/>
  <c r="H1925"/>
  <c r="G1925"/>
  <c r="F1925"/>
  <c r="E1925"/>
  <c r="H1924"/>
  <c r="G1924"/>
  <c r="F1924"/>
  <c r="E1924"/>
  <c r="H1923"/>
  <c r="G1923"/>
  <c r="F1923"/>
  <c r="E1923"/>
  <c r="H1922"/>
  <c r="G1922"/>
  <c r="F1922"/>
  <c r="E1922"/>
  <c r="H1921"/>
  <c r="G1921"/>
  <c r="F1921"/>
  <c r="E1921"/>
  <c r="H1920"/>
  <c r="G1920"/>
  <c r="F1920"/>
  <c r="E1920"/>
  <c r="H1919"/>
  <c r="G1919"/>
  <c r="F1919"/>
  <c r="E1919"/>
  <c r="H1918"/>
  <c r="G1918"/>
  <c r="F1918"/>
  <c r="E1918"/>
  <c r="H1917"/>
  <c r="G1917"/>
  <c r="F1917"/>
  <c r="E1917"/>
  <c r="H1916"/>
  <c r="G1916"/>
  <c r="F1916"/>
  <c r="E1916"/>
  <c r="H1915"/>
  <c r="G1915"/>
  <c r="F1915"/>
  <c r="E1915"/>
  <c r="H1914"/>
  <c r="G1914"/>
  <c r="F1914"/>
  <c r="E1914"/>
  <c r="H1913"/>
  <c r="G1913"/>
  <c r="F1913"/>
  <c r="E1913"/>
  <c r="H1912"/>
  <c r="G1912"/>
  <c r="F1912"/>
  <c r="E1912"/>
  <c r="H1911"/>
  <c r="G1911"/>
  <c r="F1911"/>
  <c r="E1911"/>
  <c r="H1910"/>
  <c r="G1910"/>
  <c r="F1910"/>
  <c r="E1910"/>
  <c r="H1909"/>
  <c r="G1909"/>
  <c r="F1909"/>
  <c r="E1909"/>
  <c r="H1908"/>
  <c r="G1908"/>
  <c r="F1908"/>
  <c r="E1908"/>
  <c r="H1907"/>
  <c r="G1907"/>
  <c r="F1907"/>
  <c r="E1907"/>
  <c r="H1906"/>
  <c r="G1906"/>
  <c r="F1906"/>
  <c r="E1906"/>
  <c r="H1905"/>
  <c r="G1905"/>
  <c r="F1905"/>
  <c r="E1905"/>
  <c r="H1904"/>
  <c r="G1904"/>
  <c r="F1904"/>
  <c r="E1904"/>
  <c r="H1903"/>
  <c r="G1903"/>
  <c r="F1903"/>
  <c r="E1903"/>
  <c r="H1902"/>
  <c r="G1902"/>
  <c r="F1902"/>
  <c r="E1902"/>
  <c r="H1901"/>
  <c r="G1901"/>
  <c r="F1901"/>
  <c r="E1901"/>
  <c r="H1900"/>
  <c r="G1900"/>
  <c r="F1900"/>
  <c r="E1900"/>
  <c r="H1899"/>
  <c r="G1899"/>
  <c r="F1899"/>
  <c r="E1899"/>
  <c r="H1898"/>
  <c r="G1898"/>
  <c r="F1898"/>
  <c r="E1898"/>
  <c r="H1897"/>
  <c r="G1897"/>
  <c r="F1897"/>
  <c r="E1897"/>
  <c r="H1896"/>
  <c r="G1896"/>
  <c r="F1896"/>
  <c r="E1896"/>
  <c r="H1895"/>
  <c r="G1895"/>
  <c r="F1895"/>
  <c r="E1895"/>
  <c r="H1894"/>
  <c r="G1894"/>
  <c r="F1894"/>
  <c r="E1894"/>
  <c r="H1893"/>
  <c r="G1893"/>
  <c r="F1893"/>
  <c r="E1893"/>
  <c r="H1892"/>
  <c r="G1892"/>
  <c r="F1892"/>
  <c r="E1892"/>
  <c r="H1891"/>
  <c r="G1891"/>
  <c r="F1891"/>
  <c r="E1891"/>
  <c r="H1890"/>
  <c r="G1890"/>
  <c r="F1890"/>
  <c r="E1890"/>
  <c r="H1889"/>
  <c r="G1889"/>
  <c r="F1889"/>
  <c r="E1889"/>
  <c r="H1888"/>
  <c r="G1888"/>
  <c r="F1888"/>
  <c r="E1888"/>
  <c r="H1887"/>
  <c r="G1887"/>
  <c r="F1887"/>
  <c r="E1887"/>
  <c r="H1886"/>
  <c r="G1886"/>
  <c r="F1886"/>
  <c r="E1886"/>
  <c r="H1885"/>
  <c r="G1885"/>
  <c r="F1885"/>
  <c r="E1885"/>
  <c r="H1884"/>
  <c r="G1884"/>
  <c r="F1884"/>
  <c r="E1884"/>
  <c r="H1883"/>
  <c r="G1883"/>
  <c r="F1883"/>
  <c r="E1883"/>
  <c r="H1882"/>
  <c r="G1882"/>
  <c r="F1882"/>
  <c r="E1882"/>
  <c r="H1881"/>
  <c r="G1881"/>
  <c r="F1881"/>
  <c r="E1881"/>
  <c r="H1880"/>
  <c r="G1880"/>
  <c r="F1880"/>
  <c r="E1880"/>
  <c r="H1879"/>
  <c r="G1879"/>
  <c r="F1879"/>
  <c r="E1879"/>
  <c r="H1878"/>
  <c r="G1878"/>
  <c r="F1878"/>
  <c r="E1878"/>
  <c r="H1877"/>
  <c r="G1877"/>
  <c r="F1877"/>
  <c r="E1877"/>
  <c r="H1876"/>
  <c r="G1876"/>
  <c r="F1876"/>
  <c r="E1876"/>
  <c r="H1875"/>
  <c r="G1875"/>
  <c r="F1875"/>
  <c r="E1875"/>
  <c r="H1874"/>
  <c r="G1874"/>
  <c r="F1874"/>
  <c r="E1874"/>
  <c r="H1873"/>
  <c r="G1873"/>
  <c r="F1873"/>
  <c r="E1873"/>
  <c r="H1872"/>
  <c r="G1872"/>
  <c r="F1872"/>
  <c r="E1872"/>
  <c r="H1871"/>
  <c r="G1871"/>
  <c r="F1871"/>
  <c r="E1871"/>
  <c r="H1870"/>
  <c r="G1870"/>
  <c r="F1870"/>
  <c r="E1870"/>
  <c r="H1869"/>
  <c r="G1869"/>
  <c r="F1869"/>
  <c r="E1869"/>
  <c r="H1868"/>
  <c r="G1868"/>
  <c r="F1868"/>
  <c r="E1868"/>
  <c r="H1867"/>
  <c r="G1867"/>
  <c r="F1867"/>
  <c r="E1867"/>
  <c r="H1866"/>
  <c r="G1866"/>
  <c r="F1866"/>
  <c r="E1866"/>
  <c r="H1865"/>
  <c r="G1865"/>
  <c r="F1865"/>
  <c r="E1865"/>
  <c r="H1864"/>
  <c r="G1864"/>
  <c r="F1864"/>
  <c r="E1864"/>
  <c r="H1863"/>
  <c r="G1863"/>
  <c r="F1863"/>
  <c r="E1863"/>
  <c r="H1862"/>
  <c r="G1862"/>
  <c r="F1862"/>
  <c r="E1862"/>
  <c r="H1861"/>
  <c r="G1861"/>
  <c r="F1861"/>
  <c r="E1861"/>
  <c r="H1860"/>
  <c r="G1860"/>
  <c r="F1860"/>
  <c r="E1860"/>
  <c r="H1859"/>
  <c r="G1859"/>
  <c r="F1859"/>
  <c r="E1859"/>
  <c r="H1858"/>
  <c r="G1858"/>
  <c r="F1858"/>
  <c r="E1858"/>
  <c r="H1857"/>
  <c r="G1857"/>
  <c r="F1857"/>
  <c r="E1857"/>
  <c r="H1856"/>
  <c r="G1856"/>
  <c r="F1856"/>
  <c r="E1856"/>
  <c r="H1855"/>
  <c r="G1855"/>
  <c r="F1855"/>
  <c r="E1855"/>
  <c r="H1854"/>
  <c r="G1854"/>
  <c r="F1854"/>
  <c r="E1854"/>
  <c r="H1853"/>
  <c r="G1853"/>
  <c r="F1853"/>
  <c r="E1853"/>
  <c r="H1852"/>
  <c r="G1852"/>
  <c r="F1852"/>
  <c r="E1852"/>
  <c r="H1851"/>
  <c r="G1851"/>
  <c r="F1851"/>
  <c r="E1851"/>
  <c r="H1850"/>
  <c r="G1850"/>
  <c r="F1850"/>
  <c r="E1850"/>
  <c r="H1849"/>
  <c r="G1849"/>
  <c r="F1849"/>
  <c r="E1849"/>
  <c r="H1848"/>
  <c r="G1848"/>
  <c r="F1848"/>
  <c r="E1848"/>
  <c r="H1847"/>
  <c r="G1847"/>
  <c r="F1847"/>
  <c r="E1847"/>
  <c r="H1846"/>
  <c r="G1846"/>
  <c r="F1846"/>
  <c r="E1846"/>
  <c r="H1845"/>
  <c r="G1845"/>
  <c r="F1845"/>
  <c r="E1845"/>
  <c r="H1844"/>
  <c r="G1844"/>
  <c r="F1844"/>
  <c r="E1844"/>
  <c r="H1843"/>
  <c r="G1843"/>
  <c r="F1843"/>
  <c r="E1843"/>
  <c r="H1842"/>
  <c r="G1842"/>
  <c r="F1842"/>
  <c r="E1842"/>
  <c r="H1841"/>
  <c r="G1841"/>
  <c r="F1841"/>
  <c r="E1841"/>
  <c r="H1840"/>
  <c r="G1840"/>
  <c r="F1840"/>
  <c r="E1840"/>
  <c r="H1839"/>
  <c r="G1839"/>
  <c r="F1839"/>
  <c r="E1839"/>
  <c r="H1838"/>
  <c r="G1838"/>
  <c r="F1838"/>
  <c r="E1838"/>
  <c r="H1837"/>
  <c r="G1837"/>
  <c r="F1837"/>
  <c r="E1837"/>
  <c r="H1836"/>
  <c r="G1836"/>
  <c r="F1836"/>
  <c r="E1836"/>
  <c r="H1835"/>
  <c r="G1835"/>
  <c r="F1835"/>
  <c r="E1835"/>
  <c r="H1834"/>
  <c r="G1834"/>
  <c r="F1834"/>
  <c r="E1834"/>
  <c r="H1833"/>
  <c r="G1833"/>
  <c r="F1833"/>
  <c r="E1833"/>
  <c r="H1832"/>
  <c r="G1832"/>
  <c r="F1832"/>
  <c r="E1832"/>
  <c r="H1831"/>
  <c r="G1831"/>
  <c r="F1831"/>
  <c r="E1831"/>
  <c r="H1830"/>
  <c r="G1830"/>
  <c r="F1830"/>
  <c r="E1830"/>
  <c r="H1829"/>
  <c r="G1829"/>
  <c r="F1829"/>
  <c r="E1829"/>
  <c r="H1828"/>
  <c r="G1828"/>
  <c r="F1828"/>
  <c r="E1828"/>
  <c r="H1827"/>
  <c r="G1827"/>
  <c r="F1827"/>
  <c r="E1827"/>
  <c r="H1826"/>
  <c r="G1826"/>
  <c r="F1826"/>
  <c r="E1826"/>
  <c r="H1825"/>
  <c r="G1825"/>
  <c r="F1825"/>
  <c r="E1825"/>
  <c r="H1824"/>
  <c r="G1824"/>
  <c r="F1824"/>
  <c r="E1824"/>
  <c r="H1823"/>
  <c r="G1823"/>
  <c r="F1823"/>
  <c r="E1823"/>
  <c r="H1822"/>
  <c r="G1822"/>
  <c r="F1822"/>
  <c r="E1822"/>
  <c r="H1821"/>
  <c r="G1821"/>
  <c r="F1821"/>
  <c r="E1821"/>
  <c r="H1820"/>
  <c r="G1820"/>
  <c r="F1820"/>
  <c r="E1820"/>
  <c r="H1819"/>
  <c r="G1819"/>
  <c r="F1819"/>
  <c r="E1819"/>
  <c r="H1818"/>
  <c r="G1818"/>
  <c r="F1818"/>
  <c r="E1818"/>
  <c r="H1817"/>
  <c r="G1817"/>
  <c r="F1817"/>
  <c r="E1817"/>
  <c r="H1816"/>
  <c r="G1816"/>
  <c r="F1816"/>
  <c r="E1816"/>
  <c r="H1815"/>
  <c r="G1815"/>
  <c r="F1815"/>
  <c r="E1815"/>
  <c r="H1814"/>
  <c r="G1814"/>
  <c r="F1814"/>
  <c r="E1814"/>
  <c r="H1813"/>
  <c r="G1813"/>
  <c r="F1813"/>
  <c r="E1813"/>
  <c r="H1812"/>
  <c r="G1812"/>
  <c r="F1812"/>
  <c r="E1812"/>
  <c r="H1811"/>
  <c r="G1811"/>
  <c r="F1811"/>
  <c r="E1811"/>
  <c r="H1810"/>
  <c r="G1810"/>
  <c r="F1810"/>
  <c r="E1810"/>
  <c r="H1809"/>
  <c r="G1809"/>
  <c r="F1809"/>
  <c r="E1809"/>
  <c r="H1808"/>
  <c r="G1808"/>
  <c r="F1808"/>
  <c r="E1808"/>
  <c r="H1807"/>
  <c r="G1807"/>
  <c r="F1807"/>
  <c r="E1807"/>
  <c r="H1806"/>
  <c r="G1806"/>
  <c r="F1806"/>
  <c r="E1806"/>
  <c r="H1805"/>
  <c r="G1805"/>
  <c r="F1805"/>
  <c r="E1805"/>
  <c r="H1804"/>
  <c r="G1804"/>
  <c r="F1804"/>
  <c r="E1804"/>
  <c r="H1803"/>
  <c r="G1803"/>
  <c r="F1803"/>
  <c r="E1803"/>
  <c r="H1802"/>
  <c r="G1802"/>
  <c r="F1802"/>
  <c r="E1802"/>
  <c r="H1801"/>
  <c r="G1801"/>
  <c r="F1801"/>
  <c r="E1801"/>
  <c r="H1800"/>
  <c r="G1800"/>
  <c r="F1800"/>
  <c r="E1800"/>
  <c r="H1799"/>
  <c r="G1799"/>
  <c r="F1799"/>
  <c r="E1799"/>
  <c r="H1798"/>
  <c r="G1798"/>
  <c r="F1798"/>
  <c r="E1798"/>
  <c r="H1797"/>
  <c r="G1797"/>
  <c r="F1797"/>
  <c r="E1797"/>
  <c r="H1796"/>
  <c r="G1796"/>
  <c r="F1796"/>
  <c r="E1796"/>
  <c r="H1795"/>
  <c r="G1795"/>
  <c r="F1795"/>
  <c r="E1795"/>
  <c r="H1794"/>
  <c r="G1794"/>
  <c r="F1794"/>
  <c r="E1794"/>
  <c r="H1793"/>
  <c r="G1793"/>
  <c r="F1793"/>
  <c r="E1793"/>
  <c r="H1792"/>
  <c r="G1792"/>
  <c r="F1792"/>
  <c r="E1792"/>
  <c r="H1791"/>
  <c r="G1791"/>
  <c r="F1791"/>
  <c r="E1791"/>
  <c r="H1790"/>
  <c r="G1790"/>
  <c r="F1790"/>
  <c r="E1790"/>
  <c r="H1789"/>
  <c r="G1789"/>
  <c r="F1789"/>
  <c r="E1789"/>
  <c r="H1788"/>
  <c r="G1788"/>
  <c r="F1788"/>
  <c r="E1788"/>
  <c r="H1787"/>
  <c r="G1787"/>
  <c r="F1787"/>
  <c r="E1787"/>
  <c r="H1786"/>
  <c r="G1786"/>
  <c r="F1786"/>
  <c r="E1786"/>
  <c r="H1785"/>
  <c r="G1785"/>
  <c r="F1785"/>
  <c r="E1785"/>
  <c r="H1784"/>
  <c r="G1784"/>
  <c r="F1784"/>
  <c r="E1784"/>
  <c r="H1783"/>
  <c r="G1783"/>
  <c r="F1783"/>
  <c r="E1783"/>
  <c r="H1782"/>
  <c r="G1782"/>
  <c r="F1782"/>
  <c r="E1782"/>
  <c r="H1781"/>
  <c r="G1781"/>
  <c r="F1781"/>
  <c r="E1781"/>
  <c r="H1780"/>
  <c r="G1780"/>
  <c r="F1780"/>
  <c r="E1780"/>
  <c r="H1779"/>
  <c r="G1779"/>
  <c r="F1779"/>
  <c r="E1779"/>
  <c r="H1778"/>
  <c r="G1778"/>
  <c r="F1778"/>
  <c r="E1778"/>
  <c r="H1777"/>
  <c r="G1777"/>
  <c r="F1777"/>
  <c r="E1777"/>
  <c r="H1776"/>
  <c r="G1776"/>
  <c r="F1776"/>
  <c r="E1776"/>
  <c r="H1775"/>
  <c r="G1775"/>
  <c r="F1775"/>
  <c r="E1775"/>
  <c r="H1774"/>
  <c r="G1774"/>
  <c r="F1774"/>
  <c r="E1774"/>
  <c r="H1773"/>
  <c r="G1773"/>
  <c r="F1773"/>
  <c r="E1773"/>
  <c r="H1772"/>
  <c r="G1772"/>
  <c r="F1772"/>
  <c r="E1772"/>
  <c r="H1771"/>
  <c r="G1771"/>
  <c r="F1771"/>
  <c r="E1771"/>
  <c r="H1770"/>
  <c r="G1770"/>
  <c r="F1770"/>
  <c r="E1770"/>
  <c r="H1769"/>
  <c r="G1769"/>
  <c r="F1769"/>
  <c r="E1769"/>
  <c r="H1768"/>
  <c r="G1768"/>
  <c r="F1768"/>
  <c r="E1768"/>
  <c r="H1767"/>
  <c r="G1767"/>
  <c r="F1767"/>
  <c r="E1767"/>
  <c r="H1766"/>
  <c r="G1766"/>
  <c r="F1766"/>
  <c r="E1766"/>
  <c r="H1765"/>
  <c r="G1765"/>
  <c r="F1765"/>
  <c r="E1765"/>
  <c r="H1764"/>
  <c r="G1764"/>
  <c r="F1764"/>
  <c r="E1764"/>
  <c r="H1763"/>
  <c r="G1763"/>
  <c r="F1763"/>
  <c r="E1763"/>
  <c r="H1762"/>
  <c r="G1762"/>
  <c r="F1762"/>
  <c r="E1762"/>
  <c r="H1761"/>
  <c r="G1761"/>
  <c r="F1761"/>
  <c r="E1761"/>
  <c r="H1760"/>
  <c r="G1760"/>
  <c r="F1760"/>
  <c r="E1760"/>
  <c r="H1759"/>
  <c r="G1759"/>
  <c r="F1759"/>
  <c r="E1759"/>
  <c r="H1758"/>
  <c r="G1758"/>
  <c r="F1758"/>
  <c r="E1758"/>
  <c r="H1757"/>
  <c r="G1757"/>
  <c r="F1757"/>
  <c r="E1757"/>
  <c r="H1756"/>
  <c r="G1756"/>
  <c r="F1756"/>
  <c r="E1756"/>
  <c r="H1755"/>
  <c r="G1755"/>
  <c r="F1755"/>
  <c r="E1755"/>
  <c r="H1754"/>
  <c r="G1754"/>
  <c r="F1754"/>
  <c r="E1754"/>
  <c r="H1753"/>
  <c r="G1753"/>
  <c r="F1753"/>
  <c r="E1753"/>
  <c r="H1752"/>
  <c r="G1752"/>
  <c r="F1752"/>
  <c r="E1752"/>
  <c r="H1751"/>
  <c r="G1751"/>
  <c r="F1751"/>
  <c r="E1751"/>
  <c r="H1750"/>
  <c r="G1750"/>
  <c r="F1750"/>
  <c r="E1750"/>
  <c r="H1749"/>
  <c r="G1749"/>
  <c r="F1749"/>
  <c r="E1749"/>
  <c r="H1748"/>
  <c r="G1748"/>
  <c r="F1748"/>
  <c r="E1748"/>
  <c r="H1747"/>
  <c r="G1747"/>
  <c r="F1747"/>
  <c r="E1747"/>
  <c r="H1746"/>
  <c r="G1746"/>
  <c r="F1746"/>
  <c r="E1746"/>
  <c r="H1745"/>
  <c r="G1745"/>
  <c r="F1745"/>
  <c r="E1745"/>
  <c r="H1744"/>
  <c r="G1744"/>
  <c r="F1744"/>
  <c r="E1744"/>
  <c r="H1743"/>
  <c r="G1743"/>
  <c r="F1743"/>
  <c r="E1743"/>
  <c r="H1742"/>
  <c r="G1742"/>
  <c r="F1742"/>
  <c r="E1742"/>
  <c r="H1741"/>
  <c r="G1741"/>
  <c r="F1741"/>
  <c r="E1741"/>
  <c r="H1740"/>
  <c r="G1740"/>
  <c r="F1740"/>
  <c r="E1740"/>
  <c r="H1739"/>
  <c r="G1739"/>
  <c r="F1739"/>
  <c r="E1739"/>
  <c r="H1738"/>
  <c r="G1738"/>
  <c r="F1738"/>
  <c r="E1738"/>
  <c r="H1737"/>
  <c r="G1737"/>
  <c r="F1737"/>
  <c r="E1737"/>
  <c r="H1736"/>
  <c r="G1736"/>
  <c r="F1736"/>
  <c r="E1736"/>
  <c r="H1735"/>
  <c r="G1735"/>
  <c r="F1735"/>
  <c r="E1735"/>
  <c r="H1734"/>
  <c r="G1734"/>
  <c r="F1734"/>
  <c r="E1734"/>
  <c r="H1733"/>
  <c r="G1733"/>
  <c r="F1733"/>
  <c r="E1733"/>
  <c r="H1732"/>
  <c r="G1732"/>
  <c r="F1732"/>
  <c r="E1732"/>
  <c r="H1731"/>
  <c r="G1731"/>
  <c r="F1731"/>
  <c r="E1731"/>
  <c r="H1730"/>
  <c r="G1730"/>
  <c r="F1730"/>
  <c r="E1730"/>
  <c r="H1729"/>
  <c r="G1729"/>
  <c r="F1729"/>
  <c r="E1729"/>
  <c r="H1728"/>
  <c r="G1728"/>
  <c r="F1728"/>
  <c r="E1728"/>
  <c r="H1727"/>
  <c r="G1727"/>
  <c r="F1727"/>
  <c r="E1727"/>
  <c r="H1726"/>
  <c r="G1726"/>
  <c r="F1726"/>
  <c r="E1726"/>
  <c r="H1725"/>
  <c r="G1725"/>
  <c r="F1725"/>
  <c r="E1725"/>
  <c r="H1724"/>
  <c r="G1724"/>
  <c r="F1724"/>
  <c r="E1724"/>
  <c r="H1723"/>
  <c r="G1723"/>
  <c r="F1723"/>
  <c r="E1723"/>
  <c r="H1722"/>
  <c r="G1722"/>
  <c r="F1722"/>
  <c r="E1722"/>
  <c r="H1721"/>
  <c r="G1721"/>
  <c r="F1721"/>
  <c r="E1721"/>
  <c r="H1720"/>
  <c r="G1720"/>
  <c r="F1720"/>
  <c r="E1720"/>
  <c r="H1719"/>
  <c r="G1719"/>
  <c r="F1719"/>
  <c r="E1719"/>
  <c r="H1718"/>
  <c r="G1718"/>
  <c r="F1718"/>
  <c r="E1718"/>
  <c r="H1717"/>
  <c r="G1717"/>
  <c r="F1717"/>
  <c r="E1717"/>
  <c r="H1716"/>
  <c r="G1716"/>
  <c r="F1716"/>
  <c r="E1716"/>
  <c r="H1715"/>
  <c r="G1715"/>
  <c r="F1715"/>
  <c r="E1715"/>
  <c r="H1714"/>
  <c r="G1714"/>
  <c r="F1714"/>
  <c r="E1714"/>
  <c r="H1713"/>
  <c r="G1713"/>
  <c r="F1713"/>
  <c r="E1713"/>
  <c r="H1712"/>
  <c r="G1712"/>
  <c r="F1712"/>
  <c r="E1712"/>
  <c r="H1711"/>
  <c r="G1711"/>
  <c r="F1711"/>
  <c r="E1711"/>
  <c r="H1710"/>
  <c r="G1710"/>
  <c r="F1710"/>
  <c r="E1710"/>
  <c r="H1709"/>
  <c r="G1709"/>
  <c r="F1709"/>
  <c r="E1709"/>
  <c r="H1708"/>
  <c r="G1708"/>
  <c r="F1708"/>
  <c r="E1708"/>
  <c r="H1707"/>
  <c r="G1707"/>
  <c r="F1707"/>
  <c r="E1707"/>
  <c r="H1706"/>
  <c r="G1706"/>
  <c r="F1706"/>
  <c r="E1706"/>
  <c r="H1705"/>
  <c r="G1705"/>
  <c r="F1705"/>
  <c r="E1705"/>
  <c r="H1704"/>
  <c r="G1704"/>
  <c r="F1704"/>
  <c r="E1704"/>
  <c r="H1703"/>
  <c r="G1703"/>
  <c r="F1703"/>
  <c r="E1703"/>
  <c r="H1702"/>
  <c r="G1702"/>
  <c r="F1702"/>
  <c r="E1702"/>
  <c r="H1701"/>
  <c r="G1701"/>
  <c r="F1701"/>
  <c r="E1701"/>
  <c r="H1700"/>
  <c r="G1700"/>
  <c r="F1700"/>
  <c r="E1700"/>
  <c r="H1699"/>
  <c r="G1699"/>
  <c r="F1699"/>
  <c r="E1699"/>
  <c r="H1698"/>
  <c r="G1698"/>
  <c r="F1698"/>
  <c r="E1698"/>
  <c r="H1697"/>
  <c r="G1697"/>
  <c r="F1697"/>
  <c r="E1697"/>
  <c r="H1696"/>
  <c r="G1696"/>
  <c r="F1696"/>
  <c r="E1696"/>
  <c r="H1695"/>
  <c r="G1695"/>
  <c r="F1695"/>
  <c r="E1695"/>
  <c r="H1694"/>
  <c r="G1694"/>
  <c r="F1694"/>
  <c r="E1694"/>
  <c r="H1693"/>
  <c r="G1693"/>
  <c r="F1693"/>
  <c r="E1693"/>
  <c r="H1692"/>
  <c r="G1692"/>
  <c r="F1692"/>
  <c r="E1692"/>
  <c r="H1691"/>
  <c r="G1691"/>
  <c r="F1691"/>
  <c r="E1691"/>
  <c r="H1690"/>
  <c r="G1690"/>
  <c r="F1690"/>
  <c r="E1690"/>
  <c r="H1689"/>
  <c r="G1689"/>
  <c r="F1689"/>
  <c r="E1689"/>
  <c r="H1688"/>
  <c r="G1688"/>
  <c r="F1688"/>
  <c r="E1688"/>
  <c r="H1687"/>
  <c r="G1687"/>
  <c r="F1687"/>
  <c r="E1687"/>
  <c r="H1686"/>
  <c r="G1686"/>
  <c r="F1686"/>
  <c r="E1686"/>
  <c r="H1685"/>
  <c r="G1685"/>
  <c r="F1685"/>
  <c r="E1685"/>
  <c r="H1684"/>
  <c r="G1684"/>
  <c r="F1684"/>
  <c r="E1684"/>
  <c r="H1683"/>
  <c r="G1683"/>
  <c r="F1683"/>
  <c r="E1683"/>
  <c r="H1682"/>
  <c r="G1682"/>
  <c r="F1682"/>
  <c r="E1682"/>
  <c r="H1681"/>
  <c r="G1681"/>
  <c r="F1681"/>
  <c r="E1681"/>
  <c r="H1680"/>
  <c r="G1680"/>
  <c r="F1680"/>
  <c r="E1680"/>
  <c r="H1679"/>
  <c r="G1679"/>
  <c r="F1679"/>
  <c r="E1679"/>
  <c r="H1678"/>
  <c r="G1678"/>
  <c r="F1678"/>
  <c r="E1678"/>
  <c r="H1677"/>
  <c r="G1677"/>
  <c r="F1677"/>
  <c r="E1677"/>
  <c r="H1676"/>
  <c r="G1676"/>
  <c r="F1676"/>
  <c r="E1676"/>
  <c r="H1675"/>
  <c r="G1675"/>
  <c r="F1675"/>
  <c r="E1675"/>
  <c r="H1674"/>
  <c r="G1674"/>
  <c r="F1674"/>
  <c r="E1674"/>
  <c r="H1673"/>
  <c r="G1673"/>
  <c r="F1673"/>
  <c r="E1673"/>
  <c r="H1672"/>
  <c r="G1672"/>
  <c r="F1672"/>
  <c r="E1672"/>
  <c r="H1671"/>
  <c r="G1671"/>
  <c r="F1671"/>
  <c r="E1671"/>
  <c r="H1670"/>
  <c r="G1670"/>
  <c r="F1670"/>
  <c r="E1670"/>
  <c r="H1669"/>
  <c r="G1669"/>
  <c r="F1669"/>
  <c r="E1669"/>
  <c r="H1668"/>
  <c r="G1668"/>
  <c r="F1668"/>
  <c r="E1668"/>
  <c r="H1667"/>
  <c r="G1667"/>
  <c r="F1667"/>
  <c r="E1667"/>
  <c r="H1666"/>
  <c r="G1666"/>
  <c r="F1666"/>
  <c r="E1666"/>
  <c r="H1665"/>
  <c r="G1665"/>
  <c r="F1665"/>
  <c r="E1665"/>
  <c r="H1664"/>
  <c r="G1664"/>
  <c r="F1664"/>
  <c r="E1664"/>
  <c r="H1663"/>
  <c r="G1663"/>
  <c r="F1663"/>
  <c r="E1663"/>
  <c r="H1662"/>
  <c r="G1662"/>
  <c r="F1662"/>
  <c r="E1662"/>
  <c r="H1661"/>
  <c r="G1661"/>
  <c r="F1661"/>
  <c r="E1661"/>
  <c r="H1660"/>
  <c r="G1660"/>
  <c r="F1660"/>
  <c r="E1660"/>
  <c r="H1659"/>
  <c r="G1659"/>
  <c r="F1659"/>
  <c r="E1659"/>
  <c r="H1658"/>
  <c r="G1658"/>
  <c r="F1658"/>
  <c r="E1658"/>
  <c r="H1657"/>
  <c r="G1657"/>
  <c r="F1657"/>
  <c r="E1657"/>
  <c r="H1656"/>
  <c r="G1656"/>
  <c r="F1656"/>
  <c r="E1656"/>
  <c r="H1655"/>
  <c r="G1655"/>
  <c r="F1655"/>
  <c r="E1655"/>
  <c r="H1654"/>
  <c r="G1654"/>
  <c r="F1654"/>
  <c r="E1654"/>
  <c r="H1653"/>
  <c r="G1653"/>
  <c r="F1653"/>
  <c r="E1653"/>
  <c r="H1652"/>
  <c r="G1652"/>
  <c r="F1652"/>
  <c r="E1652"/>
  <c r="H1651"/>
  <c r="G1651"/>
  <c r="F1651"/>
  <c r="E1651"/>
  <c r="H1650"/>
  <c r="G1650"/>
  <c r="F1650"/>
  <c r="E1650"/>
  <c r="H1649"/>
  <c r="G1649"/>
  <c r="F1649"/>
  <c r="E1649"/>
  <c r="H1648"/>
  <c r="G1648"/>
  <c r="F1648"/>
  <c r="E1648"/>
  <c r="H1647"/>
  <c r="G1647"/>
  <c r="F1647"/>
  <c r="E1647"/>
  <c r="H1646"/>
  <c r="G1646"/>
  <c r="F1646"/>
  <c r="E1646"/>
  <c r="H1645"/>
  <c r="G1645"/>
  <c r="F1645"/>
  <c r="E1645"/>
  <c r="H1644"/>
  <c r="G1644"/>
  <c r="F1644"/>
  <c r="E1644"/>
  <c r="H1643"/>
  <c r="G1643"/>
  <c r="F1643"/>
  <c r="E1643"/>
  <c r="H1642"/>
  <c r="G1642"/>
  <c r="F1642"/>
  <c r="E1642"/>
  <c r="H1641"/>
  <c r="G1641"/>
  <c r="F1641"/>
  <c r="E1641"/>
  <c r="H1640"/>
  <c r="G1640"/>
  <c r="F1640"/>
  <c r="E1640"/>
  <c r="H1639"/>
  <c r="G1639"/>
  <c r="F1639"/>
  <c r="E1639"/>
  <c r="H1638"/>
  <c r="G1638"/>
  <c r="F1638"/>
  <c r="E1638"/>
  <c r="H1637"/>
  <c r="G1637"/>
  <c r="F1637"/>
  <c r="E1637"/>
  <c r="H1636"/>
  <c r="G1636"/>
  <c r="F1636"/>
  <c r="E1636"/>
  <c r="H1635"/>
  <c r="G1635"/>
  <c r="F1635"/>
  <c r="E1635"/>
  <c r="H1634"/>
  <c r="G1634"/>
  <c r="F1634"/>
  <c r="E1634"/>
  <c r="H1633"/>
  <c r="G1633"/>
  <c r="F1633"/>
  <c r="E1633"/>
  <c r="H1632"/>
  <c r="G1632"/>
  <c r="F1632"/>
  <c r="E1632"/>
  <c r="H1631"/>
  <c r="G1631"/>
  <c r="F1631"/>
  <c r="E1631"/>
  <c r="H1630"/>
  <c r="G1630"/>
  <c r="F1630"/>
  <c r="E1630"/>
  <c r="H1629"/>
  <c r="G1629"/>
  <c r="F1629"/>
  <c r="E1629"/>
  <c r="H1628"/>
  <c r="G1628"/>
  <c r="F1628"/>
  <c r="E1628"/>
  <c r="H1627"/>
  <c r="G1627"/>
  <c r="F1627"/>
  <c r="E1627"/>
  <c r="H1626"/>
  <c r="G1626"/>
  <c r="F1626"/>
  <c r="E1626"/>
  <c r="H1625"/>
  <c r="G1625"/>
  <c r="F1625"/>
  <c r="E1625"/>
  <c r="H1624"/>
  <c r="G1624"/>
  <c r="F1624"/>
  <c r="E1624"/>
  <c r="H1623"/>
  <c r="G1623"/>
  <c r="F1623"/>
  <c r="E1623"/>
  <c r="H1622"/>
  <c r="G1622"/>
  <c r="F1622"/>
  <c r="E1622"/>
  <c r="H1621"/>
  <c r="G1621"/>
  <c r="F1621"/>
  <c r="E1621"/>
  <c r="H1620"/>
  <c r="G1620"/>
  <c r="F1620"/>
  <c r="E1620"/>
  <c r="H1619"/>
  <c r="G1619"/>
  <c r="F1619"/>
  <c r="E1619"/>
  <c r="H1618"/>
  <c r="G1618"/>
  <c r="F1618"/>
  <c r="E1618"/>
  <c r="H1617"/>
  <c r="G1617"/>
  <c r="F1617"/>
  <c r="E1617"/>
  <c r="H1616"/>
  <c r="G1616"/>
  <c r="F1616"/>
  <c r="E1616"/>
  <c r="H1615"/>
  <c r="G1615"/>
  <c r="F1615"/>
  <c r="E1615"/>
  <c r="H1614"/>
  <c r="G1614"/>
  <c r="F1614"/>
  <c r="E1614"/>
  <c r="H1613"/>
  <c r="G1613"/>
  <c r="F1613"/>
  <c r="E1613"/>
  <c r="H1612"/>
  <c r="G1612"/>
  <c r="F1612"/>
  <c r="E1612"/>
  <c r="H1611"/>
  <c r="G1611"/>
  <c r="F1611"/>
  <c r="E1611"/>
  <c r="H1610"/>
  <c r="G1610"/>
  <c r="F1610"/>
  <c r="E1610"/>
  <c r="H1609"/>
  <c r="G1609"/>
  <c r="F1609"/>
  <c r="E1609"/>
  <c r="H1608"/>
  <c r="G1608"/>
  <c r="F1608"/>
  <c r="E1608"/>
  <c r="H1607"/>
  <c r="G1607"/>
  <c r="F1607"/>
  <c r="E1607"/>
  <c r="H1606"/>
  <c r="G1606"/>
  <c r="F1606"/>
  <c r="E1606"/>
  <c r="H1605"/>
  <c r="G1605"/>
  <c r="F1605"/>
  <c r="E1605"/>
  <c r="H1604"/>
  <c r="G1604"/>
  <c r="F1604"/>
  <c r="E1604"/>
  <c r="H1603"/>
  <c r="G1603"/>
  <c r="F1603"/>
  <c r="E1603"/>
  <c r="H1602"/>
  <c r="G1602"/>
  <c r="F1602"/>
  <c r="E1602"/>
  <c r="H1601"/>
  <c r="G1601"/>
  <c r="F1601"/>
  <c r="E1601"/>
  <c r="H1600"/>
  <c r="G1600"/>
  <c r="F1600"/>
  <c r="E1600"/>
  <c r="H1599"/>
  <c r="G1599"/>
  <c r="F1599"/>
  <c r="E1599"/>
  <c r="H1598"/>
  <c r="G1598"/>
  <c r="F1598"/>
  <c r="E1598"/>
  <c r="H1597"/>
  <c r="G1597"/>
  <c r="F1597"/>
  <c r="E1597"/>
  <c r="H1596"/>
  <c r="G1596"/>
  <c r="F1596"/>
  <c r="E1596"/>
  <c r="H1595"/>
  <c r="G1595"/>
  <c r="F1595"/>
  <c r="E1595"/>
  <c r="H1594"/>
  <c r="G1594"/>
  <c r="F1594"/>
  <c r="E1594"/>
  <c r="H1593"/>
  <c r="G1593"/>
  <c r="F1593"/>
  <c r="E1593"/>
  <c r="H1592"/>
  <c r="G1592"/>
  <c r="F1592"/>
  <c r="E1592"/>
  <c r="H1591"/>
  <c r="G1591"/>
  <c r="F1591"/>
  <c r="E1591"/>
  <c r="H1590"/>
  <c r="G1590"/>
  <c r="F1590"/>
  <c r="E1590"/>
  <c r="H1589"/>
  <c r="G1589"/>
  <c r="F1589"/>
  <c r="E1589"/>
  <c r="H1588"/>
  <c r="G1588"/>
  <c r="F1588"/>
  <c r="E1588"/>
  <c r="H1587"/>
  <c r="G1587"/>
  <c r="F1587"/>
  <c r="E1587"/>
  <c r="H1586"/>
  <c r="G1586"/>
  <c r="F1586"/>
  <c r="E1586"/>
  <c r="H1585"/>
  <c r="G1585"/>
  <c r="F1585"/>
  <c r="E1585"/>
  <c r="H1584"/>
  <c r="G1584"/>
  <c r="F1584"/>
  <c r="E1584"/>
  <c r="H1583"/>
  <c r="G1583"/>
  <c r="F1583"/>
  <c r="E1583"/>
  <c r="H1582"/>
  <c r="G1582"/>
  <c r="F1582"/>
  <c r="E1582"/>
  <c r="H1581"/>
  <c r="G1581"/>
  <c r="F1581"/>
  <c r="E1581"/>
  <c r="H1580"/>
  <c r="G1580"/>
  <c r="F1580"/>
  <c r="E1580"/>
  <c r="H1579"/>
  <c r="G1579"/>
  <c r="F1579"/>
  <c r="E1579"/>
  <c r="H1578"/>
  <c r="G1578"/>
  <c r="F1578"/>
  <c r="E1578"/>
  <c r="H1577"/>
  <c r="G1577"/>
  <c r="F1577"/>
  <c r="E1577"/>
  <c r="H1576"/>
  <c r="G1576"/>
  <c r="F1576"/>
  <c r="E1576"/>
  <c r="H1575"/>
  <c r="G1575"/>
  <c r="F1575"/>
  <c r="E1575"/>
  <c r="H1574"/>
  <c r="G1574"/>
  <c r="F1574"/>
  <c r="E1574"/>
  <c r="H1573"/>
  <c r="G1573"/>
  <c r="F1573"/>
  <c r="E1573"/>
  <c r="H1572"/>
  <c r="G1572"/>
  <c r="F1572"/>
  <c r="E1572"/>
  <c r="H1571"/>
  <c r="G1571"/>
  <c r="F1571"/>
  <c r="E1571"/>
  <c r="H1570"/>
  <c r="G1570"/>
  <c r="F1570"/>
  <c r="E1570"/>
  <c r="H1569"/>
  <c r="G1569"/>
  <c r="F1569"/>
  <c r="E1569"/>
  <c r="H1568"/>
  <c r="G1568"/>
  <c r="F1568"/>
  <c r="E1568"/>
  <c r="H1567"/>
  <c r="G1567"/>
  <c r="F1567"/>
  <c r="E1567"/>
  <c r="H1566"/>
  <c r="G1566"/>
  <c r="F1566"/>
  <c r="E1566"/>
  <c r="H1565"/>
  <c r="G1565"/>
  <c r="F1565"/>
  <c r="E1565"/>
  <c r="H1564"/>
  <c r="G1564"/>
  <c r="F1564"/>
  <c r="E1564"/>
  <c r="H1563"/>
  <c r="G1563"/>
  <c r="F1563"/>
  <c r="E1563"/>
  <c r="H1562"/>
  <c r="G1562"/>
  <c r="F1562"/>
  <c r="E1562"/>
  <c r="H1561"/>
  <c r="G1561"/>
  <c r="F1561"/>
  <c r="E1561"/>
  <c r="H1560"/>
  <c r="G1560"/>
  <c r="F1560"/>
  <c r="E1560"/>
  <c r="H1559"/>
  <c r="G1559"/>
  <c r="F1559"/>
  <c r="E1559"/>
  <c r="H1558"/>
  <c r="G1558"/>
  <c r="F1558"/>
  <c r="E1558"/>
  <c r="H1557"/>
  <c r="G1557"/>
  <c r="F1557"/>
  <c r="E1557"/>
  <c r="H1556"/>
  <c r="G1556"/>
  <c r="F1556"/>
  <c r="E1556"/>
  <c r="H1555"/>
  <c r="G1555"/>
  <c r="F1555"/>
  <c r="E1555"/>
  <c r="H1554"/>
  <c r="G1554"/>
  <c r="F1554"/>
  <c r="E1554"/>
  <c r="H1553"/>
  <c r="G1553"/>
  <c r="F1553"/>
  <c r="E1553"/>
  <c r="H1552"/>
  <c r="G1552"/>
  <c r="F1552"/>
  <c r="E1552"/>
  <c r="H1551"/>
  <c r="G1551"/>
  <c r="F1551"/>
  <c r="E1551"/>
  <c r="H1550"/>
  <c r="G1550"/>
  <c r="F1550"/>
  <c r="E1550"/>
  <c r="H1549"/>
  <c r="G1549"/>
  <c r="F1549"/>
  <c r="E1549"/>
  <c r="H1548"/>
  <c r="G1548"/>
  <c r="F1548"/>
  <c r="E1548"/>
  <c r="H1547"/>
  <c r="G1547"/>
  <c r="F1547"/>
  <c r="E1547"/>
  <c r="H1546"/>
  <c r="G1546"/>
  <c r="F1546"/>
  <c r="E1546"/>
  <c r="H1545"/>
  <c r="G1545"/>
  <c r="F1545"/>
  <c r="E1545"/>
  <c r="H1544"/>
  <c r="G1544"/>
  <c r="F1544"/>
  <c r="E1544"/>
  <c r="H1543"/>
  <c r="G1543"/>
  <c r="F1543"/>
  <c r="E1543"/>
  <c r="H1542"/>
  <c r="G1542"/>
  <c r="F1542"/>
  <c r="E1542"/>
  <c r="H1541"/>
  <c r="G1541"/>
  <c r="F1541"/>
  <c r="E1541"/>
  <c r="H1540"/>
  <c r="G1540"/>
  <c r="F1540"/>
  <c r="E1540"/>
  <c r="H1539"/>
  <c r="G1539"/>
  <c r="F1539"/>
  <c r="E1539"/>
  <c r="H1538"/>
  <c r="G1538"/>
  <c r="F1538"/>
  <c r="E1538"/>
  <c r="H1537"/>
  <c r="G1537"/>
  <c r="F1537"/>
  <c r="E1537"/>
  <c r="H1536"/>
  <c r="G1536"/>
  <c r="F1536"/>
  <c r="E1536"/>
  <c r="H1535"/>
  <c r="G1535"/>
  <c r="F1535"/>
  <c r="E1535"/>
  <c r="H1534"/>
  <c r="G1534"/>
  <c r="F1534"/>
  <c r="E1534"/>
  <c r="H1533"/>
  <c r="G1533"/>
  <c r="F1533"/>
  <c r="E1533"/>
  <c r="H1532"/>
  <c r="G1532"/>
  <c r="F1532"/>
  <c r="E1532"/>
  <c r="H1531"/>
  <c r="G1531"/>
  <c r="F1531"/>
  <c r="E1531"/>
  <c r="H1530"/>
  <c r="G1530"/>
  <c r="F1530"/>
  <c r="E1530"/>
  <c r="H1529"/>
  <c r="G1529"/>
  <c r="F1529"/>
  <c r="E1529"/>
  <c r="H1528"/>
  <c r="G1528"/>
  <c r="F1528"/>
  <c r="E1528"/>
  <c r="H1527"/>
  <c r="G1527"/>
  <c r="F1527"/>
  <c r="E1527"/>
  <c r="H1526"/>
  <c r="G1526"/>
  <c r="F1526"/>
  <c r="E1526"/>
  <c r="H1525"/>
  <c r="G1525"/>
  <c r="F1525"/>
  <c r="E1525"/>
  <c r="H1524"/>
  <c r="G1524"/>
  <c r="F1524"/>
  <c r="E1524"/>
  <c r="H1523"/>
  <c r="G1523"/>
  <c r="F1523"/>
  <c r="E1523"/>
  <c r="H1522"/>
  <c r="G1522"/>
  <c r="F1522"/>
  <c r="E1522"/>
  <c r="H1521"/>
  <c r="G1521"/>
  <c r="F1521"/>
  <c r="E1521"/>
  <c r="H1520"/>
  <c r="G1520"/>
  <c r="F1520"/>
  <c r="E1520"/>
  <c r="H1519"/>
  <c r="G1519"/>
  <c r="F1519"/>
  <c r="E1519"/>
  <c r="H1518"/>
  <c r="G1518"/>
  <c r="F1518"/>
  <c r="E1518"/>
  <c r="H1517"/>
  <c r="G1517"/>
  <c r="F1517"/>
  <c r="E1517"/>
  <c r="H1516"/>
  <c r="G1516"/>
  <c r="F1516"/>
  <c r="E1516"/>
  <c r="H1515"/>
  <c r="G1515"/>
  <c r="F1515"/>
  <c r="E1515"/>
  <c r="H1514"/>
  <c r="G1514"/>
  <c r="F1514"/>
  <c r="E1514"/>
  <c r="H1513"/>
  <c r="G1513"/>
  <c r="F1513"/>
  <c r="E1513"/>
  <c r="H1512"/>
  <c r="G1512"/>
  <c r="F1512"/>
  <c r="E1512"/>
  <c r="H1511"/>
  <c r="G1511"/>
  <c r="F1511"/>
  <c r="E1511"/>
  <c r="H1510"/>
  <c r="G1510"/>
  <c r="F1510"/>
  <c r="E1510"/>
  <c r="H1509"/>
  <c r="G1509"/>
  <c r="F1509"/>
  <c r="E1509"/>
  <c r="H1508"/>
  <c r="G1508"/>
  <c r="F1508"/>
  <c r="E1508"/>
  <c r="H1507"/>
  <c r="G1507"/>
  <c r="F1507"/>
  <c r="E1507"/>
  <c r="H1506"/>
  <c r="G1506"/>
  <c r="F1506"/>
  <c r="E1506"/>
  <c r="H1505"/>
  <c r="G1505"/>
  <c r="F1505"/>
  <c r="E1505"/>
  <c r="H1504"/>
  <c r="G1504"/>
  <c r="F1504"/>
  <c r="E1504"/>
  <c r="H1503"/>
  <c r="G1503"/>
  <c r="F1503"/>
  <c r="E1503"/>
  <c r="H1502"/>
  <c r="G1502"/>
  <c r="F1502"/>
  <c r="E1502"/>
  <c r="H1501"/>
  <c r="G1501"/>
  <c r="F1501"/>
  <c r="E1501"/>
  <c r="H1500"/>
  <c r="G1500"/>
  <c r="F1500"/>
  <c r="E1500"/>
  <c r="H1499"/>
  <c r="G1499"/>
  <c r="F1499"/>
  <c r="E1499"/>
  <c r="H1498"/>
  <c r="G1498"/>
  <c r="F1498"/>
  <c r="E1498"/>
  <c r="H1497"/>
  <c r="G1497"/>
  <c r="F1497"/>
  <c r="E1497"/>
  <c r="H1496"/>
  <c r="G1496"/>
  <c r="F1496"/>
  <c r="E1496"/>
  <c r="H1495"/>
  <c r="G1495"/>
  <c r="F1495"/>
  <c r="E1495"/>
  <c r="H1494"/>
  <c r="G1494"/>
  <c r="F1494"/>
  <c r="E1494"/>
  <c r="H1493"/>
  <c r="G1493"/>
  <c r="F1493"/>
  <c r="E1493"/>
  <c r="H1492"/>
  <c r="G1492"/>
  <c r="F1492"/>
  <c r="E1492"/>
  <c r="H1491"/>
  <c r="G1491"/>
  <c r="F1491"/>
  <c r="E1491"/>
  <c r="H1490"/>
  <c r="G1490"/>
  <c r="F1490"/>
  <c r="E1490"/>
  <c r="H1489"/>
  <c r="G1489"/>
  <c r="F1489"/>
  <c r="E1489"/>
  <c r="H1488"/>
  <c r="G1488"/>
  <c r="F1488"/>
  <c r="E1488"/>
  <c r="H1487"/>
  <c r="G1487"/>
  <c r="F1487"/>
  <c r="E1487"/>
  <c r="H1486"/>
  <c r="G1486"/>
  <c r="F1486"/>
  <c r="E1486"/>
  <c r="H1485"/>
  <c r="G1485"/>
  <c r="F1485"/>
  <c r="E1485"/>
  <c r="H1484"/>
  <c r="G1484"/>
  <c r="F1484"/>
  <c r="E1484"/>
  <c r="H1483"/>
  <c r="G1483"/>
  <c r="F1483"/>
  <c r="E1483"/>
  <c r="H1482"/>
  <c r="G1482"/>
  <c r="F1482"/>
  <c r="E1482"/>
  <c r="H1481"/>
  <c r="G1481"/>
  <c r="F1481"/>
  <c r="E1481"/>
  <c r="H1480"/>
  <c r="G1480"/>
  <c r="F1480"/>
  <c r="E1480"/>
  <c r="H1479"/>
  <c r="G1479"/>
  <c r="F1479"/>
  <c r="E1479"/>
  <c r="H1478"/>
  <c r="G1478"/>
  <c r="F1478"/>
  <c r="E1478"/>
  <c r="H1477"/>
  <c r="G1477"/>
  <c r="F1477"/>
  <c r="E1477"/>
  <c r="H1476"/>
  <c r="G1476"/>
  <c r="F1476"/>
  <c r="E1476"/>
  <c r="H1475"/>
  <c r="G1475"/>
  <c r="F1475"/>
  <c r="E1475"/>
  <c r="H1474"/>
  <c r="G1474"/>
  <c r="F1474"/>
  <c r="E1474"/>
  <c r="H1473"/>
  <c r="G1473"/>
  <c r="F1473"/>
  <c r="E1473"/>
  <c r="H1472"/>
  <c r="G1472"/>
  <c r="F1472"/>
  <c r="E1472"/>
  <c r="H1471"/>
  <c r="G1471"/>
  <c r="F1471"/>
  <c r="E1471"/>
  <c r="H1470"/>
  <c r="G1470"/>
  <c r="F1470"/>
  <c r="E1470"/>
  <c r="H1469"/>
  <c r="G1469"/>
  <c r="F1469"/>
  <c r="E1469"/>
  <c r="H1468"/>
  <c r="G1468"/>
  <c r="F1468"/>
  <c r="E1468"/>
  <c r="H1467"/>
  <c r="G1467"/>
  <c r="F1467"/>
  <c r="E1467"/>
  <c r="H1466"/>
  <c r="G1466"/>
  <c r="F1466"/>
  <c r="E1466"/>
  <c r="H1465"/>
  <c r="G1465"/>
  <c r="F1465"/>
  <c r="E1465"/>
  <c r="H1464"/>
  <c r="G1464"/>
  <c r="F1464"/>
  <c r="E1464"/>
  <c r="H1463"/>
  <c r="G1463"/>
  <c r="F1463"/>
  <c r="E1463"/>
  <c r="H1462"/>
  <c r="G1462"/>
  <c r="F1462"/>
  <c r="E1462"/>
  <c r="H1461"/>
  <c r="G1461"/>
  <c r="F1461"/>
  <c r="E1461"/>
  <c r="H1460"/>
  <c r="G1460"/>
  <c r="F1460"/>
  <c r="E1460"/>
  <c r="H1459"/>
  <c r="G1459"/>
  <c r="F1459"/>
  <c r="E1459"/>
  <c r="H1458"/>
  <c r="G1458"/>
  <c r="F1458"/>
  <c r="E1458"/>
  <c r="H1457"/>
  <c r="G1457"/>
  <c r="F1457"/>
  <c r="E1457"/>
  <c r="H1456"/>
  <c r="G1456"/>
  <c r="F1456"/>
  <c r="E1456"/>
  <c r="H1455"/>
  <c r="G1455"/>
  <c r="F1455"/>
  <c r="E1455"/>
  <c r="H1454"/>
  <c r="G1454"/>
  <c r="F1454"/>
  <c r="E1454"/>
  <c r="H1453"/>
  <c r="G1453"/>
  <c r="F1453"/>
  <c r="E1453"/>
  <c r="H1452"/>
  <c r="G1452"/>
  <c r="F1452"/>
  <c r="E1452"/>
  <c r="H1451"/>
  <c r="G1451"/>
  <c r="F1451"/>
  <c r="E1451"/>
  <c r="H1450"/>
  <c r="G1450"/>
  <c r="F1450"/>
  <c r="E1450"/>
  <c r="H1449"/>
  <c r="G1449"/>
  <c r="F1449"/>
  <c r="E1449"/>
  <c r="H1448"/>
  <c r="G1448"/>
  <c r="F1448"/>
  <c r="E1448"/>
  <c r="H1447"/>
  <c r="G1447"/>
  <c r="F1447"/>
  <c r="E1447"/>
  <c r="H1446"/>
  <c r="G1446"/>
  <c r="F1446"/>
  <c r="E1446"/>
  <c r="H1445"/>
  <c r="G1445"/>
  <c r="F1445"/>
  <c r="E1445"/>
  <c r="H1444"/>
  <c r="G1444"/>
  <c r="F1444"/>
  <c r="E1444"/>
  <c r="H1443"/>
  <c r="G1443"/>
  <c r="F1443"/>
  <c r="E1443"/>
  <c r="H1442"/>
  <c r="G1442"/>
  <c r="F1442"/>
  <c r="E1442"/>
  <c r="H1441"/>
  <c r="G1441"/>
  <c r="F1441"/>
  <c r="E1441"/>
  <c r="H1440"/>
  <c r="G1440"/>
  <c r="F1440"/>
  <c r="E1440"/>
  <c r="H1439"/>
  <c r="G1439"/>
  <c r="F1439"/>
  <c r="E1439"/>
  <c r="H1438"/>
  <c r="G1438"/>
  <c r="F1438"/>
  <c r="E1438"/>
  <c r="H1437"/>
  <c r="G1437"/>
  <c r="F1437"/>
  <c r="E1437"/>
  <c r="H1436"/>
  <c r="G1436"/>
  <c r="F1436"/>
  <c r="E1436"/>
  <c r="H1435"/>
  <c r="G1435"/>
  <c r="F1435"/>
  <c r="E1435"/>
  <c r="H1434"/>
  <c r="G1434"/>
  <c r="F1434"/>
  <c r="E1434"/>
  <c r="H1433"/>
  <c r="G1433"/>
  <c r="F1433"/>
  <c r="E1433"/>
  <c r="H1432"/>
  <c r="G1432"/>
  <c r="F1432"/>
  <c r="E1432"/>
  <c r="H1431"/>
  <c r="G1431"/>
  <c r="F1431"/>
  <c r="E1431"/>
  <c r="H1430"/>
  <c r="G1430"/>
  <c r="F1430"/>
  <c r="E1430"/>
  <c r="H1429"/>
  <c r="G1429"/>
  <c r="F1429"/>
  <c r="E1429"/>
  <c r="H1428"/>
  <c r="G1428"/>
  <c r="F1428"/>
  <c r="E1428"/>
  <c r="H1427"/>
  <c r="G1427"/>
  <c r="F1427"/>
  <c r="E1427"/>
  <c r="H1426"/>
  <c r="G1426"/>
  <c r="F1426"/>
  <c r="E1426"/>
  <c r="H1425"/>
  <c r="G1425"/>
  <c r="F1425"/>
  <c r="E1425"/>
  <c r="H1424"/>
  <c r="G1424"/>
  <c r="F1424"/>
  <c r="E1424"/>
  <c r="H1423"/>
  <c r="G1423"/>
  <c r="F1423"/>
  <c r="E1423"/>
  <c r="H1422"/>
  <c r="G1422"/>
  <c r="F1422"/>
  <c r="E1422"/>
  <c r="H1421"/>
  <c r="G1421"/>
  <c r="F1421"/>
  <c r="E1421"/>
  <c r="H1420"/>
  <c r="G1420"/>
  <c r="F1420"/>
  <c r="E1420"/>
  <c r="H1419"/>
  <c r="G1419"/>
  <c r="F1419"/>
  <c r="E1419"/>
  <c r="H1418"/>
  <c r="G1418"/>
  <c r="F1418"/>
  <c r="E1418"/>
  <c r="H1417"/>
  <c r="G1417"/>
  <c r="F1417"/>
  <c r="E1417"/>
  <c r="H1416"/>
  <c r="G1416"/>
  <c r="F1416"/>
  <c r="E1416"/>
  <c r="H1415"/>
  <c r="G1415"/>
  <c r="F1415"/>
  <c r="E1415"/>
  <c r="H1414"/>
  <c r="G1414"/>
  <c r="F1414"/>
  <c r="E1414"/>
  <c r="H1413"/>
  <c r="G1413"/>
  <c r="F1413"/>
  <c r="E1413"/>
  <c r="H1412"/>
  <c r="G1412"/>
  <c r="F1412"/>
  <c r="E1412"/>
  <c r="H1411"/>
  <c r="G1411"/>
  <c r="F1411"/>
  <c r="E1411"/>
  <c r="H1410"/>
  <c r="G1410"/>
  <c r="F1410"/>
  <c r="E1410"/>
  <c r="H1409"/>
  <c r="G1409"/>
  <c r="F1409"/>
  <c r="E1409"/>
  <c r="H1408"/>
  <c r="G1408"/>
  <c r="F1408"/>
  <c r="E1408"/>
  <c r="H1407"/>
  <c r="G1407"/>
  <c r="F1407"/>
  <c r="E1407"/>
  <c r="H1406"/>
  <c r="G1406"/>
  <c r="F1406"/>
  <c r="E1406"/>
  <c r="H1405"/>
  <c r="G1405"/>
  <c r="F1405"/>
  <c r="E1405"/>
  <c r="H1404"/>
  <c r="G1404"/>
  <c r="F1404"/>
  <c r="E1404"/>
  <c r="H1403"/>
  <c r="G1403"/>
  <c r="F1403"/>
  <c r="E1403"/>
  <c r="H1402"/>
  <c r="G1402"/>
  <c r="F1402"/>
  <c r="E1402"/>
  <c r="H1401"/>
  <c r="G1401"/>
  <c r="F1401"/>
  <c r="E1401"/>
  <c r="H1400"/>
  <c r="G1400"/>
  <c r="F1400"/>
  <c r="E1400"/>
  <c r="H1399"/>
  <c r="G1399"/>
  <c r="F1399"/>
  <c r="E1399"/>
  <c r="H1398"/>
  <c r="G1398"/>
  <c r="F1398"/>
  <c r="E1398"/>
  <c r="H1397"/>
  <c r="G1397"/>
  <c r="F1397"/>
  <c r="E1397"/>
  <c r="H1396"/>
  <c r="G1396"/>
  <c r="F1396"/>
  <c r="E1396"/>
  <c r="H1395"/>
  <c r="G1395"/>
  <c r="F1395"/>
  <c r="E1395"/>
  <c r="H1394"/>
  <c r="G1394"/>
  <c r="F1394"/>
  <c r="E1394"/>
  <c r="H1393"/>
  <c r="G1393"/>
  <c r="F1393"/>
  <c r="E1393"/>
  <c r="H1392"/>
  <c r="G1392"/>
  <c r="F1392"/>
  <c r="E1392"/>
  <c r="H1391"/>
  <c r="G1391"/>
  <c r="F1391"/>
  <c r="E1391"/>
  <c r="H1390"/>
  <c r="G1390"/>
  <c r="F1390"/>
  <c r="E1390"/>
  <c r="H1389"/>
  <c r="G1389"/>
  <c r="F1389"/>
  <c r="E1389"/>
  <c r="H1388"/>
  <c r="G1388"/>
  <c r="F1388"/>
  <c r="E1388"/>
  <c r="H1387"/>
  <c r="G1387"/>
  <c r="F1387"/>
  <c r="E1387"/>
  <c r="H1386"/>
  <c r="G1386"/>
  <c r="F1386"/>
  <c r="E1386"/>
  <c r="H1385"/>
  <c r="G1385"/>
  <c r="F1385"/>
  <c r="E1385"/>
  <c r="H1384"/>
  <c r="G1384"/>
  <c r="F1384"/>
  <c r="E1384"/>
  <c r="H1383"/>
  <c r="G1383"/>
  <c r="F1383"/>
  <c r="E1383"/>
  <c r="H1382"/>
  <c r="G1382"/>
  <c r="F1382"/>
  <c r="E1382"/>
  <c r="H1381"/>
  <c r="G1381"/>
  <c r="F1381"/>
  <c r="E1381"/>
  <c r="H1380"/>
  <c r="G1380"/>
  <c r="F1380"/>
  <c r="E1380"/>
  <c r="H1379"/>
  <c r="G1379"/>
  <c r="F1379"/>
  <c r="E1379"/>
  <c r="H1378"/>
  <c r="G1378"/>
  <c r="F1378"/>
  <c r="E1378"/>
  <c r="H1377"/>
  <c r="G1377"/>
  <c r="F1377"/>
  <c r="E1377"/>
  <c r="H1376"/>
  <c r="G1376"/>
  <c r="F1376"/>
  <c r="E1376"/>
  <c r="H1375"/>
  <c r="G1375"/>
  <c r="F1375"/>
  <c r="E1375"/>
  <c r="H1374"/>
  <c r="G1374"/>
  <c r="F1374"/>
  <c r="E1374"/>
  <c r="H1373"/>
  <c r="G1373"/>
  <c r="F1373"/>
  <c r="E1373"/>
  <c r="H1372"/>
  <c r="G1372"/>
  <c r="F1372"/>
  <c r="E1372"/>
  <c r="H1371"/>
  <c r="G1371"/>
  <c r="F1371"/>
  <c r="E1371"/>
  <c r="H1370"/>
  <c r="G1370"/>
  <c r="F1370"/>
  <c r="E1370"/>
  <c r="H1369"/>
  <c r="G1369"/>
  <c r="F1369"/>
  <c r="E1369"/>
  <c r="H1368"/>
  <c r="G1368"/>
  <c r="F1368"/>
  <c r="E1368"/>
  <c r="H1367"/>
  <c r="G1367"/>
  <c r="F1367"/>
  <c r="E1367"/>
  <c r="H1366"/>
  <c r="G1366"/>
  <c r="F1366"/>
  <c r="E1366"/>
  <c r="H1365"/>
  <c r="G1365"/>
  <c r="F1365"/>
  <c r="E1365"/>
  <c r="H1364"/>
  <c r="G1364"/>
  <c r="F1364"/>
  <c r="E1364"/>
  <c r="H1363"/>
  <c r="G1363"/>
  <c r="F1363"/>
  <c r="E1363"/>
  <c r="H1362"/>
  <c r="G1362"/>
  <c r="F1362"/>
  <c r="E1362"/>
  <c r="H1361"/>
  <c r="G1361"/>
  <c r="F1361"/>
  <c r="E1361"/>
  <c r="H1360"/>
  <c r="G1360"/>
  <c r="F1360"/>
  <c r="E1360"/>
  <c r="H1359"/>
  <c r="G1359"/>
  <c r="F1359"/>
  <c r="E1359"/>
  <c r="H1358"/>
  <c r="G1358"/>
  <c r="F1358"/>
  <c r="E1358"/>
  <c r="H1357"/>
  <c r="G1357"/>
  <c r="F1357"/>
  <c r="E1357"/>
  <c r="H1356"/>
  <c r="G1356"/>
  <c r="F1356"/>
  <c r="E1356"/>
  <c r="H1355"/>
  <c r="G1355"/>
  <c r="F1355"/>
  <c r="E1355"/>
  <c r="H1354"/>
  <c r="G1354"/>
  <c r="F1354"/>
  <c r="E1354"/>
  <c r="H1353"/>
  <c r="G1353"/>
  <c r="F1353"/>
  <c r="E1353"/>
  <c r="H1352"/>
  <c r="G1352"/>
  <c r="F1352"/>
  <c r="E1352"/>
  <c r="H1351"/>
  <c r="G1351"/>
  <c r="F1351"/>
  <c r="E1351"/>
  <c r="H1350"/>
  <c r="G1350"/>
  <c r="F1350"/>
  <c r="E1350"/>
  <c r="H1349"/>
  <c r="G1349"/>
  <c r="F1349"/>
  <c r="E1349"/>
  <c r="H1348"/>
  <c r="G1348"/>
  <c r="F1348"/>
  <c r="E1348"/>
  <c r="H1347"/>
  <c r="G1347"/>
  <c r="F1347"/>
  <c r="E1347"/>
  <c r="H1346"/>
  <c r="G1346"/>
  <c r="F1346"/>
  <c r="E1346"/>
  <c r="H1345"/>
  <c r="G1345"/>
  <c r="F1345"/>
  <c r="E1345"/>
  <c r="H1344"/>
  <c r="G1344"/>
  <c r="F1344"/>
  <c r="E1344"/>
  <c r="H1343"/>
  <c r="G1343"/>
  <c r="F1343"/>
  <c r="E1343"/>
  <c r="H1342"/>
  <c r="G1342"/>
  <c r="F1342"/>
  <c r="E1342"/>
  <c r="H1341"/>
  <c r="G1341"/>
  <c r="F1341"/>
  <c r="E1341"/>
  <c r="H1340"/>
  <c r="G1340"/>
  <c r="F1340"/>
  <c r="E1340"/>
  <c r="H1339"/>
  <c r="G1339"/>
  <c r="F1339"/>
  <c r="E1339"/>
  <c r="H1338"/>
  <c r="G1338"/>
  <c r="F1338"/>
  <c r="E1338"/>
  <c r="H1337"/>
  <c r="G1337"/>
  <c r="F1337"/>
  <c r="E1337"/>
  <c r="H1336"/>
  <c r="G1336"/>
  <c r="F1336"/>
  <c r="E1336"/>
  <c r="H1335"/>
  <c r="G1335"/>
  <c r="F1335"/>
  <c r="E1335"/>
  <c r="H1334"/>
  <c r="G1334"/>
  <c r="F1334"/>
  <c r="E1334"/>
  <c r="H1333"/>
  <c r="G1333"/>
  <c r="F1333"/>
  <c r="E1333"/>
  <c r="H1332"/>
  <c r="G1332"/>
  <c r="F1332"/>
  <c r="E1332"/>
  <c r="H1331"/>
  <c r="G1331"/>
  <c r="F1331"/>
  <c r="E1331"/>
  <c r="H1330"/>
  <c r="G1330"/>
  <c r="F1330"/>
  <c r="E1330"/>
  <c r="H1329"/>
  <c r="G1329"/>
  <c r="F1329"/>
  <c r="E1329"/>
  <c r="H1328"/>
  <c r="G1328"/>
  <c r="F1328"/>
  <c r="E1328"/>
  <c r="H1327"/>
  <c r="G1327"/>
  <c r="F1327"/>
  <c r="E1327"/>
  <c r="H1326"/>
  <c r="G1326"/>
  <c r="F1326"/>
  <c r="E1326"/>
  <c r="H1325"/>
  <c r="G1325"/>
  <c r="F1325"/>
  <c r="E1325"/>
  <c r="H1324"/>
  <c r="G1324"/>
  <c r="F1324"/>
  <c r="E1324"/>
  <c r="H1323"/>
  <c r="G1323"/>
  <c r="F1323"/>
  <c r="E1323"/>
  <c r="H1322"/>
  <c r="G1322"/>
  <c r="F1322"/>
  <c r="E1322"/>
  <c r="H1321"/>
  <c r="G1321"/>
  <c r="F1321"/>
  <c r="E1321"/>
  <c r="H1320"/>
  <c r="G1320"/>
  <c r="F1320"/>
  <c r="E1320"/>
  <c r="H1319"/>
  <c r="G1319"/>
  <c r="F1319"/>
  <c r="E1319"/>
  <c r="H1318"/>
  <c r="G1318"/>
  <c r="F1318"/>
  <c r="E1318"/>
  <c r="H1317"/>
  <c r="G1317"/>
  <c r="F1317"/>
  <c r="E1317"/>
  <c r="H1316"/>
  <c r="G1316"/>
  <c r="F1316"/>
  <c r="E1316"/>
  <c r="H1315"/>
  <c r="G1315"/>
  <c r="F1315"/>
  <c r="E1315"/>
  <c r="H1314"/>
  <c r="G1314"/>
  <c r="F1314"/>
  <c r="E1314"/>
  <c r="H1313"/>
  <c r="G1313"/>
  <c r="F1313"/>
  <c r="E1313"/>
  <c r="H1312"/>
  <c r="G1312"/>
  <c r="F1312"/>
  <c r="E1312"/>
  <c r="H1311"/>
  <c r="G1311"/>
  <c r="F1311"/>
  <c r="E1311"/>
  <c r="H1310"/>
  <c r="G1310"/>
  <c r="F1310"/>
  <c r="E1310"/>
  <c r="H1309"/>
  <c r="G1309"/>
  <c r="F1309"/>
  <c r="E1309"/>
  <c r="H1308"/>
  <c r="G1308"/>
  <c r="F1308"/>
  <c r="E1308"/>
  <c r="H1307"/>
  <c r="G1307"/>
  <c r="F1307"/>
  <c r="E1307"/>
  <c r="H1306"/>
  <c r="G1306"/>
  <c r="F1306"/>
  <c r="E1306"/>
  <c r="H1305"/>
  <c r="G1305"/>
  <c r="F1305"/>
  <c r="E1305"/>
  <c r="H1304"/>
  <c r="G1304"/>
  <c r="F1304"/>
  <c r="E1304"/>
  <c r="H1303"/>
  <c r="G1303"/>
  <c r="F1303"/>
  <c r="E1303"/>
  <c r="H1302"/>
  <c r="G1302"/>
  <c r="F1302"/>
  <c r="E1302"/>
  <c r="H1301"/>
  <c r="G1301"/>
  <c r="F1301"/>
  <c r="E1301"/>
  <c r="H1300"/>
  <c r="G1300"/>
  <c r="F1300"/>
  <c r="E1300"/>
  <c r="H1299"/>
  <c r="G1299"/>
  <c r="F1299"/>
  <c r="E1299"/>
  <c r="H1298"/>
  <c r="G1298"/>
  <c r="F1298"/>
  <c r="E1298"/>
  <c r="H1297"/>
  <c r="G1297"/>
  <c r="F1297"/>
  <c r="E1297"/>
  <c r="H1296"/>
  <c r="G1296"/>
  <c r="F1296"/>
  <c r="E1296"/>
  <c r="H1295"/>
  <c r="G1295"/>
  <c r="F1295"/>
  <c r="E1295"/>
  <c r="H1294"/>
  <c r="G1294"/>
  <c r="F1294"/>
  <c r="E1294"/>
  <c r="H1293"/>
  <c r="G1293"/>
  <c r="F1293"/>
  <c r="E1293"/>
  <c r="H1292"/>
  <c r="G1292"/>
  <c r="F1292"/>
  <c r="E1292"/>
  <c r="H1291"/>
  <c r="G1291"/>
  <c r="F1291"/>
  <c r="E1291"/>
  <c r="H1290"/>
  <c r="G1290"/>
  <c r="F1290"/>
  <c r="E1290"/>
  <c r="H1289"/>
  <c r="G1289"/>
  <c r="F1289"/>
  <c r="E1289"/>
  <c r="H1288"/>
  <c r="G1288"/>
  <c r="F1288"/>
  <c r="E1288"/>
  <c r="H1287"/>
  <c r="G1287"/>
  <c r="F1287"/>
  <c r="E1287"/>
  <c r="H1286"/>
  <c r="G1286"/>
  <c r="F1286"/>
  <c r="E1286"/>
  <c r="H1285"/>
  <c r="G1285"/>
  <c r="F1285"/>
  <c r="E1285"/>
  <c r="H1284"/>
  <c r="G1284"/>
  <c r="F1284"/>
  <c r="E1284"/>
  <c r="H1283"/>
  <c r="G1283"/>
  <c r="F1283"/>
  <c r="E1283"/>
  <c r="H1282"/>
  <c r="G1282"/>
  <c r="F1282"/>
  <c r="E1282"/>
  <c r="H1281"/>
  <c r="G1281"/>
  <c r="F1281"/>
  <c r="E1281"/>
  <c r="H1280"/>
  <c r="G1280"/>
  <c r="F1280"/>
  <c r="E1280"/>
  <c r="H1279"/>
  <c r="G1279"/>
  <c r="F1279"/>
  <c r="E1279"/>
  <c r="H1278"/>
  <c r="G1278"/>
  <c r="F1278"/>
  <c r="E1278"/>
  <c r="H1277"/>
  <c r="G1277"/>
  <c r="F1277"/>
  <c r="E1277"/>
  <c r="H1276"/>
  <c r="G1276"/>
  <c r="F1276"/>
  <c r="E1276"/>
  <c r="H1275"/>
  <c r="G1275"/>
  <c r="F1275"/>
  <c r="E1275"/>
  <c r="H1274"/>
  <c r="G1274"/>
  <c r="F1274"/>
  <c r="E1274"/>
  <c r="H1273"/>
  <c r="G1273"/>
  <c r="F1273"/>
  <c r="E1273"/>
  <c r="H1272"/>
  <c r="G1272"/>
  <c r="F1272"/>
  <c r="E1272"/>
  <c r="H1271"/>
  <c r="G1271"/>
  <c r="F1271"/>
  <c r="E1271"/>
  <c r="H1270"/>
  <c r="G1270"/>
  <c r="F1270"/>
  <c r="E1270"/>
  <c r="H1269"/>
  <c r="G1269"/>
  <c r="F1269"/>
  <c r="E1269"/>
  <c r="H1268"/>
  <c r="G1268"/>
  <c r="F1268"/>
  <c r="E1268"/>
  <c r="H1267"/>
  <c r="G1267"/>
  <c r="F1267"/>
  <c r="E1267"/>
  <c r="H1266"/>
  <c r="G1266"/>
  <c r="F1266"/>
  <c r="E1266"/>
  <c r="H1265"/>
  <c r="G1265"/>
  <c r="F1265"/>
  <c r="E1265"/>
  <c r="H1264"/>
  <c r="G1264"/>
  <c r="F1264"/>
  <c r="E1264"/>
  <c r="H1263"/>
  <c r="G1263"/>
  <c r="F1263"/>
  <c r="E1263"/>
  <c r="H1262"/>
  <c r="G1262"/>
  <c r="F1262"/>
  <c r="E1262"/>
  <c r="H1261"/>
  <c r="G1261"/>
  <c r="F1261"/>
  <c r="E1261"/>
  <c r="H1260"/>
  <c r="G1260"/>
  <c r="F1260"/>
  <c r="E1260"/>
  <c r="H1259"/>
  <c r="G1259"/>
  <c r="F1259"/>
  <c r="E1259"/>
  <c r="H1258"/>
  <c r="G1258"/>
  <c r="F1258"/>
  <c r="E1258"/>
  <c r="H1257"/>
  <c r="G1257"/>
  <c r="F1257"/>
  <c r="E1257"/>
  <c r="H1256"/>
  <c r="G1256"/>
  <c r="F1256"/>
  <c r="E1256"/>
  <c r="H1255"/>
  <c r="G1255"/>
  <c r="F1255"/>
  <c r="E1255"/>
  <c r="H1254"/>
  <c r="G1254"/>
  <c r="F1254"/>
  <c r="E1254"/>
  <c r="H1253"/>
  <c r="G1253"/>
  <c r="F1253"/>
  <c r="E1253"/>
  <c r="H1252"/>
  <c r="G1252"/>
  <c r="F1252"/>
  <c r="E1252"/>
  <c r="H1251"/>
  <c r="G1251"/>
  <c r="F1251"/>
  <c r="E1251"/>
  <c r="H1250"/>
  <c r="G1250"/>
  <c r="F1250"/>
  <c r="E1250"/>
  <c r="H1249"/>
  <c r="G1249"/>
  <c r="F1249"/>
  <c r="E1249"/>
  <c r="H1248"/>
  <c r="G1248"/>
  <c r="F1248"/>
  <c r="E1248"/>
  <c r="H1247"/>
  <c r="G1247"/>
  <c r="F1247"/>
  <c r="E1247"/>
  <c r="H1246"/>
  <c r="G1246"/>
  <c r="F1246"/>
  <c r="E1246"/>
  <c r="H1245"/>
  <c r="G1245"/>
  <c r="F1245"/>
  <c r="E1245"/>
  <c r="H1244"/>
  <c r="G1244"/>
  <c r="F1244"/>
  <c r="E1244"/>
  <c r="H1243"/>
  <c r="G1243"/>
  <c r="F1243"/>
  <c r="E1243"/>
  <c r="H1242"/>
  <c r="G1242"/>
  <c r="F1242"/>
  <c r="E1242"/>
  <c r="H1241"/>
  <c r="G1241"/>
  <c r="F1241"/>
  <c r="E1241"/>
  <c r="H1240"/>
  <c r="G1240"/>
  <c r="F1240"/>
  <c r="E1240"/>
  <c r="H1239"/>
  <c r="G1239"/>
  <c r="F1239"/>
  <c r="E1239"/>
  <c r="H1238"/>
  <c r="G1238"/>
  <c r="F1238"/>
  <c r="E1238"/>
  <c r="H1237"/>
  <c r="G1237"/>
  <c r="F1237"/>
  <c r="E1237"/>
  <c r="H1236"/>
  <c r="G1236"/>
  <c r="F1236"/>
  <c r="E1236"/>
  <c r="H1235"/>
  <c r="G1235"/>
  <c r="F1235"/>
  <c r="E1235"/>
  <c r="H1234"/>
  <c r="G1234"/>
  <c r="F1234"/>
  <c r="E1234"/>
  <c r="H1233"/>
  <c r="G1233"/>
  <c r="F1233"/>
  <c r="E1233"/>
  <c r="H1232"/>
  <c r="G1232"/>
  <c r="F1232"/>
  <c r="E1232"/>
  <c r="H1231"/>
  <c r="G1231"/>
  <c r="F1231"/>
  <c r="E1231"/>
  <c r="H1230"/>
  <c r="G1230"/>
  <c r="F1230"/>
  <c r="E1230"/>
  <c r="H1229"/>
  <c r="G1229"/>
  <c r="F1229"/>
  <c r="E1229"/>
  <c r="H1228"/>
  <c r="G1228"/>
  <c r="F1228"/>
  <c r="E1228"/>
  <c r="H1227"/>
  <c r="G1227"/>
  <c r="F1227"/>
  <c r="E1227"/>
  <c r="H1226"/>
  <c r="G1226"/>
  <c r="F1226"/>
  <c r="E1226"/>
  <c r="H1225"/>
  <c r="G1225"/>
  <c r="F1225"/>
  <c r="E1225"/>
  <c r="H1224"/>
  <c r="G1224"/>
  <c r="F1224"/>
  <c r="E1224"/>
  <c r="H1223"/>
  <c r="G1223"/>
  <c r="F1223"/>
  <c r="E1223"/>
  <c r="H1222"/>
  <c r="G1222"/>
  <c r="F1222"/>
  <c r="E1222"/>
  <c r="H1221"/>
  <c r="G1221"/>
  <c r="F1221"/>
  <c r="E1221"/>
  <c r="H1220"/>
  <c r="G1220"/>
  <c r="F1220"/>
  <c r="E1220"/>
  <c r="H1219"/>
  <c r="G1219"/>
  <c r="F1219"/>
  <c r="E1219"/>
  <c r="H1218"/>
  <c r="G1218"/>
  <c r="F1218"/>
  <c r="E1218"/>
  <c r="H1217"/>
  <c r="G1217"/>
  <c r="F1217"/>
  <c r="E1217"/>
  <c r="H1216"/>
  <c r="G1216"/>
  <c r="F1216"/>
  <c r="E1216"/>
  <c r="H1215"/>
  <c r="G1215"/>
  <c r="F1215"/>
  <c r="E1215"/>
  <c r="H1214"/>
  <c r="G1214"/>
  <c r="F1214"/>
  <c r="E1214"/>
  <c r="H1213"/>
  <c r="G1213"/>
  <c r="F1213"/>
  <c r="E1213"/>
  <c r="H1212"/>
  <c r="G1212"/>
  <c r="F1212"/>
  <c r="E1212"/>
  <c r="H1211"/>
  <c r="G1211"/>
  <c r="F1211"/>
  <c r="E1211"/>
  <c r="H1210"/>
  <c r="G1210"/>
  <c r="F1210"/>
  <c r="E1210"/>
  <c r="H1209"/>
  <c r="G1209"/>
  <c r="F1209"/>
  <c r="E1209"/>
  <c r="H1208"/>
  <c r="G1208"/>
  <c r="F1208"/>
  <c r="E1208"/>
  <c r="H1207"/>
  <c r="G1207"/>
  <c r="F1207"/>
  <c r="E1207"/>
  <c r="H1206"/>
  <c r="G1206"/>
  <c r="F1206"/>
  <c r="E1206"/>
  <c r="H1205"/>
  <c r="G1205"/>
  <c r="F1205"/>
  <c r="E1205"/>
  <c r="H1204"/>
  <c r="G1204"/>
  <c r="F1204"/>
  <c r="E1204"/>
  <c r="H1203"/>
  <c r="G1203"/>
  <c r="F1203"/>
  <c r="E1203"/>
  <c r="H1202"/>
  <c r="G1202"/>
  <c r="F1202"/>
  <c r="E1202"/>
  <c r="H1201"/>
  <c r="G1201"/>
  <c r="F1201"/>
  <c r="E1201"/>
  <c r="H1200"/>
  <c r="G1200"/>
  <c r="F1200"/>
  <c r="E1200"/>
  <c r="H1199"/>
  <c r="G1199"/>
  <c r="F1199"/>
  <c r="E1199"/>
  <c r="H1198"/>
  <c r="G1198"/>
  <c r="F1198"/>
  <c r="E1198"/>
  <c r="H1197"/>
  <c r="G1197"/>
  <c r="F1197"/>
  <c r="E1197"/>
  <c r="H1196"/>
  <c r="G1196"/>
  <c r="F1196"/>
  <c r="E1196"/>
  <c r="H1195"/>
  <c r="G1195"/>
  <c r="F1195"/>
  <c r="E1195"/>
  <c r="H1194"/>
  <c r="G1194"/>
  <c r="F1194"/>
  <c r="E1194"/>
  <c r="H1193"/>
  <c r="G1193"/>
  <c r="F1193"/>
  <c r="E1193"/>
  <c r="H1192"/>
  <c r="G1192"/>
  <c r="F1192"/>
  <c r="E1192"/>
  <c r="H1191"/>
  <c r="G1191"/>
  <c r="F1191"/>
  <c r="E1191"/>
  <c r="H1190"/>
  <c r="G1190"/>
  <c r="F1190"/>
  <c r="E1190"/>
  <c r="H1189"/>
  <c r="G1189"/>
  <c r="F1189"/>
  <c r="E1189"/>
  <c r="H1188"/>
  <c r="G1188"/>
  <c r="F1188"/>
  <c r="E1188"/>
  <c r="H1187"/>
  <c r="G1187"/>
  <c r="F1187"/>
  <c r="E1187"/>
  <c r="H1186"/>
  <c r="G1186"/>
  <c r="F1186"/>
  <c r="E1186"/>
  <c r="H1185"/>
  <c r="G1185"/>
  <c r="F1185"/>
  <c r="E1185"/>
  <c r="H1184"/>
  <c r="G1184"/>
  <c r="F1184"/>
  <c r="E1184"/>
  <c r="H1183"/>
  <c r="G1183"/>
  <c r="F1183"/>
  <c r="E1183"/>
  <c r="H1182"/>
  <c r="G1182"/>
  <c r="F1182"/>
  <c r="E1182"/>
  <c r="H1181"/>
  <c r="G1181"/>
  <c r="F1181"/>
  <c r="E1181"/>
  <c r="H1180"/>
  <c r="G1180"/>
  <c r="F1180"/>
  <c r="E1180"/>
  <c r="H1179"/>
  <c r="G1179"/>
  <c r="F1179"/>
  <c r="E1179"/>
  <c r="H1178"/>
  <c r="G1178"/>
  <c r="F1178"/>
  <c r="E1178"/>
  <c r="H1177"/>
  <c r="G1177"/>
  <c r="F1177"/>
  <c r="E1177"/>
  <c r="H1176"/>
  <c r="G1176"/>
  <c r="F1176"/>
  <c r="E1176"/>
  <c r="H1175"/>
  <c r="G1175"/>
  <c r="F1175"/>
  <c r="E1175"/>
  <c r="H1174"/>
  <c r="G1174"/>
  <c r="F1174"/>
  <c r="E1174"/>
  <c r="H1173"/>
  <c r="G1173"/>
  <c r="F1173"/>
  <c r="E1173"/>
  <c r="H1172"/>
  <c r="G1172"/>
  <c r="F1172"/>
  <c r="E1172"/>
  <c r="H1171"/>
  <c r="G1171"/>
  <c r="F1171"/>
  <c r="E1171"/>
  <c r="H1170"/>
  <c r="G1170"/>
  <c r="F1170"/>
  <c r="E1170"/>
  <c r="H1169"/>
  <c r="G1169"/>
  <c r="F1169"/>
  <c r="E1169"/>
  <c r="H1168"/>
  <c r="G1168"/>
  <c r="F1168"/>
  <c r="E1168"/>
  <c r="H1167"/>
  <c r="G1167"/>
  <c r="F1167"/>
  <c r="E1167"/>
  <c r="H1166"/>
  <c r="G1166"/>
  <c r="F1166"/>
  <c r="E1166"/>
  <c r="H1165"/>
  <c r="G1165"/>
  <c r="F1165"/>
  <c r="E1165"/>
  <c r="H1164"/>
  <c r="G1164"/>
  <c r="F1164"/>
  <c r="E1164"/>
  <c r="H1163"/>
  <c r="G1163"/>
  <c r="F1163"/>
  <c r="E1163"/>
  <c r="H1162"/>
  <c r="G1162"/>
  <c r="F1162"/>
  <c r="E1162"/>
  <c r="H1161"/>
  <c r="G1161"/>
  <c r="F1161"/>
  <c r="E1161"/>
  <c r="H1160"/>
  <c r="G1160"/>
  <c r="F1160"/>
  <c r="E1160"/>
  <c r="H1159"/>
  <c r="G1159"/>
  <c r="F1159"/>
  <c r="E1159"/>
  <c r="H1158"/>
  <c r="G1158"/>
  <c r="F1158"/>
  <c r="E1158"/>
  <c r="H1157"/>
  <c r="G1157"/>
  <c r="F1157"/>
  <c r="E1157"/>
  <c r="H1156"/>
  <c r="G1156"/>
  <c r="F1156"/>
  <c r="E1156"/>
  <c r="H1155"/>
  <c r="G1155"/>
  <c r="F1155"/>
  <c r="E1155"/>
  <c r="H1154"/>
  <c r="G1154"/>
  <c r="F1154"/>
  <c r="E1154"/>
  <c r="H1153"/>
  <c r="G1153"/>
  <c r="F1153"/>
  <c r="E1153"/>
  <c r="H1152"/>
  <c r="G1152"/>
  <c r="F1152"/>
  <c r="E1152"/>
  <c r="H1151"/>
  <c r="G1151"/>
  <c r="F1151"/>
  <c r="E1151"/>
  <c r="H1150"/>
  <c r="G1150"/>
  <c r="F1150"/>
  <c r="E1150"/>
  <c r="H1149"/>
  <c r="G1149"/>
  <c r="F1149"/>
  <c r="E1149"/>
  <c r="H1148"/>
  <c r="G1148"/>
  <c r="F1148"/>
  <c r="E1148"/>
  <c r="H1147"/>
  <c r="G1147"/>
  <c r="F1147"/>
  <c r="E1147"/>
  <c r="H1146"/>
  <c r="G1146"/>
  <c r="F1146"/>
  <c r="E1146"/>
  <c r="H1145"/>
  <c r="G1145"/>
  <c r="F1145"/>
  <c r="E1145"/>
  <c r="H1144"/>
  <c r="G1144"/>
  <c r="F1144"/>
  <c r="E1144"/>
  <c r="H1143"/>
  <c r="G1143"/>
  <c r="F1143"/>
  <c r="E1143"/>
  <c r="H1142"/>
  <c r="G1142"/>
  <c r="F1142"/>
  <c r="E1142"/>
  <c r="H1141"/>
  <c r="G1141"/>
  <c r="F1141"/>
  <c r="E1141"/>
  <c r="H1140"/>
  <c r="G1140"/>
  <c r="F1140"/>
  <c r="E1140"/>
  <c r="H1139"/>
  <c r="G1139"/>
  <c r="F1139"/>
  <c r="E1139"/>
  <c r="H1138"/>
  <c r="G1138"/>
  <c r="F1138"/>
  <c r="E1138"/>
  <c r="H1137"/>
  <c r="G1137"/>
  <c r="F1137"/>
  <c r="E1137"/>
  <c r="H1136"/>
  <c r="G1136"/>
  <c r="F1136"/>
  <c r="E1136"/>
  <c r="H1135"/>
  <c r="G1135"/>
  <c r="F1135"/>
  <c r="E1135"/>
  <c r="H1134"/>
  <c r="G1134"/>
  <c r="F1134"/>
  <c r="E1134"/>
  <c r="H1133"/>
  <c r="G1133"/>
  <c r="F1133"/>
  <c r="E1133"/>
  <c r="H1132"/>
  <c r="G1132"/>
  <c r="F1132"/>
  <c r="E1132"/>
  <c r="H1131"/>
  <c r="G1131"/>
  <c r="F1131"/>
  <c r="E1131"/>
  <c r="H1130"/>
  <c r="G1130"/>
  <c r="F1130"/>
  <c r="E1130"/>
  <c r="H1129"/>
  <c r="G1129"/>
  <c r="F1129"/>
  <c r="E1129"/>
  <c r="H1128"/>
  <c r="G1128"/>
  <c r="F1128"/>
  <c r="E1128"/>
  <c r="H1127"/>
  <c r="G1127"/>
  <c r="F1127"/>
  <c r="E1127"/>
  <c r="H1126"/>
  <c r="G1126"/>
  <c r="F1126"/>
  <c r="E1126"/>
  <c r="H1125"/>
  <c r="G1125"/>
  <c r="F1125"/>
  <c r="E1125"/>
  <c r="H1124"/>
  <c r="G1124"/>
  <c r="F1124"/>
  <c r="E1124"/>
  <c r="H1123"/>
  <c r="G1123"/>
  <c r="F1123"/>
  <c r="E1123"/>
  <c r="H1122"/>
  <c r="G1122"/>
  <c r="F1122"/>
  <c r="E1122"/>
  <c r="H1121"/>
  <c r="G1121"/>
  <c r="F1121"/>
  <c r="E1121"/>
  <c r="H1120"/>
  <c r="G1120"/>
  <c r="F1120"/>
  <c r="E1120"/>
  <c r="H1119"/>
  <c r="G1119"/>
  <c r="F1119"/>
  <c r="E1119"/>
  <c r="H1118"/>
  <c r="G1118"/>
  <c r="F1118"/>
  <c r="E1118"/>
  <c r="H1117"/>
  <c r="G1117"/>
  <c r="F1117"/>
  <c r="E1117"/>
  <c r="H1116"/>
  <c r="G1116"/>
  <c r="F1116"/>
  <c r="E1116"/>
  <c r="H1115"/>
  <c r="G1115"/>
  <c r="F1115"/>
  <c r="E1115"/>
  <c r="H1114"/>
  <c r="G1114"/>
  <c r="F1114"/>
  <c r="E1114"/>
  <c r="H1113"/>
  <c r="G1113"/>
  <c r="F1113"/>
  <c r="E1113"/>
  <c r="H1112"/>
  <c r="G1112"/>
  <c r="F1112"/>
  <c r="E1112"/>
  <c r="H1111"/>
  <c r="G1111"/>
  <c r="F1111"/>
  <c r="E1111"/>
  <c r="H1110"/>
  <c r="G1110"/>
  <c r="F1110"/>
  <c r="E1110"/>
  <c r="H1109"/>
  <c r="G1109"/>
  <c r="F1109"/>
  <c r="E1109"/>
  <c r="H1108"/>
  <c r="G1108"/>
  <c r="F1108"/>
  <c r="E1108"/>
  <c r="H1107"/>
  <c r="G1107"/>
  <c r="F1107"/>
  <c r="E1107"/>
  <c r="H1106"/>
  <c r="G1106"/>
  <c r="F1106"/>
  <c r="E1106"/>
  <c r="H1105"/>
  <c r="G1105"/>
  <c r="F1105"/>
  <c r="E1105"/>
  <c r="H1104"/>
  <c r="G1104"/>
  <c r="F1104"/>
  <c r="E1104"/>
  <c r="H1103"/>
  <c r="G1103"/>
  <c r="F1103"/>
  <c r="E1103"/>
  <c r="H1102"/>
  <c r="G1102"/>
  <c r="F1102"/>
  <c r="E1102"/>
  <c r="H1101"/>
  <c r="G1101"/>
  <c r="F1101"/>
  <c r="E1101"/>
  <c r="H1100"/>
  <c r="G1100"/>
  <c r="F1100"/>
  <c r="E1100"/>
  <c r="H1099"/>
  <c r="G1099"/>
  <c r="F1099"/>
  <c r="E1099"/>
  <c r="H1098"/>
  <c r="G1098"/>
  <c r="F1098"/>
  <c r="E1098"/>
  <c r="H1097"/>
  <c r="G1097"/>
  <c r="F1097"/>
  <c r="E1097"/>
  <c r="H1096"/>
  <c r="G1096"/>
  <c r="F1096"/>
  <c r="E1096"/>
  <c r="H1095"/>
  <c r="G1095"/>
  <c r="F1095"/>
  <c r="E1095"/>
  <c r="H1094"/>
  <c r="G1094"/>
  <c r="F1094"/>
  <c r="E1094"/>
  <c r="H1093"/>
  <c r="G1093"/>
  <c r="F1093"/>
  <c r="E1093"/>
  <c r="H1092"/>
  <c r="G1092"/>
  <c r="F1092"/>
  <c r="E1092"/>
  <c r="H1091"/>
  <c r="G1091"/>
  <c r="F1091"/>
  <c r="E1091"/>
  <c r="H1090"/>
  <c r="G1090"/>
  <c r="F1090"/>
  <c r="E1090"/>
  <c r="H1089"/>
  <c r="G1089"/>
  <c r="F1089"/>
  <c r="E1089"/>
  <c r="H1088"/>
  <c r="G1088"/>
  <c r="F1088"/>
  <c r="E1088"/>
  <c r="H1087"/>
  <c r="G1087"/>
  <c r="F1087"/>
  <c r="E1087"/>
  <c r="H1086"/>
  <c r="G1086"/>
  <c r="F1086"/>
  <c r="E1086"/>
  <c r="H1085"/>
  <c r="G1085"/>
  <c r="F1085"/>
  <c r="E1085"/>
  <c r="H1084"/>
  <c r="G1084"/>
  <c r="F1084"/>
  <c r="E1084"/>
  <c r="H1083"/>
  <c r="G1083"/>
  <c r="F1083"/>
  <c r="E1083"/>
  <c r="H1082"/>
  <c r="G1082"/>
  <c r="F1082"/>
  <c r="E1082"/>
  <c r="H1081"/>
  <c r="G1081"/>
  <c r="F1081"/>
  <c r="E1081"/>
  <c r="H1080"/>
  <c r="G1080"/>
  <c r="F1080"/>
  <c r="E1080"/>
  <c r="H1079"/>
  <c r="G1079"/>
  <c r="F1079"/>
  <c r="E1079"/>
  <c r="H1078"/>
  <c r="G1078"/>
  <c r="F1078"/>
  <c r="E1078"/>
  <c r="H1077"/>
  <c r="G1077"/>
  <c r="F1077"/>
  <c r="E1077"/>
  <c r="H1076"/>
  <c r="G1076"/>
  <c r="F1076"/>
  <c r="E1076"/>
  <c r="H1075"/>
  <c r="G1075"/>
  <c r="F1075"/>
  <c r="E1075"/>
  <c r="H1074"/>
  <c r="G1074"/>
  <c r="F1074"/>
  <c r="E1074"/>
  <c r="H1073"/>
  <c r="G1073"/>
  <c r="F1073"/>
  <c r="E1073"/>
  <c r="H1072"/>
  <c r="G1072"/>
  <c r="F1072"/>
  <c r="E1072"/>
  <c r="H1071"/>
  <c r="G1071"/>
  <c r="F1071"/>
  <c r="E1071"/>
  <c r="H1070"/>
  <c r="G1070"/>
  <c r="F1070"/>
  <c r="E1070"/>
  <c r="H1069"/>
  <c r="G1069"/>
  <c r="F1069"/>
  <c r="E1069"/>
  <c r="H1068"/>
  <c r="G1068"/>
  <c r="F1068"/>
  <c r="E1068"/>
  <c r="H1067"/>
  <c r="G1067"/>
  <c r="F1067"/>
  <c r="E1067"/>
  <c r="H1066"/>
  <c r="G1066"/>
  <c r="F1066"/>
  <c r="E1066"/>
  <c r="H1065"/>
  <c r="G1065"/>
  <c r="F1065"/>
  <c r="E1065"/>
  <c r="H1064"/>
  <c r="G1064"/>
  <c r="F1064"/>
  <c r="E1064"/>
  <c r="H1063"/>
  <c r="G1063"/>
  <c r="F1063"/>
  <c r="E1063"/>
  <c r="H1062"/>
  <c r="G1062"/>
  <c r="F1062"/>
  <c r="E1062"/>
  <c r="H1061"/>
  <c r="G1061"/>
  <c r="F1061"/>
  <c r="E1061"/>
  <c r="H1060"/>
  <c r="G1060"/>
  <c r="F1060"/>
  <c r="E1060"/>
  <c r="H1059"/>
  <c r="G1059"/>
  <c r="F1059"/>
  <c r="E1059"/>
  <c r="H1058"/>
  <c r="G1058"/>
  <c r="F1058"/>
  <c r="E1058"/>
  <c r="H1057"/>
  <c r="G1057"/>
  <c r="F1057"/>
  <c r="E1057"/>
  <c r="H1056"/>
  <c r="G1056"/>
  <c r="F1056"/>
  <c r="E1056"/>
  <c r="H1055"/>
  <c r="G1055"/>
  <c r="F1055"/>
  <c r="E1055"/>
  <c r="H1054"/>
  <c r="G1054"/>
  <c r="F1054"/>
  <c r="E1054"/>
  <c r="H1053"/>
  <c r="G1053"/>
  <c r="F1053"/>
  <c r="E1053"/>
  <c r="H1052"/>
  <c r="G1052"/>
  <c r="F1052"/>
  <c r="E1052"/>
  <c r="H1051"/>
  <c r="G1051"/>
  <c r="F1051"/>
  <c r="E1051"/>
  <c r="H1050"/>
  <c r="G1050"/>
  <c r="F1050"/>
  <c r="E1050"/>
  <c r="H1049"/>
  <c r="G1049"/>
  <c r="F1049"/>
  <c r="E1049"/>
  <c r="H1048"/>
  <c r="G1048"/>
  <c r="F1048"/>
  <c r="E1048"/>
  <c r="H1047"/>
  <c r="G1047"/>
  <c r="F1047"/>
  <c r="E1047"/>
  <c r="H1046"/>
  <c r="G1046"/>
  <c r="F1046"/>
  <c r="E1046"/>
  <c r="H1045"/>
  <c r="G1045"/>
  <c r="F1045"/>
  <c r="E1045"/>
  <c r="H1044"/>
  <c r="G1044"/>
  <c r="F1044"/>
  <c r="E1044"/>
  <c r="H1043"/>
  <c r="G1043"/>
  <c r="F1043"/>
  <c r="E1043"/>
  <c r="H1042"/>
  <c r="G1042"/>
  <c r="F1042"/>
  <c r="E1042"/>
  <c r="H1041"/>
  <c r="G1041"/>
  <c r="F1041"/>
  <c r="E1041"/>
  <c r="H1040"/>
  <c r="G1040"/>
  <c r="F1040"/>
  <c r="E1040"/>
  <c r="H1039"/>
  <c r="G1039"/>
  <c r="F1039"/>
  <c r="E1039"/>
  <c r="H1038"/>
  <c r="G1038"/>
  <c r="F1038"/>
  <c r="E1038"/>
  <c r="H1037"/>
  <c r="G1037"/>
  <c r="F1037"/>
  <c r="E1037"/>
  <c r="H1036"/>
  <c r="G1036"/>
  <c r="F1036"/>
  <c r="E1036"/>
  <c r="H1035"/>
  <c r="G1035"/>
  <c r="F1035"/>
  <c r="E1035"/>
  <c r="H1034"/>
  <c r="G1034"/>
  <c r="F1034"/>
  <c r="E1034"/>
  <c r="H1033"/>
  <c r="G1033"/>
  <c r="F1033"/>
  <c r="E1033"/>
  <c r="H1032"/>
  <c r="G1032"/>
  <c r="F1032"/>
  <c r="E1032"/>
  <c r="H1031"/>
  <c r="G1031"/>
  <c r="F1031"/>
  <c r="E1031"/>
  <c r="H1030"/>
  <c r="G1030"/>
  <c r="F1030"/>
  <c r="E1030"/>
  <c r="H1029"/>
  <c r="G1029"/>
  <c r="F1029"/>
  <c r="E1029"/>
  <c r="H1028"/>
  <c r="G1028"/>
  <c r="F1028"/>
  <c r="E1028"/>
  <c r="H1027"/>
  <c r="G1027"/>
  <c r="F1027"/>
  <c r="E1027"/>
  <c r="H1026"/>
  <c r="G1026"/>
  <c r="F1026"/>
  <c r="E1026"/>
  <c r="H1025"/>
  <c r="G1025"/>
  <c r="F1025"/>
  <c r="E1025"/>
  <c r="H1024"/>
  <c r="G1024"/>
  <c r="F1024"/>
  <c r="E1024"/>
  <c r="H1023"/>
  <c r="G1023"/>
  <c r="F1023"/>
  <c r="E1023"/>
  <c r="H1022"/>
  <c r="G1022"/>
  <c r="F1022"/>
  <c r="E1022"/>
  <c r="H1021"/>
  <c r="G1021"/>
  <c r="F1021"/>
  <c r="E1021"/>
  <c r="H1020"/>
  <c r="G1020"/>
  <c r="F1020"/>
  <c r="E1020"/>
  <c r="H1019"/>
  <c r="G1019"/>
  <c r="F1019"/>
  <c r="E1019"/>
  <c r="H1018"/>
  <c r="G1018"/>
  <c r="F1018"/>
  <c r="E1018"/>
  <c r="H1017"/>
  <c r="G1017"/>
  <c r="F1017"/>
  <c r="E1017"/>
  <c r="H1016"/>
  <c r="G1016"/>
  <c r="F1016"/>
  <c r="E1016"/>
  <c r="H1015"/>
  <c r="G1015"/>
  <c r="F1015"/>
  <c r="E1015"/>
  <c r="H1014"/>
  <c r="G1014"/>
  <c r="F1014"/>
  <c r="E1014"/>
  <c r="H1013"/>
  <c r="G1013"/>
  <c r="F1013"/>
  <c r="E1013"/>
  <c r="H1012"/>
  <c r="G1012"/>
  <c r="F1012"/>
  <c r="E1012"/>
  <c r="H1011"/>
  <c r="G1011"/>
  <c r="F1011"/>
  <c r="E1011"/>
  <c r="H1010"/>
  <c r="G1010"/>
  <c r="F1010"/>
  <c r="E1010"/>
  <c r="H1009"/>
  <c r="G1009"/>
  <c r="F1009"/>
  <c r="E1009"/>
  <c r="H1008"/>
  <c r="G1008"/>
  <c r="F1008"/>
  <c r="E1008"/>
  <c r="H1007"/>
  <c r="G1007"/>
  <c r="F1007"/>
  <c r="E1007"/>
  <c r="H1006"/>
  <c r="G1006"/>
  <c r="F1006"/>
  <c r="E1006"/>
  <c r="H1005"/>
  <c r="G1005"/>
  <c r="F1005"/>
  <c r="E1005"/>
  <c r="H1004"/>
  <c r="G1004"/>
  <c r="F1004"/>
  <c r="E1004"/>
  <c r="H1003"/>
  <c r="G1003"/>
  <c r="F1003"/>
  <c r="E1003"/>
  <c r="H1002"/>
  <c r="G1002"/>
  <c r="F1002"/>
  <c r="E1002"/>
  <c r="H1001"/>
  <c r="G1001"/>
  <c r="F1001"/>
  <c r="E1001"/>
  <c r="H1000"/>
  <c r="G1000"/>
  <c r="F1000"/>
  <c r="E1000"/>
  <c r="H999"/>
  <c r="G999"/>
  <c r="F999"/>
  <c r="E999"/>
  <c r="H998"/>
  <c r="G998"/>
  <c r="F998"/>
  <c r="E998"/>
  <c r="H997"/>
  <c r="G997"/>
  <c r="F997"/>
  <c r="E997"/>
  <c r="H996"/>
  <c r="G996"/>
  <c r="F996"/>
  <c r="E996"/>
  <c r="H995"/>
  <c r="G995"/>
  <c r="F995"/>
  <c r="E995"/>
  <c r="H994"/>
  <c r="G994"/>
  <c r="F994"/>
  <c r="E994"/>
  <c r="H993"/>
  <c r="G993"/>
  <c r="F993"/>
  <c r="E993"/>
  <c r="H992"/>
  <c r="G992"/>
  <c r="F992"/>
  <c r="E992"/>
  <c r="H991"/>
  <c r="G991"/>
  <c r="F991"/>
  <c r="E991"/>
  <c r="H990"/>
  <c r="G990"/>
  <c r="F990"/>
  <c r="E990"/>
  <c r="H989"/>
  <c r="G989"/>
  <c r="F989"/>
  <c r="E989"/>
  <c r="H988"/>
  <c r="G988"/>
  <c r="F988"/>
  <c r="E988"/>
  <c r="H987"/>
  <c r="G987"/>
  <c r="F987"/>
  <c r="E987"/>
  <c r="H986"/>
  <c r="G986"/>
  <c r="F986"/>
  <c r="E986"/>
  <c r="H985"/>
  <c r="G985"/>
  <c r="F985"/>
  <c r="E985"/>
  <c r="H984"/>
  <c r="G984"/>
  <c r="F984"/>
  <c r="E984"/>
  <c r="H983"/>
  <c r="G983"/>
  <c r="F983"/>
  <c r="E983"/>
  <c r="H982"/>
  <c r="G982"/>
  <c r="F982"/>
  <c r="E982"/>
  <c r="H981"/>
  <c r="G981"/>
  <c r="F981"/>
  <c r="E981"/>
  <c r="H980"/>
  <c r="G980"/>
  <c r="F980"/>
  <c r="E980"/>
  <c r="H979"/>
  <c r="G979"/>
  <c r="F979"/>
  <c r="E979"/>
  <c r="H978"/>
  <c r="G978"/>
  <c r="F978"/>
  <c r="E978"/>
  <c r="H977"/>
  <c r="G977"/>
  <c r="F977"/>
  <c r="E977"/>
  <c r="H976"/>
  <c r="G976"/>
  <c r="F976"/>
  <c r="E976"/>
  <c r="H975"/>
  <c r="G975"/>
  <c r="F975"/>
  <c r="E975"/>
  <c r="H974"/>
  <c r="G974"/>
  <c r="F974"/>
  <c r="E974"/>
  <c r="H973"/>
  <c r="G973"/>
  <c r="F973"/>
  <c r="E973"/>
  <c r="H972"/>
  <c r="G972"/>
  <c r="F972"/>
  <c r="E972"/>
  <c r="H971"/>
  <c r="G971"/>
  <c r="F971"/>
  <c r="E971"/>
  <c r="H970"/>
  <c r="G970"/>
  <c r="F970"/>
  <c r="E970"/>
  <c r="H969"/>
  <c r="G969"/>
  <c r="F969"/>
  <c r="E969"/>
  <c r="H968"/>
  <c r="G968"/>
  <c r="F968"/>
  <c r="E968"/>
  <c r="H967"/>
  <c r="G967"/>
  <c r="F967"/>
  <c r="E967"/>
  <c r="H966"/>
  <c r="G966"/>
  <c r="F966"/>
  <c r="E966"/>
  <c r="H965"/>
  <c r="G965"/>
  <c r="F965"/>
  <c r="E965"/>
  <c r="H964"/>
  <c r="G964"/>
  <c r="F964"/>
  <c r="E964"/>
  <c r="H963"/>
  <c r="G963"/>
  <c r="F963"/>
  <c r="E963"/>
  <c r="H962"/>
  <c r="G962"/>
  <c r="F962"/>
  <c r="E962"/>
  <c r="H961"/>
  <c r="G961"/>
  <c r="F961"/>
  <c r="E961"/>
  <c r="H960"/>
  <c r="G960"/>
  <c r="F960"/>
  <c r="E960"/>
  <c r="H959"/>
  <c r="G959"/>
  <c r="F959"/>
  <c r="E959"/>
  <c r="H958"/>
  <c r="G958"/>
  <c r="F958"/>
  <c r="E958"/>
  <c r="H957"/>
  <c r="G957"/>
  <c r="F957"/>
  <c r="E957"/>
  <c r="H956"/>
  <c r="G956"/>
  <c r="F956"/>
  <c r="E956"/>
  <c r="H955"/>
  <c r="G955"/>
  <c r="F955"/>
  <c r="E955"/>
  <c r="H954"/>
  <c r="G954"/>
  <c r="F954"/>
  <c r="E954"/>
  <c r="H953"/>
  <c r="G953"/>
  <c r="F953"/>
  <c r="E953"/>
  <c r="H952"/>
  <c r="G952"/>
  <c r="F952"/>
  <c r="E952"/>
  <c r="H951"/>
  <c r="G951"/>
  <c r="F951"/>
  <c r="E951"/>
  <c r="H950"/>
  <c r="G950"/>
  <c r="F950"/>
  <c r="E950"/>
  <c r="H949"/>
  <c r="G949"/>
  <c r="F949"/>
  <c r="E949"/>
  <c r="H948"/>
  <c r="G948"/>
  <c r="F948"/>
  <c r="E948"/>
  <c r="H947"/>
  <c r="G947"/>
  <c r="F947"/>
  <c r="E947"/>
  <c r="H946"/>
  <c r="G946"/>
  <c r="F946"/>
  <c r="E946"/>
  <c r="H945"/>
  <c r="G945"/>
  <c r="F945"/>
  <c r="E945"/>
  <c r="H944"/>
  <c r="G944"/>
  <c r="F944"/>
  <c r="E944"/>
  <c r="H943"/>
  <c r="G943"/>
  <c r="F943"/>
  <c r="E943"/>
  <c r="H942"/>
  <c r="G942"/>
  <c r="F942"/>
  <c r="E942"/>
  <c r="H941"/>
  <c r="G941"/>
  <c r="F941"/>
  <c r="E941"/>
  <c r="H940"/>
  <c r="G940"/>
  <c r="F940"/>
  <c r="E940"/>
  <c r="H939"/>
  <c r="G939"/>
  <c r="F939"/>
  <c r="E939"/>
  <c r="H938"/>
  <c r="G938"/>
  <c r="F938"/>
  <c r="E938"/>
  <c r="H937"/>
  <c r="G937"/>
  <c r="F937"/>
  <c r="E937"/>
  <c r="H936"/>
  <c r="G936"/>
  <c r="F936"/>
  <c r="E936"/>
  <c r="H935"/>
  <c r="G935"/>
  <c r="F935"/>
  <c r="E935"/>
  <c r="H934"/>
  <c r="G934"/>
  <c r="F934"/>
  <c r="E934"/>
  <c r="H933"/>
  <c r="G933"/>
  <c r="F933"/>
  <c r="E933"/>
  <c r="H932"/>
  <c r="G932"/>
  <c r="F932"/>
  <c r="E932"/>
  <c r="H931"/>
  <c r="G931"/>
  <c r="F931"/>
  <c r="E931"/>
  <c r="H930"/>
  <c r="G930"/>
  <c r="F930"/>
  <c r="E930"/>
  <c r="H929"/>
  <c r="G929"/>
  <c r="F929"/>
  <c r="E929"/>
  <c r="H928"/>
  <c r="G928"/>
  <c r="F928"/>
  <c r="E928"/>
  <c r="H927"/>
  <c r="G927"/>
  <c r="F927"/>
  <c r="E927"/>
  <c r="H926"/>
  <c r="G926"/>
  <c r="F926"/>
  <c r="E926"/>
  <c r="H925"/>
  <c r="G925"/>
  <c r="F925"/>
  <c r="E925"/>
  <c r="H924"/>
  <c r="G924"/>
  <c r="F924"/>
  <c r="E924"/>
  <c r="H923"/>
  <c r="G923"/>
  <c r="F923"/>
  <c r="E923"/>
  <c r="H922"/>
  <c r="G922"/>
  <c r="F922"/>
  <c r="E922"/>
  <c r="H921"/>
  <c r="G921"/>
  <c r="F921"/>
  <c r="E921"/>
  <c r="H920"/>
  <c r="G920"/>
  <c r="F920"/>
  <c r="E920"/>
  <c r="H919"/>
  <c r="G919"/>
  <c r="F919"/>
  <c r="E919"/>
  <c r="H918"/>
  <c r="G918"/>
  <c r="F918"/>
  <c r="E918"/>
  <c r="H917"/>
  <c r="G917"/>
  <c r="F917"/>
  <c r="E917"/>
  <c r="H916"/>
  <c r="G916"/>
  <c r="F916"/>
  <c r="E916"/>
  <c r="H915"/>
  <c r="G915"/>
  <c r="F915"/>
  <c r="E915"/>
  <c r="H914"/>
  <c r="G914"/>
  <c r="F914"/>
  <c r="E914"/>
  <c r="H913"/>
  <c r="G913"/>
  <c r="F913"/>
  <c r="E913"/>
  <c r="H912"/>
  <c r="G912"/>
  <c r="F912"/>
  <c r="E912"/>
  <c r="H911"/>
  <c r="G911"/>
  <c r="F911"/>
  <c r="E911"/>
  <c r="H910"/>
  <c r="G910"/>
  <c r="F910"/>
  <c r="E910"/>
  <c r="H909"/>
  <c r="G909"/>
  <c r="F909"/>
  <c r="E909"/>
  <c r="H908"/>
  <c r="G908"/>
  <c r="F908"/>
  <c r="E908"/>
  <c r="H907"/>
  <c r="G907"/>
  <c r="F907"/>
  <c r="E907"/>
  <c r="H906"/>
  <c r="G906"/>
  <c r="F906"/>
  <c r="E906"/>
  <c r="H905"/>
  <c r="G905"/>
  <c r="F905"/>
  <c r="E905"/>
  <c r="H904"/>
  <c r="G904"/>
  <c r="F904"/>
  <c r="E904"/>
  <c r="H903"/>
  <c r="G903"/>
  <c r="F903"/>
  <c r="E903"/>
  <c r="H902"/>
  <c r="G902"/>
  <c r="F902"/>
  <c r="E902"/>
  <c r="H901"/>
  <c r="G901"/>
  <c r="F901"/>
  <c r="E901"/>
  <c r="H900"/>
  <c r="G900"/>
  <c r="F900"/>
  <c r="E900"/>
  <c r="H899"/>
  <c r="G899"/>
  <c r="F899"/>
  <c r="E899"/>
  <c r="H898"/>
  <c r="G898"/>
  <c r="F898"/>
  <c r="E898"/>
  <c r="H897"/>
  <c r="G897"/>
  <c r="F897"/>
  <c r="E897"/>
  <c r="H896"/>
  <c r="G896"/>
  <c r="F896"/>
  <c r="E896"/>
  <c r="H895"/>
  <c r="G895"/>
  <c r="F895"/>
  <c r="E895"/>
  <c r="H894"/>
  <c r="G894"/>
  <c r="F894"/>
  <c r="E894"/>
  <c r="H893"/>
  <c r="G893"/>
  <c r="F893"/>
  <c r="E893"/>
  <c r="H892"/>
  <c r="G892"/>
  <c r="F892"/>
  <c r="E892"/>
  <c r="H891"/>
  <c r="G891"/>
  <c r="F891"/>
  <c r="E891"/>
  <c r="H890"/>
  <c r="G890"/>
  <c r="F890"/>
  <c r="E890"/>
  <c r="H889"/>
  <c r="G889"/>
  <c r="F889"/>
  <c r="E889"/>
  <c r="H888"/>
  <c r="G888"/>
  <c r="F888"/>
  <c r="E888"/>
  <c r="H887"/>
  <c r="G887"/>
  <c r="F887"/>
  <c r="E887"/>
  <c r="H886"/>
  <c r="G886"/>
  <c r="F886"/>
  <c r="E886"/>
  <c r="H885"/>
  <c r="G885"/>
  <c r="F885"/>
  <c r="E885"/>
  <c r="H884"/>
  <c r="G884"/>
  <c r="F884"/>
  <c r="E884"/>
  <c r="H883"/>
  <c r="G883"/>
  <c r="F883"/>
  <c r="E883"/>
  <c r="H882"/>
  <c r="G882"/>
  <c r="F882"/>
  <c r="E882"/>
  <c r="H881"/>
  <c r="G881"/>
  <c r="F881"/>
  <c r="E881"/>
  <c r="H880"/>
  <c r="G880"/>
  <c r="F880"/>
  <c r="E880"/>
  <c r="H879"/>
  <c r="G879"/>
  <c r="F879"/>
  <c r="E879"/>
  <c r="H878"/>
  <c r="G878"/>
  <c r="F878"/>
  <c r="E878"/>
  <c r="H877"/>
  <c r="G877"/>
  <c r="F877"/>
  <c r="E877"/>
  <c r="H876"/>
  <c r="G876"/>
  <c r="F876"/>
  <c r="E876"/>
  <c r="H875"/>
  <c r="G875"/>
  <c r="F875"/>
  <c r="E875"/>
  <c r="H874"/>
  <c r="G874"/>
  <c r="F874"/>
  <c r="E874"/>
  <c r="H873"/>
  <c r="G873"/>
  <c r="F873"/>
  <c r="E873"/>
  <c r="H872"/>
  <c r="G872"/>
  <c r="F872"/>
  <c r="E872"/>
  <c r="H871"/>
  <c r="G871"/>
  <c r="F871"/>
  <c r="E871"/>
  <c r="H870"/>
  <c r="G870"/>
  <c r="F870"/>
  <c r="E870"/>
  <c r="H869"/>
  <c r="G869"/>
  <c r="F869"/>
  <c r="E869"/>
  <c r="H868"/>
  <c r="G868"/>
  <c r="F868"/>
  <c r="E868"/>
  <c r="H867"/>
  <c r="G867"/>
  <c r="F867"/>
  <c r="E867"/>
  <c r="H866"/>
  <c r="G866"/>
  <c r="F866"/>
  <c r="E866"/>
  <c r="H865"/>
  <c r="G865"/>
  <c r="F865"/>
  <c r="E865"/>
  <c r="H864"/>
  <c r="G864"/>
  <c r="F864"/>
  <c r="E864"/>
  <c r="H863"/>
  <c r="G863"/>
  <c r="F863"/>
  <c r="E863"/>
  <c r="H862"/>
  <c r="G862"/>
  <c r="F862"/>
  <c r="E862"/>
  <c r="H861"/>
  <c r="G861"/>
  <c r="F861"/>
  <c r="E861"/>
  <c r="H860"/>
  <c r="G860"/>
  <c r="F860"/>
  <c r="E860"/>
  <c r="H859"/>
  <c r="G859"/>
  <c r="F859"/>
  <c r="E859"/>
  <c r="H858"/>
  <c r="G858"/>
  <c r="F858"/>
  <c r="E858"/>
  <c r="H857"/>
  <c r="G857"/>
  <c r="F857"/>
  <c r="E857"/>
  <c r="H856"/>
  <c r="G856"/>
  <c r="F856"/>
  <c r="E856"/>
  <c r="H855"/>
  <c r="G855"/>
  <c r="F855"/>
  <c r="E855"/>
  <c r="H854"/>
  <c r="G854"/>
  <c r="F854"/>
  <c r="E854"/>
  <c r="H853"/>
  <c r="G853"/>
  <c r="F853"/>
  <c r="E853"/>
  <c r="H852"/>
  <c r="G852"/>
  <c r="F852"/>
  <c r="E852"/>
  <c r="H851"/>
  <c r="G851"/>
  <c r="F851"/>
  <c r="E851"/>
  <c r="H850"/>
  <c r="G850"/>
  <c r="F850"/>
  <c r="E850"/>
  <c r="H849"/>
  <c r="G849"/>
  <c r="F849"/>
  <c r="E849"/>
  <c r="H848"/>
  <c r="G848"/>
  <c r="F848"/>
  <c r="E848"/>
  <c r="H847"/>
  <c r="G847"/>
  <c r="F847"/>
  <c r="E847"/>
  <c r="H846"/>
  <c r="G846"/>
  <c r="F846"/>
  <c r="E846"/>
  <c r="H845"/>
  <c r="G845"/>
  <c r="F845"/>
  <c r="E845"/>
  <c r="H844"/>
  <c r="G844"/>
  <c r="F844"/>
  <c r="E844"/>
  <c r="H843"/>
  <c r="G843"/>
  <c r="F843"/>
  <c r="E843"/>
  <c r="H842"/>
  <c r="G842"/>
  <c r="F842"/>
  <c r="E842"/>
  <c r="H841"/>
  <c r="G841"/>
  <c r="F841"/>
  <c r="E841"/>
  <c r="H840"/>
  <c r="G840"/>
  <c r="F840"/>
  <c r="E840"/>
  <c r="H839"/>
  <c r="G839"/>
  <c r="F839"/>
  <c r="E839"/>
  <c r="H838"/>
  <c r="G838"/>
  <c r="F838"/>
  <c r="E838"/>
  <c r="H837"/>
  <c r="G837"/>
  <c r="F837"/>
  <c r="E837"/>
  <c r="H836"/>
  <c r="G836"/>
  <c r="F836"/>
  <c r="E836"/>
  <c r="H835"/>
  <c r="G835"/>
  <c r="F835"/>
  <c r="E835"/>
  <c r="H834"/>
  <c r="G834"/>
  <c r="F834"/>
  <c r="E834"/>
  <c r="H833"/>
  <c r="G833"/>
  <c r="F833"/>
  <c r="E833"/>
  <c r="H832"/>
  <c r="G832"/>
  <c r="F832"/>
  <c r="E832"/>
  <c r="H831"/>
  <c r="G831"/>
  <c r="F831"/>
  <c r="E831"/>
  <c r="H830"/>
  <c r="G830"/>
  <c r="F830"/>
  <c r="E830"/>
  <c r="H829"/>
  <c r="G829"/>
  <c r="F829"/>
  <c r="E829"/>
  <c r="H828"/>
  <c r="G828"/>
  <c r="F828"/>
  <c r="E828"/>
  <c r="H827"/>
  <c r="G827"/>
  <c r="F827"/>
  <c r="E827"/>
  <c r="H826"/>
  <c r="G826"/>
  <c r="F826"/>
  <c r="E826"/>
  <c r="H825"/>
  <c r="G825"/>
  <c r="F825"/>
  <c r="E825"/>
  <c r="H824"/>
  <c r="G824"/>
  <c r="F824"/>
  <c r="E824"/>
  <c r="H823"/>
  <c r="G823"/>
  <c r="F823"/>
  <c r="E823"/>
  <c r="H822"/>
  <c r="G822"/>
  <c r="F822"/>
  <c r="E822"/>
  <c r="H821"/>
  <c r="G821"/>
  <c r="F821"/>
  <c r="E821"/>
  <c r="H820"/>
  <c r="G820"/>
  <c r="F820"/>
  <c r="E820"/>
  <c r="H819"/>
  <c r="G819"/>
  <c r="F819"/>
  <c r="E819"/>
  <c r="H818"/>
  <c r="G818"/>
  <c r="F818"/>
  <c r="E818"/>
  <c r="H817"/>
  <c r="G817"/>
  <c r="F817"/>
  <c r="E817"/>
  <c r="H816"/>
  <c r="G816"/>
  <c r="F816"/>
  <c r="E816"/>
  <c r="H815"/>
  <c r="G815"/>
  <c r="F815"/>
  <c r="E815"/>
  <c r="H814"/>
  <c r="G814"/>
  <c r="F814"/>
  <c r="E814"/>
  <c r="H813"/>
  <c r="G813"/>
  <c r="F813"/>
  <c r="E813"/>
  <c r="H812"/>
  <c r="G812"/>
  <c r="F812"/>
  <c r="E812"/>
  <c r="H811"/>
  <c r="G811"/>
  <c r="F811"/>
  <c r="E811"/>
  <c r="H810"/>
  <c r="G810"/>
  <c r="F810"/>
  <c r="E810"/>
  <c r="H809"/>
  <c r="G809"/>
  <c r="F809"/>
  <c r="E809"/>
  <c r="H808"/>
  <c r="G808"/>
  <c r="F808"/>
  <c r="E808"/>
  <c r="H807"/>
  <c r="G807"/>
  <c r="F807"/>
  <c r="E807"/>
  <c r="H806"/>
  <c r="G806"/>
  <c r="F806"/>
  <c r="E806"/>
  <c r="H805"/>
  <c r="G805"/>
  <c r="F805"/>
  <c r="E805"/>
  <c r="H804"/>
  <c r="G804"/>
  <c r="F804"/>
  <c r="E804"/>
  <c r="H803"/>
  <c r="G803"/>
  <c r="F803"/>
  <c r="E803"/>
  <c r="H802"/>
  <c r="G802"/>
  <c r="F802"/>
  <c r="E802"/>
  <c r="H801"/>
  <c r="G801"/>
  <c r="F801"/>
  <c r="E801"/>
  <c r="H800"/>
  <c r="G800"/>
  <c r="F800"/>
  <c r="E800"/>
  <c r="H799"/>
  <c r="G799"/>
  <c r="F799"/>
  <c r="E799"/>
  <c r="H798"/>
  <c r="G798"/>
  <c r="F798"/>
  <c r="E798"/>
  <c r="H797"/>
  <c r="G797"/>
  <c r="F797"/>
  <c r="E797"/>
  <c r="H796"/>
  <c r="G796"/>
  <c r="F796"/>
  <c r="E796"/>
  <c r="H795"/>
  <c r="G795"/>
  <c r="F795"/>
  <c r="E795"/>
  <c r="H794"/>
  <c r="G794"/>
  <c r="F794"/>
  <c r="E794"/>
  <c r="H793"/>
  <c r="G793"/>
  <c r="F793"/>
  <c r="E793"/>
  <c r="H792"/>
  <c r="G792"/>
  <c r="F792"/>
  <c r="E792"/>
  <c r="H791"/>
  <c r="G791"/>
  <c r="F791"/>
  <c r="E791"/>
  <c r="H790"/>
  <c r="G790"/>
  <c r="F790"/>
  <c r="E790"/>
  <c r="H789"/>
  <c r="G789"/>
  <c r="F789"/>
  <c r="E789"/>
  <c r="H788"/>
  <c r="G788"/>
  <c r="F788"/>
  <c r="E788"/>
  <c r="H787"/>
  <c r="G787"/>
  <c r="F787"/>
  <c r="E787"/>
  <c r="H786"/>
  <c r="G786"/>
  <c r="F786"/>
  <c r="E786"/>
  <c r="H785"/>
  <c r="G785"/>
  <c r="F785"/>
  <c r="E785"/>
  <c r="H784"/>
  <c r="G784"/>
  <c r="F784"/>
  <c r="E784"/>
  <c r="H783"/>
  <c r="G783"/>
  <c r="F783"/>
  <c r="E783"/>
  <c r="H782"/>
  <c r="G782"/>
  <c r="F782"/>
  <c r="E782"/>
  <c r="H781"/>
  <c r="G781"/>
  <c r="F781"/>
  <c r="E781"/>
  <c r="H780"/>
  <c r="G780"/>
  <c r="F780"/>
  <c r="E780"/>
  <c r="H779"/>
  <c r="G779"/>
  <c r="F779"/>
  <c r="E779"/>
  <c r="H778"/>
  <c r="G778"/>
  <c r="F778"/>
  <c r="E778"/>
  <c r="H777"/>
  <c r="G777"/>
  <c r="F777"/>
  <c r="E777"/>
  <c r="H776"/>
  <c r="G776"/>
  <c r="F776"/>
  <c r="E776"/>
  <c r="H775"/>
  <c r="G775"/>
  <c r="F775"/>
  <c r="E775"/>
  <c r="H774"/>
  <c r="G774"/>
  <c r="F774"/>
  <c r="E774"/>
  <c r="H773"/>
  <c r="G773"/>
  <c r="F773"/>
  <c r="E773"/>
  <c r="H772"/>
  <c r="G772"/>
  <c r="F772"/>
  <c r="E772"/>
  <c r="H771"/>
  <c r="G771"/>
  <c r="F771"/>
  <c r="E771"/>
  <c r="H770"/>
  <c r="G770"/>
  <c r="F770"/>
  <c r="E770"/>
  <c r="H769"/>
  <c r="G769"/>
  <c r="F769"/>
  <c r="E769"/>
  <c r="H768"/>
  <c r="G768"/>
  <c r="F768"/>
  <c r="E768"/>
  <c r="H767"/>
  <c r="G767"/>
  <c r="F767"/>
  <c r="E767"/>
  <c r="H766"/>
  <c r="G766"/>
  <c r="F766"/>
  <c r="E766"/>
  <c r="H765"/>
  <c r="G765"/>
  <c r="F765"/>
  <c r="E765"/>
  <c r="H764"/>
  <c r="G764"/>
  <c r="F764"/>
  <c r="E764"/>
  <c r="H763"/>
  <c r="G763"/>
  <c r="F763"/>
  <c r="E763"/>
  <c r="H762"/>
  <c r="G762"/>
  <c r="F762"/>
  <c r="E762"/>
  <c r="H761"/>
  <c r="G761"/>
  <c r="F761"/>
  <c r="E761"/>
  <c r="H760"/>
  <c r="G760"/>
  <c r="F760"/>
  <c r="E760"/>
  <c r="H759"/>
  <c r="G759"/>
  <c r="F759"/>
  <c r="E759"/>
  <c r="H758"/>
  <c r="G758"/>
  <c r="F758"/>
  <c r="E758"/>
  <c r="H757"/>
  <c r="G757"/>
  <c r="F757"/>
  <c r="E757"/>
  <c r="H756"/>
  <c r="G756"/>
  <c r="F756"/>
  <c r="E756"/>
  <c r="H755"/>
  <c r="G755"/>
  <c r="F755"/>
  <c r="E755"/>
  <c r="H754"/>
  <c r="G754"/>
  <c r="F754"/>
  <c r="E754"/>
  <c r="H753"/>
  <c r="G753"/>
  <c r="F753"/>
  <c r="E753"/>
  <c r="H752"/>
  <c r="G752"/>
  <c r="F752"/>
  <c r="E752"/>
  <c r="H751"/>
  <c r="G751"/>
  <c r="F751"/>
  <c r="E751"/>
  <c r="H750"/>
  <c r="G750"/>
  <c r="F750"/>
  <c r="E750"/>
  <c r="H749"/>
  <c r="G749"/>
  <c r="F749"/>
  <c r="E749"/>
  <c r="H748"/>
  <c r="G748"/>
  <c r="F748"/>
  <c r="E748"/>
  <c r="H747"/>
  <c r="G747"/>
  <c r="F747"/>
  <c r="E747"/>
  <c r="H746"/>
  <c r="G746"/>
  <c r="F746"/>
  <c r="E746"/>
  <c r="H745"/>
  <c r="G745"/>
  <c r="F745"/>
  <c r="E745"/>
  <c r="H744"/>
  <c r="G744"/>
  <c r="F744"/>
  <c r="E744"/>
  <c r="H743"/>
  <c r="G743"/>
  <c r="F743"/>
  <c r="E743"/>
  <c r="H742"/>
  <c r="G742"/>
  <c r="F742"/>
  <c r="E742"/>
  <c r="H741"/>
  <c r="G741"/>
  <c r="F741"/>
  <c r="E741"/>
  <c r="H740"/>
  <c r="G740"/>
  <c r="F740"/>
  <c r="E740"/>
  <c r="H739"/>
  <c r="G739"/>
  <c r="F739"/>
  <c r="E739"/>
  <c r="H738"/>
  <c r="G738"/>
  <c r="F738"/>
  <c r="E738"/>
  <c r="H737"/>
  <c r="G737"/>
  <c r="F737"/>
  <c r="E737"/>
  <c r="H736"/>
  <c r="G736"/>
  <c r="F736"/>
  <c r="E736"/>
  <c r="H735"/>
  <c r="G735"/>
  <c r="F735"/>
  <c r="E735"/>
  <c r="H734"/>
  <c r="G734"/>
  <c r="F734"/>
  <c r="E734"/>
  <c r="H733"/>
  <c r="G733"/>
  <c r="F733"/>
  <c r="E733"/>
  <c r="H732"/>
  <c r="G732"/>
  <c r="F732"/>
  <c r="E732"/>
  <c r="H731"/>
  <c r="G731"/>
  <c r="F731"/>
  <c r="E731"/>
  <c r="H730"/>
  <c r="G730"/>
  <c r="F730"/>
  <c r="E730"/>
  <c r="H729"/>
  <c r="G729"/>
  <c r="F729"/>
  <c r="E729"/>
  <c r="H728"/>
  <c r="G728"/>
  <c r="F728"/>
  <c r="E728"/>
  <c r="H727"/>
  <c r="G727"/>
  <c r="F727"/>
  <c r="E727"/>
  <c r="H726"/>
  <c r="G726"/>
  <c r="F726"/>
  <c r="E726"/>
  <c r="H725"/>
  <c r="G725"/>
  <c r="F725"/>
  <c r="E725"/>
  <c r="H724"/>
  <c r="G724"/>
  <c r="F724"/>
  <c r="E724"/>
  <c r="H723"/>
  <c r="G723"/>
  <c r="F723"/>
  <c r="E723"/>
  <c r="H722"/>
  <c r="G722"/>
  <c r="F722"/>
  <c r="E722"/>
  <c r="H721"/>
  <c r="G721"/>
  <c r="F721"/>
  <c r="E721"/>
  <c r="H720"/>
  <c r="G720"/>
  <c r="F720"/>
  <c r="E720"/>
  <c r="H719"/>
  <c r="G719"/>
  <c r="F719"/>
  <c r="E719"/>
  <c r="H718"/>
  <c r="G718"/>
  <c r="F718"/>
  <c r="E718"/>
  <c r="H717"/>
  <c r="G717"/>
  <c r="F717"/>
  <c r="E717"/>
  <c r="H716"/>
  <c r="G716"/>
  <c r="F716"/>
  <c r="E716"/>
  <c r="H715"/>
  <c r="G715"/>
  <c r="F715"/>
  <c r="E715"/>
  <c r="H714"/>
  <c r="G714"/>
  <c r="F714"/>
  <c r="E714"/>
  <c r="H713"/>
  <c r="G713"/>
  <c r="F713"/>
  <c r="E713"/>
  <c r="H712"/>
  <c r="G712"/>
  <c r="F712"/>
  <c r="E712"/>
  <c r="H711"/>
  <c r="G711"/>
  <c r="F711"/>
  <c r="E711"/>
  <c r="H710"/>
  <c r="G710"/>
  <c r="F710"/>
  <c r="E710"/>
  <c r="H709"/>
  <c r="G709"/>
  <c r="F709"/>
  <c r="E709"/>
  <c r="H708"/>
  <c r="G708"/>
  <c r="F708"/>
  <c r="E708"/>
  <c r="H707"/>
  <c r="G707"/>
  <c r="F707"/>
  <c r="E707"/>
  <c r="H706"/>
  <c r="G706"/>
  <c r="F706"/>
  <c r="E706"/>
  <c r="H705"/>
  <c r="G705"/>
  <c r="F705"/>
  <c r="E705"/>
  <c r="H704"/>
  <c r="G704"/>
  <c r="F704"/>
  <c r="E704"/>
  <c r="H703"/>
  <c r="G703"/>
  <c r="F703"/>
  <c r="E703"/>
  <c r="H702"/>
  <c r="G702"/>
  <c r="F702"/>
  <c r="E702"/>
  <c r="H701"/>
  <c r="G701"/>
  <c r="F701"/>
  <c r="E701"/>
  <c r="H700"/>
  <c r="G700"/>
  <c r="F700"/>
  <c r="E700"/>
  <c r="H699"/>
  <c r="G699"/>
  <c r="F699"/>
  <c r="E699"/>
  <c r="H698"/>
  <c r="G698"/>
  <c r="F698"/>
  <c r="E698"/>
  <c r="H697"/>
  <c r="G697"/>
  <c r="F697"/>
  <c r="E697"/>
  <c r="H696"/>
  <c r="G696"/>
  <c r="F696"/>
  <c r="E696"/>
  <c r="H695"/>
  <c r="G695"/>
  <c r="F695"/>
  <c r="E695"/>
  <c r="H694"/>
  <c r="G694"/>
  <c r="F694"/>
  <c r="E694"/>
  <c r="H693"/>
  <c r="G693"/>
  <c r="F693"/>
  <c r="E693"/>
  <c r="H692"/>
  <c r="G692"/>
  <c r="F692"/>
  <c r="E692"/>
  <c r="H691"/>
  <c r="G691"/>
  <c r="F691"/>
  <c r="E691"/>
  <c r="H690"/>
  <c r="G690"/>
  <c r="F690"/>
  <c r="E690"/>
  <c r="H689"/>
  <c r="G689"/>
  <c r="F689"/>
  <c r="E689"/>
  <c r="H688"/>
  <c r="G688"/>
  <c r="F688"/>
  <c r="E688"/>
  <c r="H687"/>
  <c r="G687"/>
  <c r="F687"/>
  <c r="E687"/>
  <c r="H686"/>
  <c r="G686"/>
  <c r="F686"/>
  <c r="E686"/>
  <c r="H685"/>
  <c r="G685"/>
  <c r="F685"/>
  <c r="E685"/>
  <c r="H684"/>
  <c r="G684"/>
  <c r="F684"/>
  <c r="E684"/>
  <c r="H683"/>
  <c r="G683"/>
  <c r="F683"/>
  <c r="E683"/>
  <c r="H682"/>
  <c r="G682"/>
  <c r="F682"/>
  <c r="E682"/>
  <c r="H681"/>
  <c r="G681"/>
  <c r="F681"/>
  <c r="E681"/>
  <c r="H680"/>
  <c r="G680"/>
  <c r="F680"/>
  <c r="E680"/>
  <c r="H679"/>
  <c r="G679"/>
  <c r="F679"/>
  <c r="E679"/>
  <c r="H678"/>
  <c r="G678"/>
  <c r="F678"/>
  <c r="E678"/>
  <c r="H677"/>
  <c r="G677"/>
  <c r="F677"/>
  <c r="E677"/>
  <c r="H676"/>
  <c r="G676"/>
  <c r="F676"/>
  <c r="E676"/>
  <c r="H675"/>
  <c r="G675"/>
  <c r="F675"/>
  <c r="E675"/>
  <c r="H674"/>
  <c r="G674"/>
  <c r="F674"/>
  <c r="E674"/>
  <c r="H673"/>
  <c r="G673"/>
  <c r="F673"/>
  <c r="E673"/>
  <c r="H672"/>
  <c r="G672"/>
  <c r="F672"/>
  <c r="E672"/>
  <c r="H671"/>
  <c r="G671"/>
  <c r="F671"/>
  <c r="E671"/>
  <c r="H670"/>
  <c r="G670"/>
  <c r="F670"/>
  <c r="E670"/>
  <c r="H669"/>
  <c r="G669"/>
  <c r="F669"/>
  <c r="E669"/>
  <c r="H668"/>
  <c r="G668"/>
  <c r="F668"/>
  <c r="E668"/>
  <c r="H667"/>
  <c r="G667"/>
  <c r="F667"/>
  <c r="E667"/>
  <c r="H666"/>
  <c r="G666"/>
  <c r="F666"/>
  <c r="E666"/>
  <c r="H665"/>
  <c r="G665"/>
  <c r="F665"/>
  <c r="E665"/>
  <c r="H664"/>
  <c r="G664"/>
  <c r="F664"/>
  <c r="E664"/>
  <c r="H663"/>
  <c r="G663"/>
  <c r="F663"/>
  <c r="E663"/>
  <c r="H662"/>
  <c r="G662"/>
  <c r="F662"/>
  <c r="E662"/>
  <c r="H661"/>
  <c r="G661"/>
  <c r="F661"/>
  <c r="E661"/>
  <c r="H660"/>
  <c r="G660"/>
  <c r="F660"/>
  <c r="E660"/>
  <c r="H659"/>
  <c r="G659"/>
  <c r="F659"/>
  <c r="E659"/>
  <c r="H658"/>
  <c r="G658"/>
  <c r="F658"/>
  <c r="E658"/>
  <c r="H657"/>
  <c r="G657"/>
  <c r="F657"/>
  <c r="E657"/>
  <c r="H656"/>
  <c r="G656"/>
  <c r="F656"/>
  <c r="E656"/>
  <c r="H655"/>
  <c r="G655"/>
  <c r="F655"/>
  <c r="E655"/>
  <c r="H654"/>
  <c r="G654"/>
  <c r="F654"/>
  <c r="E654"/>
  <c r="H653"/>
  <c r="G653"/>
  <c r="F653"/>
  <c r="E653"/>
  <c r="H652"/>
  <c r="G652"/>
  <c r="F652"/>
  <c r="E652"/>
  <c r="H651"/>
  <c r="G651"/>
  <c r="F651"/>
  <c r="E651"/>
  <c r="H650"/>
  <c r="G650"/>
  <c r="F650"/>
  <c r="E650"/>
  <c r="H649"/>
  <c r="G649"/>
  <c r="F649"/>
  <c r="E649"/>
  <c r="H648"/>
  <c r="G648"/>
  <c r="F648"/>
  <c r="E648"/>
  <c r="H647"/>
  <c r="G647"/>
  <c r="F647"/>
  <c r="E647"/>
  <c r="H646"/>
  <c r="G646"/>
  <c r="F646"/>
  <c r="E646"/>
  <c r="H645"/>
  <c r="G645"/>
  <c r="F645"/>
  <c r="E645"/>
  <c r="H644"/>
  <c r="G644"/>
  <c r="F644"/>
  <c r="E644"/>
  <c r="H643"/>
  <c r="G643"/>
  <c r="F643"/>
  <c r="E643"/>
  <c r="H642"/>
  <c r="G642"/>
  <c r="F642"/>
  <c r="E642"/>
  <c r="H641"/>
  <c r="G641"/>
  <c r="F641"/>
  <c r="E641"/>
  <c r="H640"/>
  <c r="G640"/>
  <c r="F640"/>
  <c r="E640"/>
  <c r="H639"/>
  <c r="G639"/>
  <c r="F639"/>
  <c r="E639"/>
  <c r="H638"/>
  <c r="G638"/>
  <c r="F638"/>
  <c r="E638"/>
  <c r="H637"/>
  <c r="G637"/>
  <c r="F637"/>
  <c r="E637"/>
  <c r="H636"/>
  <c r="G636"/>
  <c r="F636"/>
  <c r="E636"/>
  <c r="H635"/>
  <c r="G635"/>
  <c r="F635"/>
  <c r="E635"/>
  <c r="H634"/>
  <c r="G634"/>
  <c r="F634"/>
  <c r="E634"/>
  <c r="H633"/>
  <c r="G633"/>
  <c r="F633"/>
  <c r="E633"/>
  <c r="H632"/>
  <c r="G632"/>
  <c r="F632"/>
  <c r="E632"/>
  <c r="H631"/>
  <c r="G631"/>
  <c r="F631"/>
  <c r="E631"/>
  <c r="H630"/>
  <c r="G630"/>
  <c r="F630"/>
  <c r="E630"/>
  <c r="H629"/>
  <c r="G629"/>
  <c r="F629"/>
  <c r="E629"/>
  <c r="H628"/>
  <c r="G628"/>
  <c r="F628"/>
  <c r="E628"/>
  <c r="H627"/>
  <c r="G627"/>
  <c r="F627"/>
  <c r="E627"/>
  <c r="H626"/>
  <c r="G626"/>
  <c r="F626"/>
  <c r="E626"/>
  <c r="H625"/>
  <c r="G625"/>
  <c r="F625"/>
  <c r="E625"/>
  <c r="H624"/>
  <c r="G624"/>
  <c r="F624"/>
  <c r="E624"/>
  <c r="H623"/>
  <c r="G623"/>
  <c r="F623"/>
  <c r="E623"/>
  <c r="H622"/>
  <c r="G622"/>
  <c r="F622"/>
  <c r="E622"/>
  <c r="H621"/>
  <c r="G621"/>
  <c r="F621"/>
  <c r="E621"/>
  <c r="H620"/>
  <c r="G620"/>
  <c r="F620"/>
  <c r="E620"/>
  <c r="H619"/>
  <c r="G619"/>
  <c r="F619"/>
  <c r="E619"/>
  <c r="H618"/>
  <c r="G618"/>
  <c r="F618"/>
  <c r="E618"/>
  <c r="H617"/>
  <c r="G617"/>
  <c r="F617"/>
  <c r="E617"/>
  <c r="H616"/>
  <c r="G616"/>
  <c r="F616"/>
  <c r="E616"/>
  <c r="H615"/>
  <c r="G615"/>
  <c r="F615"/>
  <c r="E615"/>
  <c r="H614"/>
  <c r="G614"/>
  <c r="F614"/>
  <c r="E614"/>
  <c r="H613"/>
  <c r="G613"/>
  <c r="F613"/>
  <c r="E613"/>
  <c r="H612"/>
  <c r="G612"/>
  <c r="F612"/>
  <c r="E612"/>
  <c r="H611"/>
  <c r="G611"/>
  <c r="F611"/>
  <c r="E611"/>
  <c r="H610"/>
  <c r="G610"/>
  <c r="F610"/>
  <c r="E610"/>
  <c r="H609"/>
  <c r="G609"/>
  <c r="F609"/>
  <c r="E609"/>
  <c r="H608"/>
  <c r="G608"/>
  <c r="F608"/>
  <c r="E608"/>
  <c r="H607"/>
  <c r="G607"/>
  <c r="F607"/>
  <c r="E607"/>
  <c r="H606"/>
  <c r="G606"/>
  <c r="F606"/>
  <c r="E606"/>
  <c r="H605"/>
  <c r="G605"/>
  <c r="F605"/>
  <c r="E605"/>
  <c r="H604"/>
  <c r="G604"/>
  <c r="F604"/>
  <c r="E604"/>
  <c r="H603"/>
  <c r="G603"/>
  <c r="F603"/>
  <c r="E603"/>
  <c r="H602"/>
  <c r="G602"/>
  <c r="F602"/>
  <c r="E602"/>
  <c r="H601"/>
  <c r="G601"/>
  <c r="F601"/>
  <c r="E601"/>
  <c r="H600"/>
  <c r="G600"/>
  <c r="F600"/>
  <c r="E600"/>
  <c r="H599"/>
  <c r="G599"/>
  <c r="F599"/>
  <c r="E599"/>
  <c r="H598"/>
  <c r="G598"/>
  <c r="F598"/>
  <c r="E598"/>
  <c r="H597"/>
  <c r="G597"/>
  <c r="F597"/>
  <c r="E597"/>
  <c r="H596"/>
  <c r="G596"/>
  <c r="F596"/>
  <c r="E596"/>
  <c r="H595"/>
  <c r="G595"/>
  <c r="F595"/>
  <c r="E595"/>
  <c r="H594"/>
  <c r="G594"/>
  <c r="F594"/>
  <c r="E594"/>
  <c r="H593"/>
  <c r="G593"/>
  <c r="F593"/>
  <c r="E593"/>
  <c r="H592"/>
  <c r="G592"/>
  <c r="F592"/>
  <c r="E592"/>
  <c r="H591"/>
  <c r="G591"/>
  <c r="F591"/>
  <c r="E591"/>
  <c r="H590"/>
  <c r="G590"/>
  <c r="F590"/>
  <c r="E590"/>
  <c r="H589"/>
  <c r="G589"/>
  <c r="F589"/>
  <c r="E589"/>
  <c r="H588"/>
  <c r="G588"/>
  <c r="F588"/>
  <c r="E588"/>
  <c r="H587"/>
  <c r="G587"/>
  <c r="F587"/>
  <c r="E587"/>
  <c r="H586"/>
  <c r="G586"/>
  <c r="F586"/>
  <c r="E586"/>
  <c r="H585"/>
  <c r="G585"/>
  <c r="F585"/>
  <c r="E585"/>
  <c r="H584"/>
  <c r="G584"/>
  <c r="F584"/>
  <c r="E584"/>
  <c r="H583"/>
  <c r="G583"/>
  <c r="F583"/>
  <c r="E583"/>
  <c r="H582"/>
  <c r="G582"/>
  <c r="F582"/>
  <c r="E582"/>
  <c r="H581"/>
  <c r="G581"/>
  <c r="F581"/>
  <c r="E581"/>
  <c r="H580"/>
  <c r="G580"/>
  <c r="F580"/>
  <c r="E580"/>
  <c r="H579"/>
  <c r="G579"/>
  <c r="F579"/>
  <c r="E579"/>
  <c r="H578"/>
  <c r="G578"/>
  <c r="F578"/>
  <c r="E578"/>
  <c r="H577"/>
  <c r="G577"/>
  <c r="F577"/>
  <c r="E577"/>
  <c r="H576"/>
  <c r="G576"/>
  <c r="F576"/>
  <c r="E576"/>
  <c r="H575"/>
  <c r="G575"/>
  <c r="F575"/>
  <c r="E575"/>
  <c r="H574"/>
  <c r="G574"/>
  <c r="F574"/>
  <c r="E574"/>
  <c r="H573"/>
  <c r="G573"/>
  <c r="F573"/>
  <c r="E573"/>
  <c r="H572"/>
  <c r="G572"/>
  <c r="F572"/>
  <c r="E572"/>
  <c r="H571"/>
  <c r="G571"/>
  <c r="F571"/>
  <c r="E571"/>
  <c r="H570"/>
  <c r="G570"/>
  <c r="F570"/>
  <c r="E570"/>
  <c r="H569"/>
  <c r="G569"/>
  <c r="F569"/>
  <c r="E569"/>
  <c r="H568"/>
  <c r="G568"/>
  <c r="F568"/>
  <c r="E568"/>
  <c r="H567"/>
  <c r="G567"/>
  <c r="F567"/>
  <c r="E567"/>
  <c r="H566"/>
  <c r="G566"/>
  <c r="F566"/>
  <c r="E566"/>
  <c r="H565"/>
  <c r="G565"/>
  <c r="F565"/>
  <c r="E565"/>
  <c r="H564"/>
  <c r="G564"/>
  <c r="F564"/>
  <c r="E564"/>
  <c r="H563"/>
  <c r="G563"/>
  <c r="F563"/>
  <c r="E563"/>
  <c r="H562"/>
  <c r="G562"/>
  <c r="F562"/>
  <c r="E562"/>
  <c r="H561"/>
  <c r="G561"/>
  <c r="F561"/>
  <c r="E561"/>
  <c r="H560"/>
  <c r="G560"/>
  <c r="F560"/>
  <c r="E560"/>
  <c r="H559"/>
  <c r="G559"/>
  <c r="F559"/>
  <c r="E559"/>
  <c r="H558"/>
  <c r="G558"/>
  <c r="F558"/>
  <c r="E558"/>
  <c r="H557"/>
  <c r="G557"/>
  <c r="F557"/>
  <c r="E557"/>
  <c r="H556"/>
  <c r="G556"/>
  <c r="F556"/>
  <c r="E556"/>
  <c r="H555"/>
  <c r="G555"/>
  <c r="F555"/>
  <c r="E555"/>
  <c r="H554"/>
  <c r="G554"/>
  <c r="F554"/>
  <c r="E554"/>
  <c r="H553"/>
  <c r="G553"/>
  <c r="F553"/>
  <c r="E553"/>
  <c r="H552"/>
  <c r="G552"/>
  <c r="F552"/>
  <c r="E552"/>
  <c r="H551"/>
  <c r="G551"/>
  <c r="F551"/>
  <c r="E551"/>
  <c r="H550"/>
  <c r="G550"/>
  <c r="F550"/>
  <c r="E550"/>
  <c r="H549"/>
  <c r="G549"/>
  <c r="F549"/>
  <c r="E549"/>
  <c r="H548"/>
  <c r="G548"/>
  <c r="F548"/>
  <c r="E548"/>
  <c r="H547"/>
  <c r="G547"/>
  <c r="F547"/>
  <c r="E547"/>
  <c r="H546"/>
  <c r="G546"/>
  <c r="F546"/>
  <c r="E546"/>
  <c r="H545"/>
  <c r="G545"/>
  <c r="F545"/>
  <c r="E545"/>
  <c r="H544"/>
  <c r="G544"/>
  <c r="F544"/>
  <c r="E544"/>
  <c r="H543"/>
  <c r="G543"/>
  <c r="F543"/>
  <c r="E543"/>
  <c r="H542"/>
  <c r="G542"/>
  <c r="F542"/>
  <c r="E542"/>
  <c r="H541"/>
  <c r="G541"/>
  <c r="F541"/>
  <c r="E541"/>
  <c r="H540"/>
  <c r="G540"/>
  <c r="F540"/>
  <c r="E540"/>
  <c r="H539"/>
  <c r="G539"/>
  <c r="F539"/>
  <c r="E539"/>
  <c r="H538"/>
  <c r="G538"/>
  <c r="F538"/>
  <c r="E538"/>
  <c r="H537"/>
  <c r="G537"/>
  <c r="F537"/>
  <c r="E537"/>
  <c r="H536"/>
  <c r="G536"/>
  <c r="F536"/>
  <c r="E536"/>
  <c r="H535"/>
  <c r="G535"/>
  <c r="F535"/>
  <c r="E535"/>
  <c r="H534"/>
  <c r="G534"/>
  <c r="F534"/>
  <c r="E534"/>
  <c r="H533"/>
  <c r="G533"/>
  <c r="F533"/>
  <c r="E533"/>
  <c r="H532"/>
  <c r="G532"/>
  <c r="F532"/>
  <c r="E532"/>
  <c r="H531"/>
  <c r="G531"/>
  <c r="F531"/>
  <c r="E531"/>
  <c r="H530"/>
  <c r="G530"/>
  <c r="F530"/>
  <c r="E530"/>
  <c r="H529"/>
  <c r="G529"/>
  <c r="F529"/>
  <c r="E529"/>
  <c r="H528"/>
  <c r="G528"/>
  <c r="F528"/>
  <c r="E528"/>
  <c r="H527"/>
  <c r="G527"/>
  <c r="F527"/>
  <c r="E527"/>
  <c r="H526"/>
  <c r="G526"/>
  <c r="F526"/>
  <c r="E526"/>
  <c r="H525"/>
  <c r="G525"/>
  <c r="F525"/>
  <c r="E525"/>
  <c r="H524"/>
  <c r="G524"/>
  <c r="F524"/>
  <c r="E524"/>
  <c r="H523"/>
  <c r="G523"/>
  <c r="F523"/>
  <c r="E523"/>
  <c r="H522"/>
  <c r="G522"/>
  <c r="F522"/>
  <c r="E522"/>
  <c r="H521"/>
  <c r="G521"/>
  <c r="F521"/>
  <c r="E521"/>
  <c r="H520"/>
  <c r="G520"/>
  <c r="F520"/>
  <c r="E520"/>
  <c r="H519"/>
  <c r="G519"/>
  <c r="F519"/>
  <c r="E519"/>
  <c r="H518"/>
  <c r="G518"/>
  <c r="F518"/>
  <c r="E518"/>
  <c r="H517"/>
  <c r="G517"/>
  <c r="F517"/>
  <c r="E517"/>
  <c r="H516"/>
  <c r="G516"/>
  <c r="F516"/>
  <c r="E516"/>
  <c r="H515"/>
  <c r="G515"/>
  <c r="F515"/>
  <c r="E515"/>
  <c r="H514"/>
  <c r="G514"/>
  <c r="F514"/>
  <c r="E514"/>
  <c r="H513"/>
  <c r="G513"/>
  <c r="F513"/>
  <c r="E513"/>
  <c r="H512"/>
  <c r="G512"/>
  <c r="F512"/>
  <c r="E512"/>
  <c r="H511"/>
  <c r="G511"/>
  <c r="F511"/>
  <c r="E511"/>
  <c r="H510"/>
  <c r="G510"/>
  <c r="F510"/>
  <c r="E510"/>
  <c r="H509"/>
  <c r="G509"/>
  <c r="F509"/>
  <c r="E509"/>
  <c r="H508"/>
  <c r="G508"/>
  <c r="F508"/>
  <c r="E508"/>
  <c r="H507"/>
  <c r="G507"/>
  <c r="F507"/>
  <c r="E507"/>
  <c r="H506"/>
  <c r="G506"/>
  <c r="F506"/>
  <c r="E506"/>
  <c r="H505"/>
  <c r="G505"/>
  <c r="F505"/>
  <c r="E505"/>
  <c r="H504"/>
  <c r="G504"/>
  <c r="F504"/>
  <c r="E504"/>
  <c r="H503"/>
  <c r="G503"/>
  <c r="F503"/>
  <c r="E503"/>
  <c r="H502"/>
  <c r="G502"/>
  <c r="F502"/>
  <c r="E502"/>
  <c r="H501"/>
  <c r="G501"/>
  <c r="F501"/>
  <c r="E501"/>
  <c r="H500"/>
  <c r="G500"/>
  <c r="F500"/>
  <c r="E500"/>
  <c r="H499"/>
  <c r="G499"/>
  <c r="F499"/>
  <c r="E499"/>
  <c r="H498"/>
  <c r="G498"/>
  <c r="F498"/>
  <c r="E498"/>
  <c r="H497"/>
  <c r="G497"/>
  <c r="F497"/>
  <c r="E497"/>
  <c r="H496"/>
  <c r="G496"/>
  <c r="F496"/>
  <c r="E496"/>
  <c r="H495"/>
  <c r="G495"/>
  <c r="F495"/>
  <c r="E495"/>
  <c r="H494"/>
  <c r="G494"/>
  <c r="F494"/>
  <c r="E494"/>
  <c r="H493"/>
  <c r="G493"/>
  <c r="F493"/>
  <c r="E493"/>
  <c r="H492"/>
  <c r="G492"/>
  <c r="F492"/>
  <c r="E492"/>
  <c r="H491"/>
  <c r="G491"/>
  <c r="F491"/>
  <c r="E491"/>
  <c r="H490"/>
  <c r="G490"/>
  <c r="F490"/>
  <c r="E490"/>
  <c r="H489"/>
  <c r="G489"/>
  <c r="F489"/>
  <c r="E489"/>
  <c r="H488"/>
  <c r="G488"/>
  <c r="F488"/>
  <c r="E488"/>
  <c r="H487"/>
  <c r="G487"/>
  <c r="F487"/>
  <c r="E487"/>
  <c r="H486"/>
  <c r="G486"/>
  <c r="F486"/>
  <c r="E486"/>
  <c r="H485"/>
  <c r="G485"/>
  <c r="F485"/>
  <c r="E485"/>
  <c r="H484"/>
  <c r="G484"/>
  <c r="F484"/>
  <c r="E484"/>
  <c r="H483"/>
  <c r="G483"/>
  <c r="F483"/>
  <c r="E483"/>
  <c r="H482"/>
  <c r="G482"/>
  <c r="F482"/>
  <c r="E482"/>
  <c r="H481"/>
  <c r="G481"/>
  <c r="F481"/>
  <c r="E481"/>
  <c r="H480"/>
  <c r="G480"/>
  <c r="F480"/>
  <c r="E480"/>
  <c r="H479"/>
  <c r="G479"/>
  <c r="F479"/>
  <c r="E479"/>
  <c r="H478"/>
  <c r="G478"/>
  <c r="F478"/>
  <c r="E478"/>
  <c r="H477"/>
  <c r="G477"/>
  <c r="F477"/>
  <c r="E477"/>
  <c r="H476"/>
  <c r="G476"/>
  <c r="F476"/>
  <c r="E476"/>
  <c r="H475"/>
  <c r="G475"/>
  <c r="F475"/>
  <c r="E475"/>
  <c r="H474"/>
  <c r="G474"/>
  <c r="F474"/>
  <c r="E474"/>
  <c r="H473"/>
  <c r="G473"/>
  <c r="F473"/>
  <c r="E473"/>
  <c r="H472"/>
  <c r="G472"/>
  <c r="F472"/>
  <c r="E472"/>
  <c r="H471"/>
  <c r="G471"/>
  <c r="F471"/>
  <c r="E471"/>
  <c r="H470"/>
  <c r="G470"/>
  <c r="F470"/>
  <c r="E470"/>
  <c r="H469"/>
  <c r="G469"/>
  <c r="F469"/>
  <c r="E469"/>
  <c r="H468"/>
  <c r="G468"/>
  <c r="F468"/>
  <c r="E468"/>
  <c r="H467"/>
  <c r="G467"/>
  <c r="F467"/>
  <c r="E467"/>
  <c r="H466"/>
  <c r="G466"/>
  <c r="F466"/>
  <c r="E466"/>
  <c r="H465"/>
  <c r="G465"/>
  <c r="F465"/>
  <c r="E465"/>
  <c r="H464"/>
  <c r="G464"/>
  <c r="F464"/>
  <c r="E464"/>
  <c r="H463"/>
  <c r="G463"/>
  <c r="F463"/>
  <c r="E463"/>
  <c r="H462"/>
  <c r="G462"/>
  <c r="F462"/>
  <c r="E462"/>
  <c r="H461"/>
  <c r="G461"/>
  <c r="F461"/>
  <c r="E461"/>
  <c r="H460"/>
  <c r="G460"/>
  <c r="F460"/>
  <c r="E460"/>
  <c r="H459"/>
  <c r="G459"/>
  <c r="F459"/>
  <c r="E459"/>
  <c r="H458"/>
  <c r="G458"/>
  <c r="F458"/>
  <c r="E458"/>
  <c r="H457"/>
  <c r="G457"/>
  <c r="F457"/>
  <c r="E457"/>
  <c r="H456"/>
  <c r="G456"/>
  <c r="F456"/>
  <c r="E456"/>
  <c r="H455"/>
  <c r="G455"/>
  <c r="F455"/>
  <c r="E455"/>
  <c r="H454"/>
  <c r="G454"/>
  <c r="F454"/>
  <c r="E454"/>
  <c r="H453"/>
  <c r="G453"/>
  <c r="F453"/>
  <c r="E453"/>
  <c r="H452"/>
  <c r="G452"/>
  <c r="F452"/>
  <c r="E452"/>
  <c r="H451"/>
  <c r="G451"/>
  <c r="F451"/>
  <c r="E451"/>
  <c r="H450"/>
  <c r="G450"/>
  <c r="F450"/>
  <c r="E450"/>
  <c r="H449"/>
  <c r="G449"/>
  <c r="F449"/>
  <c r="E449"/>
  <c r="H448"/>
  <c r="G448"/>
  <c r="F448"/>
  <c r="E448"/>
  <c r="H447"/>
  <c r="G447"/>
  <c r="F447"/>
  <c r="E447"/>
  <c r="H446"/>
  <c r="G446"/>
  <c r="F446"/>
  <c r="E446"/>
  <c r="H445"/>
  <c r="G445"/>
  <c r="F445"/>
  <c r="E445"/>
  <c r="H444"/>
  <c r="G444"/>
  <c r="F444"/>
  <c r="E444"/>
  <c r="H443"/>
  <c r="G443"/>
  <c r="F443"/>
  <c r="E443"/>
  <c r="H442"/>
  <c r="G442"/>
  <c r="F442"/>
  <c r="E442"/>
  <c r="H441"/>
  <c r="G441"/>
  <c r="F441"/>
  <c r="E441"/>
  <c r="H440"/>
  <c r="G440"/>
  <c r="F440"/>
  <c r="E440"/>
  <c r="H439"/>
  <c r="G439"/>
  <c r="F439"/>
  <c r="E439"/>
  <c r="H438"/>
  <c r="G438"/>
  <c r="F438"/>
  <c r="E438"/>
  <c r="H437"/>
  <c r="G437"/>
  <c r="F437"/>
  <c r="E437"/>
  <c r="H436"/>
  <c r="G436"/>
  <c r="F436"/>
  <c r="E436"/>
  <c r="H435"/>
  <c r="G435"/>
  <c r="F435"/>
  <c r="E435"/>
  <c r="H434"/>
  <c r="G434"/>
  <c r="F434"/>
  <c r="E434"/>
  <c r="H433"/>
  <c r="G433"/>
  <c r="F433"/>
  <c r="E433"/>
  <c r="H432"/>
  <c r="G432"/>
  <c r="F432"/>
  <c r="E432"/>
  <c r="H431"/>
  <c r="G431"/>
  <c r="F431"/>
  <c r="E431"/>
  <c r="H430"/>
  <c r="G430"/>
  <c r="F430"/>
  <c r="E430"/>
  <c r="H429"/>
  <c r="G429"/>
  <c r="F429"/>
  <c r="E429"/>
  <c r="H428"/>
  <c r="G428"/>
  <c r="F428"/>
  <c r="E428"/>
  <c r="H427"/>
  <c r="G427"/>
  <c r="F427"/>
  <c r="E427"/>
  <c r="H426"/>
  <c r="G426"/>
  <c r="F426"/>
  <c r="E426"/>
  <c r="H425"/>
  <c r="G425"/>
  <c r="F425"/>
  <c r="E425"/>
  <c r="H424"/>
  <c r="G424"/>
  <c r="F424"/>
  <c r="E424"/>
  <c r="H423"/>
  <c r="G423"/>
  <c r="F423"/>
  <c r="E423"/>
  <c r="H422"/>
  <c r="G422"/>
  <c r="F422"/>
  <c r="E422"/>
  <c r="H421"/>
  <c r="G421"/>
  <c r="F421"/>
  <c r="E421"/>
  <c r="H420"/>
  <c r="G420"/>
  <c r="F420"/>
  <c r="E420"/>
  <c r="H419"/>
  <c r="G419"/>
  <c r="F419"/>
  <c r="E419"/>
  <c r="H418"/>
  <c r="G418"/>
  <c r="F418"/>
  <c r="E418"/>
  <c r="H417"/>
  <c r="G417"/>
  <c r="F417"/>
  <c r="E417"/>
  <c r="H416"/>
  <c r="G416"/>
  <c r="F416"/>
  <c r="E416"/>
  <c r="H415"/>
  <c r="G415"/>
  <c r="F415"/>
  <c r="E415"/>
  <c r="H414"/>
  <c r="G414"/>
  <c r="F414"/>
  <c r="E414"/>
  <c r="H413"/>
  <c r="G413"/>
  <c r="F413"/>
  <c r="E413"/>
  <c r="H412"/>
  <c r="G412"/>
  <c r="F412"/>
  <c r="E412"/>
  <c r="H411"/>
  <c r="G411"/>
  <c r="F411"/>
  <c r="E411"/>
  <c r="H410"/>
  <c r="G410"/>
  <c r="F410"/>
  <c r="E410"/>
  <c r="H409"/>
  <c r="G409"/>
  <c r="F409"/>
  <c r="E409"/>
  <c r="H408"/>
  <c r="G408"/>
  <c r="F408"/>
  <c r="E408"/>
  <c r="H407"/>
  <c r="G407"/>
  <c r="F407"/>
  <c r="E407"/>
  <c r="H406"/>
  <c r="G406"/>
  <c r="F406"/>
  <c r="E406"/>
  <c r="H405"/>
  <c r="G405"/>
  <c r="F405"/>
  <c r="E405"/>
  <c r="H404"/>
  <c r="G404"/>
  <c r="F404"/>
  <c r="E404"/>
  <c r="H403"/>
  <c r="G403"/>
  <c r="F403"/>
  <c r="E403"/>
  <c r="H402"/>
  <c r="G402"/>
  <c r="F402"/>
  <c r="E402"/>
  <c r="H401"/>
  <c r="G401"/>
  <c r="F401"/>
  <c r="E401"/>
  <c r="H400"/>
  <c r="G400"/>
  <c r="F400"/>
  <c r="E400"/>
  <c r="H399"/>
  <c r="G399"/>
  <c r="F399"/>
  <c r="E399"/>
  <c r="H398"/>
  <c r="G398"/>
  <c r="F398"/>
  <c r="E398"/>
  <c r="H397"/>
  <c r="G397"/>
  <c r="F397"/>
  <c r="E397"/>
  <c r="H396"/>
  <c r="G396"/>
  <c r="F396"/>
  <c r="E396"/>
  <c r="H395"/>
  <c r="G395"/>
  <c r="F395"/>
  <c r="E395"/>
  <c r="H394"/>
  <c r="G394"/>
  <c r="F394"/>
  <c r="E394"/>
  <c r="H393"/>
  <c r="G393"/>
  <c r="F393"/>
  <c r="E393"/>
  <c r="H392"/>
  <c r="G392"/>
  <c r="F392"/>
  <c r="E392"/>
  <c r="H391"/>
  <c r="G391"/>
  <c r="F391"/>
  <c r="E391"/>
  <c r="H390"/>
  <c r="G390"/>
  <c r="F390"/>
  <c r="E390"/>
  <c r="H389"/>
  <c r="G389"/>
  <c r="F389"/>
  <c r="E389"/>
  <c r="H388"/>
  <c r="G388"/>
  <c r="F388"/>
  <c r="E388"/>
  <c r="H387"/>
  <c r="G387"/>
  <c r="F387"/>
  <c r="E387"/>
  <c r="H386"/>
  <c r="G386"/>
  <c r="F386"/>
  <c r="E386"/>
  <c r="H385"/>
  <c r="G385"/>
  <c r="F385"/>
  <c r="E385"/>
  <c r="H384"/>
  <c r="G384"/>
  <c r="F384"/>
  <c r="E384"/>
  <c r="H383"/>
  <c r="G383"/>
  <c r="F383"/>
  <c r="E383"/>
  <c r="H382"/>
  <c r="G382"/>
  <c r="F382"/>
  <c r="E382"/>
  <c r="H381"/>
  <c r="G381"/>
  <c r="F381"/>
  <c r="E381"/>
  <c r="H380"/>
  <c r="G380"/>
  <c r="F380"/>
  <c r="E380"/>
  <c r="H379"/>
  <c r="G379"/>
  <c r="F379"/>
  <c r="E379"/>
  <c r="H378"/>
  <c r="G378"/>
  <c r="F378"/>
  <c r="E378"/>
  <c r="H377"/>
  <c r="G377"/>
  <c r="F377"/>
  <c r="E377"/>
  <c r="H376"/>
  <c r="G376"/>
  <c r="F376"/>
  <c r="E376"/>
  <c r="H375"/>
  <c r="G375"/>
  <c r="F375"/>
  <c r="E375"/>
  <c r="H374"/>
  <c r="G374"/>
  <c r="F374"/>
  <c r="E374"/>
  <c r="H373"/>
  <c r="G373"/>
  <c r="F373"/>
  <c r="E373"/>
  <c r="H372"/>
  <c r="G372"/>
  <c r="F372"/>
  <c r="E372"/>
  <c r="H371"/>
  <c r="G371"/>
  <c r="F371"/>
  <c r="E371"/>
  <c r="H370"/>
  <c r="G370"/>
  <c r="F370"/>
  <c r="E370"/>
  <c r="H369"/>
  <c r="G369"/>
  <c r="F369"/>
  <c r="E369"/>
  <c r="H368"/>
  <c r="G368"/>
  <c r="F368"/>
  <c r="E368"/>
  <c r="H367"/>
  <c r="G367"/>
  <c r="F367"/>
  <c r="E367"/>
  <c r="H366"/>
  <c r="G366"/>
  <c r="F366"/>
  <c r="E366"/>
  <c r="H365"/>
  <c r="G365"/>
  <c r="F365"/>
  <c r="E365"/>
  <c r="H364"/>
  <c r="G364"/>
  <c r="F364"/>
  <c r="E364"/>
  <c r="H363"/>
  <c r="G363"/>
  <c r="F363"/>
  <c r="E363"/>
  <c r="H362"/>
  <c r="G362"/>
  <c r="F362"/>
  <c r="E362"/>
  <c r="H361"/>
  <c r="G361"/>
  <c r="F361"/>
  <c r="E361"/>
  <c r="H360"/>
  <c r="G360"/>
  <c r="F360"/>
  <c r="E360"/>
  <c r="H359"/>
  <c r="G359"/>
  <c r="F359"/>
  <c r="E359"/>
  <c r="H358"/>
  <c r="G358"/>
  <c r="F358"/>
  <c r="E358"/>
  <c r="H357"/>
  <c r="G357"/>
  <c r="F357"/>
  <c r="E357"/>
  <c r="H356"/>
  <c r="G356"/>
  <c r="F356"/>
  <c r="E356"/>
  <c r="H355"/>
  <c r="G355"/>
  <c r="F355"/>
  <c r="E355"/>
  <c r="H354"/>
  <c r="G354"/>
  <c r="F354"/>
  <c r="E354"/>
  <c r="H353"/>
  <c r="G353"/>
  <c r="F353"/>
  <c r="E353"/>
  <c r="H352"/>
  <c r="G352"/>
  <c r="F352"/>
  <c r="E352"/>
  <c r="H351"/>
  <c r="G351"/>
  <c r="F351"/>
  <c r="E351"/>
  <c r="H350"/>
  <c r="G350"/>
  <c r="F350"/>
  <c r="E350"/>
  <c r="H349"/>
  <c r="G349"/>
  <c r="F349"/>
  <c r="E349"/>
  <c r="H348"/>
  <c r="G348"/>
  <c r="F348"/>
  <c r="E348"/>
  <c r="H347"/>
  <c r="G347"/>
  <c r="F347"/>
  <c r="E347"/>
  <c r="H346"/>
  <c r="G346"/>
  <c r="F346"/>
  <c r="E346"/>
  <c r="H345"/>
  <c r="G345"/>
  <c r="F345"/>
  <c r="E345"/>
  <c r="H344"/>
  <c r="G344"/>
  <c r="F344"/>
  <c r="E344"/>
  <c r="H343"/>
  <c r="G343"/>
  <c r="F343"/>
  <c r="E343"/>
  <c r="H342"/>
  <c r="G342"/>
  <c r="F342"/>
  <c r="E342"/>
  <c r="H341"/>
  <c r="G341"/>
  <c r="F341"/>
  <c r="E341"/>
  <c r="H340"/>
  <c r="G340"/>
  <c r="F340"/>
  <c r="E340"/>
  <c r="H339"/>
  <c r="G339"/>
  <c r="F339"/>
  <c r="E339"/>
  <c r="H338"/>
  <c r="G338"/>
  <c r="F338"/>
  <c r="E338"/>
  <c r="H337"/>
  <c r="G337"/>
  <c r="F337"/>
  <c r="E337"/>
  <c r="H336"/>
  <c r="G336"/>
  <c r="F336"/>
  <c r="E336"/>
  <c r="H335"/>
  <c r="G335"/>
  <c r="F335"/>
  <c r="E335"/>
  <c r="H334"/>
  <c r="G334"/>
  <c r="F334"/>
  <c r="E334"/>
  <c r="H333"/>
  <c r="G333"/>
  <c r="F333"/>
  <c r="E333"/>
  <c r="H332"/>
  <c r="G332"/>
  <c r="F332"/>
  <c r="E332"/>
  <c r="H331"/>
  <c r="G331"/>
  <c r="F331"/>
  <c r="E331"/>
  <c r="H330"/>
  <c r="G330"/>
  <c r="F330"/>
  <c r="E330"/>
  <c r="H329"/>
  <c r="G329"/>
  <c r="F329"/>
  <c r="E329"/>
  <c r="H328"/>
  <c r="G328"/>
  <c r="F328"/>
  <c r="E328"/>
  <c r="H327"/>
  <c r="G327"/>
  <c r="F327"/>
  <c r="E327"/>
  <c r="H326"/>
  <c r="G326"/>
  <c r="F326"/>
  <c r="E326"/>
  <c r="H325"/>
  <c r="G325"/>
  <c r="F325"/>
  <c r="E325"/>
  <c r="H324"/>
  <c r="G324"/>
  <c r="F324"/>
  <c r="E324"/>
  <c r="H323"/>
  <c r="G323"/>
  <c r="F323"/>
  <c r="E323"/>
  <c r="H322"/>
  <c r="G322"/>
  <c r="F322"/>
  <c r="E322"/>
  <c r="H321"/>
  <c r="G321"/>
  <c r="F321"/>
  <c r="E321"/>
  <c r="H320"/>
  <c r="G320"/>
  <c r="F320"/>
  <c r="E320"/>
  <c r="H319"/>
  <c r="G319"/>
  <c r="F319"/>
  <c r="E319"/>
  <c r="H318"/>
  <c r="G318"/>
  <c r="F318"/>
  <c r="E318"/>
  <c r="H317"/>
  <c r="G317"/>
  <c r="F317"/>
  <c r="E317"/>
  <c r="H316"/>
  <c r="G316"/>
  <c r="F316"/>
  <c r="E316"/>
  <c r="H315"/>
  <c r="G315"/>
  <c r="F315"/>
  <c r="E315"/>
  <c r="H314"/>
  <c r="G314"/>
  <c r="F314"/>
  <c r="E314"/>
  <c r="H313"/>
  <c r="G313"/>
  <c r="F313"/>
  <c r="E313"/>
  <c r="H312"/>
  <c r="G312"/>
  <c r="F312"/>
  <c r="E312"/>
  <c r="H311"/>
  <c r="G311"/>
  <c r="F311"/>
  <c r="E311"/>
  <c r="H310"/>
  <c r="G310"/>
  <c r="F310"/>
  <c r="E310"/>
  <c r="H309"/>
  <c r="G309"/>
  <c r="F309"/>
  <c r="E309"/>
  <c r="H308"/>
  <c r="G308"/>
  <c r="F308"/>
  <c r="E308"/>
  <c r="H307"/>
  <c r="G307"/>
  <c r="F307"/>
  <c r="E307"/>
  <c r="H306"/>
  <c r="G306"/>
  <c r="F306"/>
  <c r="E306"/>
  <c r="H305"/>
  <c r="G305"/>
  <c r="F305"/>
  <c r="E305"/>
  <c r="H304"/>
  <c r="G304"/>
  <c r="F304"/>
  <c r="E304"/>
  <c r="H303"/>
  <c r="G303"/>
  <c r="F303"/>
  <c r="E303"/>
  <c r="H302"/>
  <c r="G302"/>
  <c r="F302"/>
  <c r="E302"/>
  <c r="H301"/>
  <c r="G301"/>
  <c r="F301"/>
  <c r="E301"/>
  <c r="H300"/>
  <c r="G300"/>
  <c r="F300"/>
  <c r="E300"/>
  <c r="H299"/>
  <c r="G299"/>
  <c r="F299"/>
  <c r="E299"/>
  <c r="H298"/>
  <c r="G298"/>
  <c r="F298"/>
  <c r="E298"/>
  <c r="H297"/>
  <c r="G297"/>
  <c r="F297"/>
  <c r="E297"/>
  <c r="H296"/>
  <c r="G296"/>
  <c r="F296"/>
  <c r="E296"/>
  <c r="H295"/>
  <c r="G295"/>
  <c r="F295"/>
  <c r="E295"/>
  <c r="H294"/>
  <c r="G294"/>
  <c r="F294"/>
  <c r="E294"/>
  <c r="H293"/>
  <c r="G293"/>
  <c r="F293"/>
  <c r="E293"/>
  <c r="H292"/>
  <c r="G292"/>
  <c r="F292"/>
  <c r="E292"/>
  <c r="H291"/>
  <c r="G291"/>
  <c r="F291"/>
  <c r="E291"/>
  <c r="H290"/>
  <c r="G290"/>
  <c r="F290"/>
  <c r="E290"/>
  <c r="H289"/>
  <c r="G289"/>
  <c r="F289"/>
  <c r="E289"/>
  <c r="H288"/>
  <c r="G288"/>
  <c r="F288"/>
  <c r="E288"/>
  <c r="H287"/>
  <c r="G287"/>
  <c r="F287"/>
  <c r="E287"/>
  <c r="H286"/>
  <c r="G286"/>
  <c r="F286"/>
  <c r="E286"/>
  <c r="H285"/>
  <c r="G285"/>
  <c r="F285"/>
  <c r="E285"/>
  <c r="H284"/>
  <c r="G284"/>
  <c r="F284"/>
  <c r="E284"/>
  <c r="H283"/>
  <c r="G283"/>
  <c r="F283"/>
  <c r="E283"/>
  <c r="H282"/>
  <c r="G282"/>
  <c r="F282"/>
  <c r="E282"/>
  <c r="H281"/>
  <c r="G281"/>
  <c r="F281"/>
  <c r="E281"/>
  <c r="H280"/>
  <c r="G280"/>
  <c r="F280"/>
  <c r="E280"/>
  <c r="H279"/>
  <c r="G279"/>
  <c r="F279"/>
  <c r="E279"/>
  <c r="H278"/>
  <c r="G278"/>
  <c r="F278"/>
  <c r="E278"/>
  <c r="H277"/>
  <c r="G277"/>
  <c r="F277"/>
  <c r="E277"/>
  <c r="H276"/>
  <c r="G276"/>
  <c r="F276"/>
  <c r="E276"/>
  <c r="H275"/>
  <c r="G275"/>
  <c r="F275"/>
  <c r="E275"/>
  <c r="H274"/>
  <c r="G274"/>
  <c r="F274"/>
  <c r="E274"/>
  <c r="H273"/>
  <c r="G273"/>
  <c r="F273"/>
  <c r="E273"/>
  <c r="H272"/>
  <c r="G272"/>
  <c r="F272"/>
  <c r="E272"/>
  <c r="H271"/>
  <c r="G271"/>
  <c r="F271"/>
  <c r="E271"/>
  <c r="H270"/>
  <c r="G270"/>
  <c r="F270"/>
  <c r="E270"/>
  <c r="H269"/>
  <c r="G269"/>
  <c r="F269"/>
  <c r="E269"/>
  <c r="H268"/>
  <c r="G268"/>
  <c r="F268"/>
  <c r="E268"/>
  <c r="H267"/>
  <c r="G267"/>
  <c r="F267"/>
  <c r="E267"/>
  <c r="H266"/>
  <c r="G266"/>
  <c r="F266"/>
  <c r="E266"/>
  <c r="H265"/>
  <c r="G265"/>
  <c r="F265"/>
  <c r="E265"/>
  <c r="H264"/>
  <c r="G264"/>
  <c r="F264"/>
  <c r="E264"/>
  <c r="H263"/>
  <c r="G263"/>
  <c r="F263"/>
  <c r="E263"/>
  <c r="H262"/>
  <c r="G262"/>
  <c r="F262"/>
  <c r="E262"/>
  <c r="H261"/>
  <c r="G261"/>
  <c r="F261"/>
  <c r="E261"/>
  <c r="H260"/>
  <c r="G260"/>
  <c r="F260"/>
  <c r="E260"/>
  <c r="H259"/>
  <c r="G259"/>
  <c r="F259"/>
  <c r="E259"/>
  <c r="H258"/>
  <c r="G258"/>
  <c r="F258"/>
  <c r="E258"/>
  <c r="H257"/>
  <c r="G257"/>
  <c r="F257"/>
  <c r="E257"/>
  <c r="H256"/>
  <c r="G256"/>
  <c r="F256"/>
  <c r="E256"/>
  <c r="H255"/>
  <c r="G255"/>
  <c r="F255"/>
  <c r="E255"/>
  <c r="H254"/>
  <c r="G254"/>
  <c r="F254"/>
  <c r="E254"/>
  <c r="H253"/>
  <c r="G253"/>
  <c r="F253"/>
  <c r="E253"/>
  <c r="H252"/>
  <c r="G252"/>
  <c r="F252"/>
  <c r="E252"/>
  <c r="H251"/>
  <c r="G251"/>
  <c r="F251"/>
  <c r="E251"/>
  <c r="H250"/>
  <c r="G250"/>
  <c r="F250"/>
  <c r="E250"/>
  <c r="H249"/>
  <c r="G249"/>
  <c r="F249"/>
  <c r="E249"/>
  <c r="H248"/>
  <c r="G248"/>
  <c r="F248"/>
  <c r="E248"/>
  <c r="H247"/>
  <c r="G247"/>
  <c r="F247"/>
  <c r="E247"/>
  <c r="H246"/>
  <c r="G246"/>
  <c r="F246"/>
  <c r="E246"/>
  <c r="H245"/>
  <c r="G245"/>
  <c r="F245"/>
  <c r="E245"/>
  <c r="H244"/>
  <c r="G244"/>
  <c r="F244"/>
  <c r="E244"/>
  <c r="H243"/>
  <c r="G243"/>
  <c r="F243"/>
  <c r="E243"/>
  <c r="H242"/>
  <c r="G242"/>
  <c r="F242"/>
  <c r="E242"/>
  <c r="H241"/>
  <c r="G241"/>
  <c r="F241"/>
  <c r="E241"/>
  <c r="H240"/>
  <c r="G240"/>
  <c r="F240"/>
  <c r="E240"/>
  <c r="H239"/>
  <c r="G239"/>
  <c r="F239"/>
  <c r="E239"/>
  <c r="H238"/>
  <c r="G238"/>
  <c r="F238"/>
  <c r="E238"/>
  <c r="H237"/>
  <c r="G237"/>
  <c r="F237"/>
  <c r="E237"/>
  <c r="H236"/>
  <c r="G236"/>
  <c r="F236"/>
  <c r="E236"/>
  <c r="H235"/>
  <c r="G235"/>
  <c r="F235"/>
  <c r="E235"/>
  <c r="H234"/>
  <c r="G234"/>
  <c r="F234"/>
  <c r="E234"/>
  <c r="H233"/>
  <c r="G233"/>
  <c r="F233"/>
  <c r="E233"/>
  <c r="H232"/>
  <c r="G232"/>
  <c r="F232"/>
  <c r="E232"/>
  <c r="H231"/>
  <c r="G231"/>
  <c r="F231"/>
  <c r="E231"/>
  <c r="H230"/>
  <c r="G230"/>
  <c r="F230"/>
  <c r="E230"/>
  <c r="H229"/>
  <c r="G229"/>
  <c r="F229"/>
  <c r="E229"/>
  <c r="H228"/>
  <c r="G228"/>
  <c r="F228"/>
  <c r="E228"/>
  <c r="H227"/>
  <c r="G227"/>
  <c r="F227"/>
  <c r="E227"/>
  <c r="H226"/>
  <c r="G226"/>
  <c r="F226"/>
  <c r="E226"/>
  <c r="H225"/>
  <c r="G225"/>
  <c r="F225"/>
  <c r="E225"/>
  <c r="H224"/>
  <c r="G224"/>
  <c r="F224"/>
  <c r="E224"/>
  <c r="H223"/>
  <c r="G223"/>
  <c r="F223"/>
  <c r="E223"/>
  <c r="H222"/>
  <c r="G222"/>
  <c r="F222"/>
  <c r="E222"/>
  <c r="H221"/>
  <c r="G221"/>
  <c r="F221"/>
  <c r="E221"/>
  <c r="H220"/>
  <c r="G220"/>
  <c r="F220"/>
  <c r="E220"/>
  <c r="H219"/>
  <c r="G219"/>
  <c r="F219"/>
  <c r="E219"/>
  <c r="H218"/>
  <c r="G218"/>
  <c r="F218"/>
  <c r="E218"/>
  <c r="H217"/>
  <c r="G217"/>
  <c r="F217"/>
  <c r="E217"/>
  <c r="H216"/>
  <c r="G216"/>
  <c r="F216"/>
  <c r="E216"/>
  <c r="H215"/>
  <c r="G215"/>
  <c r="F215"/>
  <c r="E215"/>
  <c r="H214"/>
  <c r="G214"/>
  <c r="F214"/>
  <c r="E214"/>
  <c r="H213"/>
  <c r="G213"/>
  <c r="F213"/>
  <c r="E213"/>
  <c r="H212"/>
  <c r="G212"/>
  <c r="F212"/>
  <c r="E212"/>
  <c r="H211"/>
  <c r="G211"/>
  <c r="F211"/>
  <c r="E211"/>
  <c r="H210"/>
  <c r="G210"/>
  <c r="F210"/>
  <c r="E210"/>
  <c r="H209"/>
  <c r="G209"/>
  <c r="F209"/>
  <c r="E209"/>
  <c r="H208"/>
  <c r="G208"/>
  <c r="F208"/>
  <c r="E208"/>
  <c r="H207"/>
  <c r="G207"/>
  <c r="F207"/>
  <c r="E207"/>
  <c r="H206"/>
  <c r="G206"/>
  <c r="F206"/>
  <c r="E206"/>
  <c r="H205"/>
  <c r="G205"/>
  <c r="F205"/>
  <c r="E205"/>
  <c r="H204"/>
  <c r="G204"/>
  <c r="F204"/>
  <c r="E204"/>
  <c r="H203"/>
  <c r="G203"/>
  <c r="F203"/>
  <c r="E203"/>
  <c r="H202"/>
  <c r="G202"/>
  <c r="F202"/>
  <c r="E202"/>
  <c r="H201"/>
  <c r="G201"/>
  <c r="F201"/>
  <c r="E201"/>
  <c r="H200"/>
  <c r="G200"/>
  <c r="F200"/>
  <c r="E200"/>
  <c r="H199"/>
  <c r="G199"/>
  <c r="F199"/>
  <c r="E199"/>
  <c r="H198"/>
  <c r="G198"/>
  <c r="F198"/>
  <c r="E198"/>
  <c r="H197"/>
  <c r="G197"/>
  <c r="F197"/>
  <c r="E197"/>
  <c r="H196"/>
  <c r="G196"/>
  <c r="F196"/>
  <c r="E196"/>
  <c r="H195"/>
  <c r="G195"/>
  <c r="F195"/>
  <c r="E195"/>
  <c r="H194"/>
  <c r="G194"/>
  <c r="F194"/>
  <c r="E194"/>
  <c r="H193"/>
  <c r="G193"/>
  <c r="F193"/>
  <c r="E193"/>
  <c r="H192"/>
  <c r="G192"/>
  <c r="F192"/>
  <c r="E192"/>
  <c r="H191"/>
  <c r="G191"/>
  <c r="F191"/>
  <c r="E191"/>
  <c r="H190"/>
  <c r="G190"/>
  <c r="F190"/>
  <c r="E190"/>
  <c r="H189"/>
  <c r="G189"/>
  <c r="F189"/>
  <c r="E189"/>
  <c r="H188"/>
  <c r="G188"/>
  <c r="F188"/>
  <c r="E188"/>
  <c r="H187"/>
  <c r="G187"/>
  <c r="F187"/>
  <c r="E187"/>
  <c r="H186"/>
  <c r="G186"/>
  <c r="F186"/>
  <c r="E186"/>
  <c r="H185"/>
  <c r="G185"/>
  <c r="F185"/>
  <c r="E185"/>
  <c r="H184"/>
  <c r="G184"/>
  <c r="F184"/>
  <c r="E184"/>
  <c r="H183"/>
  <c r="G183"/>
  <c r="F183"/>
  <c r="E183"/>
  <c r="H182"/>
  <c r="G182"/>
  <c r="F182"/>
  <c r="E182"/>
  <c r="H181"/>
  <c r="G181"/>
  <c r="F181"/>
  <c r="E181"/>
  <c r="H180"/>
  <c r="G180"/>
  <c r="F180"/>
  <c r="E180"/>
  <c r="H179"/>
  <c r="G179"/>
  <c r="F179"/>
  <c r="E179"/>
  <c r="H178"/>
  <c r="G178"/>
  <c r="F178"/>
  <c r="E178"/>
  <c r="H177"/>
  <c r="G177"/>
  <c r="F177"/>
  <c r="E177"/>
  <c r="H176"/>
  <c r="G176"/>
  <c r="F176"/>
  <c r="E176"/>
  <c r="H175"/>
  <c r="G175"/>
  <c r="F175"/>
  <c r="E175"/>
  <c r="H174"/>
  <c r="G174"/>
  <c r="F174"/>
  <c r="E174"/>
  <c r="H173"/>
  <c r="G173"/>
  <c r="F173"/>
  <c r="E173"/>
  <c r="H172"/>
  <c r="G172"/>
  <c r="F172"/>
  <c r="E172"/>
  <c r="H171"/>
  <c r="G171"/>
  <c r="F171"/>
  <c r="E171"/>
  <c r="H170"/>
  <c r="G170"/>
  <c r="F170"/>
  <c r="E170"/>
  <c r="H169"/>
  <c r="G169"/>
  <c r="F169"/>
  <c r="E169"/>
  <c r="H168"/>
  <c r="G168"/>
  <c r="F168"/>
  <c r="E168"/>
  <c r="H167"/>
  <c r="G167"/>
  <c r="F167"/>
  <c r="E167"/>
  <c r="H166"/>
  <c r="G166"/>
  <c r="F166"/>
  <c r="E166"/>
  <c r="H165"/>
  <c r="G165"/>
  <c r="F165"/>
  <c r="E165"/>
  <c r="H164"/>
  <c r="G164"/>
  <c r="F164"/>
  <c r="E164"/>
  <c r="H163"/>
  <c r="G163"/>
  <c r="F163"/>
  <c r="E163"/>
  <c r="H162"/>
  <c r="G162"/>
  <c r="F162"/>
  <c r="E162"/>
  <c r="H161"/>
  <c r="G161"/>
  <c r="F161"/>
  <c r="E161"/>
  <c r="H160"/>
  <c r="G160"/>
  <c r="F160"/>
  <c r="E160"/>
  <c r="H159"/>
  <c r="G159"/>
  <c r="F159"/>
  <c r="E159"/>
  <c r="H158"/>
  <c r="G158"/>
  <c r="F158"/>
  <c r="E158"/>
  <c r="H157"/>
  <c r="G157"/>
  <c r="F157"/>
  <c r="E157"/>
  <c r="H156"/>
  <c r="G156"/>
  <c r="F156"/>
  <c r="E156"/>
  <c r="H155"/>
  <c r="G155"/>
  <c r="F155"/>
  <c r="E155"/>
  <c r="H154"/>
  <c r="G154"/>
  <c r="F154"/>
  <c r="E154"/>
  <c r="H153"/>
  <c r="G153"/>
  <c r="F153"/>
  <c r="E153"/>
  <c r="H152"/>
  <c r="G152"/>
  <c r="F152"/>
  <c r="E152"/>
  <c r="H151"/>
  <c r="G151"/>
  <c r="F151"/>
  <c r="E151"/>
  <c r="H150"/>
  <c r="G150"/>
  <c r="F150"/>
  <c r="E150"/>
  <c r="H149"/>
  <c r="G149"/>
  <c r="F149"/>
  <c r="E149"/>
  <c r="H148"/>
  <c r="G148"/>
  <c r="F148"/>
  <c r="E148"/>
  <c r="H147"/>
  <c r="G147"/>
  <c r="F147"/>
  <c r="E147"/>
  <c r="H146"/>
  <c r="G146"/>
  <c r="F146"/>
  <c r="E146"/>
  <c r="H145"/>
  <c r="G145"/>
  <c r="F145"/>
  <c r="E145"/>
  <c r="H144"/>
  <c r="G144"/>
  <c r="F144"/>
  <c r="E144"/>
  <c r="H143"/>
  <c r="G143"/>
  <c r="F143"/>
  <c r="E143"/>
  <c r="H142"/>
  <c r="G142"/>
  <c r="F142"/>
  <c r="E142"/>
  <c r="H141"/>
  <c r="G141"/>
  <c r="F141"/>
  <c r="E141"/>
  <c r="H140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H109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H78"/>
  <c r="G78"/>
  <c r="F78"/>
  <c r="E78"/>
  <c r="H77"/>
  <c r="G77"/>
  <c r="F77"/>
  <c r="E77"/>
  <c r="H76"/>
  <c r="G76"/>
  <c r="F76"/>
  <c r="E76"/>
  <c r="H75"/>
  <c r="G75"/>
  <c r="F75"/>
  <c r="E75"/>
  <c r="H74"/>
  <c r="G74"/>
  <c r="F74"/>
  <c r="E74"/>
  <c r="H73"/>
  <c r="G73"/>
  <c r="F73"/>
  <c r="E73"/>
  <c r="H72"/>
  <c r="G72"/>
  <c r="F72"/>
  <c r="E72"/>
  <c r="H71"/>
  <c r="G71"/>
  <c r="F71"/>
  <c r="E71"/>
  <c r="H70"/>
  <c r="G70"/>
  <c r="F70"/>
  <c r="E70"/>
  <c r="H69"/>
  <c r="G69"/>
  <c r="F69"/>
  <c r="E69"/>
  <c r="H68"/>
  <c r="G68"/>
  <c r="F68"/>
  <c r="E68"/>
  <c r="H67"/>
  <c r="G67"/>
  <c r="F67"/>
  <c r="E67"/>
  <c r="H66"/>
  <c r="G66"/>
  <c r="F66"/>
  <c r="E66"/>
  <c r="H65"/>
  <c r="G65"/>
  <c r="F65"/>
  <c r="E65"/>
  <c r="H64"/>
  <c r="G64"/>
  <c r="F64"/>
  <c r="E64"/>
  <c r="H63"/>
  <c r="G63"/>
  <c r="F63"/>
  <c r="E63"/>
  <c r="H62"/>
  <c r="G62"/>
  <c r="F62"/>
  <c r="E62"/>
  <c r="H61"/>
  <c r="G61"/>
  <c r="F61"/>
  <c r="E61"/>
  <c r="H60"/>
  <c r="G60"/>
  <c r="F60"/>
  <c r="E60"/>
  <c r="H59"/>
  <c r="G59"/>
  <c r="F59"/>
  <c r="E59"/>
  <c r="H58"/>
  <c r="G58"/>
  <c r="F58"/>
  <c r="E58"/>
  <c r="H57"/>
  <c r="G57"/>
  <c r="F57"/>
  <c r="E57"/>
  <c r="H56"/>
  <c r="G56"/>
  <c r="F56"/>
  <c r="E56"/>
  <c r="H55"/>
  <c r="G55"/>
  <c r="F55"/>
  <c r="E55"/>
  <c r="H54"/>
  <c r="G54"/>
  <c r="F54"/>
  <c r="E54"/>
  <c r="H53"/>
  <c r="G53"/>
  <c r="F53"/>
  <c r="E53"/>
  <c r="H52"/>
  <c r="G52"/>
  <c r="F52"/>
  <c r="E52"/>
  <c r="H51"/>
  <c r="G51"/>
  <c r="F51"/>
  <c r="E51"/>
  <c r="H50"/>
  <c r="G50"/>
  <c r="F50"/>
  <c r="E50"/>
  <c r="H49"/>
  <c r="G49"/>
  <c r="F49"/>
  <c r="E49"/>
  <c r="H48"/>
  <c r="G48"/>
  <c r="F48"/>
  <c r="E48"/>
  <c r="H47"/>
  <c r="G47"/>
  <c r="F47"/>
  <c r="E47"/>
  <c r="H46"/>
  <c r="G46"/>
  <c r="F46"/>
  <c r="E46"/>
  <c r="H45"/>
  <c r="G45"/>
  <c r="F45"/>
  <c r="E45"/>
  <c r="H44"/>
  <c r="G44"/>
  <c r="F44"/>
  <c r="E44"/>
  <c r="H43"/>
  <c r="G43"/>
  <c r="F43"/>
  <c r="E43"/>
  <c r="H42"/>
  <c r="G42"/>
  <c r="F42"/>
  <c r="E42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9"/>
  <c r="G29"/>
  <c r="F29"/>
  <c r="E29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1"/>
  <c r="G21"/>
  <c r="F21"/>
  <c r="E21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L2000" i="19"/>
  <c r="K2000"/>
  <c r="J2000"/>
  <c r="L1999"/>
  <c r="K1999"/>
  <c r="J1999"/>
  <c r="L1998"/>
  <c r="K1998"/>
  <c r="J1998"/>
  <c r="L1997"/>
  <c r="K1997"/>
  <c r="J1997"/>
  <c r="L1996"/>
  <c r="K1996"/>
  <c r="J1996"/>
  <c r="L1995"/>
  <c r="K1995"/>
  <c r="J1995"/>
  <c r="L1994"/>
  <c r="K1994"/>
  <c r="J1994"/>
  <c r="L1993"/>
  <c r="K1993"/>
  <c r="J1993"/>
  <c r="L1992"/>
  <c r="K1992"/>
  <c r="J1992"/>
  <c r="L1991"/>
  <c r="K1991"/>
  <c r="J1991"/>
  <c r="L1990"/>
  <c r="K1990"/>
  <c r="J1990"/>
  <c r="L1989"/>
  <c r="K1989"/>
  <c r="J1989"/>
  <c r="L1988"/>
  <c r="K1988"/>
  <c r="J1988"/>
  <c r="L1987"/>
  <c r="K1987"/>
  <c r="J1987"/>
  <c r="L1986"/>
  <c r="K1986"/>
  <c r="J1986"/>
  <c r="L1985"/>
  <c r="K1985"/>
  <c r="J1985"/>
  <c r="L1984"/>
  <c r="K1984"/>
  <c r="J1984"/>
  <c r="L1983"/>
  <c r="K1983"/>
  <c r="J1983"/>
  <c r="L1982"/>
  <c r="K1982"/>
  <c r="J1982"/>
  <c r="L1981"/>
  <c r="K1981"/>
  <c r="J1981"/>
  <c r="L1980"/>
  <c r="K1980"/>
  <c r="J1980"/>
  <c r="L1979"/>
  <c r="K1979"/>
  <c r="J1979"/>
  <c r="L1978"/>
  <c r="K1978"/>
  <c r="J1978"/>
  <c r="L1977"/>
  <c r="K1977"/>
  <c r="J1977"/>
  <c r="L1976"/>
  <c r="K1976"/>
  <c r="J1976"/>
  <c r="L1975"/>
  <c r="K1975"/>
  <c r="J1975"/>
  <c r="L1974"/>
  <c r="K1974"/>
  <c r="J1974"/>
  <c r="L1973"/>
  <c r="K1973"/>
  <c r="J1973"/>
  <c r="L1972"/>
  <c r="K1972"/>
  <c r="J1972"/>
  <c r="L1971"/>
  <c r="K1971"/>
  <c r="J1971"/>
  <c r="L1970"/>
  <c r="K1970"/>
  <c r="J1970"/>
  <c r="L1969"/>
  <c r="K1969"/>
  <c r="J1969"/>
  <c r="L1968"/>
  <c r="K1968"/>
  <c r="J1968"/>
  <c r="L1967"/>
  <c r="K1967"/>
  <c r="J1967"/>
  <c r="L1966"/>
  <c r="K1966"/>
  <c r="J1966"/>
  <c r="L1965"/>
  <c r="K1965"/>
  <c r="J1965"/>
  <c r="L1964"/>
  <c r="K1964"/>
  <c r="J1964"/>
  <c r="L1963"/>
  <c r="K1963"/>
  <c r="J1963"/>
  <c r="L1962"/>
  <c r="K1962"/>
  <c r="J1962"/>
  <c r="L1961"/>
  <c r="K1961"/>
  <c r="J1961"/>
  <c r="L1960"/>
  <c r="K1960"/>
  <c r="J1960"/>
  <c r="L1959"/>
  <c r="K1959"/>
  <c r="J1959"/>
  <c r="L1958"/>
  <c r="K1958"/>
  <c r="J1958"/>
  <c r="L1957"/>
  <c r="K1957"/>
  <c r="J1957"/>
  <c r="L1956"/>
  <c r="K1956"/>
  <c r="J1956"/>
  <c r="L1955"/>
  <c r="K1955"/>
  <c r="J1955"/>
  <c r="L1954"/>
  <c r="K1954"/>
  <c r="J1954"/>
  <c r="L1953"/>
  <c r="K1953"/>
  <c r="J1953"/>
  <c r="L1952"/>
  <c r="K1952"/>
  <c r="J1952"/>
  <c r="L1951"/>
  <c r="K1951"/>
  <c r="J1951"/>
  <c r="L1950"/>
  <c r="K1950"/>
  <c r="J1950"/>
  <c r="L1949"/>
  <c r="K1949"/>
  <c r="J1949"/>
  <c r="L1948"/>
  <c r="K1948"/>
  <c r="J1948"/>
  <c r="L1947"/>
  <c r="K1947"/>
  <c r="J1947"/>
  <c r="L1946"/>
  <c r="K1946"/>
  <c r="J1946"/>
  <c r="L1945"/>
  <c r="K1945"/>
  <c r="J1945"/>
  <c r="L1944"/>
  <c r="K1944"/>
  <c r="J1944"/>
  <c r="L1943"/>
  <c r="K1943"/>
  <c r="J1943"/>
  <c r="L1942"/>
  <c r="K1942"/>
  <c r="J1942"/>
  <c r="L1941"/>
  <c r="K1941"/>
  <c r="J1941"/>
  <c r="L1940"/>
  <c r="K1940"/>
  <c r="J1940"/>
  <c r="L1939"/>
  <c r="K1939"/>
  <c r="J1939"/>
  <c r="L1938"/>
  <c r="K1938"/>
  <c r="J1938"/>
  <c r="L1937"/>
  <c r="K1937"/>
  <c r="J1937"/>
  <c r="L1936"/>
  <c r="K1936"/>
  <c r="J1936"/>
  <c r="L1935"/>
  <c r="K1935"/>
  <c r="J1935"/>
  <c r="L1934"/>
  <c r="K1934"/>
  <c r="J1934"/>
  <c r="L1933"/>
  <c r="K1933"/>
  <c r="J1933"/>
  <c r="L1932"/>
  <c r="K1932"/>
  <c r="J1932"/>
  <c r="L1931"/>
  <c r="K1931"/>
  <c r="J1931"/>
  <c r="L1930"/>
  <c r="K1930"/>
  <c r="J1930"/>
  <c r="L1929"/>
  <c r="K1929"/>
  <c r="J1929"/>
  <c r="L1928"/>
  <c r="K1928"/>
  <c r="J1928"/>
  <c r="L1927"/>
  <c r="K1927"/>
  <c r="J1927"/>
  <c r="L1926"/>
  <c r="K1926"/>
  <c r="J1926"/>
  <c r="L1925"/>
  <c r="K1925"/>
  <c r="J1925"/>
  <c r="L1924"/>
  <c r="K1924"/>
  <c r="J1924"/>
  <c r="L1923"/>
  <c r="K1923"/>
  <c r="J1923"/>
  <c r="L1922"/>
  <c r="K1922"/>
  <c r="J1922"/>
  <c r="L1921"/>
  <c r="K1921"/>
  <c r="J1921"/>
  <c r="L1920"/>
  <c r="K1920"/>
  <c r="J1920"/>
  <c r="L1919"/>
  <c r="K1919"/>
  <c r="J1919"/>
  <c r="L1918"/>
  <c r="K1918"/>
  <c r="J1918"/>
  <c r="L1917"/>
  <c r="K1917"/>
  <c r="J1917"/>
  <c r="L1916"/>
  <c r="K1916"/>
  <c r="J1916"/>
  <c r="L1915"/>
  <c r="K1915"/>
  <c r="J1915"/>
  <c r="L1914"/>
  <c r="K1914"/>
  <c r="J1914"/>
  <c r="L1913"/>
  <c r="K1913"/>
  <c r="J1913"/>
  <c r="L1912"/>
  <c r="K1912"/>
  <c r="J1912"/>
  <c r="L1911"/>
  <c r="K1911"/>
  <c r="J1911"/>
  <c r="L1910"/>
  <c r="K1910"/>
  <c r="J1910"/>
  <c r="L1909"/>
  <c r="K1909"/>
  <c r="J1909"/>
  <c r="L1908"/>
  <c r="K1908"/>
  <c r="J1908"/>
  <c r="L1907"/>
  <c r="K1907"/>
  <c r="J1907"/>
  <c r="L1906"/>
  <c r="K1906"/>
  <c r="J1906"/>
  <c r="L1905"/>
  <c r="K1905"/>
  <c r="J1905"/>
  <c r="L1904"/>
  <c r="K1904"/>
  <c r="J1904"/>
  <c r="L1903"/>
  <c r="K1903"/>
  <c r="J1903"/>
  <c r="L1902"/>
  <c r="K1902"/>
  <c r="J1902"/>
  <c r="L1901"/>
  <c r="K1901"/>
  <c r="J1901"/>
  <c r="L1900"/>
  <c r="K1900"/>
  <c r="J1900"/>
  <c r="L1899"/>
  <c r="K1899"/>
  <c r="J1899"/>
  <c r="L1898"/>
  <c r="K1898"/>
  <c r="J1898"/>
  <c r="L1897"/>
  <c r="K1897"/>
  <c r="J1897"/>
  <c r="L1896"/>
  <c r="K1896"/>
  <c r="J1896"/>
  <c r="L1895"/>
  <c r="K1895"/>
  <c r="J1895"/>
  <c r="L1894"/>
  <c r="K1894"/>
  <c r="J1894"/>
  <c r="L1893"/>
  <c r="K1893"/>
  <c r="J1893"/>
  <c r="L1892"/>
  <c r="K1892"/>
  <c r="J1892"/>
  <c r="L1891"/>
  <c r="K1891"/>
  <c r="J1891"/>
  <c r="L1890"/>
  <c r="K1890"/>
  <c r="J1890"/>
  <c r="L1889"/>
  <c r="K1889"/>
  <c r="J1889"/>
  <c r="L1888"/>
  <c r="K1888"/>
  <c r="J1888"/>
  <c r="L1887"/>
  <c r="K1887"/>
  <c r="J1887"/>
  <c r="L1886"/>
  <c r="K1886"/>
  <c r="J1886"/>
  <c r="L1885"/>
  <c r="K1885"/>
  <c r="J1885"/>
  <c r="L1884"/>
  <c r="K1884"/>
  <c r="J1884"/>
  <c r="L1883"/>
  <c r="K1883"/>
  <c r="J1883"/>
  <c r="L1882"/>
  <c r="K1882"/>
  <c r="J1882"/>
  <c r="L1881"/>
  <c r="K1881"/>
  <c r="J1881"/>
  <c r="L1880"/>
  <c r="K1880"/>
  <c r="J1880"/>
  <c r="L1879"/>
  <c r="K1879"/>
  <c r="J1879"/>
  <c r="L1878"/>
  <c r="K1878"/>
  <c r="J1878"/>
  <c r="L1877"/>
  <c r="K1877"/>
  <c r="J1877"/>
  <c r="L1876"/>
  <c r="K1876"/>
  <c r="J1876"/>
  <c r="L1875"/>
  <c r="K1875"/>
  <c r="J1875"/>
  <c r="L1874"/>
  <c r="K1874"/>
  <c r="J1874"/>
  <c r="L1873"/>
  <c r="K1873"/>
  <c r="J1873"/>
  <c r="L1872"/>
  <c r="K1872"/>
  <c r="J1872"/>
  <c r="L1871"/>
  <c r="K1871"/>
  <c r="J1871"/>
  <c r="L1870"/>
  <c r="K1870"/>
  <c r="J1870"/>
  <c r="L1869"/>
  <c r="K1869"/>
  <c r="J1869"/>
  <c r="L1868"/>
  <c r="K1868"/>
  <c r="J1868"/>
  <c r="L1867"/>
  <c r="K1867"/>
  <c r="J1867"/>
  <c r="L1866"/>
  <c r="K1866"/>
  <c r="J1866"/>
  <c r="L1865"/>
  <c r="K1865"/>
  <c r="J1865"/>
  <c r="L1864"/>
  <c r="K1864"/>
  <c r="J1864"/>
  <c r="L1863"/>
  <c r="K1863"/>
  <c r="J1863"/>
  <c r="L1862"/>
  <c r="K1862"/>
  <c r="J1862"/>
  <c r="L1861"/>
  <c r="K1861"/>
  <c r="J1861"/>
  <c r="L1860"/>
  <c r="K1860"/>
  <c r="J1860"/>
  <c r="L1859"/>
  <c r="K1859"/>
  <c r="J1859"/>
  <c r="L1858"/>
  <c r="K1858"/>
  <c r="J1858"/>
  <c r="L1857"/>
  <c r="K1857"/>
  <c r="J1857"/>
  <c r="L1856"/>
  <c r="K1856"/>
  <c r="J1856"/>
  <c r="L1855"/>
  <c r="K1855"/>
  <c r="J1855"/>
  <c r="L1854"/>
  <c r="K1854"/>
  <c r="J1854"/>
  <c r="L1853"/>
  <c r="K1853"/>
  <c r="J1853"/>
  <c r="L1852"/>
  <c r="K1852"/>
  <c r="J1852"/>
  <c r="L1851"/>
  <c r="K1851"/>
  <c r="J1851"/>
  <c r="L1850"/>
  <c r="K1850"/>
  <c r="J1850"/>
  <c r="L1849"/>
  <c r="K1849"/>
  <c r="J1849"/>
  <c r="L1848"/>
  <c r="K1848"/>
  <c r="J1848"/>
  <c r="L1847"/>
  <c r="K1847"/>
  <c r="J1847"/>
  <c r="L1846"/>
  <c r="K1846"/>
  <c r="J1846"/>
  <c r="L1845"/>
  <c r="K1845"/>
  <c r="J1845"/>
  <c r="L1844"/>
  <c r="K1844"/>
  <c r="J1844"/>
  <c r="L1843"/>
  <c r="K1843"/>
  <c r="J1843"/>
  <c r="L1842"/>
  <c r="K1842"/>
  <c r="J1842"/>
  <c r="L1841"/>
  <c r="K1841"/>
  <c r="J1841"/>
  <c r="L1840"/>
  <c r="K1840"/>
  <c r="J1840"/>
  <c r="L1839"/>
  <c r="K1839"/>
  <c r="J1839"/>
  <c r="L1838"/>
  <c r="K1838"/>
  <c r="J1838"/>
  <c r="L1837"/>
  <c r="K1837"/>
  <c r="J1837"/>
  <c r="L1836"/>
  <c r="K1836"/>
  <c r="J1836"/>
  <c r="L1835"/>
  <c r="K1835"/>
  <c r="J1835"/>
  <c r="L1834"/>
  <c r="K1834"/>
  <c r="J1834"/>
  <c r="L1833"/>
  <c r="K1833"/>
  <c r="J1833"/>
  <c r="L1832"/>
  <c r="K1832"/>
  <c r="J1832"/>
  <c r="L1831"/>
  <c r="K1831"/>
  <c r="J1831"/>
  <c r="L1830"/>
  <c r="K1830"/>
  <c r="J1830"/>
  <c r="L1829"/>
  <c r="K1829"/>
  <c r="J1829"/>
  <c r="L1828"/>
  <c r="K1828"/>
  <c r="J1828"/>
  <c r="L1827"/>
  <c r="K1827"/>
  <c r="J1827"/>
  <c r="L1826"/>
  <c r="K1826"/>
  <c r="J1826"/>
  <c r="L1825"/>
  <c r="K1825"/>
  <c r="J1825"/>
  <c r="L1824"/>
  <c r="K1824"/>
  <c r="J1824"/>
  <c r="L1823"/>
  <c r="K1823"/>
  <c r="J1823"/>
  <c r="L1822"/>
  <c r="K1822"/>
  <c r="J1822"/>
  <c r="L1821"/>
  <c r="K1821"/>
  <c r="J1821"/>
  <c r="L1820"/>
  <c r="K1820"/>
  <c r="J1820"/>
  <c r="L1819"/>
  <c r="K1819"/>
  <c r="J1819"/>
  <c r="L1818"/>
  <c r="K1818"/>
  <c r="J1818"/>
  <c r="L1817"/>
  <c r="K1817"/>
  <c r="J1817"/>
  <c r="L1816"/>
  <c r="K1816"/>
  <c r="J1816"/>
  <c r="L1815"/>
  <c r="K1815"/>
  <c r="J1815"/>
  <c r="L1814"/>
  <c r="K1814"/>
  <c r="J1814"/>
  <c r="L1813"/>
  <c r="K1813"/>
  <c r="J1813"/>
  <c r="L1812"/>
  <c r="K1812"/>
  <c r="J1812"/>
  <c r="L1811"/>
  <c r="K1811"/>
  <c r="J1811"/>
  <c r="L1810"/>
  <c r="K1810"/>
  <c r="J1810"/>
  <c r="L1809"/>
  <c r="K1809"/>
  <c r="J1809"/>
  <c r="L1808"/>
  <c r="K1808"/>
  <c r="J1808"/>
  <c r="L1807"/>
  <c r="K1807"/>
  <c r="J1807"/>
  <c r="L1806"/>
  <c r="K1806"/>
  <c r="J1806"/>
  <c r="L1805"/>
  <c r="K1805"/>
  <c r="J1805"/>
  <c r="L1804"/>
  <c r="K1804"/>
  <c r="J1804"/>
  <c r="L1803"/>
  <c r="K1803"/>
  <c r="J1803"/>
  <c r="L1802"/>
  <c r="K1802"/>
  <c r="J1802"/>
  <c r="L1801"/>
  <c r="K1801"/>
  <c r="J1801"/>
  <c r="L1800"/>
  <c r="K1800"/>
  <c r="J1800"/>
  <c r="L1799"/>
  <c r="K1799"/>
  <c r="J1799"/>
  <c r="L1798"/>
  <c r="K1798"/>
  <c r="J1798"/>
  <c r="L1797"/>
  <c r="K1797"/>
  <c r="J1797"/>
  <c r="L1796"/>
  <c r="K1796"/>
  <c r="J1796"/>
  <c r="L1795"/>
  <c r="K1795"/>
  <c r="J1795"/>
  <c r="L1794"/>
  <c r="K1794"/>
  <c r="J1794"/>
  <c r="L1793"/>
  <c r="K1793"/>
  <c r="J1793"/>
  <c r="L1792"/>
  <c r="K1792"/>
  <c r="J1792"/>
  <c r="L1791"/>
  <c r="K1791"/>
  <c r="J1791"/>
  <c r="L1790"/>
  <c r="K1790"/>
  <c r="J1790"/>
  <c r="L1789"/>
  <c r="K1789"/>
  <c r="J1789"/>
  <c r="L1788"/>
  <c r="K1788"/>
  <c r="J1788"/>
  <c r="L1787"/>
  <c r="K1787"/>
  <c r="J1787"/>
  <c r="L1786"/>
  <c r="K1786"/>
  <c r="J1786"/>
  <c r="L1785"/>
  <c r="K1785"/>
  <c r="J1785"/>
  <c r="L1784"/>
  <c r="K1784"/>
  <c r="J1784"/>
  <c r="L1783"/>
  <c r="K1783"/>
  <c r="J1783"/>
  <c r="L1782"/>
  <c r="K1782"/>
  <c r="J1782"/>
  <c r="L1781"/>
  <c r="K1781"/>
  <c r="J1781"/>
  <c r="L1780"/>
  <c r="K1780"/>
  <c r="J1780"/>
  <c r="L1779"/>
  <c r="K1779"/>
  <c r="J1779"/>
  <c r="L1778"/>
  <c r="K1778"/>
  <c r="J1778"/>
  <c r="L1777"/>
  <c r="K1777"/>
  <c r="J1777"/>
  <c r="L1776"/>
  <c r="K1776"/>
  <c r="J1776"/>
  <c r="L1775"/>
  <c r="K1775"/>
  <c r="J1775"/>
  <c r="L1774"/>
  <c r="K1774"/>
  <c r="J1774"/>
  <c r="L1773"/>
  <c r="K1773"/>
  <c r="J1773"/>
  <c r="L1772"/>
  <c r="K1772"/>
  <c r="J1772"/>
  <c r="L1771"/>
  <c r="K1771"/>
  <c r="J1771"/>
  <c r="L1770"/>
  <c r="K1770"/>
  <c r="J1770"/>
  <c r="L1769"/>
  <c r="K1769"/>
  <c r="J1769"/>
  <c r="L1768"/>
  <c r="K1768"/>
  <c r="J1768"/>
  <c r="L1767"/>
  <c r="K1767"/>
  <c r="J1767"/>
  <c r="L1766"/>
  <c r="K1766"/>
  <c r="J1766"/>
  <c r="L1765"/>
  <c r="K1765"/>
  <c r="J1765"/>
  <c r="L1764"/>
  <c r="K1764"/>
  <c r="J1764"/>
  <c r="L1763"/>
  <c r="K1763"/>
  <c r="J1763"/>
  <c r="L1762"/>
  <c r="K1762"/>
  <c r="J1762"/>
  <c r="L1761"/>
  <c r="K1761"/>
  <c r="J1761"/>
  <c r="L1760"/>
  <c r="K1760"/>
  <c r="J1760"/>
  <c r="L1759"/>
  <c r="K1759"/>
  <c r="J1759"/>
  <c r="L1758"/>
  <c r="K1758"/>
  <c r="J1758"/>
  <c r="L1757"/>
  <c r="K1757"/>
  <c r="J1757"/>
  <c r="L1756"/>
  <c r="K1756"/>
  <c r="J1756"/>
  <c r="L1755"/>
  <c r="K1755"/>
  <c r="J1755"/>
  <c r="L1754"/>
  <c r="K1754"/>
  <c r="J1754"/>
  <c r="L1753"/>
  <c r="K1753"/>
  <c r="J1753"/>
  <c r="L1752"/>
  <c r="K1752"/>
  <c r="J1752"/>
  <c r="L1751"/>
  <c r="K1751"/>
  <c r="J1751"/>
  <c r="L1750"/>
  <c r="K1750"/>
  <c r="J1750"/>
  <c r="L1749"/>
  <c r="K1749"/>
  <c r="J1749"/>
  <c r="L1748"/>
  <c r="K1748"/>
  <c r="J1748"/>
  <c r="L1747"/>
  <c r="K1747"/>
  <c r="J1747"/>
  <c r="L1746"/>
  <c r="K1746"/>
  <c r="J1746"/>
  <c r="L1745"/>
  <c r="K1745"/>
  <c r="J1745"/>
  <c r="L1744"/>
  <c r="K1744"/>
  <c r="J1744"/>
  <c r="L1743"/>
  <c r="K1743"/>
  <c r="J1743"/>
  <c r="L1742"/>
  <c r="K1742"/>
  <c r="J1742"/>
  <c r="L1741"/>
  <c r="K1741"/>
  <c r="J1741"/>
  <c r="L1740"/>
  <c r="K1740"/>
  <c r="J1740"/>
  <c r="L1739"/>
  <c r="K1739"/>
  <c r="J1739"/>
  <c r="L1738"/>
  <c r="K1738"/>
  <c r="J1738"/>
  <c r="L1737"/>
  <c r="K1737"/>
  <c r="J1737"/>
  <c r="L1736"/>
  <c r="K1736"/>
  <c r="J1736"/>
  <c r="L1735"/>
  <c r="K1735"/>
  <c r="J1735"/>
  <c r="L1734"/>
  <c r="K1734"/>
  <c r="J1734"/>
  <c r="L1733"/>
  <c r="K1733"/>
  <c r="J1733"/>
  <c r="L1732"/>
  <c r="K1732"/>
  <c r="J1732"/>
  <c r="L1731"/>
  <c r="K1731"/>
  <c r="J1731"/>
  <c r="L1730"/>
  <c r="K1730"/>
  <c r="J1730"/>
  <c r="L1729"/>
  <c r="K1729"/>
  <c r="J1729"/>
  <c r="L1728"/>
  <c r="K1728"/>
  <c r="J1728"/>
  <c r="L1727"/>
  <c r="K1727"/>
  <c r="J1727"/>
  <c r="L1726"/>
  <c r="K1726"/>
  <c r="J1726"/>
  <c r="L1725"/>
  <c r="K1725"/>
  <c r="J1725"/>
  <c r="L1724"/>
  <c r="K1724"/>
  <c r="J1724"/>
  <c r="L1723"/>
  <c r="K1723"/>
  <c r="J1723"/>
  <c r="L1722"/>
  <c r="K1722"/>
  <c r="J1722"/>
  <c r="L1721"/>
  <c r="K1721"/>
  <c r="J1721"/>
  <c r="L1720"/>
  <c r="K1720"/>
  <c r="J1720"/>
  <c r="L1719"/>
  <c r="K1719"/>
  <c r="J1719"/>
  <c r="L1718"/>
  <c r="K1718"/>
  <c r="J1718"/>
  <c r="L1717"/>
  <c r="K1717"/>
  <c r="J1717"/>
  <c r="L1716"/>
  <c r="K1716"/>
  <c r="J1716"/>
  <c r="L1715"/>
  <c r="K1715"/>
  <c r="J1715"/>
  <c r="L1714"/>
  <c r="K1714"/>
  <c r="J1714"/>
  <c r="L1713"/>
  <c r="K1713"/>
  <c r="J1713"/>
  <c r="L1712"/>
  <c r="K1712"/>
  <c r="J1712"/>
  <c r="L1711"/>
  <c r="K1711"/>
  <c r="J1711"/>
  <c r="L1710"/>
  <c r="K1710"/>
  <c r="J1710"/>
  <c r="L1709"/>
  <c r="K1709"/>
  <c r="J1709"/>
  <c r="L1708"/>
  <c r="K1708"/>
  <c r="J1708"/>
  <c r="L1707"/>
  <c r="K1707"/>
  <c r="J1707"/>
  <c r="L1706"/>
  <c r="K1706"/>
  <c r="J1706"/>
  <c r="L1705"/>
  <c r="K1705"/>
  <c r="J1705"/>
  <c r="L1704"/>
  <c r="K1704"/>
  <c r="J1704"/>
  <c r="L1703"/>
  <c r="K1703"/>
  <c r="J1703"/>
  <c r="L1702"/>
  <c r="K1702"/>
  <c r="J1702"/>
  <c r="L1701"/>
  <c r="K1701"/>
  <c r="J1701"/>
  <c r="L1700"/>
  <c r="K1700"/>
  <c r="J1700"/>
  <c r="L1699"/>
  <c r="K1699"/>
  <c r="J1699"/>
  <c r="L1698"/>
  <c r="K1698"/>
  <c r="J1698"/>
  <c r="L1697"/>
  <c r="K1697"/>
  <c r="J1697"/>
  <c r="L1696"/>
  <c r="K1696"/>
  <c r="J1696"/>
  <c r="L1695"/>
  <c r="K1695"/>
  <c r="J1695"/>
  <c r="L1694"/>
  <c r="K1694"/>
  <c r="J1694"/>
  <c r="L1693"/>
  <c r="K1693"/>
  <c r="J1693"/>
  <c r="L1692"/>
  <c r="K1692"/>
  <c r="J1692"/>
  <c r="L1691"/>
  <c r="K1691"/>
  <c r="J1691"/>
  <c r="L1690"/>
  <c r="K1690"/>
  <c r="J1690"/>
  <c r="L1689"/>
  <c r="K1689"/>
  <c r="J1689"/>
  <c r="L1688"/>
  <c r="K1688"/>
  <c r="J1688"/>
  <c r="L1687"/>
  <c r="K1687"/>
  <c r="J1687"/>
  <c r="L1686"/>
  <c r="K1686"/>
  <c r="J1686"/>
  <c r="L1685"/>
  <c r="K1685"/>
  <c r="J1685"/>
  <c r="L1684"/>
  <c r="K1684"/>
  <c r="J1684"/>
  <c r="L1683"/>
  <c r="K1683"/>
  <c r="J1683"/>
  <c r="L1682"/>
  <c r="K1682"/>
  <c r="J1682"/>
  <c r="L1681"/>
  <c r="K1681"/>
  <c r="J1681"/>
  <c r="L1680"/>
  <c r="K1680"/>
  <c r="J1680"/>
  <c r="L1679"/>
  <c r="K1679"/>
  <c r="J1679"/>
  <c r="L1678"/>
  <c r="K1678"/>
  <c r="J1678"/>
  <c r="L1677"/>
  <c r="K1677"/>
  <c r="J1677"/>
  <c r="L1676"/>
  <c r="K1676"/>
  <c r="J1676"/>
  <c r="L1675"/>
  <c r="K1675"/>
  <c r="J1675"/>
  <c r="L1674"/>
  <c r="K1674"/>
  <c r="J1674"/>
  <c r="L1673"/>
  <c r="K1673"/>
  <c r="J1673"/>
  <c r="L1672"/>
  <c r="K1672"/>
  <c r="J1672"/>
  <c r="L1671"/>
  <c r="K1671"/>
  <c r="J1671"/>
  <c r="L1670"/>
  <c r="K1670"/>
  <c r="J1670"/>
  <c r="L1669"/>
  <c r="K1669"/>
  <c r="J1669"/>
  <c r="L1668"/>
  <c r="K1668"/>
  <c r="J1668"/>
  <c r="L1667"/>
  <c r="K1667"/>
  <c r="J1667"/>
  <c r="L1666"/>
  <c r="K1666"/>
  <c r="J1666"/>
  <c r="L1665"/>
  <c r="K1665"/>
  <c r="J1665"/>
  <c r="L1664"/>
  <c r="K1664"/>
  <c r="J1664"/>
  <c r="L1663"/>
  <c r="K1663"/>
  <c r="J1663"/>
  <c r="L1662"/>
  <c r="K1662"/>
  <c r="J1662"/>
  <c r="L1661"/>
  <c r="K1661"/>
  <c r="J1661"/>
  <c r="L1660"/>
  <c r="K1660"/>
  <c r="J1660"/>
  <c r="L1659"/>
  <c r="K1659"/>
  <c r="J1659"/>
  <c r="L1658"/>
  <c r="K1658"/>
  <c r="J1658"/>
  <c r="L1657"/>
  <c r="K1657"/>
  <c r="J1657"/>
  <c r="L1656"/>
  <c r="K1656"/>
  <c r="J1656"/>
  <c r="L1655"/>
  <c r="K1655"/>
  <c r="J1655"/>
  <c r="L1654"/>
  <c r="K1654"/>
  <c r="J1654"/>
  <c r="L1653"/>
  <c r="K1653"/>
  <c r="J1653"/>
  <c r="L1652"/>
  <c r="K1652"/>
  <c r="J1652"/>
  <c r="L1651"/>
  <c r="K1651"/>
  <c r="J1651"/>
  <c r="L1650"/>
  <c r="K1650"/>
  <c r="J1650"/>
  <c r="L1649"/>
  <c r="K1649"/>
  <c r="J1649"/>
  <c r="L1648"/>
  <c r="K1648"/>
  <c r="J1648"/>
  <c r="L1647"/>
  <c r="K1647"/>
  <c r="J1647"/>
  <c r="L1646"/>
  <c r="K1646"/>
  <c r="J1646"/>
  <c r="L1645"/>
  <c r="K1645"/>
  <c r="J1645"/>
  <c r="L1644"/>
  <c r="K1644"/>
  <c r="J1644"/>
  <c r="L1643"/>
  <c r="K1643"/>
  <c r="J1643"/>
  <c r="L1642"/>
  <c r="K1642"/>
  <c r="J1642"/>
  <c r="L1641"/>
  <c r="K1641"/>
  <c r="J1641"/>
  <c r="L1640"/>
  <c r="K1640"/>
  <c r="J1640"/>
  <c r="L1639"/>
  <c r="K1639"/>
  <c r="J1639"/>
  <c r="L1638"/>
  <c r="K1638"/>
  <c r="J1638"/>
  <c r="L1637"/>
  <c r="K1637"/>
  <c r="J1637"/>
  <c r="L1636"/>
  <c r="K1636"/>
  <c r="J1636"/>
  <c r="L1635"/>
  <c r="K1635"/>
  <c r="J1635"/>
  <c r="L1634"/>
  <c r="K1634"/>
  <c r="J1634"/>
  <c r="L1633"/>
  <c r="K1633"/>
  <c r="J1633"/>
  <c r="L1632"/>
  <c r="K1632"/>
  <c r="J1632"/>
  <c r="L1631"/>
  <c r="K1631"/>
  <c r="J1631"/>
  <c r="L1630"/>
  <c r="K1630"/>
  <c r="J1630"/>
  <c r="L1629"/>
  <c r="K1629"/>
  <c r="J1629"/>
  <c r="L1628"/>
  <c r="K1628"/>
  <c r="J1628"/>
  <c r="L1627"/>
  <c r="K1627"/>
  <c r="J1627"/>
  <c r="L1626"/>
  <c r="K1626"/>
  <c r="J1626"/>
  <c r="L1625"/>
  <c r="K1625"/>
  <c r="J1625"/>
  <c r="L1624"/>
  <c r="K1624"/>
  <c r="J1624"/>
  <c r="L1623"/>
  <c r="K1623"/>
  <c r="J1623"/>
  <c r="L1622"/>
  <c r="K1622"/>
  <c r="J1622"/>
  <c r="L1621"/>
  <c r="K1621"/>
  <c r="J1621"/>
  <c r="L1620"/>
  <c r="K1620"/>
  <c r="J1620"/>
  <c r="L1619"/>
  <c r="K1619"/>
  <c r="J1619"/>
  <c r="L1618"/>
  <c r="K1618"/>
  <c r="J1618"/>
  <c r="L1617"/>
  <c r="K1617"/>
  <c r="J1617"/>
  <c r="L1616"/>
  <c r="K1616"/>
  <c r="J1616"/>
  <c r="L1615"/>
  <c r="K1615"/>
  <c r="J1615"/>
  <c r="L1614"/>
  <c r="K1614"/>
  <c r="J1614"/>
  <c r="L1613"/>
  <c r="K1613"/>
  <c r="J1613"/>
  <c r="L1612"/>
  <c r="K1612"/>
  <c r="J1612"/>
  <c r="L1611"/>
  <c r="K1611"/>
  <c r="J1611"/>
  <c r="L1610"/>
  <c r="K1610"/>
  <c r="J1610"/>
  <c r="L1609"/>
  <c r="K1609"/>
  <c r="J1609"/>
  <c r="L1608"/>
  <c r="K1608"/>
  <c r="J1608"/>
  <c r="L1607"/>
  <c r="K1607"/>
  <c r="J1607"/>
  <c r="L1606"/>
  <c r="K1606"/>
  <c r="J1606"/>
  <c r="L1605"/>
  <c r="K1605"/>
  <c r="J1605"/>
  <c r="L1604"/>
  <c r="K1604"/>
  <c r="J1604"/>
  <c r="L1603"/>
  <c r="K1603"/>
  <c r="J1603"/>
  <c r="L1602"/>
  <c r="K1602"/>
  <c r="J1602"/>
  <c r="L1601"/>
  <c r="K1601"/>
  <c r="J1601"/>
  <c r="L1600"/>
  <c r="K1600"/>
  <c r="J1600"/>
  <c r="L1599"/>
  <c r="K1599"/>
  <c r="J1599"/>
  <c r="L1598"/>
  <c r="K1598"/>
  <c r="J1598"/>
  <c r="L1597"/>
  <c r="K1597"/>
  <c r="J1597"/>
  <c r="L1596"/>
  <c r="K1596"/>
  <c r="J1596"/>
  <c r="L1595"/>
  <c r="K1595"/>
  <c r="J1595"/>
  <c r="L1594"/>
  <c r="K1594"/>
  <c r="J1594"/>
  <c r="L1593"/>
  <c r="K1593"/>
  <c r="J1593"/>
  <c r="L1592"/>
  <c r="K1592"/>
  <c r="J1592"/>
  <c r="L1591"/>
  <c r="K1591"/>
  <c r="J1591"/>
  <c r="L1590"/>
  <c r="K1590"/>
  <c r="J1590"/>
  <c r="L1589"/>
  <c r="K1589"/>
  <c r="J1589"/>
  <c r="L1588"/>
  <c r="K1588"/>
  <c r="J1588"/>
  <c r="L1587"/>
  <c r="K1587"/>
  <c r="J1587"/>
  <c r="L1586"/>
  <c r="K1586"/>
  <c r="J1586"/>
  <c r="L1585"/>
  <c r="K1585"/>
  <c r="J1585"/>
  <c r="L1584"/>
  <c r="K1584"/>
  <c r="J1584"/>
  <c r="L1583"/>
  <c r="K1583"/>
  <c r="J1583"/>
  <c r="L1582"/>
  <c r="K1582"/>
  <c r="J1582"/>
  <c r="L1581"/>
  <c r="K1581"/>
  <c r="J1581"/>
  <c r="L1580"/>
  <c r="K1580"/>
  <c r="J1580"/>
  <c r="L1579"/>
  <c r="K1579"/>
  <c r="J1579"/>
  <c r="L1578"/>
  <c r="K1578"/>
  <c r="J1578"/>
  <c r="L1577"/>
  <c r="K1577"/>
  <c r="J1577"/>
  <c r="L1576"/>
  <c r="K1576"/>
  <c r="J1576"/>
  <c r="L1575"/>
  <c r="K1575"/>
  <c r="J1575"/>
  <c r="L1574"/>
  <c r="K1574"/>
  <c r="J1574"/>
  <c r="L1573"/>
  <c r="K1573"/>
  <c r="J1573"/>
  <c r="L1572"/>
  <c r="K1572"/>
  <c r="J1572"/>
  <c r="L1571"/>
  <c r="K1571"/>
  <c r="J1571"/>
  <c r="L1570"/>
  <c r="K1570"/>
  <c r="J1570"/>
  <c r="L1569"/>
  <c r="K1569"/>
  <c r="J1569"/>
  <c r="L1568"/>
  <c r="K1568"/>
  <c r="J1568"/>
  <c r="L1567"/>
  <c r="K1567"/>
  <c r="J1567"/>
  <c r="L1566"/>
  <c r="K1566"/>
  <c r="J1566"/>
  <c r="L1565"/>
  <c r="K1565"/>
  <c r="J1565"/>
  <c r="L1564"/>
  <c r="K1564"/>
  <c r="J1564"/>
  <c r="L1563"/>
  <c r="K1563"/>
  <c r="J1563"/>
  <c r="L1562"/>
  <c r="K1562"/>
  <c r="J1562"/>
  <c r="L1561"/>
  <c r="K1561"/>
  <c r="J1561"/>
  <c r="L1560"/>
  <c r="K1560"/>
  <c r="J1560"/>
  <c r="L1559"/>
  <c r="K1559"/>
  <c r="J1559"/>
  <c r="L1558"/>
  <c r="K1558"/>
  <c r="J1558"/>
  <c r="L1557"/>
  <c r="K1557"/>
  <c r="J1557"/>
  <c r="L1556"/>
  <c r="K1556"/>
  <c r="J1556"/>
  <c r="L1555"/>
  <c r="K1555"/>
  <c r="J1555"/>
  <c r="L1554"/>
  <c r="K1554"/>
  <c r="J1554"/>
  <c r="L1553"/>
  <c r="K1553"/>
  <c r="J1553"/>
  <c r="L1552"/>
  <c r="K1552"/>
  <c r="J1552"/>
  <c r="L1551"/>
  <c r="K1551"/>
  <c r="J1551"/>
  <c r="L1550"/>
  <c r="K1550"/>
  <c r="J1550"/>
  <c r="L1549"/>
  <c r="K1549"/>
  <c r="J1549"/>
  <c r="L1548"/>
  <c r="K1548"/>
  <c r="J1548"/>
  <c r="L1547"/>
  <c r="K1547"/>
  <c r="J1547"/>
  <c r="L1546"/>
  <c r="K1546"/>
  <c r="J1546"/>
  <c r="L1545"/>
  <c r="K1545"/>
  <c r="J1545"/>
  <c r="L1544"/>
  <c r="K1544"/>
  <c r="J1544"/>
  <c r="L1543"/>
  <c r="K1543"/>
  <c r="J1543"/>
  <c r="L1542"/>
  <c r="K1542"/>
  <c r="J1542"/>
  <c r="L1541"/>
  <c r="K1541"/>
  <c r="J1541"/>
  <c r="L1540"/>
  <c r="K1540"/>
  <c r="J1540"/>
  <c r="L1539"/>
  <c r="K1539"/>
  <c r="J1539"/>
  <c r="L1538"/>
  <c r="K1538"/>
  <c r="J1538"/>
  <c r="L1537"/>
  <c r="K1537"/>
  <c r="J1537"/>
  <c r="L1536"/>
  <c r="K1536"/>
  <c r="J1536"/>
  <c r="L1535"/>
  <c r="K1535"/>
  <c r="J1535"/>
  <c r="L1534"/>
  <c r="K1534"/>
  <c r="J1534"/>
  <c r="L1533"/>
  <c r="K1533"/>
  <c r="J1533"/>
  <c r="L1532"/>
  <c r="K1532"/>
  <c r="J1532"/>
  <c r="L1531"/>
  <c r="K1531"/>
  <c r="J1531"/>
  <c r="L1530"/>
  <c r="K1530"/>
  <c r="J1530"/>
  <c r="L1529"/>
  <c r="K1529"/>
  <c r="J1529"/>
  <c r="L1528"/>
  <c r="K1528"/>
  <c r="J1528"/>
  <c r="L1527"/>
  <c r="K1527"/>
  <c r="J1527"/>
  <c r="L1526"/>
  <c r="K1526"/>
  <c r="J1526"/>
  <c r="L1525"/>
  <c r="K1525"/>
  <c r="J1525"/>
  <c r="L1524"/>
  <c r="K1524"/>
  <c r="J1524"/>
  <c r="L1523"/>
  <c r="K1523"/>
  <c r="J1523"/>
  <c r="L1522"/>
  <c r="K1522"/>
  <c r="J1522"/>
  <c r="L1521"/>
  <c r="K1521"/>
  <c r="J1521"/>
  <c r="L1520"/>
  <c r="K1520"/>
  <c r="J1520"/>
  <c r="L1519"/>
  <c r="K1519"/>
  <c r="J1519"/>
  <c r="L1518"/>
  <c r="K1518"/>
  <c r="J1518"/>
  <c r="L1517"/>
  <c r="K1517"/>
  <c r="J1517"/>
  <c r="L1516"/>
  <c r="K1516"/>
  <c r="J1516"/>
  <c r="L1515"/>
  <c r="K1515"/>
  <c r="J1515"/>
  <c r="L1514"/>
  <c r="K1514"/>
  <c r="J1514"/>
  <c r="L1513"/>
  <c r="K1513"/>
  <c r="J1513"/>
  <c r="L1512"/>
  <c r="K1512"/>
  <c r="J1512"/>
  <c r="L1511"/>
  <c r="K1511"/>
  <c r="J1511"/>
  <c r="L1510"/>
  <c r="K1510"/>
  <c r="J1510"/>
  <c r="L1509"/>
  <c r="K1509"/>
  <c r="J1509"/>
  <c r="L1508"/>
  <c r="K1508"/>
  <c r="J1508"/>
  <c r="L1507"/>
  <c r="K1507"/>
  <c r="J1507"/>
  <c r="L1506"/>
  <c r="K1506"/>
  <c r="J1506"/>
  <c r="L1505"/>
  <c r="K1505"/>
  <c r="J1505"/>
  <c r="L1504"/>
  <c r="K1504"/>
  <c r="J1504"/>
  <c r="L1503"/>
  <c r="K1503"/>
  <c r="J1503"/>
  <c r="L1502"/>
  <c r="K1502"/>
  <c r="J1502"/>
  <c r="L1501"/>
  <c r="K1501"/>
  <c r="J1501"/>
  <c r="L1500"/>
  <c r="K1500"/>
  <c r="J1500"/>
  <c r="L1499"/>
  <c r="K1499"/>
  <c r="J1499"/>
  <c r="L1498"/>
  <c r="K1498"/>
  <c r="J1498"/>
  <c r="L1497"/>
  <c r="K1497"/>
  <c r="J1497"/>
  <c r="L1496"/>
  <c r="K1496"/>
  <c r="J1496"/>
  <c r="L1495"/>
  <c r="K1495"/>
  <c r="J1495"/>
  <c r="L1494"/>
  <c r="K1494"/>
  <c r="J1494"/>
  <c r="L1493"/>
  <c r="K1493"/>
  <c r="J1493"/>
  <c r="L1492"/>
  <c r="K1492"/>
  <c r="J1492"/>
  <c r="L1491"/>
  <c r="K1491"/>
  <c r="J1491"/>
  <c r="L1490"/>
  <c r="K1490"/>
  <c r="J1490"/>
  <c r="L1489"/>
  <c r="K1489"/>
  <c r="J1489"/>
  <c r="L1488"/>
  <c r="K1488"/>
  <c r="J1488"/>
  <c r="L1487"/>
  <c r="K1487"/>
  <c r="J1487"/>
  <c r="L1486"/>
  <c r="K1486"/>
  <c r="J1486"/>
  <c r="L1485"/>
  <c r="K1485"/>
  <c r="J1485"/>
  <c r="L1484"/>
  <c r="K1484"/>
  <c r="J1484"/>
  <c r="L1483"/>
  <c r="K1483"/>
  <c r="J1483"/>
  <c r="L1482"/>
  <c r="K1482"/>
  <c r="J1482"/>
  <c r="L1481"/>
  <c r="K1481"/>
  <c r="J1481"/>
  <c r="L1480"/>
  <c r="K1480"/>
  <c r="J1480"/>
  <c r="L1479"/>
  <c r="K1479"/>
  <c r="J1479"/>
  <c r="L1478"/>
  <c r="K1478"/>
  <c r="J1478"/>
  <c r="L1477"/>
  <c r="K1477"/>
  <c r="J1477"/>
  <c r="L1476"/>
  <c r="K1476"/>
  <c r="J1476"/>
  <c r="L1475"/>
  <c r="K1475"/>
  <c r="J1475"/>
  <c r="L1474"/>
  <c r="K1474"/>
  <c r="J1474"/>
  <c r="L1473"/>
  <c r="K1473"/>
  <c r="J1473"/>
  <c r="L1472"/>
  <c r="K1472"/>
  <c r="J1472"/>
  <c r="L1471"/>
  <c r="K1471"/>
  <c r="J1471"/>
  <c r="L1470"/>
  <c r="K1470"/>
  <c r="J1470"/>
  <c r="L1469"/>
  <c r="K1469"/>
  <c r="J1469"/>
  <c r="L1468"/>
  <c r="K1468"/>
  <c r="J1468"/>
  <c r="L1467"/>
  <c r="K1467"/>
  <c r="J1467"/>
  <c r="L1466"/>
  <c r="K1466"/>
  <c r="J1466"/>
  <c r="L1465"/>
  <c r="K1465"/>
  <c r="J1465"/>
  <c r="L1464"/>
  <c r="K1464"/>
  <c r="J1464"/>
  <c r="L1463"/>
  <c r="K1463"/>
  <c r="J1463"/>
  <c r="L1462"/>
  <c r="K1462"/>
  <c r="J1462"/>
  <c r="L1461"/>
  <c r="K1461"/>
  <c r="J1461"/>
  <c r="L1460"/>
  <c r="K1460"/>
  <c r="J1460"/>
  <c r="L1459"/>
  <c r="K1459"/>
  <c r="J1459"/>
  <c r="L1458"/>
  <c r="K1458"/>
  <c r="J1458"/>
  <c r="L1457"/>
  <c r="K1457"/>
  <c r="J1457"/>
  <c r="L1456"/>
  <c r="K1456"/>
  <c r="J1456"/>
  <c r="L1455"/>
  <c r="K1455"/>
  <c r="J1455"/>
  <c r="L1454"/>
  <c r="K1454"/>
  <c r="J1454"/>
  <c r="L1453"/>
  <c r="K1453"/>
  <c r="J1453"/>
  <c r="L1452"/>
  <c r="K1452"/>
  <c r="J1452"/>
  <c r="L1451"/>
  <c r="K1451"/>
  <c r="J1451"/>
  <c r="L1450"/>
  <c r="K1450"/>
  <c r="J1450"/>
  <c r="L1449"/>
  <c r="K1449"/>
  <c r="J1449"/>
  <c r="L1448"/>
  <c r="K1448"/>
  <c r="J1448"/>
  <c r="L1447"/>
  <c r="K1447"/>
  <c r="J1447"/>
  <c r="L1446"/>
  <c r="K1446"/>
  <c r="J1446"/>
  <c r="L1445"/>
  <c r="K1445"/>
  <c r="J1445"/>
  <c r="L1444"/>
  <c r="K1444"/>
  <c r="J1444"/>
  <c r="L1443"/>
  <c r="K1443"/>
  <c r="J1443"/>
  <c r="L1442"/>
  <c r="K1442"/>
  <c r="J1442"/>
  <c r="L1441"/>
  <c r="K1441"/>
  <c r="J1441"/>
  <c r="L1440"/>
  <c r="K1440"/>
  <c r="J1440"/>
  <c r="L1439"/>
  <c r="K1439"/>
  <c r="J1439"/>
  <c r="L1438"/>
  <c r="K1438"/>
  <c r="J1438"/>
  <c r="L1437"/>
  <c r="K1437"/>
  <c r="J1437"/>
  <c r="L1436"/>
  <c r="K1436"/>
  <c r="J1436"/>
  <c r="L1435"/>
  <c r="K1435"/>
  <c r="J1435"/>
  <c r="L1434"/>
  <c r="K1434"/>
  <c r="J1434"/>
  <c r="L1433"/>
  <c r="K1433"/>
  <c r="J1433"/>
  <c r="L1432"/>
  <c r="K1432"/>
  <c r="J1432"/>
  <c r="L1431"/>
  <c r="K1431"/>
  <c r="J1431"/>
  <c r="L1430"/>
  <c r="K1430"/>
  <c r="J1430"/>
  <c r="L1429"/>
  <c r="K1429"/>
  <c r="J1429"/>
  <c r="L1428"/>
  <c r="K1428"/>
  <c r="J1428"/>
  <c r="L1427"/>
  <c r="K1427"/>
  <c r="J1427"/>
  <c r="L1426"/>
  <c r="K1426"/>
  <c r="J1426"/>
  <c r="L1425"/>
  <c r="K1425"/>
  <c r="J1425"/>
  <c r="L1424"/>
  <c r="K1424"/>
  <c r="J1424"/>
  <c r="L1423"/>
  <c r="K1423"/>
  <c r="J1423"/>
  <c r="L1422"/>
  <c r="K1422"/>
  <c r="J1422"/>
  <c r="L1421"/>
  <c r="K1421"/>
  <c r="J1421"/>
  <c r="L1420"/>
  <c r="K1420"/>
  <c r="J1420"/>
  <c r="L1419"/>
  <c r="K1419"/>
  <c r="J1419"/>
  <c r="L1418"/>
  <c r="K1418"/>
  <c r="J1418"/>
  <c r="L1417"/>
  <c r="K1417"/>
  <c r="J1417"/>
  <c r="L1416"/>
  <c r="K1416"/>
  <c r="J1416"/>
  <c r="L1415"/>
  <c r="K1415"/>
  <c r="J1415"/>
  <c r="L1414"/>
  <c r="K1414"/>
  <c r="J1414"/>
  <c r="L1413"/>
  <c r="K1413"/>
  <c r="J1413"/>
  <c r="L1412"/>
  <c r="K1412"/>
  <c r="J1412"/>
  <c r="L1411"/>
  <c r="K1411"/>
  <c r="J1411"/>
  <c r="L1410"/>
  <c r="K1410"/>
  <c r="J1410"/>
  <c r="L1409"/>
  <c r="K1409"/>
  <c r="J1409"/>
  <c r="L1408"/>
  <c r="K1408"/>
  <c r="J1408"/>
  <c r="L1407"/>
  <c r="K1407"/>
  <c r="J1407"/>
  <c r="L1406"/>
  <c r="K1406"/>
  <c r="J1406"/>
  <c r="L1405"/>
  <c r="K1405"/>
  <c r="J1405"/>
  <c r="L1404"/>
  <c r="K1404"/>
  <c r="J1404"/>
  <c r="L1403"/>
  <c r="K1403"/>
  <c r="J1403"/>
  <c r="L1402"/>
  <c r="K1402"/>
  <c r="J1402"/>
  <c r="L1401"/>
  <c r="K1401"/>
  <c r="J1401"/>
  <c r="L1400"/>
  <c r="K1400"/>
  <c r="J1400"/>
  <c r="L1399"/>
  <c r="K1399"/>
  <c r="J1399"/>
  <c r="L1398"/>
  <c r="K1398"/>
  <c r="J1398"/>
  <c r="L1397"/>
  <c r="K1397"/>
  <c r="J1397"/>
  <c r="L1396"/>
  <c r="K1396"/>
  <c r="J1396"/>
  <c r="L1395"/>
  <c r="K1395"/>
  <c r="J1395"/>
  <c r="L1394"/>
  <c r="K1394"/>
  <c r="J1394"/>
  <c r="L1393"/>
  <c r="K1393"/>
  <c r="J1393"/>
  <c r="L1392"/>
  <c r="K1392"/>
  <c r="J1392"/>
  <c r="L1391"/>
  <c r="K1391"/>
  <c r="J1391"/>
  <c r="L1390"/>
  <c r="K1390"/>
  <c r="J1390"/>
  <c r="L1389"/>
  <c r="K1389"/>
  <c r="J1389"/>
  <c r="L1388"/>
  <c r="K1388"/>
  <c r="J1388"/>
  <c r="L1387"/>
  <c r="K1387"/>
  <c r="J1387"/>
  <c r="L1386"/>
  <c r="K1386"/>
  <c r="J1386"/>
  <c r="L1385"/>
  <c r="K1385"/>
  <c r="J1385"/>
  <c r="L1384"/>
  <c r="K1384"/>
  <c r="J1384"/>
  <c r="L1383"/>
  <c r="K1383"/>
  <c r="J1383"/>
  <c r="L1382"/>
  <c r="K1382"/>
  <c r="J1382"/>
  <c r="L1381"/>
  <c r="K1381"/>
  <c r="J1381"/>
  <c r="L1380"/>
  <c r="K1380"/>
  <c r="J1380"/>
  <c r="L1379"/>
  <c r="K1379"/>
  <c r="J1379"/>
  <c r="L1378"/>
  <c r="K1378"/>
  <c r="J1378"/>
  <c r="L1377"/>
  <c r="K1377"/>
  <c r="J1377"/>
  <c r="L1376"/>
  <c r="K1376"/>
  <c r="J1376"/>
  <c r="L1375"/>
  <c r="K1375"/>
  <c r="J1375"/>
  <c r="L1374"/>
  <c r="K1374"/>
  <c r="J1374"/>
  <c r="L1373"/>
  <c r="K1373"/>
  <c r="J1373"/>
  <c r="L1372"/>
  <c r="K1372"/>
  <c r="J1372"/>
  <c r="L1371"/>
  <c r="K1371"/>
  <c r="J1371"/>
  <c r="L1370"/>
  <c r="K1370"/>
  <c r="J1370"/>
  <c r="L1369"/>
  <c r="K1369"/>
  <c r="J1369"/>
  <c r="L1368"/>
  <c r="K1368"/>
  <c r="J1368"/>
  <c r="L1367"/>
  <c r="K1367"/>
  <c r="J1367"/>
  <c r="L1366"/>
  <c r="K1366"/>
  <c r="J1366"/>
  <c r="L1365"/>
  <c r="K1365"/>
  <c r="J1365"/>
  <c r="L1364"/>
  <c r="K1364"/>
  <c r="J1364"/>
  <c r="L1363"/>
  <c r="K1363"/>
  <c r="J1363"/>
  <c r="L1362"/>
  <c r="K1362"/>
  <c r="J1362"/>
  <c r="L1361"/>
  <c r="K1361"/>
  <c r="J1361"/>
  <c r="L1360"/>
  <c r="K1360"/>
  <c r="J1360"/>
  <c r="L1359"/>
  <c r="K1359"/>
  <c r="J1359"/>
  <c r="L1358"/>
  <c r="K1358"/>
  <c r="J1358"/>
  <c r="L1357"/>
  <c r="K1357"/>
  <c r="J1357"/>
  <c r="L1356"/>
  <c r="K1356"/>
  <c r="J1356"/>
  <c r="L1355"/>
  <c r="K1355"/>
  <c r="J1355"/>
  <c r="L1354"/>
  <c r="K1354"/>
  <c r="J1354"/>
  <c r="L1353"/>
  <c r="K1353"/>
  <c r="J1353"/>
  <c r="L1352"/>
  <c r="K1352"/>
  <c r="J1352"/>
  <c r="L1351"/>
  <c r="K1351"/>
  <c r="J1351"/>
  <c r="L1350"/>
  <c r="K1350"/>
  <c r="J1350"/>
  <c r="L1349"/>
  <c r="K1349"/>
  <c r="J1349"/>
  <c r="L1348"/>
  <c r="K1348"/>
  <c r="J1348"/>
  <c r="L1347"/>
  <c r="K1347"/>
  <c r="J1347"/>
  <c r="L1346"/>
  <c r="K1346"/>
  <c r="J1346"/>
  <c r="L1345"/>
  <c r="K1345"/>
  <c r="J1345"/>
  <c r="L1344"/>
  <c r="K1344"/>
  <c r="J1344"/>
  <c r="L1343"/>
  <c r="K1343"/>
  <c r="J1343"/>
  <c r="L1342"/>
  <c r="K1342"/>
  <c r="J1342"/>
  <c r="L1341"/>
  <c r="K1341"/>
  <c r="J1341"/>
  <c r="L1340"/>
  <c r="K1340"/>
  <c r="J1340"/>
  <c r="L1339"/>
  <c r="K1339"/>
  <c r="J1339"/>
  <c r="L1338"/>
  <c r="K1338"/>
  <c r="J1338"/>
  <c r="L1337"/>
  <c r="K1337"/>
  <c r="J1337"/>
  <c r="L1336"/>
  <c r="K1336"/>
  <c r="J1336"/>
  <c r="L1335"/>
  <c r="K1335"/>
  <c r="J1335"/>
  <c r="L1334"/>
  <c r="K1334"/>
  <c r="J1334"/>
  <c r="L1333"/>
  <c r="K1333"/>
  <c r="J1333"/>
  <c r="L1332"/>
  <c r="K1332"/>
  <c r="J1332"/>
  <c r="L1331"/>
  <c r="K1331"/>
  <c r="J1331"/>
  <c r="L1330"/>
  <c r="K1330"/>
  <c r="J1330"/>
  <c r="L1329"/>
  <c r="K1329"/>
  <c r="J1329"/>
  <c r="L1328"/>
  <c r="K1328"/>
  <c r="J1328"/>
  <c r="L1327"/>
  <c r="K1327"/>
  <c r="J1327"/>
  <c r="L1326"/>
  <c r="K1326"/>
  <c r="J1326"/>
  <c r="L1325"/>
  <c r="K1325"/>
  <c r="J1325"/>
  <c r="L1324"/>
  <c r="K1324"/>
  <c r="J1324"/>
  <c r="L1323"/>
  <c r="K1323"/>
  <c r="J1323"/>
  <c r="L1322"/>
  <c r="K1322"/>
  <c r="J1322"/>
  <c r="L1321"/>
  <c r="K1321"/>
  <c r="J1321"/>
  <c r="L1320"/>
  <c r="K1320"/>
  <c r="J1320"/>
  <c r="L1319"/>
  <c r="K1319"/>
  <c r="J1319"/>
  <c r="L1318"/>
  <c r="K1318"/>
  <c r="J1318"/>
  <c r="L1317"/>
  <c r="K1317"/>
  <c r="J1317"/>
  <c r="L1316"/>
  <c r="K1316"/>
  <c r="J1316"/>
  <c r="L1315"/>
  <c r="K1315"/>
  <c r="J1315"/>
  <c r="L1314"/>
  <c r="K1314"/>
  <c r="J1314"/>
  <c r="L1313"/>
  <c r="K1313"/>
  <c r="J1313"/>
  <c r="L1312"/>
  <c r="K1312"/>
  <c r="J1312"/>
  <c r="L1311"/>
  <c r="K1311"/>
  <c r="J1311"/>
  <c r="L1310"/>
  <c r="K1310"/>
  <c r="J1310"/>
  <c r="L1309"/>
  <c r="K1309"/>
  <c r="J1309"/>
  <c r="L1308"/>
  <c r="K1308"/>
  <c r="J1308"/>
  <c r="L1307"/>
  <c r="K1307"/>
  <c r="J1307"/>
  <c r="L1306"/>
  <c r="K1306"/>
  <c r="J1306"/>
  <c r="L1305"/>
  <c r="K1305"/>
  <c r="J1305"/>
  <c r="L1304"/>
  <c r="K1304"/>
  <c r="J1304"/>
  <c r="L1303"/>
  <c r="K1303"/>
  <c r="J1303"/>
  <c r="L1302"/>
  <c r="K1302"/>
  <c r="J1302"/>
  <c r="L1301"/>
  <c r="K1301"/>
  <c r="J1301"/>
  <c r="L1300"/>
  <c r="K1300"/>
  <c r="J1300"/>
  <c r="L1299"/>
  <c r="K1299"/>
  <c r="J1299"/>
  <c r="L1298"/>
  <c r="K1298"/>
  <c r="J1298"/>
  <c r="L1297"/>
  <c r="K1297"/>
  <c r="J1297"/>
  <c r="L1296"/>
  <c r="K1296"/>
  <c r="J1296"/>
  <c r="L1295"/>
  <c r="K1295"/>
  <c r="J1295"/>
  <c r="L1294"/>
  <c r="K1294"/>
  <c r="J1294"/>
  <c r="L1293"/>
  <c r="K1293"/>
  <c r="J1293"/>
  <c r="L1292"/>
  <c r="K1292"/>
  <c r="J1292"/>
  <c r="L1291"/>
  <c r="K1291"/>
  <c r="J1291"/>
  <c r="L1290"/>
  <c r="K1290"/>
  <c r="J1290"/>
  <c r="L1289"/>
  <c r="K1289"/>
  <c r="J1289"/>
  <c r="L1288"/>
  <c r="K1288"/>
  <c r="J1288"/>
  <c r="L1287"/>
  <c r="K1287"/>
  <c r="J1287"/>
  <c r="L1286"/>
  <c r="K1286"/>
  <c r="J1286"/>
  <c r="L1285"/>
  <c r="K1285"/>
  <c r="J1285"/>
  <c r="L1284"/>
  <c r="K1284"/>
  <c r="J1284"/>
  <c r="L1283"/>
  <c r="K1283"/>
  <c r="J1283"/>
  <c r="L1282"/>
  <c r="K1282"/>
  <c r="J1282"/>
  <c r="L1281"/>
  <c r="K1281"/>
  <c r="J1281"/>
  <c r="L1280"/>
  <c r="K1280"/>
  <c r="J1280"/>
  <c r="L1279"/>
  <c r="K1279"/>
  <c r="J1279"/>
  <c r="L1278"/>
  <c r="K1278"/>
  <c r="J1278"/>
  <c r="L1277"/>
  <c r="K1277"/>
  <c r="J1277"/>
  <c r="L1276"/>
  <c r="K1276"/>
  <c r="J1276"/>
  <c r="L1275"/>
  <c r="K1275"/>
  <c r="J1275"/>
  <c r="L1274"/>
  <c r="K1274"/>
  <c r="J1274"/>
  <c r="L1273"/>
  <c r="K1273"/>
  <c r="J1273"/>
  <c r="L1272"/>
  <c r="K1272"/>
  <c r="J1272"/>
  <c r="L1271"/>
  <c r="K1271"/>
  <c r="J1271"/>
  <c r="L1270"/>
  <c r="K1270"/>
  <c r="J1270"/>
  <c r="L1269"/>
  <c r="K1269"/>
  <c r="J1269"/>
  <c r="L1268"/>
  <c r="K1268"/>
  <c r="J1268"/>
  <c r="L1267"/>
  <c r="K1267"/>
  <c r="J1267"/>
  <c r="L1266"/>
  <c r="K1266"/>
  <c r="J1266"/>
  <c r="L1265"/>
  <c r="K1265"/>
  <c r="J1265"/>
  <c r="L1264"/>
  <c r="K1264"/>
  <c r="J1264"/>
  <c r="L1263"/>
  <c r="K1263"/>
  <c r="J1263"/>
  <c r="L1262"/>
  <c r="K1262"/>
  <c r="J1262"/>
  <c r="L1261"/>
  <c r="K1261"/>
  <c r="J1261"/>
  <c r="L1260"/>
  <c r="K1260"/>
  <c r="J1260"/>
  <c r="L1259"/>
  <c r="K1259"/>
  <c r="J1259"/>
  <c r="L1258"/>
  <c r="K1258"/>
  <c r="J1258"/>
  <c r="L1257"/>
  <c r="K1257"/>
  <c r="J1257"/>
  <c r="L1256"/>
  <c r="K1256"/>
  <c r="J1256"/>
  <c r="L1255"/>
  <c r="K1255"/>
  <c r="J1255"/>
  <c r="L1254"/>
  <c r="K1254"/>
  <c r="J1254"/>
  <c r="L1253"/>
  <c r="K1253"/>
  <c r="J1253"/>
  <c r="L1252"/>
  <c r="K1252"/>
  <c r="J1252"/>
  <c r="L1251"/>
  <c r="K1251"/>
  <c r="J1251"/>
  <c r="L1250"/>
  <c r="K1250"/>
  <c r="J1250"/>
  <c r="L1249"/>
  <c r="K1249"/>
  <c r="J1249"/>
  <c r="L1248"/>
  <c r="K1248"/>
  <c r="J1248"/>
  <c r="L1247"/>
  <c r="K1247"/>
  <c r="J1247"/>
  <c r="L1246"/>
  <c r="K1246"/>
  <c r="J1246"/>
  <c r="L1245"/>
  <c r="K1245"/>
  <c r="J1245"/>
  <c r="L1244"/>
  <c r="K1244"/>
  <c r="J1244"/>
  <c r="L1243"/>
  <c r="K1243"/>
  <c r="J1243"/>
  <c r="L1242"/>
  <c r="K1242"/>
  <c r="J1242"/>
  <c r="L1241"/>
  <c r="K1241"/>
  <c r="J1241"/>
  <c r="L1240"/>
  <c r="K1240"/>
  <c r="J1240"/>
  <c r="L1239"/>
  <c r="K1239"/>
  <c r="J1239"/>
  <c r="L1238"/>
  <c r="K1238"/>
  <c r="J1238"/>
  <c r="L1237"/>
  <c r="K1237"/>
  <c r="J1237"/>
  <c r="L1236"/>
  <c r="K1236"/>
  <c r="J1236"/>
  <c r="L1235"/>
  <c r="K1235"/>
  <c r="J1235"/>
  <c r="L1234"/>
  <c r="K1234"/>
  <c r="J1234"/>
  <c r="L1233"/>
  <c r="K1233"/>
  <c r="J1233"/>
  <c r="L1232"/>
  <c r="K1232"/>
  <c r="J1232"/>
  <c r="L1231"/>
  <c r="K1231"/>
  <c r="J1231"/>
  <c r="L1230"/>
  <c r="K1230"/>
  <c r="J1230"/>
  <c r="L1229"/>
  <c r="K1229"/>
  <c r="J1229"/>
  <c r="L1228"/>
  <c r="K1228"/>
  <c r="J1228"/>
  <c r="L1227"/>
  <c r="K1227"/>
  <c r="J1227"/>
  <c r="L1226"/>
  <c r="K1226"/>
  <c r="J1226"/>
  <c r="L1225"/>
  <c r="K1225"/>
  <c r="J1225"/>
  <c r="L1224"/>
  <c r="K1224"/>
  <c r="J1224"/>
  <c r="L1223"/>
  <c r="K1223"/>
  <c r="J1223"/>
  <c r="L1222"/>
  <c r="K1222"/>
  <c r="J1222"/>
  <c r="L1221"/>
  <c r="K1221"/>
  <c r="J1221"/>
  <c r="L1220"/>
  <c r="K1220"/>
  <c r="J1220"/>
  <c r="L1219"/>
  <c r="K1219"/>
  <c r="J1219"/>
  <c r="L1218"/>
  <c r="K1218"/>
  <c r="J1218"/>
  <c r="L1217"/>
  <c r="K1217"/>
  <c r="J1217"/>
  <c r="L1216"/>
  <c r="K1216"/>
  <c r="J1216"/>
  <c r="L1215"/>
  <c r="K1215"/>
  <c r="J1215"/>
  <c r="L1214"/>
  <c r="K1214"/>
  <c r="J1214"/>
  <c r="L1213"/>
  <c r="K1213"/>
  <c r="J1213"/>
  <c r="L1212"/>
  <c r="K1212"/>
  <c r="J1212"/>
  <c r="L1211"/>
  <c r="K1211"/>
  <c r="J1211"/>
  <c r="L1210"/>
  <c r="K1210"/>
  <c r="J1210"/>
  <c r="L1209"/>
  <c r="K1209"/>
  <c r="J1209"/>
  <c r="L1208"/>
  <c r="K1208"/>
  <c r="J1208"/>
  <c r="L1207"/>
  <c r="K1207"/>
  <c r="J1207"/>
  <c r="L1206"/>
  <c r="K1206"/>
  <c r="J1206"/>
  <c r="L1205"/>
  <c r="K1205"/>
  <c r="J1205"/>
  <c r="L1204"/>
  <c r="K1204"/>
  <c r="J1204"/>
  <c r="L1203"/>
  <c r="K1203"/>
  <c r="J1203"/>
  <c r="L1202"/>
  <c r="K1202"/>
  <c r="J1202"/>
  <c r="L1201"/>
  <c r="K1201"/>
  <c r="J1201"/>
  <c r="L1200"/>
  <c r="K1200"/>
  <c r="J1200"/>
  <c r="L1199"/>
  <c r="K1199"/>
  <c r="J1199"/>
  <c r="L1198"/>
  <c r="K1198"/>
  <c r="J1198"/>
  <c r="L1197"/>
  <c r="K1197"/>
  <c r="J1197"/>
  <c r="L1196"/>
  <c r="K1196"/>
  <c r="J1196"/>
  <c r="L1195"/>
  <c r="K1195"/>
  <c r="J1195"/>
  <c r="L1194"/>
  <c r="K1194"/>
  <c r="J1194"/>
  <c r="L1193"/>
  <c r="K1193"/>
  <c r="J1193"/>
  <c r="L1192"/>
  <c r="K1192"/>
  <c r="J1192"/>
  <c r="L1191"/>
  <c r="K1191"/>
  <c r="J1191"/>
  <c r="L1190"/>
  <c r="K1190"/>
  <c r="J1190"/>
  <c r="L1189"/>
  <c r="K1189"/>
  <c r="J1189"/>
  <c r="L1188"/>
  <c r="K1188"/>
  <c r="J1188"/>
  <c r="L1187"/>
  <c r="K1187"/>
  <c r="J1187"/>
  <c r="L1186"/>
  <c r="K1186"/>
  <c r="J1186"/>
  <c r="L1185"/>
  <c r="K1185"/>
  <c r="J1185"/>
  <c r="L1184"/>
  <c r="K1184"/>
  <c r="J1184"/>
  <c r="L1183"/>
  <c r="K1183"/>
  <c r="J1183"/>
  <c r="L1182"/>
  <c r="K1182"/>
  <c r="J1182"/>
  <c r="L1181"/>
  <c r="K1181"/>
  <c r="J1181"/>
  <c r="L1180"/>
  <c r="K1180"/>
  <c r="J1180"/>
  <c r="L1179"/>
  <c r="K1179"/>
  <c r="J1179"/>
  <c r="L1178"/>
  <c r="K1178"/>
  <c r="J1178"/>
  <c r="L1177"/>
  <c r="K1177"/>
  <c r="J1177"/>
  <c r="L1176"/>
  <c r="K1176"/>
  <c r="J1176"/>
  <c r="L1175"/>
  <c r="K1175"/>
  <c r="J1175"/>
  <c r="L1174"/>
  <c r="K1174"/>
  <c r="J1174"/>
  <c r="L1173"/>
  <c r="K1173"/>
  <c r="J1173"/>
  <c r="L1172"/>
  <c r="K1172"/>
  <c r="J1172"/>
  <c r="L1171"/>
  <c r="K1171"/>
  <c r="J1171"/>
  <c r="L1170"/>
  <c r="K1170"/>
  <c r="J1170"/>
  <c r="L1169"/>
  <c r="K1169"/>
  <c r="J1169"/>
  <c r="L1168"/>
  <c r="K1168"/>
  <c r="J1168"/>
  <c r="L1167"/>
  <c r="K1167"/>
  <c r="J1167"/>
  <c r="L1166"/>
  <c r="K1166"/>
  <c r="J1166"/>
  <c r="L1165"/>
  <c r="K1165"/>
  <c r="J1165"/>
  <c r="L1164"/>
  <c r="K1164"/>
  <c r="J1164"/>
  <c r="L1163"/>
  <c r="K1163"/>
  <c r="J1163"/>
  <c r="L1162"/>
  <c r="K1162"/>
  <c r="J1162"/>
  <c r="L1161"/>
  <c r="K1161"/>
  <c r="J1161"/>
  <c r="L1160"/>
  <c r="K1160"/>
  <c r="J1160"/>
  <c r="L1159"/>
  <c r="K1159"/>
  <c r="J1159"/>
  <c r="L1158"/>
  <c r="K1158"/>
  <c r="J1158"/>
  <c r="L1157"/>
  <c r="K1157"/>
  <c r="J1157"/>
  <c r="L1156"/>
  <c r="K1156"/>
  <c r="J1156"/>
  <c r="L1155"/>
  <c r="K1155"/>
  <c r="J1155"/>
  <c r="L1154"/>
  <c r="K1154"/>
  <c r="J1154"/>
  <c r="L1153"/>
  <c r="K1153"/>
  <c r="J1153"/>
  <c r="L1152"/>
  <c r="K1152"/>
  <c r="J1152"/>
  <c r="L1151"/>
  <c r="K1151"/>
  <c r="J1151"/>
  <c r="L1150"/>
  <c r="K1150"/>
  <c r="J1150"/>
  <c r="L1149"/>
  <c r="K1149"/>
  <c r="J1149"/>
  <c r="L1148"/>
  <c r="K1148"/>
  <c r="J1148"/>
  <c r="L1147"/>
  <c r="K1147"/>
  <c r="J1147"/>
  <c r="L1146"/>
  <c r="K1146"/>
  <c r="J1146"/>
  <c r="L1145"/>
  <c r="K1145"/>
  <c r="J1145"/>
  <c r="L1144"/>
  <c r="K1144"/>
  <c r="J1144"/>
  <c r="L1143"/>
  <c r="K1143"/>
  <c r="J1143"/>
  <c r="L1142"/>
  <c r="K1142"/>
  <c r="J1142"/>
  <c r="L1141"/>
  <c r="K1141"/>
  <c r="J1141"/>
  <c r="L1140"/>
  <c r="K1140"/>
  <c r="J1140"/>
  <c r="L1139"/>
  <c r="K1139"/>
  <c r="J1139"/>
  <c r="L1138"/>
  <c r="K1138"/>
  <c r="J1138"/>
  <c r="L1137"/>
  <c r="K1137"/>
  <c r="J1137"/>
  <c r="L1136"/>
  <c r="K1136"/>
  <c r="J1136"/>
  <c r="L1135"/>
  <c r="K1135"/>
  <c r="J1135"/>
  <c r="L1134"/>
  <c r="K1134"/>
  <c r="J1134"/>
  <c r="L1133"/>
  <c r="K1133"/>
  <c r="J1133"/>
  <c r="L1132"/>
  <c r="K1132"/>
  <c r="J1132"/>
  <c r="L1131"/>
  <c r="K1131"/>
  <c r="J1131"/>
  <c r="L1130"/>
  <c r="K1130"/>
  <c r="J1130"/>
  <c r="L1129"/>
  <c r="K1129"/>
  <c r="J1129"/>
  <c r="L1128"/>
  <c r="K1128"/>
  <c r="J1128"/>
  <c r="L1127"/>
  <c r="K1127"/>
  <c r="J1127"/>
  <c r="L1126"/>
  <c r="K1126"/>
  <c r="J1126"/>
  <c r="L1125"/>
  <c r="K1125"/>
  <c r="J1125"/>
  <c r="L1124"/>
  <c r="K1124"/>
  <c r="J1124"/>
  <c r="L1123"/>
  <c r="K1123"/>
  <c r="J1123"/>
  <c r="L1122"/>
  <c r="K1122"/>
  <c r="J1122"/>
  <c r="L1121"/>
  <c r="K1121"/>
  <c r="J1121"/>
  <c r="L1120"/>
  <c r="K1120"/>
  <c r="J1120"/>
  <c r="L1119"/>
  <c r="K1119"/>
  <c r="J1119"/>
  <c r="L1118"/>
  <c r="K1118"/>
  <c r="J1118"/>
  <c r="L1117"/>
  <c r="K1117"/>
  <c r="J1117"/>
  <c r="L1116"/>
  <c r="K1116"/>
  <c r="J1116"/>
  <c r="L1115"/>
  <c r="K1115"/>
  <c r="J1115"/>
  <c r="L1114"/>
  <c r="K1114"/>
  <c r="J1114"/>
  <c r="L1113"/>
  <c r="K1113"/>
  <c r="J1113"/>
  <c r="L1112"/>
  <c r="K1112"/>
  <c r="J1112"/>
  <c r="L1111"/>
  <c r="K1111"/>
  <c r="J1111"/>
  <c r="L1110"/>
  <c r="K1110"/>
  <c r="J1110"/>
  <c r="L1109"/>
  <c r="K1109"/>
  <c r="J1109"/>
  <c r="L1108"/>
  <c r="K1108"/>
  <c r="J1108"/>
  <c r="L1107"/>
  <c r="K1107"/>
  <c r="J1107"/>
  <c r="L1106"/>
  <c r="K1106"/>
  <c r="J1106"/>
  <c r="L1105"/>
  <c r="K1105"/>
  <c r="J1105"/>
  <c r="L1104"/>
  <c r="K1104"/>
  <c r="J1104"/>
  <c r="L1103"/>
  <c r="K1103"/>
  <c r="J1103"/>
  <c r="L1102"/>
  <c r="K1102"/>
  <c r="J1102"/>
  <c r="L1101"/>
  <c r="K1101"/>
  <c r="J1101"/>
  <c r="L1100"/>
  <c r="K1100"/>
  <c r="J1100"/>
  <c r="L1099"/>
  <c r="K1099"/>
  <c r="J1099"/>
  <c r="L1098"/>
  <c r="K1098"/>
  <c r="J1098"/>
  <c r="L1097"/>
  <c r="K1097"/>
  <c r="J1097"/>
  <c r="L1096"/>
  <c r="K1096"/>
  <c r="J1096"/>
  <c r="L1095"/>
  <c r="K1095"/>
  <c r="J1095"/>
  <c r="L1094"/>
  <c r="K1094"/>
  <c r="J1094"/>
  <c r="L1093"/>
  <c r="K1093"/>
  <c r="J1093"/>
  <c r="L1092"/>
  <c r="K1092"/>
  <c r="J1092"/>
  <c r="L1091"/>
  <c r="K1091"/>
  <c r="J1091"/>
  <c r="L1090"/>
  <c r="K1090"/>
  <c r="J1090"/>
  <c r="L1089"/>
  <c r="K1089"/>
  <c r="J1089"/>
  <c r="L1088"/>
  <c r="K1088"/>
  <c r="J1088"/>
  <c r="L1087"/>
  <c r="K1087"/>
  <c r="J1087"/>
  <c r="L1086"/>
  <c r="K1086"/>
  <c r="J1086"/>
  <c r="L1085"/>
  <c r="K1085"/>
  <c r="J1085"/>
  <c r="L1084"/>
  <c r="K1084"/>
  <c r="J1084"/>
  <c r="L1083"/>
  <c r="K1083"/>
  <c r="J1083"/>
  <c r="L1082"/>
  <c r="K1082"/>
  <c r="J1082"/>
  <c r="L1081"/>
  <c r="K1081"/>
  <c r="J1081"/>
  <c r="L1080"/>
  <c r="K1080"/>
  <c r="J1080"/>
  <c r="L1079"/>
  <c r="K1079"/>
  <c r="J1079"/>
  <c r="L1078"/>
  <c r="K1078"/>
  <c r="J1078"/>
  <c r="L1077"/>
  <c r="K1077"/>
  <c r="J1077"/>
  <c r="L1076"/>
  <c r="K1076"/>
  <c r="J1076"/>
  <c r="L1075"/>
  <c r="K1075"/>
  <c r="J1075"/>
  <c r="L1074"/>
  <c r="K1074"/>
  <c r="J1074"/>
  <c r="L1073"/>
  <c r="K1073"/>
  <c r="J1073"/>
  <c r="L1072"/>
  <c r="K1072"/>
  <c r="J1072"/>
  <c r="L1071"/>
  <c r="K1071"/>
  <c r="J1071"/>
  <c r="L1070"/>
  <c r="K1070"/>
  <c r="J1070"/>
  <c r="L1069"/>
  <c r="K1069"/>
  <c r="J1069"/>
  <c r="L1068"/>
  <c r="K1068"/>
  <c r="J1068"/>
  <c r="L1067"/>
  <c r="K1067"/>
  <c r="J1067"/>
  <c r="L1066"/>
  <c r="K1066"/>
  <c r="J1066"/>
  <c r="L1065"/>
  <c r="K1065"/>
  <c r="J1065"/>
  <c r="L1064"/>
  <c r="K1064"/>
  <c r="J1064"/>
  <c r="L1063"/>
  <c r="K1063"/>
  <c r="J1063"/>
  <c r="L1062"/>
  <c r="K1062"/>
  <c r="J1062"/>
  <c r="L1061"/>
  <c r="K1061"/>
  <c r="J1061"/>
  <c r="L1060"/>
  <c r="K1060"/>
  <c r="J1060"/>
  <c r="L1059"/>
  <c r="K1059"/>
  <c r="J1059"/>
  <c r="L1058"/>
  <c r="K1058"/>
  <c r="J1058"/>
  <c r="L1057"/>
  <c r="K1057"/>
  <c r="J1057"/>
  <c r="L1056"/>
  <c r="K1056"/>
  <c r="J1056"/>
  <c r="L1055"/>
  <c r="K1055"/>
  <c r="J1055"/>
  <c r="L1054"/>
  <c r="K1054"/>
  <c r="J1054"/>
  <c r="L1053"/>
  <c r="K1053"/>
  <c r="J1053"/>
  <c r="L1052"/>
  <c r="K1052"/>
  <c r="J1052"/>
  <c r="L1051"/>
  <c r="K1051"/>
  <c r="J1051"/>
  <c r="L1050"/>
  <c r="K1050"/>
  <c r="J1050"/>
  <c r="L1049"/>
  <c r="K1049"/>
  <c r="J1049"/>
  <c r="L1048"/>
  <c r="K1048"/>
  <c r="J1048"/>
  <c r="L1047"/>
  <c r="K1047"/>
  <c r="J1047"/>
  <c r="L1046"/>
  <c r="K1046"/>
  <c r="J1046"/>
  <c r="L1045"/>
  <c r="K1045"/>
  <c r="J1045"/>
  <c r="L1044"/>
  <c r="K1044"/>
  <c r="J1044"/>
  <c r="L1043"/>
  <c r="K1043"/>
  <c r="J1043"/>
  <c r="L1042"/>
  <c r="K1042"/>
  <c r="J1042"/>
  <c r="L1041"/>
  <c r="K1041"/>
  <c r="J1041"/>
  <c r="L1040"/>
  <c r="K1040"/>
  <c r="J1040"/>
  <c r="L1039"/>
  <c r="K1039"/>
  <c r="J1039"/>
  <c r="L1038"/>
  <c r="K1038"/>
  <c r="J1038"/>
  <c r="L1037"/>
  <c r="K1037"/>
  <c r="J1037"/>
  <c r="L1036"/>
  <c r="K1036"/>
  <c r="J1036"/>
  <c r="L1035"/>
  <c r="K1035"/>
  <c r="J1035"/>
  <c r="L1034"/>
  <c r="K1034"/>
  <c r="J1034"/>
  <c r="L1033"/>
  <c r="K1033"/>
  <c r="J1033"/>
  <c r="L1032"/>
  <c r="K1032"/>
  <c r="J1032"/>
  <c r="L1031"/>
  <c r="K1031"/>
  <c r="J1031"/>
  <c r="L1030"/>
  <c r="K1030"/>
  <c r="J1030"/>
  <c r="L1029"/>
  <c r="K1029"/>
  <c r="J1029"/>
  <c r="L1028"/>
  <c r="K1028"/>
  <c r="J1028"/>
  <c r="L1027"/>
  <c r="K1027"/>
  <c r="J1027"/>
  <c r="L1026"/>
  <c r="K1026"/>
  <c r="J1026"/>
  <c r="L1025"/>
  <c r="K1025"/>
  <c r="J1025"/>
  <c r="L1024"/>
  <c r="K1024"/>
  <c r="J1024"/>
  <c r="L1023"/>
  <c r="K1023"/>
  <c r="J1023"/>
  <c r="L1022"/>
  <c r="K1022"/>
  <c r="J1022"/>
  <c r="L1021"/>
  <c r="K1021"/>
  <c r="J1021"/>
  <c r="L1020"/>
  <c r="K1020"/>
  <c r="J1020"/>
  <c r="L1019"/>
  <c r="K1019"/>
  <c r="J1019"/>
  <c r="L1018"/>
  <c r="K1018"/>
  <c r="J1018"/>
  <c r="L1017"/>
  <c r="K1017"/>
  <c r="J1017"/>
  <c r="L1016"/>
  <c r="K1016"/>
  <c r="J1016"/>
  <c r="L1015"/>
  <c r="K1015"/>
  <c r="J1015"/>
  <c r="L1014"/>
  <c r="K1014"/>
  <c r="J1014"/>
  <c r="L1013"/>
  <c r="K1013"/>
  <c r="J1013"/>
  <c r="L1012"/>
  <c r="K1012"/>
  <c r="J1012"/>
  <c r="L1011"/>
  <c r="K1011"/>
  <c r="J1011"/>
  <c r="L1010"/>
  <c r="K1010"/>
  <c r="J1010"/>
  <c r="L1009"/>
  <c r="K1009"/>
  <c r="J1009"/>
  <c r="L1008"/>
  <c r="K1008"/>
  <c r="J1008"/>
  <c r="L1007"/>
  <c r="K1007"/>
  <c r="J1007"/>
  <c r="L1006"/>
  <c r="K1006"/>
  <c r="J1006"/>
  <c r="L1005"/>
  <c r="K1005"/>
  <c r="J1005"/>
  <c r="L1004"/>
  <c r="K1004"/>
  <c r="J1004"/>
  <c r="L1003"/>
  <c r="K1003"/>
  <c r="J1003"/>
  <c r="L1002"/>
  <c r="K1002"/>
  <c r="J1002"/>
  <c r="L1001"/>
  <c r="K1001"/>
  <c r="J1001"/>
  <c r="L1000"/>
  <c r="K1000"/>
  <c r="J1000"/>
  <c r="L999"/>
  <c r="K999"/>
  <c r="J999"/>
  <c r="L998"/>
  <c r="K998"/>
  <c r="J998"/>
  <c r="L997"/>
  <c r="K997"/>
  <c r="J997"/>
  <c r="L996"/>
  <c r="K996"/>
  <c r="J996"/>
  <c r="L995"/>
  <c r="K995"/>
  <c r="J995"/>
  <c r="L994"/>
  <c r="K994"/>
  <c r="J994"/>
  <c r="L993"/>
  <c r="K993"/>
  <c r="J993"/>
  <c r="L992"/>
  <c r="K992"/>
  <c r="J992"/>
  <c r="L991"/>
  <c r="K991"/>
  <c r="J991"/>
  <c r="L990"/>
  <c r="K990"/>
  <c r="J990"/>
  <c r="L989"/>
  <c r="K989"/>
  <c r="J989"/>
  <c r="L988"/>
  <c r="K988"/>
  <c r="J988"/>
  <c r="L987"/>
  <c r="K987"/>
  <c r="J987"/>
  <c r="L986"/>
  <c r="K986"/>
  <c r="J986"/>
  <c r="L985"/>
  <c r="K985"/>
  <c r="J985"/>
  <c r="L984"/>
  <c r="K984"/>
  <c r="J984"/>
  <c r="L983"/>
  <c r="K983"/>
  <c r="J983"/>
  <c r="L982"/>
  <c r="K982"/>
  <c r="J982"/>
  <c r="L981"/>
  <c r="K981"/>
  <c r="J981"/>
  <c r="L980"/>
  <c r="K980"/>
  <c r="J980"/>
  <c r="L979"/>
  <c r="K979"/>
  <c r="J979"/>
  <c r="L978"/>
  <c r="K978"/>
  <c r="J978"/>
  <c r="L977"/>
  <c r="K977"/>
  <c r="J977"/>
  <c r="L976"/>
  <c r="K976"/>
  <c r="J976"/>
  <c r="L975"/>
  <c r="K975"/>
  <c r="J975"/>
  <c r="L974"/>
  <c r="K974"/>
  <c r="J974"/>
  <c r="L973"/>
  <c r="K973"/>
  <c r="J973"/>
  <c r="L972"/>
  <c r="K972"/>
  <c r="J972"/>
  <c r="L971"/>
  <c r="K971"/>
  <c r="J971"/>
  <c r="L970"/>
  <c r="K970"/>
  <c r="J970"/>
  <c r="L969"/>
  <c r="K969"/>
  <c r="J969"/>
  <c r="L968"/>
  <c r="K968"/>
  <c r="J968"/>
  <c r="L967"/>
  <c r="K967"/>
  <c r="J967"/>
  <c r="L966"/>
  <c r="K966"/>
  <c r="J966"/>
  <c r="L965"/>
  <c r="K965"/>
  <c r="J965"/>
  <c r="L964"/>
  <c r="K964"/>
  <c r="J964"/>
  <c r="L963"/>
  <c r="K963"/>
  <c r="J963"/>
  <c r="L962"/>
  <c r="K962"/>
  <c r="J962"/>
  <c r="L961"/>
  <c r="K961"/>
  <c r="J961"/>
  <c r="L960"/>
  <c r="K960"/>
  <c r="J960"/>
  <c r="L959"/>
  <c r="K959"/>
  <c r="J959"/>
  <c r="L958"/>
  <c r="K958"/>
  <c r="J958"/>
  <c r="L957"/>
  <c r="K957"/>
  <c r="J957"/>
  <c r="L956"/>
  <c r="K956"/>
  <c r="J956"/>
  <c r="L955"/>
  <c r="K955"/>
  <c r="J955"/>
  <c r="L954"/>
  <c r="K954"/>
  <c r="J954"/>
  <c r="L953"/>
  <c r="K953"/>
  <c r="J953"/>
  <c r="L952"/>
  <c r="K952"/>
  <c r="J952"/>
  <c r="L951"/>
  <c r="K951"/>
  <c r="J951"/>
  <c r="L950"/>
  <c r="K950"/>
  <c r="J950"/>
  <c r="L949"/>
  <c r="K949"/>
  <c r="J949"/>
  <c r="L948"/>
  <c r="K948"/>
  <c r="J948"/>
  <c r="L947"/>
  <c r="K947"/>
  <c r="J947"/>
  <c r="L946"/>
  <c r="K946"/>
  <c r="J946"/>
  <c r="L945"/>
  <c r="K945"/>
  <c r="J945"/>
  <c r="L944"/>
  <c r="K944"/>
  <c r="J944"/>
  <c r="L943"/>
  <c r="K943"/>
  <c r="J943"/>
  <c r="L942"/>
  <c r="K942"/>
  <c r="J942"/>
  <c r="L941"/>
  <c r="K941"/>
  <c r="J941"/>
  <c r="L940"/>
  <c r="K940"/>
  <c r="J940"/>
  <c r="L939"/>
  <c r="K939"/>
  <c r="J939"/>
  <c r="L938"/>
  <c r="K938"/>
  <c r="J938"/>
  <c r="L937"/>
  <c r="K937"/>
  <c r="J937"/>
  <c r="L936"/>
  <c r="K936"/>
  <c r="J936"/>
  <c r="L935"/>
  <c r="K935"/>
  <c r="J935"/>
  <c r="L934"/>
  <c r="K934"/>
  <c r="J934"/>
  <c r="L933"/>
  <c r="K933"/>
  <c r="J933"/>
  <c r="L932"/>
  <c r="K932"/>
  <c r="J932"/>
  <c r="L931"/>
  <c r="K931"/>
  <c r="J931"/>
  <c r="L930"/>
  <c r="K930"/>
  <c r="J930"/>
  <c r="L929"/>
  <c r="K929"/>
  <c r="J929"/>
  <c r="L928"/>
  <c r="K928"/>
  <c r="J928"/>
  <c r="L927"/>
  <c r="K927"/>
  <c r="J927"/>
  <c r="L926"/>
  <c r="K926"/>
  <c r="J926"/>
  <c r="L925"/>
  <c r="K925"/>
  <c r="J925"/>
  <c r="L924"/>
  <c r="K924"/>
  <c r="J924"/>
  <c r="L923"/>
  <c r="K923"/>
  <c r="J923"/>
  <c r="L922"/>
  <c r="K922"/>
  <c r="J922"/>
  <c r="L921"/>
  <c r="K921"/>
  <c r="J921"/>
  <c r="L920"/>
  <c r="K920"/>
  <c r="J920"/>
  <c r="L919"/>
  <c r="K919"/>
  <c r="J919"/>
  <c r="L918"/>
  <c r="K918"/>
  <c r="J918"/>
  <c r="L917"/>
  <c r="K917"/>
  <c r="J917"/>
  <c r="L916"/>
  <c r="K916"/>
  <c r="J916"/>
  <c r="L915"/>
  <c r="K915"/>
  <c r="J915"/>
  <c r="L914"/>
  <c r="K914"/>
  <c r="J914"/>
  <c r="L913"/>
  <c r="K913"/>
  <c r="J913"/>
  <c r="L912"/>
  <c r="K912"/>
  <c r="J912"/>
  <c r="L911"/>
  <c r="K911"/>
  <c r="J911"/>
  <c r="L910"/>
  <c r="K910"/>
  <c r="J910"/>
  <c r="L909"/>
  <c r="K909"/>
  <c r="J909"/>
  <c r="L908"/>
  <c r="K908"/>
  <c r="J908"/>
  <c r="L907"/>
  <c r="K907"/>
  <c r="J907"/>
  <c r="L906"/>
  <c r="K906"/>
  <c r="J906"/>
  <c r="L905"/>
  <c r="K905"/>
  <c r="J905"/>
  <c r="L904"/>
  <c r="K904"/>
  <c r="J904"/>
  <c r="L903"/>
  <c r="K903"/>
  <c r="J903"/>
  <c r="L902"/>
  <c r="K902"/>
  <c r="J902"/>
  <c r="L901"/>
  <c r="K901"/>
  <c r="J901"/>
  <c r="L900"/>
  <c r="K900"/>
  <c r="J900"/>
  <c r="L899"/>
  <c r="K899"/>
  <c r="J899"/>
  <c r="L898"/>
  <c r="K898"/>
  <c r="J898"/>
  <c r="L897"/>
  <c r="K897"/>
  <c r="J897"/>
  <c r="L896"/>
  <c r="K896"/>
  <c r="J896"/>
  <c r="L895"/>
  <c r="K895"/>
  <c r="J895"/>
  <c r="L894"/>
  <c r="K894"/>
  <c r="J894"/>
  <c r="L893"/>
  <c r="K893"/>
  <c r="J893"/>
  <c r="L892"/>
  <c r="K892"/>
  <c r="J892"/>
  <c r="L891"/>
  <c r="K891"/>
  <c r="J891"/>
  <c r="L890"/>
  <c r="K890"/>
  <c r="J890"/>
  <c r="L889"/>
  <c r="K889"/>
  <c r="J889"/>
  <c r="L888"/>
  <c r="K888"/>
  <c r="J888"/>
  <c r="L887"/>
  <c r="K887"/>
  <c r="J887"/>
  <c r="L886"/>
  <c r="K886"/>
  <c r="J886"/>
  <c r="L885"/>
  <c r="K885"/>
  <c r="J885"/>
  <c r="L884"/>
  <c r="K884"/>
  <c r="J884"/>
  <c r="L883"/>
  <c r="K883"/>
  <c r="J883"/>
  <c r="L882"/>
  <c r="K882"/>
  <c r="J882"/>
  <c r="L881"/>
  <c r="K881"/>
  <c r="J881"/>
  <c r="L880"/>
  <c r="K880"/>
  <c r="J880"/>
  <c r="L879"/>
  <c r="K879"/>
  <c r="J879"/>
  <c r="L878"/>
  <c r="K878"/>
  <c r="J878"/>
  <c r="L877"/>
  <c r="K877"/>
  <c r="J877"/>
  <c r="L876"/>
  <c r="K876"/>
  <c r="J876"/>
  <c r="L875"/>
  <c r="K875"/>
  <c r="J875"/>
  <c r="L874"/>
  <c r="K874"/>
  <c r="J874"/>
  <c r="L873"/>
  <c r="K873"/>
  <c r="J873"/>
  <c r="L872"/>
  <c r="K872"/>
  <c r="J872"/>
  <c r="L871"/>
  <c r="K871"/>
  <c r="J871"/>
  <c r="L870"/>
  <c r="K870"/>
  <c r="J870"/>
  <c r="L869"/>
  <c r="K869"/>
  <c r="J869"/>
  <c r="L868"/>
  <c r="K868"/>
  <c r="J868"/>
  <c r="L867"/>
  <c r="K867"/>
  <c r="J867"/>
  <c r="L866"/>
  <c r="K866"/>
  <c r="J866"/>
  <c r="L865"/>
  <c r="K865"/>
  <c r="J865"/>
  <c r="L864"/>
  <c r="K864"/>
  <c r="J864"/>
  <c r="L863"/>
  <c r="K863"/>
  <c r="J863"/>
  <c r="L862"/>
  <c r="K862"/>
  <c r="J862"/>
  <c r="L861"/>
  <c r="K861"/>
  <c r="J861"/>
  <c r="L860"/>
  <c r="K860"/>
  <c r="J860"/>
  <c r="L859"/>
  <c r="K859"/>
  <c r="J859"/>
  <c r="L858"/>
  <c r="K858"/>
  <c r="J858"/>
  <c r="L857"/>
  <c r="K857"/>
  <c r="J857"/>
  <c r="L856"/>
  <c r="K856"/>
  <c r="J856"/>
  <c r="L855"/>
  <c r="K855"/>
  <c r="J855"/>
  <c r="L854"/>
  <c r="K854"/>
  <c r="J854"/>
  <c r="L853"/>
  <c r="K853"/>
  <c r="J853"/>
  <c r="L852"/>
  <c r="K852"/>
  <c r="J852"/>
  <c r="L851"/>
  <c r="K851"/>
  <c r="J851"/>
  <c r="L850"/>
  <c r="K850"/>
  <c r="J850"/>
  <c r="L849"/>
  <c r="K849"/>
  <c r="J849"/>
  <c r="L848"/>
  <c r="K848"/>
  <c r="J848"/>
  <c r="L847"/>
  <c r="K847"/>
  <c r="J847"/>
  <c r="L846"/>
  <c r="K846"/>
  <c r="J846"/>
  <c r="L845"/>
  <c r="K845"/>
  <c r="J845"/>
  <c r="L844"/>
  <c r="K844"/>
  <c r="J844"/>
  <c r="L843"/>
  <c r="K843"/>
  <c r="J843"/>
  <c r="L842"/>
  <c r="K842"/>
  <c r="J842"/>
  <c r="L841"/>
  <c r="K841"/>
  <c r="J841"/>
  <c r="L840"/>
  <c r="K840"/>
  <c r="J840"/>
  <c r="L839"/>
  <c r="K839"/>
  <c r="J839"/>
  <c r="L838"/>
  <c r="K838"/>
  <c r="J838"/>
  <c r="L837"/>
  <c r="K837"/>
  <c r="J837"/>
  <c r="L836"/>
  <c r="K836"/>
  <c r="J836"/>
  <c r="L835"/>
  <c r="K835"/>
  <c r="J835"/>
  <c r="L834"/>
  <c r="K834"/>
  <c r="J834"/>
  <c r="L833"/>
  <c r="K833"/>
  <c r="J833"/>
  <c r="L832"/>
  <c r="K832"/>
  <c r="J832"/>
  <c r="L831"/>
  <c r="K831"/>
  <c r="J831"/>
  <c r="L830"/>
  <c r="K830"/>
  <c r="J830"/>
  <c r="L829"/>
  <c r="K829"/>
  <c r="J829"/>
  <c r="L828"/>
  <c r="K828"/>
  <c r="J828"/>
  <c r="L827"/>
  <c r="K827"/>
  <c r="J827"/>
  <c r="L826"/>
  <c r="K826"/>
  <c r="J826"/>
  <c r="L825"/>
  <c r="K825"/>
  <c r="J825"/>
  <c r="L824"/>
  <c r="K824"/>
  <c r="J824"/>
  <c r="L823"/>
  <c r="K823"/>
  <c r="J823"/>
  <c r="L822"/>
  <c r="K822"/>
  <c r="J822"/>
  <c r="L821"/>
  <c r="K821"/>
  <c r="J821"/>
  <c r="L820"/>
  <c r="K820"/>
  <c r="J820"/>
  <c r="L819"/>
  <c r="K819"/>
  <c r="J819"/>
  <c r="L818"/>
  <c r="K818"/>
  <c r="J818"/>
  <c r="L817"/>
  <c r="K817"/>
  <c r="J817"/>
  <c r="L816"/>
  <c r="K816"/>
  <c r="J816"/>
  <c r="L815"/>
  <c r="K815"/>
  <c r="J815"/>
  <c r="L814"/>
  <c r="K814"/>
  <c r="J814"/>
  <c r="L813"/>
  <c r="K813"/>
  <c r="J813"/>
  <c r="L812"/>
  <c r="K812"/>
  <c r="J812"/>
  <c r="L811"/>
  <c r="K811"/>
  <c r="J811"/>
  <c r="L810"/>
  <c r="K810"/>
  <c r="J810"/>
  <c r="L809"/>
  <c r="K809"/>
  <c r="J809"/>
  <c r="L808"/>
  <c r="K808"/>
  <c r="J808"/>
  <c r="L807"/>
  <c r="K807"/>
  <c r="J807"/>
  <c r="L806"/>
  <c r="K806"/>
  <c r="J806"/>
  <c r="L805"/>
  <c r="K805"/>
  <c r="J805"/>
  <c r="L804"/>
  <c r="K804"/>
  <c r="J804"/>
  <c r="L803"/>
  <c r="K803"/>
  <c r="J803"/>
  <c r="L802"/>
  <c r="K802"/>
  <c r="J802"/>
  <c r="L801"/>
  <c r="K801"/>
  <c r="J801"/>
  <c r="L800"/>
  <c r="K800"/>
  <c r="J800"/>
  <c r="L799"/>
  <c r="K799"/>
  <c r="J799"/>
  <c r="L798"/>
  <c r="K798"/>
  <c r="J798"/>
  <c r="L797"/>
  <c r="K797"/>
  <c r="J797"/>
  <c r="L796"/>
  <c r="K796"/>
  <c r="J796"/>
  <c r="L795"/>
  <c r="K795"/>
  <c r="J795"/>
  <c r="L794"/>
  <c r="K794"/>
  <c r="J794"/>
  <c r="L793"/>
  <c r="K793"/>
  <c r="J793"/>
  <c r="L792"/>
  <c r="K792"/>
  <c r="J792"/>
  <c r="L791"/>
  <c r="K791"/>
  <c r="J791"/>
  <c r="L790"/>
  <c r="K790"/>
  <c r="J790"/>
  <c r="L789"/>
  <c r="K789"/>
  <c r="J789"/>
  <c r="L788"/>
  <c r="K788"/>
  <c r="J788"/>
  <c r="L787"/>
  <c r="K787"/>
  <c r="J787"/>
  <c r="L786"/>
  <c r="K786"/>
  <c r="J786"/>
  <c r="L785"/>
  <c r="K785"/>
  <c r="J785"/>
  <c r="L784"/>
  <c r="K784"/>
  <c r="J784"/>
  <c r="L783"/>
  <c r="K783"/>
  <c r="J783"/>
  <c r="L782"/>
  <c r="K782"/>
  <c r="J782"/>
  <c r="L781"/>
  <c r="K781"/>
  <c r="J781"/>
  <c r="L780"/>
  <c r="K780"/>
  <c r="J780"/>
  <c r="L779"/>
  <c r="K779"/>
  <c r="J779"/>
  <c r="L778"/>
  <c r="K778"/>
  <c r="J778"/>
  <c r="L777"/>
  <c r="K777"/>
  <c r="J777"/>
  <c r="L776"/>
  <c r="K776"/>
  <c r="J776"/>
  <c r="L775"/>
  <c r="K775"/>
  <c r="J775"/>
  <c r="L774"/>
  <c r="K774"/>
  <c r="J774"/>
  <c r="L773"/>
  <c r="K773"/>
  <c r="J773"/>
  <c r="L772"/>
  <c r="K772"/>
  <c r="J772"/>
  <c r="L771"/>
  <c r="K771"/>
  <c r="J771"/>
  <c r="L770"/>
  <c r="K770"/>
  <c r="J770"/>
  <c r="L769"/>
  <c r="K769"/>
  <c r="J769"/>
  <c r="L768"/>
  <c r="K768"/>
  <c r="J768"/>
  <c r="L767"/>
  <c r="K767"/>
  <c r="J767"/>
  <c r="L766"/>
  <c r="K766"/>
  <c r="J766"/>
  <c r="L765"/>
  <c r="K765"/>
  <c r="J765"/>
  <c r="L764"/>
  <c r="K764"/>
  <c r="J764"/>
  <c r="L763"/>
  <c r="K763"/>
  <c r="J763"/>
  <c r="L762"/>
  <c r="K762"/>
  <c r="J762"/>
  <c r="L761"/>
  <c r="K761"/>
  <c r="J761"/>
  <c r="L760"/>
  <c r="K760"/>
  <c r="J760"/>
  <c r="L759"/>
  <c r="K759"/>
  <c r="J759"/>
  <c r="L758"/>
  <c r="K758"/>
  <c r="J758"/>
  <c r="L757"/>
  <c r="K757"/>
  <c r="J757"/>
  <c r="L756"/>
  <c r="K756"/>
  <c r="J756"/>
  <c r="L755"/>
  <c r="K755"/>
  <c r="J755"/>
  <c r="L754"/>
  <c r="K754"/>
  <c r="J754"/>
  <c r="L753"/>
  <c r="K753"/>
  <c r="J753"/>
  <c r="L752"/>
  <c r="K752"/>
  <c r="J752"/>
  <c r="L751"/>
  <c r="K751"/>
  <c r="J751"/>
  <c r="L750"/>
  <c r="K750"/>
  <c r="J750"/>
  <c r="L749"/>
  <c r="K749"/>
  <c r="J749"/>
  <c r="L748"/>
  <c r="K748"/>
  <c r="J748"/>
  <c r="L747"/>
  <c r="K747"/>
  <c r="J747"/>
  <c r="L746"/>
  <c r="K746"/>
  <c r="J746"/>
  <c r="L745"/>
  <c r="K745"/>
  <c r="J745"/>
  <c r="L744"/>
  <c r="K744"/>
  <c r="J744"/>
  <c r="L743"/>
  <c r="K743"/>
  <c r="J743"/>
  <c r="L742"/>
  <c r="K742"/>
  <c r="J742"/>
  <c r="L741"/>
  <c r="K741"/>
  <c r="J741"/>
  <c r="L740"/>
  <c r="K740"/>
  <c r="J740"/>
  <c r="L739"/>
  <c r="K739"/>
  <c r="J739"/>
  <c r="L738"/>
  <c r="K738"/>
  <c r="J738"/>
  <c r="L737"/>
  <c r="K737"/>
  <c r="J737"/>
  <c r="L736"/>
  <c r="K736"/>
  <c r="J736"/>
  <c r="L735"/>
  <c r="K735"/>
  <c r="J735"/>
  <c r="L734"/>
  <c r="K734"/>
  <c r="J734"/>
  <c r="L733"/>
  <c r="K733"/>
  <c r="J733"/>
  <c r="L732"/>
  <c r="K732"/>
  <c r="J732"/>
  <c r="L731"/>
  <c r="K731"/>
  <c r="J731"/>
  <c r="L730"/>
  <c r="K730"/>
  <c r="J730"/>
  <c r="L729"/>
  <c r="K729"/>
  <c r="J729"/>
  <c r="L728"/>
  <c r="K728"/>
  <c r="J728"/>
  <c r="L727"/>
  <c r="K727"/>
  <c r="J727"/>
  <c r="L726"/>
  <c r="K726"/>
  <c r="J726"/>
  <c r="L725"/>
  <c r="K725"/>
  <c r="J725"/>
  <c r="L724"/>
  <c r="K724"/>
  <c r="J724"/>
  <c r="L723"/>
  <c r="K723"/>
  <c r="J723"/>
  <c r="L722"/>
  <c r="K722"/>
  <c r="J722"/>
  <c r="L721"/>
  <c r="K721"/>
  <c r="J721"/>
  <c r="L720"/>
  <c r="K720"/>
  <c r="J720"/>
  <c r="L719"/>
  <c r="K719"/>
  <c r="J719"/>
  <c r="L718"/>
  <c r="K718"/>
  <c r="J718"/>
  <c r="L717"/>
  <c r="K717"/>
  <c r="J717"/>
  <c r="L716"/>
  <c r="K716"/>
  <c r="J716"/>
  <c r="L715"/>
  <c r="K715"/>
  <c r="J715"/>
  <c r="L714"/>
  <c r="K714"/>
  <c r="J714"/>
  <c r="L713"/>
  <c r="K713"/>
  <c r="J713"/>
  <c r="L712"/>
  <c r="K712"/>
  <c r="J712"/>
  <c r="L711"/>
  <c r="K711"/>
  <c r="J711"/>
  <c r="L710"/>
  <c r="K710"/>
  <c r="J710"/>
  <c r="L709"/>
  <c r="K709"/>
  <c r="J709"/>
  <c r="L708"/>
  <c r="K708"/>
  <c r="J708"/>
  <c r="L707"/>
  <c r="K707"/>
  <c r="J707"/>
  <c r="L706"/>
  <c r="K706"/>
  <c r="J706"/>
  <c r="L705"/>
  <c r="K705"/>
  <c r="J705"/>
  <c r="L704"/>
  <c r="K704"/>
  <c r="J704"/>
  <c r="L703"/>
  <c r="K703"/>
  <c r="J703"/>
  <c r="L702"/>
  <c r="K702"/>
  <c r="J702"/>
  <c r="L701"/>
  <c r="K701"/>
  <c r="J701"/>
  <c r="L700"/>
  <c r="K700"/>
  <c r="J700"/>
  <c r="L699"/>
  <c r="K699"/>
  <c r="J699"/>
  <c r="L698"/>
  <c r="K698"/>
  <c r="J698"/>
  <c r="L697"/>
  <c r="K697"/>
  <c r="J697"/>
  <c r="L696"/>
  <c r="K696"/>
  <c r="J696"/>
  <c r="L695"/>
  <c r="K695"/>
  <c r="J695"/>
  <c r="L694"/>
  <c r="K694"/>
  <c r="J694"/>
  <c r="L693"/>
  <c r="K693"/>
  <c r="J693"/>
  <c r="L692"/>
  <c r="K692"/>
  <c r="J692"/>
  <c r="L691"/>
  <c r="K691"/>
  <c r="J691"/>
  <c r="L690"/>
  <c r="K690"/>
  <c r="J690"/>
  <c r="L689"/>
  <c r="K689"/>
  <c r="J689"/>
  <c r="L688"/>
  <c r="K688"/>
  <c r="J688"/>
  <c r="L687"/>
  <c r="K687"/>
  <c r="J687"/>
  <c r="L686"/>
  <c r="K686"/>
  <c r="J686"/>
  <c r="L685"/>
  <c r="K685"/>
  <c r="J685"/>
  <c r="L684"/>
  <c r="K684"/>
  <c r="J684"/>
  <c r="L683"/>
  <c r="K683"/>
  <c r="J683"/>
  <c r="L682"/>
  <c r="K682"/>
  <c r="J682"/>
  <c r="L681"/>
  <c r="K681"/>
  <c r="J681"/>
  <c r="L680"/>
  <c r="K680"/>
  <c r="J680"/>
  <c r="L679"/>
  <c r="K679"/>
  <c r="J679"/>
  <c r="L678"/>
  <c r="K678"/>
  <c r="J678"/>
  <c r="L677"/>
  <c r="K677"/>
  <c r="J677"/>
  <c r="L676"/>
  <c r="K676"/>
  <c r="J676"/>
  <c r="L675"/>
  <c r="K675"/>
  <c r="J675"/>
  <c r="L674"/>
  <c r="K674"/>
  <c r="J674"/>
  <c r="L673"/>
  <c r="K673"/>
  <c r="J673"/>
  <c r="L672"/>
  <c r="K672"/>
  <c r="J672"/>
  <c r="L671"/>
  <c r="K671"/>
  <c r="J671"/>
  <c r="L670"/>
  <c r="K670"/>
  <c r="J670"/>
  <c r="L669"/>
  <c r="K669"/>
  <c r="J669"/>
  <c r="L668"/>
  <c r="K668"/>
  <c r="J668"/>
  <c r="L667"/>
  <c r="K667"/>
  <c r="J667"/>
  <c r="L666"/>
  <c r="K666"/>
  <c r="J666"/>
  <c r="L665"/>
  <c r="K665"/>
  <c r="J665"/>
  <c r="L664"/>
  <c r="K664"/>
  <c r="J664"/>
  <c r="L663"/>
  <c r="K663"/>
  <c r="J663"/>
  <c r="L662"/>
  <c r="K662"/>
  <c r="J662"/>
  <c r="L661"/>
  <c r="K661"/>
  <c r="J661"/>
  <c r="L660"/>
  <c r="K660"/>
  <c r="J660"/>
  <c r="L659"/>
  <c r="K659"/>
  <c r="J659"/>
  <c r="L658"/>
  <c r="K658"/>
  <c r="J658"/>
  <c r="L657"/>
  <c r="K657"/>
  <c r="J657"/>
  <c r="L656"/>
  <c r="K656"/>
  <c r="J656"/>
  <c r="L655"/>
  <c r="K655"/>
  <c r="J655"/>
  <c r="L654"/>
  <c r="K654"/>
  <c r="J654"/>
  <c r="L653"/>
  <c r="K653"/>
  <c r="J653"/>
  <c r="L652"/>
  <c r="K652"/>
  <c r="J652"/>
  <c r="L651"/>
  <c r="K651"/>
  <c r="J651"/>
  <c r="L650"/>
  <c r="K650"/>
  <c r="J650"/>
  <c r="L649"/>
  <c r="K649"/>
  <c r="J649"/>
  <c r="L648"/>
  <c r="K648"/>
  <c r="J648"/>
  <c r="L647"/>
  <c r="K647"/>
  <c r="J647"/>
  <c r="L646"/>
  <c r="K646"/>
  <c r="J646"/>
  <c r="L645"/>
  <c r="K645"/>
  <c r="J645"/>
  <c r="L644"/>
  <c r="K644"/>
  <c r="J644"/>
  <c r="L643"/>
  <c r="K643"/>
  <c r="J643"/>
  <c r="L642"/>
  <c r="K642"/>
  <c r="J642"/>
  <c r="L641"/>
  <c r="K641"/>
  <c r="J641"/>
  <c r="L640"/>
  <c r="K640"/>
  <c r="J640"/>
  <c r="L639"/>
  <c r="K639"/>
  <c r="J639"/>
  <c r="L638"/>
  <c r="K638"/>
  <c r="J638"/>
  <c r="L637"/>
  <c r="K637"/>
  <c r="J637"/>
  <c r="L636"/>
  <c r="K636"/>
  <c r="J636"/>
  <c r="L635"/>
  <c r="K635"/>
  <c r="J635"/>
  <c r="L634"/>
  <c r="K634"/>
  <c r="J634"/>
  <c r="L633"/>
  <c r="K633"/>
  <c r="J633"/>
  <c r="L632"/>
  <c r="K632"/>
  <c r="J632"/>
  <c r="L631"/>
  <c r="K631"/>
  <c r="J631"/>
  <c r="L630"/>
  <c r="K630"/>
  <c r="J630"/>
  <c r="L629"/>
  <c r="K629"/>
  <c r="J629"/>
  <c r="L628"/>
  <c r="K628"/>
  <c r="J628"/>
  <c r="L627"/>
  <c r="K627"/>
  <c r="J627"/>
  <c r="L626"/>
  <c r="K626"/>
  <c r="J626"/>
  <c r="L625"/>
  <c r="K625"/>
  <c r="J625"/>
  <c r="L624"/>
  <c r="K624"/>
  <c r="J624"/>
  <c r="L623"/>
  <c r="K623"/>
  <c r="J623"/>
  <c r="L622"/>
  <c r="K622"/>
  <c r="J622"/>
  <c r="L621"/>
  <c r="K621"/>
  <c r="J621"/>
  <c r="L620"/>
  <c r="K620"/>
  <c r="J620"/>
  <c r="L619"/>
  <c r="K619"/>
  <c r="J619"/>
  <c r="L618"/>
  <c r="K618"/>
  <c r="J618"/>
  <c r="L617"/>
  <c r="K617"/>
  <c r="J617"/>
  <c r="L616"/>
  <c r="K616"/>
  <c r="J616"/>
  <c r="L615"/>
  <c r="K615"/>
  <c r="J615"/>
  <c r="L614"/>
  <c r="K614"/>
  <c r="J614"/>
  <c r="L613"/>
  <c r="K613"/>
  <c r="J613"/>
  <c r="L612"/>
  <c r="K612"/>
  <c r="J612"/>
  <c r="L611"/>
  <c r="K611"/>
  <c r="J611"/>
  <c r="L610"/>
  <c r="K610"/>
  <c r="J610"/>
  <c r="L609"/>
  <c r="K609"/>
  <c r="J609"/>
  <c r="L608"/>
  <c r="K608"/>
  <c r="J608"/>
  <c r="L607"/>
  <c r="K607"/>
  <c r="J607"/>
  <c r="L606"/>
  <c r="K606"/>
  <c r="J606"/>
  <c r="L605"/>
  <c r="K605"/>
  <c r="J605"/>
  <c r="L604"/>
  <c r="K604"/>
  <c r="J604"/>
  <c r="L603"/>
  <c r="K603"/>
  <c r="J603"/>
  <c r="L602"/>
  <c r="K602"/>
  <c r="J602"/>
  <c r="L601"/>
  <c r="K601"/>
  <c r="J601"/>
  <c r="L600"/>
  <c r="K600"/>
  <c r="J600"/>
  <c r="L599"/>
  <c r="K599"/>
  <c r="J599"/>
  <c r="L598"/>
  <c r="K598"/>
  <c r="J598"/>
  <c r="L597"/>
  <c r="K597"/>
  <c r="J597"/>
  <c r="L596"/>
  <c r="K596"/>
  <c r="J596"/>
  <c r="L595"/>
  <c r="K595"/>
  <c r="J595"/>
  <c r="L594"/>
  <c r="K594"/>
  <c r="J594"/>
  <c r="L593"/>
  <c r="K593"/>
  <c r="J593"/>
  <c r="L592"/>
  <c r="K592"/>
  <c r="J592"/>
  <c r="L591"/>
  <c r="K591"/>
  <c r="J591"/>
  <c r="L590"/>
  <c r="K590"/>
  <c r="J590"/>
  <c r="L589"/>
  <c r="K589"/>
  <c r="J589"/>
  <c r="L588"/>
  <c r="K588"/>
  <c r="J588"/>
  <c r="L587"/>
  <c r="K587"/>
  <c r="J587"/>
  <c r="L586"/>
  <c r="K586"/>
  <c r="J586"/>
  <c r="L585"/>
  <c r="K585"/>
  <c r="J585"/>
  <c r="L584"/>
  <c r="K584"/>
  <c r="J584"/>
  <c r="L583"/>
  <c r="K583"/>
  <c r="J583"/>
  <c r="L582"/>
  <c r="K582"/>
  <c r="J582"/>
  <c r="L581"/>
  <c r="K581"/>
  <c r="J581"/>
  <c r="L580"/>
  <c r="K580"/>
  <c r="J580"/>
  <c r="L579"/>
  <c r="K579"/>
  <c r="J579"/>
  <c r="L578"/>
  <c r="K578"/>
  <c r="J578"/>
  <c r="L577"/>
  <c r="K577"/>
  <c r="J577"/>
  <c r="L576"/>
  <c r="K576"/>
  <c r="J576"/>
  <c r="L575"/>
  <c r="K575"/>
  <c r="J575"/>
  <c r="L574"/>
  <c r="K574"/>
  <c r="J574"/>
  <c r="L573"/>
  <c r="K573"/>
  <c r="J573"/>
  <c r="L572"/>
  <c r="K572"/>
  <c r="J572"/>
  <c r="L571"/>
  <c r="K571"/>
  <c r="J571"/>
  <c r="L570"/>
  <c r="K570"/>
  <c r="J570"/>
  <c r="L569"/>
  <c r="K569"/>
  <c r="J569"/>
  <c r="L568"/>
  <c r="K568"/>
  <c r="J568"/>
  <c r="L567"/>
  <c r="K567"/>
  <c r="J567"/>
  <c r="L566"/>
  <c r="K566"/>
  <c r="J566"/>
  <c r="L565"/>
  <c r="K565"/>
  <c r="J565"/>
  <c r="L564"/>
  <c r="K564"/>
  <c r="J564"/>
  <c r="L563"/>
  <c r="K563"/>
  <c r="J563"/>
  <c r="L562"/>
  <c r="K562"/>
  <c r="J562"/>
  <c r="L561"/>
  <c r="K561"/>
  <c r="J561"/>
  <c r="L560"/>
  <c r="K560"/>
  <c r="J560"/>
  <c r="L559"/>
  <c r="K559"/>
  <c r="J559"/>
  <c r="L558"/>
  <c r="K558"/>
  <c r="J558"/>
  <c r="L557"/>
  <c r="K557"/>
  <c r="J557"/>
  <c r="L556"/>
  <c r="K556"/>
  <c r="J556"/>
  <c r="L555"/>
  <c r="K555"/>
  <c r="J555"/>
  <c r="L554"/>
  <c r="K554"/>
  <c r="J554"/>
  <c r="L553"/>
  <c r="K553"/>
  <c r="J553"/>
  <c r="L552"/>
  <c r="K552"/>
  <c r="J552"/>
  <c r="L551"/>
  <c r="K551"/>
  <c r="J551"/>
  <c r="L550"/>
  <c r="K550"/>
  <c r="J550"/>
  <c r="L549"/>
  <c r="K549"/>
  <c r="J549"/>
  <c r="L548"/>
  <c r="K548"/>
  <c r="J548"/>
  <c r="L547"/>
  <c r="K547"/>
  <c r="J547"/>
  <c r="L546"/>
  <c r="K546"/>
  <c r="J546"/>
  <c r="L545"/>
  <c r="K545"/>
  <c r="J545"/>
  <c r="L544"/>
  <c r="K544"/>
  <c r="J544"/>
  <c r="L543"/>
  <c r="K543"/>
  <c r="J543"/>
  <c r="L542"/>
  <c r="K542"/>
  <c r="J542"/>
  <c r="L541"/>
  <c r="K541"/>
  <c r="J541"/>
  <c r="L540"/>
  <c r="K540"/>
  <c r="J540"/>
  <c r="L539"/>
  <c r="K539"/>
  <c r="J539"/>
  <c r="L538"/>
  <c r="K538"/>
  <c r="J538"/>
  <c r="L537"/>
  <c r="K537"/>
  <c r="J537"/>
  <c r="L536"/>
  <c r="K536"/>
  <c r="J536"/>
  <c r="L535"/>
  <c r="K535"/>
  <c r="J535"/>
  <c r="L534"/>
  <c r="K534"/>
  <c r="J534"/>
  <c r="L533"/>
  <c r="K533"/>
  <c r="J533"/>
  <c r="L532"/>
  <c r="K532"/>
  <c r="J532"/>
  <c r="L531"/>
  <c r="K531"/>
  <c r="J531"/>
  <c r="L530"/>
  <c r="K530"/>
  <c r="J530"/>
  <c r="L529"/>
  <c r="K529"/>
  <c r="J529"/>
  <c r="L528"/>
  <c r="K528"/>
  <c r="J528"/>
  <c r="L527"/>
  <c r="K527"/>
  <c r="J527"/>
  <c r="L526"/>
  <c r="K526"/>
  <c r="J526"/>
  <c r="L525"/>
  <c r="K525"/>
  <c r="J525"/>
  <c r="L524"/>
  <c r="K524"/>
  <c r="J524"/>
  <c r="L523"/>
  <c r="K523"/>
  <c r="J523"/>
  <c r="L522"/>
  <c r="K522"/>
  <c r="J522"/>
  <c r="L521"/>
  <c r="K521"/>
  <c r="J521"/>
  <c r="L520"/>
  <c r="K520"/>
  <c r="J520"/>
  <c r="L519"/>
  <c r="K519"/>
  <c r="J519"/>
  <c r="L518"/>
  <c r="K518"/>
  <c r="J518"/>
  <c r="L517"/>
  <c r="K517"/>
  <c r="J517"/>
  <c r="L516"/>
  <c r="K516"/>
  <c r="J516"/>
  <c r="L515"/>
  <c r="K515"/>
  <c r="J515"/>
  <c r="L514"/>
  <c r="K514"/>
  <c r="J514"/>
  <c r="L513"/>
  <c r="K513"/>
  <c r="J513"/>
  <c r="L512"/>
  <c r="K512"/>
  <c r="J512"/>
  <c r="L511"/>
  <c r="K511"/>
  <c r="J511"/>
  <c r="L510"/>
  <c r="K510"/>
  <c r="J510"/>
  <c r="L509"/>
  <c r="K509"/>
  <c r="J509"/>
  <c r="L508"/>
  <c r="K508"/>
  <c r="J508"/>
  <c r="L507"/>
  <c r="K507"/>
  <c r="J507"/>
  <c r="L506"/>
  <c r="K506"/>
  <c r="J506"/>
  <c r="L505"/>
  <c r="K505"/>
  <c r="J505"/>
  <c r="L504"/>
  <c r="K504"/>
  <c r="J504"/>
  <c r="L503"/>
  <c r="K503"/>
  <c r="J503"/>
  <c r="L502"/>
  <c r="K502"/>
  <c r="J502"/>
  <c r="L501"/>
  <c r="K501"/>
  <c r="J501"/>
  <c r="L500"/>
  <c r="K500"/>
  <c r="J500"/>
  <c r="L499"/>
  <c r="K499"/>
  <c r="J499"/>
  <c r="L498"/>
  <c r="K498"/>
  <c r="J498"/>
  <c r="L497"/>
  <c r="K497"/>
  <c r="J497"/>
  <c r="L496"/>
  <c r="K496"/>
  <c r="J496"/>
  <c r="L495"/>
  <c r="K495"/>
  <c r="J495"/>
  <c r="L494"/>
  <c r="K494"/>
  <c r="J494"/>
  <c r="L493"/>
  <c r="K493"/>
  <c r="J493"/>
  <c r="L492"/>
  <c r="K492"/>
  <c r="J492"/>
  <c r="L491"/>
  <c r="K491"/>
  <c r="J491"/>
  <c r="L490"/>
  <c r="K490"/>
  <c r="J490"/>
  <c r="L489"/>
  <c r="K489"/>
  <c r="J489"/>
  <c r="L488"/>
  <c r="K488"/>
  <c r="J488"/>
  <c r="L487"/>
  <c r="K487"/>
  <c r="J487"/>
  <c r="L486"/>
  <c r="K486"/>
  <c r="J486"/>
  <c r="L485"/>
  <c r="K485"/>
  <c r="J485"/>
  <c r="L484"/>
  <c r="K484"/>
  <c r="J484"/>
  <c r="L483"/>
  <c r="K483"/>
  <c r="J483"/>
  <c r="L482"/>
  <c r="K482"/>
  <c r="J482"/>
  <c r="L481"/>
  <c r="K481"/>
  <c r="J481"/>
  <c r="L480"/>
  <c r="K480"/>
  <c r="J480"/>
  <c r="L479"/>
  <c r="K479"/>
  <c r="J479"/>
  <c r="L478"/>
  <c r="K478"/>
  <c r="J478"/>
  <c r="L477"/>
  <c r="K477"/>
  <c r="J477"/>
  <c r="L476"/>
  <c r="K476"/>
  <c r="J476"/>
  <c r="L475"/>
  <c r="K475"/>
  <c r="J475"/>
  <c r="L474"/>
  <c r="K474"/>
  <c r="J474"/>
  <c r="L473"/>
  <c r="K473"/>
  <c r="J473"/>
  <c r="L472"/>
  <c r="K472"/>
  <c r="J472"/>
  <c r="L471"/>
  <c r="K471"/>
  <c r="J471"/>
  <c r="L470"/>
  <c r="K470"/>
  <c r="J470"/>
  <c r="L469"/>
  <c r="K469"/>
  <c r="J469"/>
  <c r="L468"/>
  <c r="K468"/>
  <c r="J468"/>
  <c r="L467"/>
  <c r="K467"/>
  <c r="J467"/>
  <c r="L466"/>
  <c r="K466"/>
  <c r="J466"/>
  <c r="L465"/>
  <c r="K465"/>
  <c r="J465"/>
  <c r="L464"/>
  <c r="K464"/>
  <c r="J464"/>
  <c r="L463"/>
  <c r="K463"/>
  <c r="J463"/>
  <c r="L462"/>
  <c r="K462"/>
  <c r="J462"/>
  <c r="L461"/>
  <c r="K461"/>
  <c r="J461"/>
  <c r="L460"/>
  <c r="K460"/>
  <c r="J460"/>
  <c r="L459"/>
  <c r="K459"/>
  <c r="J459"/>
  <c r="L458"/>
  <c r="K458"/>
  <c r="J458"/>
  <c r="L457"/>
  <c r="K457"/>
  <c r="J457"/>
  <c r="L456"/>
  <c r="K456"/>
  <c r="J456"/>
  <c r="L455"/>
  <c r="K455"/>
  <c r="J455"/>
  <c r="L454"/>
  <c r="K454"/>
  <c r="J454"/>
  <c r="L453"/>
  <c r="K453"/>
  <c r="J453"/>
  <c r="L452"/>
  <c r="K452"/>
  <c r="J452"/>
  <c r="L451"/>
  <c r="K451"/>
  <c r="J451"/>
  <c r="L450"/>
  <c r="K450"/>
  <c r="J450"/>
  <c r="L449"/>
  <c r="K449"/>
  <c r="J449"/>
  <c r="L448"/>
  <c r="K448"/>
  <c r="J448"/>
  <c r="L447"/>
  <c r="K447"/>
  <c r="J447"/>
  <c r="L446"/>
  <c r="K446"/>
  <c r="J446"/>
  <c r="L445"/>
  <c r="K445"/>
  <c r="J445"/>
  <c r="L444"/>
  <c r="K444"/>
  <c r="J444"/>
  <c r="L443"/>
  <c r="K443"/>
  <c r="J443"/>
  <c r="L442"/>
  <c r="K442"/>
  <c r="J442"/>
  <c r="L441"/>
  <c r="K441"/>
  <c r="J441"/>
  <c r="L440"/>
  <c r="K440"/>
  <c r="J440"/>
  <c r="L439"/>
  <c r="K439"/>
  <c r="J439"/>
  <c r="L438"/>
  <c r="K438"/>
  <c r="J438"/>
  <c r="L437"/>
  <c r="K437"/>
  <c r="J437"/>
  <c r="L436"/>
  <c r="K436"/>
  <c r="J436"/>
  <c r="L435"/>
  <c r="K435"/>
  <c r="J435"/>
  <c r="L434"/>
  <c r="K434"/>
  <c r="J434"/>
  <c r="L433"/>
  <c r="K433"/>
  <c r="J433"/>
  <c r="L432"/>
  <c r="K432"/>
  <c r="J432"/>
  <c r="L431"/>
  <c r="K431"/>
  <c r="J431"/>
  <c r="L430"/>
  <c r="K430"/>
  <c r="J430"/>
  <c r="L429"/>
  <c r="K429"/>
  <c r="J429"/>
  <c r="L428"/>
  <c r="K428"/>
  <c r="J428"/>
  <c r="L427"/>
  <c r="K427"/>
  <c r="J427"/>
  <c r="L426"/>
  <c r="K426"/>
  <c r="J426"/>
  <c r="L425"/>
  <c r="K425"/>
  <c r="J425"/>
  <c r="L424"/>
  <c r="K424"/>
  <c r="J424"/>
  <c r="L423"/>
  <c r="K423"/>
  <c r="J423"/>
  <c r="L422"/>
  <c r="K422"/>
  <c r="J422"/>
  <c r="L421"/>
  <c r="K421"/>
  <c r="J421"/>
  <c r="L420"/>
  <c r="K420"/>
  <c r="J420"/>
  <c r="L419"/>
  <c r="K419"/>
  <c r="J419"/>
  <c r="L418"/>
  <c r="K418"/>
  <c r="J418"/>
  <c r="L417"/>
  <c r="K417"/>
  <c r="J417"/>
  <c r="L416"/>
  <c r="K416"/>
  <c r="J416"/>
  <c r="L415"/>
  <c r="K415"/>
  <c r="J415"/>
  <c r="L414"/>
  <c r="K414"/>
  <c r="J414"/>
  <c r="L413"/>
  <c r="K413"/>
  <c r="J413"/>
  <c r="L412"/>
  <c r="K412"/>
  <c r="J412"/>
  <c r="L411"/>
  <c r="K411"/>
  <c r="J411"/>
  <c r="L410"/>
  <c r="K410"/>
  <c r="J410"/>
  <c r="L409"/>
  <c r="K409"/>
  <c r="J409"/>
  <c r="L408"/>
  <c r="K408"/>
  <c r="J408"/>
  <c r="L407"/>
  <c r="K407"/>
  <c r="J407"/>
  <c r="L406"/>
  <c r="K406"/>
  <c r="J406"/>
  <c r="L405"/>
  <c r="K405"/>
  <c r="J405"/>
  <c r="L404"/>
  <c r="K404"/>
  <c r="J404"/>
  <c r="L403"/>
  <c r="K403"/>
  <c r="J403"/>
  <c r="L402"/>
  <c r="K402"/>
  <c r="J402"/>
  <c r="L401"/>
  <c r="K401"/>
  <c r="J401"/>
  <c r="L400"/>
  <c r="K400"/>
  <c r="J400"/>
  <c r="L399"/>
  <c r="K399"/>
  <c r="J399"/>
  <c r="L398"/>
  <c r="K398"/>
  <c r="J398"/>
  <c r="L397"/>
  <c r="K397"/>
  <c r="J397"/>
  <c r="L396"/>
  <c r="K396"/>
  <c r="J396"/>
  <c r="L395"/>
  <c r="K395"/>
  <c r="J395"/>
  <c r="L394"/>
  <c r="K394"/>
  <c r="J394"/>
  <c r="L393"/>
  <c r="K393"/>
  <c r="J393"/>
  <c r="L392"/>
  <c r="K392"/>
  <c r="J392"/>
  <c r="L391"/>
  <c r="K391"/>
  <c r="J391"/>
  <c r="L390"/>
  <c r="K390"/>
  <c r="J390"/>
  <c r="L389"/>
  <c r="K389"/>
  <c r="J389"/>
  <c r="L388"/>
  <c r="K388"/>
  <c r="J388"/>
  <c r="L387"/>
  <c r="K387"/>
  <c r="J387"/>
  <c r="L386"/>
  <c r="K386"/>
  <c r="J386"/>
  <c r="L385"/>
  <c r="K385"/>
  <c r="J385"/>
  <c r="L384"/>
  <c r="K384"/>
  <c r="J384"/>
  <c r="L383"/>
  <c r="K383"/>
  <c r="J383"/>
  <c r="L382"/>
  <c r="K382"/>
  <c r="J382"/>
  <c r="L381"/>
  <c r="K381"/>
  <c r="J381"/>
  <c r="L380"/>
  <c r="K380"/>
  <c r="J380"/>
  <c r="L379"/>
  <c r="K379"/>
  <c r="J379"/>
  <c r="L378"/>
  <c r="K378"/>
  <c r="J378"/>
  <c r="L377"/>
  <c r="K377"/>
  <c r="J377"/>
  <c r="L376"/>
  <c r="K376"/>
  <c r="J376"/>
  <c r="L375"/>
  <c r="K375"/>
  <c r="J375"/>
  <c r="L374"/>
  <c r="K374"/>
  <c r="J374"/>
  <c r="L373"/>
  <c r="K373"/>
  <c r="J373"/>
  <c r="L372"/>
  <c r="K372"/>
  <c r="J372"/>
  <c r="L371"/>
  <c r="K371"/>
  <c r="J371"/>
  <c r="L370"/>
  <c r="K370"/>
  <c r="J370"/>
  <c r="L369"/>
  <c r="K369"/>
  <c r="J369"/>
  <c r="L368"/>
  <c r="K368"/>
  <c r="J368"/>
  <c r="L367"/>
  <c r="K367"/>
  <c r="J367"/>
  <c r="L366"/>
  <c r="K366"/>
  <c r="J366"/>
  <c r="L365"/>
  <c r="K365"/>
  <c r="J365"/>
  <c r="L364"/>
  <c r="K364"/>
  <c r="J364"/>
  <c r="L363"/>
  <c r="K363"/>
  <c r="J363"/>
  <c r="L362"/>
  <c r="K362"/>
  <c r="J362"/>
  <c r="L361"/>
  <c r="K361"/>
  <c r="J361"/>
  <c r="L360"/>
  <c r="K360"/>
  <c r="J360"/>
  <c r="L359"/>
  <c r="K359"/>
  <c r="J359"/>
  <c r="L358"/>
  <c r="K358"/>
  <c r="J358"/>
  <c r="L357"/>
  <c r="K357"/>
  <c r="J357"/>
  <c r="L356"/>
  <c r="K356"/>
  <c r="J356"/>
  <c r="L355"/>
  <c r="K355"/>
  <c r="J355"/>
  <c r="L354"/>
  <c r="K354"/>
  <c r="J354"/>
  <c r="L353"/>
  <c r="K353"/>
  <c r="J353"/>
  <c r="L352"/>
  <c r="K352"/>
  <c r="J352"/>
  <c r="L351"/>
  <c r="K351"/>
  <c r="J351"/>
  <c r="L350"/>
  <c r="K350"/>
  <c r="J350"/>
  <c r="L349"/>
  <c r="K349"/>
  <c r="J349"/>
  <c r="L348"/>
  <c r="K348"/>
  <c r="J348"/>
  <c r="L347"/>
  <c r="K347"/>
  <c r="J347"/>
  <c r="L346"/>
  <c r="K346"/>
  <c r="J346"/>
  <c r="L345"/>
  <c r="K345"/>
  <c r="J345"/>
  <c r="L344"/>
  <c r="K344"/>
  <c r="J344"/>
  <c r="L343"/>
  <c r="K343"/>
  <c r="J343"/>
  <c r="L342"/>
  <c r="K342"/>
  <c r="J342"/>
  <c r="L341"/>
  <c r="K341"/>
  <c r="J341"/>
  <c r="L340"/>
  <c r="K340"/>
  <c r="J340"/>
  <c r="L339"/>
  <c r="K339"/>
  <c r="J339"/>
  <c r="L338"/>
  <c r="K338"/>
  <c r="J338"/>
  <c r="L337"/>
  <c r="K337"/>
  <c r="J337"/>
  <c r="L336"/>
  <c r="K336"/>
  <c r="J336"/>
  <c r="L335"/>
  <c r="K335"/>
  <c r="J335"/>
  <c r="L334"/>
  <c r="K334"/>
  <c r="J334"/>
  <c r="L333"/>
  <c r="K333"/>
  <c r="J333"/>
  <c r="L332"/>
  <c r="K332"/>
  <c r="J332"/>
  <c r="L331"/>
  <c r="K331"/>
  <c r="J331"/>
  <c r="L330"/>
  <c r="K330"/>
  <c r="J330"/>
  <c r="L329"/>
  <c r="K329"/>
  <c r="J329"/>
  <c r="L328"/>
  <c r="K328"/>
  <c r="J328"/>
  <c r="L327"/>
  <c r="K327"/>
  <c r="J327"/>
  <c r="L326"/>
  <c r="K326"/>
  <c r="J326"/>
  <c r="L325"/>
  <c r="K325"/>
  <c r="J325"/>
  <c r="L324"/>
  <c r="K324"/>
  <c r="J324"/>
  <c r="L323"/>
  <c r="K323"/>
  <c r="J323"/>
  <c r="L322"/>
  <c r="K322"/>
  <c r="J322"/>
  <c r="L321"/>
  <c r="K321"/>
  <c r="J321"/>
  <c r="L320"/>
  <c r="K320"/>
  <c r="J320"/>
  <c r="L319"/>
  <c r="K319"/>
  <c r="J319"/>
  <c r="L318"/>
  <c r="K318"/>
  <c r="J318"/>
  <c r="L317"/>
  <c r="K317"/>
  <c r="J317"/>
  <c r="L316"/>
  <c r="K316"/>
  <c r="J316"/>
  <c r="L315"/>
  <c r="K315"/>
  <c r="J315"/>
  <c r="L314"/>
  <c r="K314"/>
  <c r="J314"/>
  <c r="L313"/>
  <c r="K313"/>
  <c r="J313"/>
  <c r="L312"/>
  <c r="K312"/>
  <c r="J312"/>
  <c r="L311"/>
  <c r="K311"/>
  <c r="J311"/>
  <c r="L310"/>
  <c r="K310"/>
  <c r="J310"/>
  <c r="L309"/>
  <c r="K309"/>
  <c r="J309"/>
  <c r="L308"/>
  <c r="K308"/>
  <c r="J308"/>
  <c r="L307"/>
  <c r="K307"/>
  <c r="J307"/>
  <c r="L306"/>
  <c r="K306"/>
  <c r="J306"/>
  <c r="L305"/>
  <c r="K305"/>
  <c r="J305"/>
  <c r="L304"/>
  <c r="K304"/>
  <c r="J304"/>
  <c r="L303"/>
  <c r="K303"/>
  <c r="J303"/>
  <c r="L302"/>
  <c r="K302"/>
  <c r="J302"/>
  <c r="L301"/>
  <c r="K301"/>
  <c r="J301"/>
  <c r="L300"/>
  <c r="K300"/>
  <c r="J300"/>
  <c r="L299"/>
  <c r="K299"/>
  <c r="J299"/>
  <c r="L298"/>
  <c r="K298"/>
  <c r="J298"/>
  <c r="L297"/>
  <c r="K297"/>
  <c r="J297"/>
  <c r="L296"/>
  <c r="K296"/>
  <c r="J296"/>
  <c r="L295"/>
  <c r="K295"/>
  <c r="J295"/>
  <c r="L294"/>
  <c r="K294"/>
  <c r="J294"/>
  <c r="L293"/>
  <c r="K293"/>
  <c r="J293"/>
  <c r="L292"/>
  <c r="K292"/>
  <c r="J292"/>
  <c r="L291"/>
  <c r="K291"/>
  <c r="J291"/>
  <c r="L290"/>
  <c r="K290"/>
  <c r="J290"/>
  <c r="L289"/>
  <c r="K289"/>
  <c r="J289"/>
  <c r="L288"/>
  <c r="K288"/>
  <c r="J288"/>
  <c r="L287"/>
  <c r="K287"/>
  <c r="J287"/>
  <c r="L286"/>
  <c r="K286"/>
  <c r="J286"/>
  <c r="L285"/>
  <c r="K285"/>
  <c r="J285"/>
  <c r="L284"/>
  <c r="K284"/>
  <c r="J284"/>
  <c r="L283"/>
  <c r="K283"/>
  <c r="J283"/>
  <c r="L282"/>
  <c r="K282"/>
  <c r="J282"/>
  <c r="L281"/>
  <c r="K281"/>
  <c r="J281"/>
  <c r="L280"/>
  <c r="K280"/>
  <c r="J280"/>
  <c r="L279"/>
  <c r="K279"/>
  <c r="J279"/>
  <c r="L278"/>
  <c r="K278"/>
  <c r="J278"/>
  <c r="L277"/>
  <c r="K277"/>
  <c r="J277"/>
  <c r="L276"/>
  <c r="K276"/>
  <c r="J276"/>
  <c r="L275"/>
  <c r="K275"/>
  <c r="J275"/>
  <c r="L274"/>
  <c r="K274"/>
  <c r="J274"/>
  <c r="L273"/>
  <c r="K273"/>
  <c r="J273"/>
  <c r="L272"/>
  <c r="K272"/>
  <c r="J272"/>
  <c r="L271"/>
  <c r="K271"/>
  <c r="J271"/>
  <c r="L270"/>
  <c r="K270"/>
  <c r="J270"/>
  <c r="L269"/>
  <c r="K269"/>
  <c r="J269"/>
  <c r="L268"/>
  <c r="K268"/>
  <c r="J268"/>
  <c r="L267"/>
  <c r="K267"/>
  <c r="J267"/>
  <c r="L266"/>
  <c r="K266"/>
  <c r="J266"/>
  <c r="L265"/>
  <c r="K265"/>
  <c r="J265"/>
  <c r="L264"/>
  <c r="K264"/>
  <c r="J264"/>
  <c r="L263"/>
  <c r="K263"/>
  <c r="J263"/>
  <c r="L262"/>
  <c r="K262"/>
  <c r="J262"/>
  <c r="L261"/>
  <c r="K261"/>
  <c r="J261"/>
  <c r="L260"/>
  <c r="K260"/>
  <c r="J260"/>
  <c r="L259"/>
  <c r="K259"/>
  <c r="J259"/>
  <c r="L258"/>
  <c r="K258"/>
  <c r="J258"/>
  <c r="L257"/>
  <c r="K257"/>
  <c r="J257"/>
  <c r="L256"/>
  <c r="K256"/>
  <c r="J256"/>
  <c r="L255"/>
  <c r="K255"/>
  <c r="J255"/>
  <c r="L254"/>
  <c r="K254"/>
  <c r="J254"/>
  <c r="L253"/>
  <c r="K253"/>
  <c r="J253"/>
  <c r="L252"/>
  <c r="K252"/>
  <c r="J252"/>
  <c r="L251"/>
  <c r="K251"/>
  <c r="J251"/>
  <c r="L250"/>
  <c r="K250"/>
  <c r="J250"/>
  <c r="L249"/>
  <c r="K249"/>
  <c r="J249"/>
  <c r="L248"/>
  <c r="K248"/>
  <c r="J248"/>
  <c r="L247"/>
  <c r="K247"/>
  <c r="J247"/>
  <c r="L246"/>
  <c r="K246"/>
  <c r="J246"/>
  <c r="L245"/>
  <c r="K245"/>
  <c r="J245"/>
  <c r="L244"/>
  <c r="K244"/>
  <c r="J244"/>
  <c r="L243"/>
  <c r="K243"/>
  <c r="J243"/>
  <c r="L242"/>
  <c r="K242"/>
  <c r="J242"/>
  <c r="L241"/>
  <c r="K241"/>
  <c r="J241"/>
  <c r="L240"/>
  <c r="K240"/>
  <c r="J240"/>
  <c r="L239"/>
  <c r="K239"/>
  <c r="J239"/>
  <c r="L238"/>
  <c r="K238"/>
  <c r="J238"/>
  <c r="L237"/>
  <c r="K237"/>
  <c r="J237"/>
  <c r="L236"/>
  <c r="K236"/>
  <c r="J236"/>
  <c r="L235"/>
  <c r="K235"/>
  <c r="J235"/>
  <c r="L234"/>
  <c r="K234"/>
  <c r="J234"/>
  <c r="L233"/>
  <c r="K233"/>
  <c r="J233"/>
  <c r="L232"/>
  <c r="K232"/>
  <c r="J232"/>
  <c r="L231"/>
  <c r="K231"/>
  <c r="J231"/>
  <c r="L230"/>
  <c r="K230"/>
  <c r="J230"/>
  <c r="L229"/>
  <c r="K229"/>
  <c r="J229"/>
  <c r="L228"/>
  <c r="K228"/>
  <c r="J228"/>
  <c r="L227"/>
  <c r="K227"/>
  <c r="J227"/>
  <c r="L226"/>
  <c r="K226"/>
  <c r="J226"/>
  <c r="L225"/>
  <c r="K225"/>
  <c r="J225"/>
  <c r="L224"/>
  <c r="K224"/>
  <c r="J224"/>
  <c r="L223"/>
  <c r="K223"/>
  <c r="J223"/>
  <c r="L222"/>
  <c r="K222"/>
  <c r="J222"/>
  <c r="L221"/>
  <c r="K221"/>
  <c r="J221"/>
  <c r="L220"/>
  <c r="K220"/>
  <c r="J220"/>
  <c r="L219"/>
  <c r="K219"/>
  <c r="J219"/>
  <c r="L218"/>
  <c r="K218"/>
  <c r="J218"/>
  <c r="L217"/>
  <c r="K217"/>
  <c r="J217"/>
  <c r="L216"/>
  <c r="K216"/>
  <c r="J216"/>
  <c r="L215"/>
  <c r="K215"/>
  <c r="J215"/>
  <c r="L214"/>
  <c r="K214"/>
  <c r="J214"/>
  <c r="L213"/>
  <c r="K213"/>
  <c r="J213"/>
  <c r="L212"/>
  <c r="K212"/>
  <c r="J212"/>
  <c r="L211"/>
  <c r="K211"/>
  <c r="J211"/>
  <c r="L210"/>
  <c r="K210"/>
  <c r="J210"/>
  <c r="L209"/>
  <c r="K209"/>
  <c r="J209"/>
  <c r="L208"/>
  <c r="K208"/>
  <c r="J208"/>
  <c r="L207"/>
  <c r="K207"/>
  <c r="J207"/>
  <c r="L206"/>
  <c r="K206"/>
  <c r="J206"/>
  <c r="L205"/>
  <c r="K205"/>
  <c r="J205"/>
  <c r="L204"/>
  <c r="K204"/>
  <c r="J204"/>
  <c r="L203"/>
  <c r="K203"/>
  <c r="J203"/>
  <c r="L202"/>
  <c r="K202"/>
  <c r="J202"/>
  <c r="L201"/>
  <c r="K201"/>
  <c r="J201"/>
  <c r="L200"/>
  <c r="K200"/>
  <c r="J200"/>
  <c r="L199"/>
  <c r="K199"/>
  <c r="J199"/>
  <c r="L198"/>
  <c r="K198"/>
  <c r="J198"/>
  <c r="L197"/>
  <c r="K197"/>
  <c r="J197"/>
  <c r="L196"/>
  <c r="K196"/>
  <c r="J196"/>
  <c r="L195"/>
  <c r="K195"/>
  <c r="J195"/>
  <c r="L194"/>
  <c r="K194"/>
  <c r="J194"/>
  <c r="L193"/>
  <c r="K193"/>
  <c r="J193"/>
  <c r="L192"/>
  <c r="K192"/>
  <c r="J192"/>
  <c r="L191"/>
  <c r="K191"/>
  <c r="J191"/>
  <c r="L190"/>
  <c r="K190"/>
  <c r="J190"/>
  <c r="L189"/>
  <c r="K189"/>
  <c r="J189"/>
  <c r="L188"/>
  <c r="K188"/>
  <c r="J188"/>
  <c r="L187"/>
  <c r="K187"/>
  <c r="J187"/>
  <c r="L186"/>
  <c r="K186"/>
  <c r="J186"/>
  <c r="L185"/>
  <c r="K185"/>
  <c r="J185"/>
  <c r="L184"/>
  <c r="K184"/>
  <c r="J184"/>
  <c r="L183"/>
  <c r="K183"/>
  <c r="J183"/>
  <c r="L182"/>
  <c r="K182"/>
  <c r="J182"/>
  <c r="L181"/>
  <c r="K181"/>
  <c r="J181"/>
  <c r="L180"/>
  <c r="K180"/>
  <c r="J180"/>
  <c r="L179"/>
  <c r="K179"/>
  <c r="J179"/>
  <c r="L178"/>
  <c r="K178"/>
  <c r="J178"/>
  <c r="L177"/>
  <c r="K177"/>
  <c r="J177"/>
  <c r="L176"/>
  <c r="K176"/>
  <c r="J176"/>
  <c r="L175"/>
  <c r="K175"/>
  <c r="J175"/>
  <c r="L174"/>
  <c r="K174"/>
  <c r="J174"/>
  <c r="L173"/>
  <c r="K173"/>
  <c r="J173"/>
  <c r="L172"/>
  <c r="K172"/>
  <c r="J172"/>
  <c r="L171"/>
  <c r="K171"/>
  <c r="J171"/>
  <c r="L170"/>
  <c r="K170"/>
  <c r="J170"/>
  <c r="L169"/>
  <c r="K169"/>
  <c r="J169"/>
  <c r="L168"/>
  <c r="K168"/>
  <c r="J168"/>
  <c r="L167"/>
  <c r="K167"/>
  <c r="J167"/>
  <c r="L166"/>
  <c r="K166"/>
  <c r="J166"/>
  <c r="L165"/>
  <c r="K165"/>
  <c r="J165"/>
  <c r="L164"/>
  <c r="K164"/>
  <c r="J164"/>
  <c r="L163"/>
  <c r="K163"/>
  <c r="J163"/>
  <c r="L162"/>
  <c r="K162"/>
  <c r="J162"/>
  <c r="L161"/>
  <c r="K161"/>
  <c r="J161"/>
  <c r="L160"/>
  <c r="K160"/>
  <c r="J160"/>
  <c r="L159"/>
  <c r="K159"/>
  <c r="J159"/>
  <c r="L158"/>
  <c r="K158"/>
  <c r="J158"/>
  <c r="L157"/>
  <c r="K157"/>
  <c r="J157"/>
  <c r="L156"/>
  <c r="K156"/>
  <c r="J156"/>
  <c r="L155"/>
  <c r="K155"/>
  <c r="J155"/>
  <c r="L154"/>
  <c r="K154"/>
  <c r="J154"/>
  <c r="L153"/>
  <c r="K153"/>
  <c r="J153"/>
  <c r="L152"/>
  <c r="K152"/>
  <c r="J152"/>
  <c r="L151"/>
  <c r="K151"/>
  <c r="J151"/>
  <c r="L150"/>
  <c r="K150"/>
  <c r="J150"/>
  <c r="L149"/>
  <c r="K149"/>
  <c r="J149"/>
  <c r="L148"/>
  <c r="K148"/>
  <c r="J148"/>
  <c r="L147"/>
  <c r="K147"/>
  <c r="J147"/>
  <c r="L146"/>
  <c r="K146"/>
  <c r="J146"/>
  <c r="L145"/>
  <c r="K145"/>
  <c r="J145"/>
  <c r="L144"/>
  <c r="K144"/>
  <c r="J144"/>
  <c r="L143"/>
  <c r="K143"/>
  <c r="J143"/>
  <c r="L142"/>
  <c r="K142"/>
  <c r="J142"/>
  <c r="L141"/>
  <c r="K141"/>
  <c r="J141"/>
  <c r="L140"/>
  <c r="K140"/>
  <c r="J140"/>
  <c r="L139"/>
  <c r="K139"/>
  <c r="J139"/>
  <c r="L138"/>
  <c r="K138"/>
  <c r="J138"/>
  <c r="L137"/>
  <c r="K137"/>
  <c r="J137"/>
  <c r="L136"/>
  <c r="K136"/>
  <c r="J136"/>
  <c r="L135"/>
  <c r="K135"/>
  <c r="J135"/>
  <c r="L134"/>
  <c r="K134"/>
  <c r="J134"/>
  <c r="L133"/>
  <c r="K133"/>
  <c r="J133"/>
  <c r="L132"/>
  <c r="K132"/>
  <c r="J132"/>
  <c r="L131"/>
  <c r="K131"/>
  <c r="J131"/>
  <c r="L130"/>
  <c r="K130"/>
  <c r="J130"/>
  <c r="L129"/>
  <c r="K129"/>
  <c r="J129"/>
  <c r="L128"/>
  <c r="K128"/>
  <c r="J128"/>
  <c r="L127"/>
  <c r="K127"/>
  <c r="J127"/>
  <c r="L126"/>
  <c r="K126"/>
  <c r="J126"/>
  <c r="L125"/>
  <c r="K125"/>
  <c r="J125"/>
  <c r="L124"/>
  <c r="K124"/>
  <c r="J124"/>
  <c r="L123"/>
  <c r="K123"/>
  <c r="J123"/>
  <c r="L122"/>
  <c r="K122"/>
  <c r="J122"/>
  <c r="L121"/>
  <c r="K121"/>
  <c r="J121"/>
  <c r="L120"/>
  <c r="K120"/>
  <c r="J120"/>
  <c r="L119"/>
  <c r="K119"/>
  <c r="J119"/>
  <c r="L118"/>
  <c r="K118"/>
  <c r="J118"/>
  <c r="L117"/>
  <c r="K117"/>
  <c r="J117"/>
  <c r="L116"/>
  <c r="K116"/>
  <c r="J116"/>
  <c r="L115"/>
  <c r="K115"/>
  <c r="J115"/>
  <c r="L114"/>
  <c r="K114"/>
  <c r="J114"/>
  <c r="L113"/>
  <c r="K113"/>
  <c r="J113"/>
  <c r="L112"/>
  <c r="K112"/>
  <c r="J112"/>
  <c r="L111"/>
  <c r="K111"/>
  <c r="J111"/>
  <c r="L110"/>
  <c r="K110"/>
  <c r="J110"/>
  <c r="L109"/>
  <c r="K109"/>
  <c r="J109"/>
  <c r="L108"/>
  <c r="K108"/>
  <c r="J108"/>
  <c r="L107"/>
  <c r="K107"/>
  <c r="J107"/>
  <c r="L106"/>
  <c r="K106"/>
  <c r="J106"/>
  <c r="L105"/>
  <c r="K105"/>
  <c r="J105"/>
  <c r="L104"/>
  <c r="K104"/>
  <c r="J104"/>
  <c r="L103"/>
  <c r="K103"/>
  <c r="J103"/>
  <c r="L102"/>
  <c r="K102"/>
  <c r="J102"/>
  <c r="L101"/>
  <c r="K101"/>
  <c r="J101"/>
  <c r="L100"/>
  <c r="K100"/>
  <c r="J100"/>
  <c r="L99"/>
  <c r="K99"/>
  <c r="J99"/>
  <c r="L98"/>
  <c r="K98"/>
  <c r="J98"/>
  <c r="L97"/>
  <c r="K97"/>
  <c r="J97"/>
  <c r="L96"/>
  <c r="K96"/>
  <c r="J96"/>
  <c r="L95"/>
  <c r="K95"/>
  <c r="J95"/>
  <c r="L94"/>
  <c r="K94"/>
  <c r="J94"/>
  <c r="L93"/>
  <c r="K93"/>
  <c r="J93"/>
  <c r="L92"/>
  <c r="K92"/>
  <c r="J92"/>
  <c r="L91"/>
  <c r="K91"/>
  <c r="J91"/>
  <c r="L90"/>
  <c r="K90"/>
  <c r="J90"/>
  <c r="L89"/>
  <c r="K89"/>
  <c r="J89"/>
  <c r="L88"/>
  <c r="K88"/>
  <c r="J88"/>
  <c r="L87"/>
  <c r="K87"/>
  <c r="J87"/>
  <c r="L86"/>
  <c r="K86"/>
  <c r="J86"/>
  <c r="L85"/>
  <c r="K85"/>
  <c r="J85"/>
  <c r="L84"/>
  <c r="K84"/>
  <c r="J84"/>
  <c r="L83"/>
  <c r="K83"/>
  <c r="J83"/>
  <c r="L82"/>
  <c r="K82"/>
  <c r="J82"/>
  <c r="L81"/>
  <c r="K81"/>
  <c r="J81"/>
  <c r="L80"/>
  <c r="K80"/>
  <c r="J80"/>
  <c r="L79"/>
  <c r="K79"/>
  <c r="J79"/>
  <c r="L78"/>
  <c r="K78"/>
  <c r="J78"/>
  <c r="L77"/>
  <c r="K77"/>
  <c r="J77"/>
  <c r="L76"/>
  <c r="K76"/>
  <c r="J76"/>
  <c r="L75"/>
  <c r="K75"/>
  <c r="J75"/>
  <c r="L74"/>
  <c r="K74"/>
  <c r="J74"/>
  <c r="L73"/>
  <c r="K73"/>
  <c r="J73"/>
  <c r="L72"/>
  <c r="K72"/>
  <c r="J72"/>
  <c r="L71"/>
  <c r="K71"/>
  <c r="J71"/>
  <c r="L70"/>
  <c r="K70"/>
  <c r="J70"/>
  <c r="L69"/>
  <c r="K69"/>
  <c r="J69"/>
  <c r="L68"/>
  <c r="K68"/>
  <c r="J68"/>
  <c r="L67"/>
  <c r="K67"/>
  <c r="J67"/>
  <c r="L66"/>
  <c r="K66"/>
  <c r="J66"/>
  <c r="L65"/>
  <c r="K65"/>
  <c r="J65"/>
  <c r="L64"/>
  <c r="K64"/>
  <c r="J64"/>
  <c r="L63"/>
  <c r="K63"/>
  <c r="J63"/>
  <c r="L62"/>
  <c r="K62"/>
  <c r="J62"/>
  <c r="L61"/>
  <c r="K61"/>
  <c r="J61"/>
  <c r="L60"/>
  <c r="K60"/>
  <c r="J60"/>
  <c r="L59"/>
  <c r="K59"/>
  <c r="J59"/>
  <c r="L58"/>
  <c r="K58"/>
  <c r="J58"/>
  <c r="L57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L50"/>
  <c r="K50"/>
  <c r="J50"/>
  <c r="L49"/>
  <c r="K49"/>
  <c r="J49"/>
  <c r="L48"/>
  <c r="K48"/>
  <c r="J48"/>
  <c r="L47"/>
  <c r="K47"/>
  <c r="J47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39"/>
  <c r="K39"/>
  <c r="J39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B208" i="17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AG209" i="16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N208" i="17" s="1"/>
  <c r="B208" i="16"/>
  <c r="AI207"/>
  <c r="N207" i="17" s="1"/>
  <c r="B207" i="16"/>
  <c r="AI206"/>
  <c r="N206" i="17" s="1"/>
  <c r="B206" i="16"/>
  <c r="AI205"/>
  <c r="N205" i="17" s="1"/>
  <c r="B205" i="16"/>
  <c r="AI204"/>
  <c r="N204" i="17" s="1"/>
  <c r="B204" i="16"/>
  <c r="AI203"/>
  <c r="N203" i="17" s="1"/>
  <c r="B203" i="16"/>
  <c r="AI202"/>
  <c r="N202" i="17" s="1"/>
  <c r="B202" i="16"/>
  <c r="AI201"/>
  <c r="N201" i="17" s="1"/>
  <c r="B201" i="16"/>
  <c r="AI200"/>
  <c r="N200" i="17" s="1"/>
  <c r="B200" i="16"/>
  <c r="AI199"/>
  <c r="N199" i="17" s="1"/>
  <c r="B199" i="16"/>
  <c r="AI198"/>
  <c r="N198" i="17" s="1"/>
  <c r="B198" i="16"/>
  <c r="AI197"/>
  <c r="N197" i="17" s="1"/>
  <c r="B197" i="16"/>
  <c r="AI196"/>
  <c r="N196" i="17" s="1"/>
  <c r="B196" i="16"/>
  <c r="AI195"/>
  <c r="N195" i="17" s="1"/>
  <c r="B195" i="16"/>
  <c r="AI194"/>
  <c r="N194" i="17" s="1"/>
  <c r="B194" i="16"/>
  <c r="AI193"/>
  <c r="N193" i="17" s="1"/>
  <c r="B193" i="16"/>
  <c r="AI192"/>
  <c r="N192" i="17" s="1"/>
  <c r="B192" i="16"/>
  <c r="AI191"/>
  <c r="N191" i="17" s="1"/>
  <c r="B191" i="16"/>
  <c r="AI190"/>
  <c r="N190" i="17" s="1"/>
  <c r="B190" i="16"/>
  <c r="AI189"/>
  <c r="N189" i="17" s="1"/>
  <c r="B189" i="16"/>
  <c r="AI188"/>
  <c r="N188" i="17" s="1"/>
  <c r="B188" i="16"/>
  <c r="AI187"/>
  <c r="N187" i="17" s="1"/>
  <c r="B187" i="16"/>
  <c r="AI186"/>
  <c r="N186" i="17" s="1"/>
  <c r="B186" i="16"/>
  <c r="AI185"/>
  <c r="N185" i="17" s="1"/>
  <c r="B185" i="16"/>
  <c r="AI184"/>
  <c r="N184" i="17" s="1"/>
  <c r="B184" i="16"/>
  <c r="AI183"/>
  <c r="N183" i="17" s="1"/>
  <c r="B183" i="16"/>
  <c r="AI182"/>
  <c r="N182" i="17" s="1"/>
  <c r="B182" i="16"/>
  <c r="AI181"/>
  <c r="N181" i="17" s="1"/>
  <c r="B181" i="16"/>
  <c r="AI180"/>
  <c r="N180" i="17" s="1"/>
  <c r="B180" i="16"/>
  <c r="AI179"/>
  <c r="N179" i="17" s="1"/>
  <c r="B179" i="16"/>
  <c r="AI178"/>
  <c r="N178" i="17" s="1"/>
  <c r="B178" i="16"/>
  <c r="AI177"/>
  <c r="N177" i="17" s="1"/>
  <c r="B177" i="16"/>
  <c r="AI176"/>
  <c r="N176" i="17" s="1"/>
  <c r="B176" i="16"/>
  <c r="AI175"/>
  <c r="N175" i="17" s="1"/>
  <c r="B175" i="16"/>
  <c r="AI174"/>
  <c r="N174" i="17" s="1"/>
  <c r="B174" i="16"/>
  <c r="AI173"/>
  <c r="N173" i="17" s="1"/>
  <c r="B173" i="16"/>
  <c r="AI172"/>
  <c r="N172" i="17" s="1"/>
  <c r="B172" i="16"/>
  <c r="AI171"/>
  <c r="N171" i="17" s="1"/>
  <c r="B171" i="16"/>
  <c r="AI170"/>
  <c r="N170" i="17" s="1"/>
  <c r="B170" i="16"/>
  <c r="AI169"/>
  <c r="N169" i="17" s="1"/>
  <c r="B169" i="16"/>
  <c r="AI168"/>
  <c r="N168" i="17" s="1"/>
  <c r="B168" i="16"/>
  <c r="AI167"/>
  <c r="N167" i="17" s="1"/>
  <c r="B167" i="16"/>
  <c r="AI166"/>
  <c r="N166" i="17" s="1"/>
  <c r="B166" i="16"/>
  <c r="AI165"/>
  <c r="N165" i="17" s="1"/>
  <c r="B165" i="16"/>
  <c r="AI164"/>
  <c r="N164" i="17" s="1"/>
  <c r="B164" i="16"/>
  <c r="AI163"/>
  <c r="N163" i="17" s="1"/>
  <c r="B163" i="16"/>
  <c r="AI162"/>
  <c r="N162" i="17" s="1"/>
  <c r="B162" i="16"/>
  <c r="AI161"/>
  <c r="N161" i="17" s="1"/>
  <c r="B161" i="16"/>
  <c r="AI160"/>
  <c r="N160" i="17" s="1"/>
  <c r="B160" i="16"/>
  <c r="AI159"/>
  <c r="N159" i="17" s="1"/>
  <c r="B159" i="16"/>
  <c r="AI158"/>
  <c r="N158" i="17" s="1"/>
  <c r="B158" i="16"/>
  <c r="AI157"/>
  <c r="N157" i="17" s="1"/>
  <c r="B157" i="16"/>
  <c r="AI156"/>
  <c r="N156" i="17" s="1"/>
  <c r="B156" i="16"/>
  <c r="AI155"/>
  <c r="N155" i="17" s="1"/>
  <c r="B155" i="16"/>
  <c r="AI154"/>
  <c r="N154" i="17" s="1"/>
  <c r="B154" i="16"/>
  <c r="AI153"/>
  <c r="N153" i="17" s="1"/>
  <c r="B153" i="16"/>
  <c r="AI152"/>
  <c r="N152" i="17" s="1"/>
  <c r="B152" i="16"/>
  <c r="AI151"/>
  <c r="N151" i="17" s="1"/>
  <c r="B151" i="16"/>
  <c r="AI150"/>
  <c r="N150" i="17" s="1"/>
  <c r="B150" i="16"/>
  <c r="AI149"/>
  <c r="N149" i="17" s="1"/>
  <c r="B149" i="16"/>
  <c r="AI148"/>
  <c r="N148" i="17" s="1"/>
  <c r="B148" i="16"/>
  <c r="AI147"/>
  <c r="N147" i="17" s="1"/>
  <c r="B147" i="16"/>
  <c r="AI146"/>
  <c r="N146" i="17" s="1"/>
  <c r="B146" i="16"/>
  <c r="AI145"/>
  <c r="N145" i="17" s="1"/>
  <c r="B145" i="16"/>
  <c r="AI144"/>
  <c r="N144" i="17" s="1"/>
  <c r="B144" i="16"/>
  <c r="AI143"/>
  <c r="N143" i="17" s="1"/>
  <c r="B143" i="16"/>
  <c r="AI142"/>
  <c r="N142" i="17" s="1"/>
  <c r="B142" i="16"/>
  <c r="AI141"/>
  <c r="N141" i="17" s="1"/>
  <c r="B141" i="16"/>
  <c r="AI140"/>
  <c r="N140" i="17" s="1"/>
  <c r="B140" i="16"/>
  <c r="AI139"/>
  <c r="N139" i="17" s="1"/>
  <c r="B139" i="16"/>
  <c r="AI138"/>
  <c r="N138" i="17" s="1"/>
  <c r="B138" i="16"/>
  <c r="AI137"/>
  <c r="N137" i="17" s="1"/>
  <c r="B137" i="16"/>
  <c r="AI136"/>
  <c r="N136" i="17" s="1"/>
  <c r="B136" i="16"/>
  <c r="AI135"/>
  <c r="N135" i="17" s="1"/>
  <c r="B135" i="16"/>
  <c r="AI134"/>
  <c r="N134" i="17" s="1"/>
  <c r="B134" i="16"/>
  <c r="AI133"/>
  <c r="N133" i="17" s="1"/>
  <c r="B133" i="16"/>
  <c r="AI132"/>
  <c r="N132" i="17" s="1"/>
  <c r="B132" i="16"/>
  <c r="AI131"/>
  <c r="N131" i="17" s="1"/>
  <c r="B131" i="16"/>
  <c r="AI130"/>
  <c r="N130" i="17" s="1"/>
  <c r="B130" i="16"/>
  <c r="AI129"/>
  <c r="N129" i="17" s="1"/>
  <c r="B129" i="16"/>
  <c r="AI128"/>
  <c r="N128" i="17" s="1"/>
  <c r="B128" i="16"/>
  <c r="AI127"/>
  <c r="N127" i="17" s="1"/>
  <c r="B127" i="16"/>
  <c r="AI126"/>
  <c r="N126" i="17" s="1"/>
  <c r="B126" i="16"/>
  <c r="AI125"/>
  <c r="N125" i="17" s="1"/>
  <c r="B125" i="16"/>
  <c r="AI124"/>
  <c r="N124" i="17" s="1"/>
  <c r="B124" i="16"/>
  <c r="AI123"/>
  <c r="N123" i="17" s="1"/>
  <c r="B123" i="16"/>
  <c r="AI122"/>
  <c r="N122" i="17" s="1"/>
  <c r="B122" i="16"/>
  <c r="AI121"/>
  <c r="N121" i="17" s="1"/>
  <c r="B121" i="16"/>
  <c r="AI120"/>
  <c r="N120" i="17" s="1"/>
  <c r="B120" i="16"/>
  <c r="AI119"/>
  <c r="N119" i="17" s="1"/>
  <c r="B119" i="16"/>
  <c r="AI118"/>
  <c r="N118" i="17" s="1"/>
  <c r="B118" i="16"/>
  <c r="AI117"/>
  <c r="N117" i="17" s="1"/>
  <c r="B117" i="16"/>
  <c r="AI116"/>
  <c r="N116" i="17" s="1"/>
  <c r="B116" i="16"/>
  <c r="AI115"/>
  <c r="N115" i="17" s="1"/>
  <c r="B115" i="16"/>
  <c r="AI114"/>
  <c r="N114" i="17" s="1"/>
  <c r="B114" i="16"/>
  <c r="AI113"/>
  <c r="N113" i="17" s="1"/>
  <c r="B113" i="16"/>
  <c r="AI112"/>
  <c r="N112" i="17" s="1"/>
  <c r="B112" i="16"/>
  <c r="AI111"/>
  <c r="N111" i="17" s="1"/>
  <c r="B111" i="16"/>
  <c r="AI110"/>
  <c r="N110" i="17" s="1"/>
  <c r="B110" i="16"/>
  <c r="AI109"/>
  <c r="N109" i="17" s="1"/>
  <c r="B109" i="16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AI105"/>
  <c r="N105" i="17" s="1"/>
  <c r="B105" i="16"/>
  <c r="AI104"/>
  <c r="N104" i="17" s="1"/>
  <c r="B104" i="16"/>
  <c r="AI103"/>
  <c r="N103" i="17" s="1"/>
  <c r="B103" i="16"/>
  <c r="AI102"/>
  <c r="N102" i="17" s="1"/>
  <c r="B102" i="16"/>
  <c r="AI101"/>
  <c r="N101" i="17" s="1"/>
  <c r="B101" i="16"/>
  <c r="AI100"/>
  <c r="N100" i="17" s="1"/>
  <c r="B100" i="16"/>
  <c r="AI99"/>
  <c r="N99" i="17" s="1"/>
  <c r="B99" i="16"/>
  <c r="AI98"/>
  <c r="N98" i="17" s="1"/>
  <c r="B98" i="16"/>
  <c r="AI97"/>
  <c r="N97" i="17" s="1"/>
  <c r="B97" i="16"/>
  <c r="AI96"/>
  <c r="N96" i="17" s="1"/>
  <c r="B96" i="16"/>
  <c r="AI95"/>
  <c r="N95" i="17" s="1"/>
  <c r="B95" i="16"/>
  <c r="AI94"/>
  <c r="N94" i="17" s="1"/>
  <c r="B94" i="16"/>
  <c r="AI93"/>
  <c r="N93" i="17" s="1"/>
  <c r="B93" i="16"/>
  <c r="AI92"/>
  <c r="N92" i="17" s="1"/>
  <c r="B92" i="16"/>
  <c r="AI91"/>
  <c r="N91" i="17" s="1"/>
  <c r="B91" i="16"/>
  <c r="AI90"/>
  <c r="N90" i="17" s="1"/>
  <c r="B90" i="16"/>
  <c r="AI89"/>
  <c r="N89" i="17" s="1"/>
  <c r="B89" i="16"/>
  <c r="AI88"/>
  <c r="N88" i="17" s="1"/>
  <c r="B88" i="16"/>
  <c r="AI87"/>
  <c r="N87" i="17" s="1"/>
  <c r="B87" i="16"/>
  <c r="AI86"/>
  <c r="N86" i="17" s="1"/>
  <c r="B86" i="16"/>
  <c r="AI85"/>
  <c r="N85" i="17" s="1"/>
  <c r="B85" i="16"/>
  <c r="AI84"/>
  <c r="N84" i="17" s="1"/>
  <c r="B84" i="16"/>
  <c r="AI83"/>
  <c r="N83" i="17" s="1"/>
  <c r="B83" i="16"/>
  <c r="AI82"/>
  <c r="N82" i="17" s="1"/>
  <c r="B82" i="16"/>
  <c r="AI81"/>
  <c r="N81" i="17" s="1"/>
  <c r="B81" i="16"/>
  <c r="AI80"/>
  <c r="N80" i="17" s="1"/>
  <c r="B80" i="16"/>
  <c r="AI79"/>
  <c r="N79" i="17" s="1"/>
  <c r="B79" i="16"/>
  <c r="AI78"/>
  <c r="N78" i="17" s="1"/>
  <c r="B78" i="16"/>
  <c r="AI77"/>
  <c r="N77" i="17" s="1"/>
  <c r="B77" i="16"/>
  <c r="AI76"/>
  <c r="N76" i="17" s="1"/>
  <c r="B76" i="16"/>
  <c r="AI75"/>
  <c r="N75" i="17" s="1"/>
  <c r="B75" i="16"/>
  <c r="AI74"/>
  <c r="N74" i="17" s="1"/>
  <c r="B74" i="16"/>
  <c r="AI73"/>
  <c r="N73" i="17" s="1"/>
  <c r="B73" i="16"/>
  <c r="AI72"/>
  <c r="N72" i="17" s="1"/>
  <c r="B72" i="16"/>
  <c r="AI71"/>
  <c r="N71" i="17" s="1"/>
  <c r="B71" i="16"/>
  <c r="AI70"/>
  <c r="N70" i="17" s="1"/>
  <c r="B70" i="16"/>
  <c r="AI69"/>
  <c r="N69" i="17" s="1"/>
  <c r="B69" i="16"/>
  <c r="AI68"/>
  <c r="N68" i="17" s="1"/>
  <c r="B68" i="16"/>
  <c r="AI67"/>
  <c r="N67" i="17" s="1"/>
  <c r="B67" i="16"/>
  <c r="AI66"/>
  <c r="N66" i="17" s="1"/>
  <c r="B66" i="16"/>
  <c r="AI65"/>
  <c r="N65" i="17" s="1"/>
  <c r="B65" i="16"/>
  <c r="AI64"/>
  <c r="N64" i="17" s="1"/>
  <c r="B64" i="16"/>
  <c r="AI63"/>
  <c r="N63" i="17" s="1"/>
  <c r="B63" i="16"/>
  <c r="AI62"/>
  <c r="N62" i="17" s="1"/>
  <c r="B62" i="16"/>
  <c r="AI61"/>
  <c r="N61" i="17" s="1"/>
  <c r="B61" i="16"/>
  <c r="AI60"/>
  <c r="N60" i="17" s="1"/>
  <c r="B60" i="16"/>
  <c r="AI59"/>
  <c r="N59" i="17" s="1"/>
  <c r="B59" i="16"/>
  <c r="AI58"/>
  <c r="N58" i="17" s="1"/>
  <c r="B58" i="16"/>
  <c r="AI57"/>
  <c r="N57" i="17" s="1"/>
  <c r="B57" i="16"/>
  <c r="AI56"/>
  <c r="N56" i="17" s="1"/>
  <c r="B56" i="16"/>
  <c r="AI55"/>
  <c r="N55" i="17" s="1"/>
  <c r="B55" i="16"/>
  <c r="AI54"/>
  <c r="N54" i="17" s="1"/>
  <c r="B54" i="16"/>
  <c r="AI53"/>
  <c r="N53" i="17" s="1"/>
  <c r="B53" i="16"/>
  <c r="AI52"/>
  <c r="N52" i="17" s="1"/>
  <c r="B52" i="16"/>
  <c r="AI51"/>
  <c r="N51" i="17" s="1"/>
  <c r="B51" i="16"/>
  <c r="AI50"/>
  <c r="N50" i="17" s="1"/>
  <c r="B50" i="16"/>
  <c r="AI49"/>
  <c r="N49" i="17" s="1"/>
  <c r="B49" i="16"/>
  <c r="AI48"/>
  <c r="N48" i="17" s="1"/>
  <c r="B48" i="16"/>
  <c r="AI47"/>
  <c r="N47" i="17" s="1"/>
  <c r="B47" i="16"/>
  <c r="AI46"/>
  <c r="N46" i="17" s="1"/>
  <c r="B46" i="16"/>
  <c r="AI45"/>
  <c r="N45" i="17" s="1"/>
  <c r="B45" i="16"/>
  <c r="AI44"/>
  <c r="N44" i="17" s="1"/>
  <c r="B44" i="16"/>
  <c r="AI43"/>
  <c r="N43" i="17" s="1"/>
  <c r="B43" i="16"/>
  <c r="AI42"/>
  <c r="N42" i="17" s="1"/>
  <c r="B42" i="16"/>
  <c r="AI41"/>
  <c r="N41" i="17" s="1"/>
  <c r="B41" i="16"/>
  <c r="AI40"/>
  <c r="N40" i="17" s="1"/>
  <c r="B40" i="16"/>
  <c r="AI39"/>
  <c r="N39" i="17" s="1"/>
  <c r="B39" i="16"/>
  <c r="AI38"/>
  <c r="N38" i="17" s="1"/>
  <c r="B38" i="16"/>
  <c r="AI37"/>
  <c r="N37" i="17" s="1"/>
  <c r="B37" i="16"/>
  <c r="AI36"/>
  <c r="N36" i="17" s="1"/>
  <c r="B36" i="16"/>
  <c r="AI35"/>
  <c r="N35" i="17" s="1"/>
  <c r="B35" i="16"/>
  <c r="AI34"/>
  <c r="N34" i="17" s="1"/>
  <c r="B34" i="16"/>
  <c r="AI33"/>
  <c r="N33" i="17" s="1"/>
  <c r="B33" i="16"/>
  <c r="AI32"/>
  <c r="N32" i="17" s="1"/>
  <c r="B32" i="16"/>
  <c r="AI31"/>
  <c r="N31" i="17" s="1"/>
  <c r="B31" i="16"/>
  <c r="AI30"/>
  <c r="N30" i="17" s="1"/>
  <c r="B30" i="16"/>
  <c r="AI29"/>
  <c r="N29" i="17" s="1"/>
  <c r="B29" i="16"/>
  <c r="AI28"/>
  <c r="N28" i="17" s="1"/>
  <c r="B28" i="16"/>
  <c r="AI27"/>
  <c r="N27" i="17" s="1"/>
  <c r="B27" i="16"/>
  <c r="AI26"/>
  <c r="N26" i="17" s="1"/>
  <c r="B26" i="16"/>
  <c r="AI25"/>
  <c r="N25" i="17" s="1"/>
  <c r="B25" i="16"/>
  <c r="AI24"/>
  <c r="N24" i="17" s="1"/>
  <c r="B24" i="16"/>
  <c r="AI23"/>
  <c r="N23" i="17" s="1"/>
  <c r="B23" i="16"/>
  <c r="AI22"/>
  <c r="N22" i="17" s="1"/>
  <c r="B22" i="16"/>
  <c r="AI21"/>
  <c r="N21" i="17" s="1"/>
  <c r="B21" i="16"/>
  <c r="AI20"/>
  <c r="N20" i="17" s="1"/>
  <c r="B20" i="16"/>
  <c r="AI19"/>
  <c r="N19" i="17" s="1"/>
  <c r="B19" i="16"/>
  <c r="AI18"/>
  <c r="N18" i="17" s="1"/>
  <c r="B18" i="16"/>
  <c r="AI17"/>
  <c r="N17" i="17" s="1"/>
  <c r="B17" i="16"/>
  <c r="AI16"/>
  <c r="N16" i="17" s="1"/>
  <c r="B16" i="16"/>
  <c r="AI15"/>
  <c r="N15" i="17" s="1"/>
  <c r="B15" i="16"/>
  <c r="AI14"/>
  <c r="N14" i="17" s="1"/>
  <c r="B14" i="16"/>
  <c r="AI13"/>
  <c r="N13" i="17" s="1"/>
  <c r="B13" i="16"/>
  <c r="AI12"/>
  <c r="N12" i="17" s="1"/>
  <c r="B12" i="16"/>
  <c r="AI11"/>
  <c r="N11" i="17" s="1"/>
  <c r="B11" i="16"/>
  <c r="AI10"/>
  <c r="N10" i="17" s="1"/>
  <c r="B10" i="16"/>
  <c r="AI9"/>
  <c r="N9" i="17" s="1"/>
  <c r="B9" i="16"/>
  <c r="AI8"/>
  <c r="N8" i="17" s="1"/>
  <c r="B8" i="16"/>
  <c r="AI7"/>
  <c r="N7" i="17" s="1"/>
  <c r="B7" i="16"/>
  <c r="AI6"/>
  <c r="B6"/>
  <c r="E3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3"/>
  <c r="D212" s="1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5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M208" i="17" s="1"/>
  <c r="B208" i="15"/>
  <c r="AI207"/>
  <c r="M207" i="17" s="1"/>
  <c r="B207" i="15"/>
  <c r="AI206"/>
  <c r="M206" i="17" s="1"/>
  <c r="B206" i="15"/>
  <c r="AI205"/>
  <c r="M205" i="17" s="1"/>
  <c r="B205" i="15"/>
  <c r="AI204"/>
  <c r="M204" i="17" s="1"/>
  <c r="B204" i="15"/>
  <c r="AI203"/>
  <c r="M203" i="17" s="1"/>
  <c r="B203" i="15"/>
  <c r="AI202"/>
  <c r="M202" i="17" s="1"/>
  <c r="B202" i="15"/>
  <c r="AI201"/>
  <c r="M201" i="17" s="1"/>
  <c r="B201" i="15"/>
  <c r="AI200"/>
  <c r="M200" i="17" s="1"/>
  <c r="B200" i="15"/>
  <c r="AI199"/>
  <c r="M199" i="17" s="1"/>
  <c r="B199" i="15"/>
  <c r="AI198"/>
  <c r="M198" i="17" s="1"/>
  <c r="B198" i="15"/>
  <c r="AI197"/>
  <c r="M197" i="17" s="1"/>
  <c r="B197" i="15"/>
  <c r="AI196"/>
  <c r="M196" i="17" s="1"/>
  <c r="B196" i="15"/>
  <c r="AI195"/>
  <c r="M195" i="17" s="1"/>
  <c r="B195" i="15"/>
  <c r="AI194"/>
  <c r="M194" i="17" s="1"/>
  <c r="B194" i="15"/>
  <c r="AI193"/>
  <c r="M193" i="17" s="1"/>
  <c r="B193" i="15"/>
  <c r="AI192"/>
  <c r="M192" i="17" s="1"/>
  <c r="B192" i="15"/>
  <c r="AI191"/>
  <c r="M191" i="17" s="1"/>
  <c r="B191" i="15"/>
  <c r="AI190"/>
  <c r="M190" i="17" s="1"/>
  <c r="B190" i="15"/>
  <c r="AI189"/>
  <c r="M189" i="17" s="1"/>
  <c r="B189" i="15"/>
  <c r="AI188"/>
  <c r="M188" i="17" s="1"/>
  <c r="B188" i="15"/>
  <c r="AI187"/>
  <c r="M187" i="17" s="1"/>
  <c r="B187" i="15"/>
  <c r="AI186"/>
  <c r="M186" i="17" s="1"/>
  <c r="B186" i="15"/>
  <c r="AI185"/>
  <c r="M185" i="17" s="1"/>
  <c r="B185" i="15"/>
  <c r="AI184"/>
  <c r="M184" i="17" s="1"/>
  <c r="B184" i="15"/>
  <c r="AI183"/>
  <c r="M183" i="17" s="1"/>
  <c r="B183" i="15"/>
  <c r="AI182"/>
  <c r="M182" i="17" s="1"/>
  <c r="B182" i="15"/>
  <c r="AI181"/>
  <c r="M181" i="17" s="1"/>
  <c r="B181" i="15"/>
  <c r="AI180"/>
  <c r="M180" i="17" s="1"/>
  <c r="B180" i="15"/>
  <c r="AI179"/>
  <c r="M179" i="17" s="1"/>
  <c r="B179" i="15"/>
  <c r="AI178"/>
  <c r="M178" i="17" s="1"/>
  <c r="B178" i="15"/>
  <c r="AI177"/>
  <c r="M177" i="17" s="1"/>
  <c r="B177" i="15"/>
  <c r="AI176"/>
  <c r="M176" i="17" s="1"/>
  <c r="B176" i="15"/>
  <c r="AI175"/>
  <c r="M175" i="17" s="1"/>
  <c r="B175" i="15"/>
  <c r="AI174"/>
  <c r="M174" i="17" s="1"/>
  <c r="B174" i="15"/>
  <c r="AI173"/>
  <c r="M173" i="17" s="1"/>
  <c r="B173" i="15"/>
  <c r="AI172"/>
  <c r="M172" i="17" s="1"/>
  <c r="B172" i="15"/>
  <c r="AI171"/>
  <c r="M171" i="17" s="1"/>
  <c r="B171" i="15"/>
  <c r="AI170"/>
  <c r="M170" i="17" s="1"/>
  <c r="B170" i="15"/>
  <c r="AI169"/>
  <c r="M169" i="17" s="1"/>
  <c r="B169" i="15"/>
  <c r="AI168"/>
  <c r="M168" i="17" s="1"/>
  <c r="B168" i="15"/>
  <c r="AI167"/>
  <c r="M167" i="17" s="1"/>
  <c r="B167" i="15"/>
  <c r="AI166"/>
  <c r="M166" i="17" s="1"/>
  <c r="B166" i="15"/>
  <c r="AI165"/>
  <c r="M165" i="17" s="1"/>
  <c r="B165" i="15"/>
  <c r="AI164"/>
  <c r="M164" i="17" s="1"/>
  <c r="B164" i="15"/>
  <c r="AI163"/>
  <c r="M163" i="17" s="1"/>
  <c r="B163" i="15"/>
  <c r="AI162"/>
  <c r="M162" i="17" s="1"/>
  <c r="B162" i="15"/>
  <c r="AI161"/>
  <c r="M161" i="17" s="1"/>
  <c r="B161" i="15"/>
  <c r="AI160"/>
  <c r="M160" i="17" s="1"/>
  <c r="B160" i="15"/>
  <c r="AI159"/>
  <c r="M159" i="17" s="1"/>
  <c r="B159" i="15"/>
  <c r="AI158"/>
  <c r="M158" i="17" s="1"/>
  <c r="B158" i="15"/>
  <c r="AI157"/>
  <c r="M157" i="17" s="1"/>
  <c r="B157" i="15"/>
  <c r="AI156"/>
  <c r="M156" i="17" s="1"/>
  <c r="B156" i="15"/>
  <c r="AI155"/>
  <c r="M155" i="17" s="1"/>
  <c r="B155" i="15"/>
  <c r="AI154"/>
  <c r="M154" i="17" s="1"/>
  <c r="B154" i="15"/>
  <c r="AI153"/>
  <c r="M153" i="17" s="1"/>
  <c r="B153" i="15"/>
  <c r="AI152"/>
  <c r="M152" i="17" s="1"/>
  <c r="B152" i="15"/>
  <c r="AI151"/>
  <c r="M151" i="17" s="1"/>
  <c r="B151" i="15"/>
  <c r="AI150"/>
  <c r="M150" i="17" s="1"/>
  <c r="B150" i="15"/>
  <c r="AI149"/>
  <c r="M149" i="17" s="1"/>
  <c r="B149" i="15"/>
  <c r="AI148"/>
  <c r="M148" i="17" s="1"/>
  <c r="B148" i="15"/>
  <c r="AI147"/>
  <c r="M147" i="17" s="1"/>
  <c r="B147" i="15"/>
  <c r="AI146"/>
  <c r="M146" i="17" s="1"/>
  <c r="B146" i="15"/>
  <c r="AI145"/>
  <c r="M145" i="17" s="1"/>
  <c r="B145" i="15"/>
  <c r="AI144"/>
  <c r="M144" i="17" s="1"/>
  <c r="B144" i="15"/>
  <c r="AI143"/>
  <c r="M143" i="17" s="1"/>
  <c r="B143" i="15"/>
  <c r="AI142"/>
  <c r="M142" i="17" s="1"/>
  <c r="B142" i="15"/>
  <c r="AI141"/>
  <c r="M141" i="17" s="1"/>
  <c r="B141" i="15"/>
  <c r="AI140"/>
  <c r="M140" i="17" s="1"/>
  <c r="B140" i="15"/>
  <c r="AI139"/>
  <c r="M139" i="17" s="1"/>
  <c r="B139" i="15"/>
  <c r="AI138"/>
  <c r="M138" i="17" s="1"/>
  <c r="B138" i="15"/>
  <c r="AI137"/>
  <c r="M137" i="17" s="1"/>
  <c r="B137" i="15"/>
  <c r="AI136"/>
  <c r="M136" i="17" s="1"/>
  <c r="B136" i="15"/>
  <c r="AI135"/>
  <c r="M135" i="17" s="1"/>
  <c r="B135" i="15"/>
  <c r="AI134"/>
  <c r="M134" i="17" s="1"/>
  <c r="B134" i="15"/>
  <c r="AI133"/>
  <c r="M133" i="17" s="1"/>
  <c r="B133" i="15"/>
  <c r="AI132"/>
  <c r="M132" i="17" s="1"/>
  <c r="B132" i="15"/>
  <c r="AI131"/>
  <c r="M131" i="17" s="1"/>
  <c r="B131" i="15"/>
  <c r="AI130"/>
  <c r="M130" i="17" s="1"/>
  <c r="B130" i="15"/>
  <c r="AI129"/>
  <c r="M129" i="17" s="1"/>
  <c r="B129" i="15"/>
  <c r="AI128"/>
  <c r="M128" i="17" s="1"/>
  <c r="B128" i="15"/>
  <c r="AI127"/>
  <c r="M127" i="17" s="1"/>
  <c r="B127" i="15"/>
  <c r="AI126"/>
  <c r="M126" i="17" s="1"/>
  <c r="B126" i="15"/>
  <c r="AI125"/>
  <c r="M125" i="17" s="1"/>
  <c r="B125" i="15"/>
  <c r="AI124"/>
  <c r="M124" i="17" s="1"/>
  <c r="B124" i="15"/>
  <c r="AI123"/>
  <c r="M123" i="17" s="1"/>
  <c r="B123" i="15"/>
  <c r="AI122"/>
  <c r="M122" i="17" s="1"/>
  <c r="B122" i="15"/>
  <c r="AI121"/>
  <c r="M121" i="17" s="1"/>
  <c r="B121" i="15"/>
  <c r="AI120"/>
  <c r="M120" i="17" s="1"/>
  <c r="B120" i="15"/>
  <c r="AI119"/>
  <c r="M119" i="17" s="1"/>
  <c r="B119" i="15"/>
  <c r="AI118"/>
  <c r="M118" i="17" s="1"/>
  <c r="B118" i="15"/>
  <c r="AI117"/>
  <c r="M117" i="17" s="1"/>
  <c r="B117" i="15"/>
  <c r="AI116"/>
  <c r="M116" i="17" s="1"/>
  <c r="B116" i="15"/>
  <c r="AI115"/>
  <c r="M115" i="17" s="1"/>
  <c r="B115" i="15"/>
  <c r="AI114"/>
  <c r="M114" i="17" s="1"/>
  <c r="B114" i="15"/>
  <c r="AI113"/>
  <c r="M113" i="17" s="1"/>
  <c r="B113" i="15"/>
  <c r="AI112"/>
  <c r="M112" i="17" s="1"/>
  <c r="B112" i="15"/>
  <c r="AI111"/>
  <c r="M111" i="17" s="1"/>
  <c r="B111" i="15"/>
  <c r="AI110"/>
  <c r="M110" i="17" s="1"/>
  <c r="B110" i="15"/>
  <c r="AI109"/>
  <c r="M109" i="17" s="1"/>
  <c r="M209" s="1"/>
  <c r="M5" i="18" s="1"/>
  <c r="B109" i="15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M105" i="17" s="1"/>
  <c r="B105" i="15"/>
  <c r="AI104"/>
  <c r="M104" i="17" s="1"/>
  <c r="B104" i="15"/>
  <c r="AI103"/>
  <c r="M103" i="17" s="1"/>
  <c r="B103" i="15"/>
  <c r="AI102"/>
  <c r="M102" i="17" s="1"/>
  <c r="B102" i="15"/>
  <c r="AI101"/>
  <c r="M101" i="17" s="1"/>
  <c r="B101" i="15"/>
  <c r="AI100"/>
  <c r="M100" i="17" s="1"/>
  <c r="B100" i="15"/>
  <c r="AI99"/>
  <c r="M99" i="17" s="1"/>
  <c r="B99" i="15"/>
  <c r="AI98"/>
  <c r="M98" i="17" s="1"/>
  <c r="B98" i="15"/>
  <c r="AI97"/>
  <c r="M97" i="17" s="1"/>
  <c r="B97" i="15"/>
  <c r="AI96"/>
  <c r="M96" i="17" s="1"/>
  <c r="B96" i="15"/>
  <c r="AI95"/>
  <c r="M95" i="17" s="1"/>
  <c r="B95" i="15"/>
  <c r="AI94"/>
  <c r="M94" i="17" s="1"/>
  <c r="B94" i="15"/>
  <c r="AI93"/>
  <c r="M93" i="17" s="1"/>
  <c r="B93" i="15"/>
  <c r="AI92"/>
  <c r="M92" i="17" s="1"/>
  <c r="B92" i="15"/>
  <c r="AI91"/>
  <c r="M91" i="17" s="1"/>
  <c r="B91" i="15"/>
  <c r="AI90"/>
  <c r="M90" i="17" s="1"/>
  <c r="B90" i="15"/>
  <c r="AI89"/>
  <c r="M89" i="17" s="1"/>
  <c r="B89" i="15"/>
  <c r="AI88"/>
  <c r="M88" i="17" s="1"/>
  <c r="B88" i="15"/>
  <c r="AI87"/>
  <c r="M87" i="17" s="1"/>
  <c r="B87" i="15"/>
  <c r="AI86"/>
  <c r="M86" i="17" s="1"/>
  <c r="B86" i="15"/>
  <c r="AI85"/>
  <c r="M85" i="17" s="1"/>
  <c r="B85" i="15"/>
  <c r="AI84"/>
  <c r="M84" i="17" s="1"/>
  <c r="B84" i="15"/>
  <c r="AI83"/>
  <c r="M83" i="17" s="1"/>
  <c r="B83" i="15"/>
  <c r="AI82"/>
  <c r="M82" i="17" s="1"/>
  <c r="B82" i="15"/>
  <c r="AI81"/>
  <c r="M81" i="17" s="1"/>
  <c r="B81" i="15"/>
  <c r="AI80"/>
  <c r="M80" i="17" s="1"/>
  <c r="B80" i="15"/>
  <c r="AI79"/>
  <c r="M79" i="17" s="1"/>
  <c r="B79" i="15"/>
  <c r="AI78"/>
  <c r="M78" i="17" s="1"/>
  <c r="B78" i="15"/>
  <c r="AI77"/>
  <c r="M77" i="17" s="1"/>
  <c r="B77" i="15"/>
  <c r="AI76"/>
  <c r="M76" i="17" s="1"/>
  <c r="B76" i="15"/>
  <c r="AI75"/>
  <c r="M75" i="17" s="1"/>
  <c r="B75" i="15"/>
  <c r="AI74"/>
  <c r="M74" i="17" s="1"/>
  <c r="B74" i="15"/>
  <c r="AI73"/>
  <c r="M73" i="17" s="1"/>
  <c r="B73" i="15"/>
  <c r="AI72"/>
  <c r="M72" i="17" s="1"/>
  <c r="B72" i="15"/>
  <c r="AI71"/>
  <c r="M71" i="17" s="1"/>
  <c r="B71" i="15"/>
  <c r="AI70"/>
  <c r="M70" i="17" s="1"/>
  <c r="B70" i="15"/>
  <c r="AI69"/>
  <c r="M69" i="17" s="1"/>
  <c r="B69" i="15"/>
  <c r="AI68"/>
  <c r="M68" i="17" s="1"/>
  <c r="B68" i="15"/>
  <c r="AI67"/>
  <c r="M67" i="17" s="1"/>
  <c r="B67" i="15"/>
  <c r="AI66"/>
  <c r="M66" i="17" s="1"/>
  <c r="B66" i="15"/>
  <c r="AI65"/>
  <c r="M65" i="17" s="1"/>
  <c r="B65" i="15"/>
  <c r="AI64"/>
  <c r="M64" i="17" s="1"/>
  <c r="B64" i="15"/>
  <c r="AI63"/>
  <c r="M63" i="17" s="1"/>
  <c r="B63" i="15"/>
  <c r="AI62"/>
  <c r="M62" i="17" s="1"/>
  <c r="B62" i="15"/>
  <c r="AI61"/>
  <c r="M61" i="17" s="1"/>
  <c r="B61" i="15"/>
  <c r="AI60"/>
  <c r="M60" i="17" s="1"/>
  <c r="B60" i="15"/>
  <c r="AI59"/>
  <c r="M59" i="17" s="1"/>
  <c r="B59" i="15"/>
  <c r="AI58"/>
  <c r="M58" i="17" s="1"/>
  <c r="B58" i="15"/>
  <c r="AI57"/>
  <c r="M57" i="17" s="1"/>
  <c r="B57" i="15"/>
  <c r="AI56"/>
  <c r="M56" i="17" s="1"/>
  <c r="B56" i="15"/>
  <c r="AI55"/>
  <c r="M55" i="17" s="1"/>
  <c r="B55" i="15"/>
  <c r="AI54"/>
  <c r="M54" i="17" s="1"/>
  <c r="B54" i="15"/>
  <c r="AI53"/>
  <c r="M53" i="17" s="1"/>
  <c r="B53" i="15"/>
  <c r="AI52"/>
  <c r="M52" i="17" s="1"/>
  <c r="B52" i="15"/>
  <c r="AI51"/>
  <c r="M51" i="17" s="1"/>
  <c r="B51" i="15"/>
  <c r="AI50"/>
  <c r="M50" i="17" s="1"/>
  <c r="B50" i="15"/>
  <c r="AI49"/>
  <c r="M49" i="17" s="1"/>
  <c r="B49" i="15"/>
  <c r="AI48"/>
  <c r="M48" i="17" s="1"/>
  <c r="B48" i="15"/>
  <c r="AI47"/>
  <c r="M47" i="17" s="1"/>
  <c r="B47" i="15"/>
  <c r="AI46"/>
  <c r="M46" i="17" s="1"/>
  <c r="B46" i="15"/>
  <c r="AI45"/>
  <c r="M45" i="17" s="1"/>
  <c r="B45" i="15"/>
  <c r="AI44"/>
  <c r="M44" i="17" s="1"/>
  <c r="B44" i="15"/>
  <c r="AI43"/>
  <c r="M43" i="17" s="1"/>
  <c r="B43" i="15"/>
  <c r="AI42"/>
  <c r="M42" i="17" s="1"/>
  <c r="B42" i="15"/>
  <c r="AI41"/>
  <c r="M41" i="17" s="1"/>
  <c r="B41" i="15"/>
  <c r="AI40"/>
  <c r="M40" i="17" s="1"/>
  <c r="B40" i="15"/>
  <c r="AI39"/>
  <c r="M39" i="17" s="1"/>
  <c r="B39" i="15"/>
  <c r="AI38"/>
  <c r="M38" i="17" s="1"/>
  <c r="B38" i="15"/>
  <c r="AI37"/>
  <c r="M37" i="17" s="1"/>
  <c r="B37" i="15"/>
  <c r="AI36"/>
  <c r="M36" i="17" s="1"/>
  <c r="B36" i="15"/>
  <c r="AI35"/>
  <c r="M35" i="17" s="1"/>
  <c r="B35" i="15"/>
  <c r="AI34"/>
  <c r="M34" i="17" s="1"/>
  <c r="B34" i="15"/>
  <c r="AI33"/>
  <c r="M33" i="17" s="1"/>
  <c r="B33" i="15"/>
  <c r="AI32"/>
  <c r="M32" i="17" s="1"/>
  <c r="B32" i="15"/>
  <c r="AI31"/>
  <c r="M31" i="17" s="1"/>
  <c r="B31" i="15"/>
  <c r="AI30"/>
  <c r="M30" i="17" s="1"/>
  <c r="B30" i="15"/>
  <c r="AI29"/>
  <c r="M29" i="17" s="1"/>
  <c r="B29" i="15"/>
  <c r="AI28"/>
  <c r="M28" i="17" s="1"/>
  <c r="B28" i="15"/>
  <c r="AI27"/>
  <c r="M27" i="17" s="1"/>
  <c r="B27" i="15"/>
  <c r="AI26"/>
  <c r="M26" i="17" s="1"/>
  <c r="B26" i="15"/>
  <c r="AI25"/>
  <c r="M25" i="17" s="1"/>
  <c r="B25" i="15"/>
  <c r="AI24"/>
  <c r="M24" i="17" s="1"/>
  <c r="B24" i="15"/>
  <c r="AI23"/>
  <c r="M23" i="17" s="1"/>
  <c r="B23" i="15"/>
  <c r="AI22"/>
  <c r="M22" i="17" s="1"/>
  <c r="B22" i="15"/>
  <c r="AI21"/>
  <c r="M21" i="17" s="1"/>
  <c r="B21" i="15"/>
  <c r="AI20"/>
  <c r="M20" i="17" s="1"/>
  <c r="B20" i="15"/>
  <c r="AI19"/>
  <c r="M19" i="17" s="1"/>
  <c r="B19" i="15"/>
  <c r="AI18"/>
  <c r="M18" i="17" s="1"/>
  <c r="B18" i="15"/>
  <c r="AI17"/>
  <c r="M17" i="17" s="1"/>
  <c r="B17" i="15"/>
  <c r="AI16"/>
  <c r="M16" i="17" s="1"/>
  <c r="B16" i="15"/>
  <c r="AI15"/>
  <c r="M15" i="17" s="1"/>
  <c r="B15" i="15"/>
  <c r="AI14"/>
  <c r="M14" i="17" s="1"/>
  <c r="B14" i="15"/>
  <c r="AI13"/>
  <c r="M13" i="17" s="1"/>
  <c r="B13" i="15"/>
  <c r="AI12"/>
  <c r="M12" i="17" s="1"/>
  <c r="B12" i="15"/>
  <c r="AI11"/>
  <c r="M11" i="17" s="1"/>
  <c r="B11" i="15"/>
  <c r="AI10"/>
  <c r="M10" i="17" s="1"/>
  <c r="B10" i="15"/>
  <c r="AI9"/>
  <c r="M9" i="17" s="1"/>
  <c r="B9" i="15"/>
  <c r="AI8"/>
  <c r="M8" i="17" s="1"/>
  <c r="B8" i="15"/>
  <c r="AI7"/>
  <c r="M7" i="17" s="1"/>
  <c r="B7" i="15"/>
  <c r="AI6"/>
  <c r="M6" i="17" s="1"/>
  <c r="M106" s="1"/>
  <c r="M4" i="18" s="1"/>
  <c r="B6" i="15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4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L208" i="17" s="1"/>
  <c r="B208" i="14"/>
  <c r="AI207"/>
  <c r="L207" i="17" s="1"/>
  <c r="B207" i="14"/>
  <c r="AI206"/>
  <c r="L206" i="17" s="1"/>
  <c r="B206" i="14"/>
  <c r="AI205"/>
  <c r="L205" i="17" s="1"/>
  <c r="B205" i="14"/>
  <c r="AI204"/>
  <c r="L204" i="17" s="1"/>
  <c r="B204" i="14"/>
  <c r="AI203"/>
  <c r="L203" i="17" s="1"/>
  <c r="B203" i="14"/>
  <c r="AI202"/>
  <c r="L202" i="17" s="1"/>
  <c r="B202" i="14"/>
  <c r="AI201"/>
  <c r="L201" i="17" s="1"/>
  <c r="B201" i="14"/>
  <c r="AI200"/>
  <c r="L200" i="17" s="1"/>
  <c r="B200" i="14"/>
  <c r="AI199"/>
  <c r="L199" i="17" s="1"/>
  <c r="B199" i="14"/>
  <c r="AI198"/>
  <c r="L198" i="17" s="1"/>
  <c r="B198" i="14"/>
  <c r="AI197"/>
  <c r="L197" i="17" s="1"/>
  <c r="B197" i="14"/>
  <c r="AI196"/>
  <c r="L196" i="17" s="1"/>
  <c r="B196" i="14"/>
  <c r="AI195"/>
  <c r="L195" i="17" s="1"/>
  <c r="B195" i="14"/>
  <c r="AI194"/>
  <c r="L194" i="17" s="1"/>
  <c r="B194" i="14"/>
  <c r="AI193"/>
  <c r="L193" i="17" s="1"/>
  <c r="B193" i="14"/>
  <c r="AI192"/>
  <c r="L192" i="17" s="1"/>
  <c r="B192" i="14"/>
  <c r="AI191"/>
  <c r="L191" i="17" s="1"/>
  <c r="B191" i="14"/>
  <c r="AI190"/>
  <c r="L190" i="17" s="1"/>
  <c r="B190" i="14"/>
  <c r="AI189"/>
  <c r="L189" i="17" s="1"/>
  <c r="B189" i="14"/>
  <c r="AI188"/>
  <c r="L188" i="17" s="1"/>
  <c r="B188" i="14"/>
  <c r="AI187"/>
  <c r="L187" i="17" s="1"/>
  <c r="B187" i="14"/>
  <c r="AI186"/>
  <c r="L186" i="17" s="1"/>
  <c r="B186" i="14"/>
  <c r="AI185"/>
  <c r="L185" i="17" s="1"/>
  <c r="B185" i="14"/>
  <c r="AI184"/>
  <c r="L184" i="17" s="1"/>
  <c r="B184" i="14"/>
  <c r="AI183"/>
  <c r="L183" i="17" s="1"/>
  <c r="B183" i="14"/>
  <c r="AI182"/>
  <c r="L182" i="17" s="1"/>
  <c r="B182" i="14"/>
  <c r="AI181"/>
  <c r="L181" i="17" s="1"/>
  <c r="B181" i="14"/>
  <c r="AI180"/>
  <c r="L180" i="17" s="1"/>
  <c r="B180" i="14"/>
  <c r="AI179"/>
  <c r="L179" i="17" s="1"/>
  <c r="B179" i="14"/>
  <c r="AI178"/>
  <c r="L178" i="17" s="1"/>
  <c r="B178" i="14"/>
  <c r="AI177"/>
  <c r="L177" i="17" s="1"/>
  <c r="B177" i="14"/>
  <c r="AI176"/>
  <c r="L176" i="17" s="1"/>
  <c r="B176" i="14"/>
  <c r="AI175"/>
  <c r="L175" i="17" s="1"/>
  <c r="B175" i="14"/>
  <c r="AI174"/>
  <c r="L174" i="17" s="1"/>
  <c r="B174" i="14"/>
  <c r="AI173"/>
  <c r="L173" i="17" s="1"/>
  <c r="B173" i="14"/>
  <c r="AI172"/>
  <c r="L172" i="17" s="1"/>
  <c r="B172" i="14"/>
  <c r="AI171"/>
  <c r="L171" i="17" s="1"/>
  <c r="B171" i="14"/>
  <c r="AI170"/>
  <c r="L170" i="17" s="1"/>
  <c r="B170" i="14"/>
  <c r="AI169"/>
  <c r="L169" i="17" s="1"/>
  <c r="B169" i="14"/>
  <c r="AI168"/>
  <c r="L168" i="17" s="1"/>
  <c r="B168" i="14"/>
  <c r="AI167"/>
  <c r="L167" i="17" s="1"/>
  <c r="B167" i="14"/>
  <c r="AI166"/>
  <c r="L166" i="17" s="1"/>
  <c r="B166" i="14"/>
  <c r="AI165"/>
  <c r="L165" i="17" s="1"/>
  <c r="B165" i="14"/>
  <c r="AI164"/>
  <c r="L164" i="17" s="1"/>
  <c r="B164" i="14"/>
  <c r="AI163"/>
  <c r="L163" i="17" s="1"/>
  <c r="B163" i="14"/>
  <c r="AI162"/>
  <c r="L162" i="17" s="1"/>
  <c r="B162" i="14"/>
  <c r="AI161"/>
  <c r="L161" i="17" s="1"/>
  <c r="B161" i="14"/>
  <c r="AI160"/>
  <c r="L160" i="17" s="1"/>
  <c r="B160" i="14"/>
  <c r="AI159"/>
  <c r="L159" i="17" s="1"/>
  <c r="B159" i="14"/>
  <c r="AI158"/>
  <c r="L158" i="17" s="1"/>
  <c r="B158" i="14"/>
  <c r="AI157"/>
  <c r="L157" i="17" s="1"/>
  <c r="B157" i="14"/>
  <c r="AI156"/>
  <c r="L156" i="17" s="1"/>
  <c r="B156" i="14"/>
  <c r="AI155"/>
  <c r="L155" i="17" s="1"/>
  <c r="B155" i="14"/>
  <c r="AI154"/>
  <c r="L154" i="17" s="1"/>
  <c r="B154" i="14"/>
  <c r="AI153"/>
  <c r="L153" i="17" s="1"/>
  <c r="B153" i="14"/>
  <c r="AI152"/>
  <c r="L152" i="17" s="1"/>
  <c r="B152" i="14"/>
  <c r="AI151"/>
  <c r="L151" i="17" s="1"/>
  <c r="B151" i="14"/>
  <c r="AI150"/>
  <c r="L150" i="17" s="1"/>
  <c r="B150" i="14"/>
  <c r="AI149"/>
  <c r="L149" i="17" s="1"/>
  <c r="B149" i="14"/>
  <c r="AI148"/>
  <c r="L148" i="17" s="1"/>
  <c r="B148" i="14"/>
  <c r="AI147"/>
  <c r="L147" i="17" s="1"/>
  <c r="B147" i="14"/>
  <c r="AI146"/>
  <c r="L146" i="17" s="1"/>
  <c r="B146" i="14"/>
  <c r="AI145"/>
  <c r="L145" i="17" s="1"/>
  <c r="B145" i="14"/>
  <c r="AI144"/>
  <c r="L144" i="17" s="1"/>
  <c r="B144" i="14"/>
  <c r="AI143"/>
  <c r="L143" i="17" s="1"/>
  <c r="B143" i="14"/>
  <c r="AI142"/>
  <c r="L142" i="17" s="1"/>
  <c r="B142" i="14"/>
  <c r="AI141"/>
  <c r="L141" i="17" s="1"/>
  <c r="B141" i="14"/>
  <c r="AI140"/>
  <c r="L140" i="17" s="1"/>
  <c r="B140" i="14"/>
  <c r="AI139"/>
  <c r="L139" i="17" s="1"/>
  <c r="B139" i="14"/>
  <c r="AI138"/>
  <c r="L138" i="17" s="1"/>
  <c r="B138" i="14"/>
  <c r="AI137"/>
  <c r="L137" i="17" s="1"/>
  <c r="B137" i="14"/>
  <c r="AI136"/>
  <c r="L136" i="17" s="1"/>
  <c r="B136" i="14"/>
  <c r="AI135"/>
  <c r="L135" i="17" s="1"/>
  <c r="B135" i="14"/>
  <c r="AI134"/>
  <c r="L134" i="17" s="1"/>
  <c r="B134" i="14"/>
  <c r="AI133"/>
  <c r="L133" i="17" s="1"/>
  <c r="B133" i="14"/>
  <c r="AI132"/>
  <c r="L132" i="17" s="1"/>
  <c r="B132" i="14"/>
  <c r="AI131"/>
  <c r="L131" i="17" s="1"/>
  <c r="B131" i="14"/>
  <c r="AI130"/>
  <c r="L130" i="17" s="1"/>
  <c r="B130" i="14"/>
  <c r="AI129"/>
  <c r="L129" i="17" s="1"/>
  <c r="B129" i="14"/>
  <c r="AI128"/>
  <c r="L128" i="17" s="1"/>
  <c r="B128" i="14"/>
  <c r="AI127"/>
  <c r="L127" i="17" s="1"/>
  <c r="B127" i="14"/>
  <c r="AI126"/>
  <c r="L126" i="17" s="1"/>
  <c r="B126" i="14"/>
  <c r="AI125"/>
  <c r="L125" i="17" s="1"/>
  <c r="B125" i="14"/>
  <c r="AI124"/>
  <c r="L124" i="17" s="1"/>
  <c r="B124" i="14"/>
  <c r="AI123"/>
  <c r="L123" i="17" s="1"/>
  <c r="B123" i="14"/>
  <c r="AI122"/>
  <c r="L122" i="17" s="1"/>
  <c r="B122" i="14"/>
  <c r="AI121"/>
  <c r="L121" i="17" s="1"/>
  <c r="B121" i="14"/>
  <c r="AI120"/>
  <c r="L120" i="17" s="1"/>
  <c r="B120" i="14"/>
  <c r="AI119"/>
  <c r="L119" i="17" s="1"/>
  <c r="B119" i="14"/>
  <c r="AI118"/>
  <c r="L118" i="17" s="1"/>
  <c r="B118" i="14"/>
  <c r="AI117"/>
  <c r="L117" i="17" s="1"/>
  <c r="B117" i="14"/>
  <c r="AI116"/>
  <c r="L116" i="17" s="1"/>
  <c r="B116" i="14"/>
  <c r="AI115"/>
  <c r="L115" i="17" s="1"/>
  <c r="B115" i="14"/>
  <c r="AI114"/>
  <c r="L114" i="17" s="1"/>
  <c r="B114" i="14"/>
  <c r="AI113"/>
  <c r="L113" i="17" s="1"/>
  <c r="B113" i="14"/>
  <c r="AI112"/>
  <c r="L112" i="17" s="1"/>
  <c r="B112" i="14"/>
  <c r="AI111"/>
  <c r="L111" i="17" s="1"/>
  <c r="B111" i="14"/>
  <c r="AI110"/>
  <c r="L110" i="17" s="1"/>
  <c r="B110" i="14"/>
  <c r="AI109"/>
  <c r="L109" i="17" s="1"/>
  <c r="L209" s="1"/>
  <c r="L5" i="18" s="1"/>
  <c r="B109" i="14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L105" i="17" s="1"/>
  <c r="B105" i="14"/>
  <c r="AI104"/>
  <c r="L104" i="17" s="1"/>
  <c r="B104" i="14"/>
  <c r="AI103"/>
  <c r="L103" i="17" s="1"/>
  <c r="B103" i="14"/>
  <c r="AI102"/>
  <c r="L102" i="17" s="1"/>
  <c r="B102" i="14"/>
  <c r="AI101"/>
  <c r="L101" i="17" s="1"/>
  <c r="B101" i="14"/>
  <c r="AI100"/>
  <c r="L100" i="17" s="1"/>
  <c r="B100" i="14"/>
  <c r="AI99"/>
  <c r="L99" i="17" s="1"/>
  <c r="B99" i="14"/>
  <c r="AI98"/>
  <c r="L98" i="17" s="1"/>
  <c r="B98" i="14"/>
  <c r="AI97"/>
  <c r="L97" i="17" s="1"/>
  <c r="B97" i="14"/>
  <c r="AI96"/>
  <c r="L96" i="17" s="1"/>
  <c r="B96" i="14"/>
  <c r="AI95"/>
  <c r="L95" i="17" s="1"/>
  <c r="B95" i="14"/>
  <c r="AI94"/>
  <c r="L94" i="17" s="1"/>
  <c r="B94" i="14"/>
  <c r="AI93"/>
  <c r="L93" i="17" s="1"/>
  <c r="B93" i="14"/>
  <c r="AI92"/>
  <c r="L92" i="17" s="1"/>
  <c r="B92" i="14"/>
  <c r="AI91"/>
  <c r="L91" i="17" s="1"/>
  <c r="B91" i="14"/>
  <c r="AI90"/>
  <c r="L90" i="17" s="1"/>
  <c r="B90" i="14"/>
  <c r="AI89"/>
  <c r="L89" i="17" s="1"/>
  <c r="B89" i="14"/>
  <c r="AI88"/>
  <c r="L88" i="17" s="1"/>
  <c r="B88" i="14"/>
  <c r="AI87"/>
  <c r="L87" i="17" s="1"/>
  <c r="B87" i="14"/>
  <c r="AI86"/>
  <c r="L86" i="17" s="1"/>
  <c r="B86" i="14"/>
  <c r="AI85"/>
  <c r="L85" i="17" s="1"/>
  <c r="B85" i="14"/>
  <c r="AI84"/>
  <c r="L84" i="17" s="1"/>
  <c r="B84" i="14"/>
  <c r="AI83"/>
  <c r="L83" i="17" s="1"/>
  <c r="B83" i="14"/>
  <c r="AI82"/>
  <c r="L82" i="17" s="1"/>
  <c r="B82" i="14"/>
  <c r="AI81"/>
  <c r="L81" i="17" s="1"/>
  <c r="B81" i="14"/>
  <c r="AI80"/>
  <c r="L80" i="17" s="1"/>
  <c r="B80" i="14"/>
  <c r="AI79"/>
  <c r="L79" i="17" s="1"/>
  <c r="B79" i="14"/>
  <c r="AI78"/>
  <c r="L78" i="17" s="1"/>
  <c r="B78" i="14"/>
  <c r="AI77"/>
  <c r="L77" i="17" s="1"/>
  <c r="B77" i="14"/>
  <c r="AI76"/>
  <c r="L76" i="17" s="1"/>
  <c r="B76" i="14"/>
  <c r="AI75"/>
  <c r="L75" i="17" s="1"/>
  <c r="B75" i="14"/>
  <c r="AI74"/>
  <c r="L74" i="17" s="1"/>
  <c r="B74" i="14"/>
  <c r="AI73"/>
  <c r="L73" i="17" s="1"/>
  <c r="B73" i="14"/>
  <c r="AI72"/>
  <c r="L72" i="17" s="1"/>
  <c r="B72" i="14"/>
  <c r="AI71"/>
  <c r="L71" i="17" s="1"/>
  <c r="B71" i="14"/>
  <c r="AI70"/>
  <c r="L70" i="17" s="1"/>
  <c r="B70" i="14"/>
  <c r="AI69"/>
  <c r="L69" i="17" s="1"/>
  <c r="B69" i="14"/>
  <c r="AI68"/>
  <c r="L68" i="17" s="1"/>
  <c r="B68" i="14"/>
  <c r="AI67"/>
  <c r="L67" i="17" s="1"/>
  <c r="B67" i="14"/>
  <c r="AI66"/>
  <c r="L66" i="17" s="1"/>
  <c r="B66" i="14"/>
  <c r="AI65"/>
  <c r="L65" i="17" s="1"/>
  <c r="B65" i="14"/>
  <c r="AI64"/>
  <c r="L64" i="17" s="1"/>
  <c r="B64" i="14"/>
  <c r="AI63"/>
  <c r="L63" i="17" s="1"/>
  <c r="B63" i="14"/>
  <c r="AI62"/>
  <c r="L62" i="17" s="1"/>
  <c r="B62" i="14"/>
  <c r="AI61"/>
  <c r="L61" i="17" s="1"/>
  <c r="B61" i="14"/>
  <c r="AI60"/>
  <c r="L60" i="17" s="1"/>
  <c r="B60" i="14"/>
  <c r="AI59"/>
  <c r="L59" i="17" s="1"/>
  <c r="B59" i="14"/>
  <c r="AI58"/>
  <c r="L58" i="17" s="1"/>
  <c r="B58" i="14"/>
  <c r="AI57"/>
  <c r="L57" i="17" s="1"/>
  <c r="B57" i="14"/>
  <c r="AI56"/>
  <c r="L56" i="17" s="1"/>
  <c r="B56" i="14"/>
  <c r="AI55"/>
  <c r="L55" i="17" s="1"/>
  <c r="B55" i="14"/>
  <c r="AI54"/>
  <c r="L54" i="17" s="1"/>
  <c r="B54" i="14"/>
  <c r="AI53"/>
  <c r="L53" i="17" s="1"/>
  <c r="B53" i="14"/>
  <c r="AI52"/>
  <c r="L52" i="17" s="1"/>
  <c r="B52" i="14"/>
  <c r="AI51"/>
  <c r="L51" i="17" s="1"/>
  <c r="B51" i="14"/>
  <c r="AI50"/>
  <c r="L50" i="17" s="1"/>
  <c r="B50" i="14"/>
  <c r="AI49"/>
  <c r="L49" i="17" s="1"/>
  <c r="B49" i="14"/>
  <c r="AI48"/>
  <c r="L48" i="17" s="1"/>
  <c r="B48" i="14"/>
  <c r="AI47"/>
  <c r="L47" i="17" s="1"/>
  <c r="B47" i="14"/>
  <c r="AI46"/>
  <c r="L46" i="17" s="1"/>
  <c r="B46" i="14"/>
  <c r="AI45"/>
  <c r="L45" i="17" s="1"/>
  <c r="B45" i="14"/>
  <c r="AI44"/>
  <c r="L44" i="17" s="1"/>
  <c r="B44" i="14"/>
  <c r="AI43"/>
  <c r="L43" i="17" s="1"/>
  <c r="B43" i="14"/>
  <c r="AI42"/>
  <c r="L42" i="17" s="1"/>
  <c r="B42" i="14"/>
  <c r="AI41"/>
  <c r="L41" i="17" s="1"/>
  <c r="B41" i="14"/>
  <c r="AI40"/>
  <c r="L40" i="17" s="1"/>
  <c r="B40" i="14"/>
  <c r="AI39"/>
  <c r="L39" i="17" s="1"/>
  <c r="B39" i="14"/>
  <c r="AI38"/>
  <c r="L38" i="17" s="1"/>
  <c r="B38" i="14"/>
  <c r="AI37"/>
  <c r="L37" i="17" s="1"/>
  <c r="B37" i="14"/>
  <c r="AI36"/>
  <c r="L36" i="17" s="1"/>
  <c r="B36" i="14"/>
  <c r="AI35"/>
  <c r="L35" i="17" s="1"/>
  <c r="B35" i="14"/>
  <c r="AI34"/>
  <c r="L34" i="17" s="1"/>
  <c r="B34" i="14"/>
  <c r="AI33"/>
  <c r="L33" i="17" s="1"/>
  <c r="B33" i="14"/>
  <c r="AI32"/>
  <c r="L32" i="17" s="1"/>
  <c r="B32" i="14"/>
  <c r="AI31"/>
  <c r="L31" i="17" s="1"/>
  <c r="B31" i="14"/>
  <c r="AI30"/>
  <c r="L30" i="17" s="1"/>
  <c r="B30" i="14"/>
  <c r="AI29"/>
  <c r="L29" i="17" s="1"/>
  <c r="B29" i="14"/>
  <c r="AI28"/>
  <c r="L28" i="17" s="1"/>
  <c r="B28" i="14"/>
  <c r="AI27"/>
  <c r="L27" i="17" s="1"/>
  <c r="B27" i="14"/>
  <c r="AI26"/>
  <c r="L26" i="17" s="1"/>
  <c r="B26" i="14"/>
  <c r="AI25"/>
  <c r="L25" i="17" s="1"/>
  <c r="B25" i="14"/>
  <c r="AI24"/>
  <c r="L24" i="17" s="1"/>
  <c r="B24" i="14"/>
  <c r="AI23"/>
  <c r="L23" i="17" s="1"/>
  <c r="B23" i="14"/>
  <c r="AI22"/>
  <c r="L22" i="17" s="1"/>
  <c r="B22" i="14"/>
  <c r="AI21"/>
  <c r="L21" i="17" s="1"/>
  <c r="B21" i="14"/>
  <c r="AI20"/>
  <c r="L20" i="17" s="1"/>
  <c r="B20" i="14"/>
  <c r="AI19"/>
  <c r="L19" i="17" s="1"/>
  <c r="B19" i="14"/>
  <c r="AI18"/>
  <c r="L18" i="17" s="1"/>
  <c r="B18" i="14"/>
  <c r="AI17"/>
  <c r="L17" i="17" s="1"/>
  <c r="B17" i="14"/>
  <c r="AI16"/>
  <c r="L16" i="17" s="1"/>
  <c r="B16" i="14"/>
  <c r="AI15"/>
  <c r="L15" i="17" s="1"/>
  <c r="B15" i="14"/>
  <c r="AI14"/>
  <c r="L14" i="17" s="1"/>
  <c r="B14" i="14"/>
  <c r="AI13"/>
  <c r="L13" i="17" s="1"/>
  <c r="B13" i="14"/>
  <c r="AI12"/>
  <c r="L12" i="17" s="1"/>
  <c r="B12" i="14"/>
  <c r="AI11"/>
  <c r="L11" i="17" s="1"/>
  <c r="B11" i="14"/>
  <c r="AI10"/>
  <c r="L10" i="17" s="1"/>
  <c r="B10" i="14"/>
  <c r="AI9"/>
  <c r="L9" i="17" s="1"/>
  <c r="B9" i="14"/>
  <c r="AI8"/>
  <c r="L8" i="17" s="1"/>
  <c r="B8" i="14"/>
  <c r="AI7"/>
  <c r="L7" i="17" s="1"/>
  <c r="B7" i="14"/>
  <c r="AI6"/>
  <c r="L6" i="17" s="1"/>
  <c r="L106" s="1"/>
  <c r="L4" i="18" s="1"/>
  <c r="B6" i="14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3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K208" i="17" s="1"/>
  <c r="B208" i="13"/>
  <c r="AI207"/>
  <c r="K207" i="17" s="1"/>
  <c r="B207" i="13"/>
  <c r="AI206"/>
  <c r="K206" i="17" s="1"/>
  <c r="B206" i="13"/>
  <c r="AI205"/>
  <c r="K205" i="17" s="1"/>
  <c r="B205" i="13"/>
  <c r="AI204"/>
  <c r="K204" i="17" s="1"/>
  <c r="B204" i="13"/>
  <c r="AI203"/>
  <c r="K203" i="17" s="1"/>
  <c r="B203" i="13"/>
  <c r="AI202"/>
  <c r="K202" i="17" s="1"/>
  <c r="B202" i="13"/>
  <c r="AI201"/>
  <c r="K201" i="17" s="1"/>
  <c r="B201" i="13"/>
  <c r="AI200"/>
  <c r="K200" i="17" s="1"/>
  <c r="B200" i="13"/>
  <c r="AI199"/>
  <c r="K199" i="17" s="1"/>
  <c r="B199" i="13"/>
  <c r="AI198"/>
  <c r="K198" i="17" s="1"/>
  <c r="B198" i="13"/>
  <c r="AI197"/>
  <c r="K197" i="17" s="1"/>
  <c r="B197" i="13"/>
  <c r="AI196"/>
  <c r="K196" i="17" s="1"/>
  <c r="B196" i="13"/>
  <c r="AI195"/>
  <c r="K195" i="17" s="1"/>
  <c r="B195" i="13"/>
  <c r="AI194"/>
  <c r="K194" i="17" s="1"/>
  <c r="B194" i="13"/>
  <c r="AI193"/>
  <c r="K193" i="17" s="1"/>
  <c r="B193" i="13"/>
  <c r="AI192"/>
  <c r="K192" i="17" s="1"/>
  <c r="B192" i="13"/>
  <c r="AI191"/>
  <c r="K191" i="17" s="1"/>
  <c r="B191" i="13"/>
  <c r="AI190"/>
  <c r="K190" i="17" s="1"/>
  <c r="B190" i="13"/>
  <c r="AI189"/>
  <c r="K189" i="17" s="1"/>
  <c r="B189" i="13"/>
  <c r="AI188"/>
  <c r="K188" i="17" s="1"/>
  <c r="B188" i="13"/>
  <c r="AI187"/>
  <c r="K187" i="17" s="1"/>
  <c r="B187" i="13"/>
  <c r="AI186"/>
  <c r="K186" i="17" s="1"/>
  <c r="B186" i="13"/>
  <c r="AI185"/>
  <c r="K185" i="17" s="1"/>
  <c r="B185" i="13"/>
  <c r="AI184"/>
  <c r="K184" i="17" s="1"/>
  <c r="B184" i="13"/>
  <c r="AI183"/>
  <c r="K183" i="17" s="1"/>
  <c r="B183" i="13"/>
  <c r="AI182"/>
  <c r="K182" i="17" s="1"/>
  <c r="B182" i="13"/>
  <c r="AI181"/>
  <c r="K181" i="17" s="1"/>
  <c r="B181" i="13"/>
  <c r="AI180"/>
  <c r="K180" i="17" s="1"/>
  <c r="B180" i="13"/>
  <c r="AI179"/>
  <c r="K179" i="17" s="1"/>
  <c r="B179" i="13"/>
  <c r="AI178"/>
  <c r="K178" i="17" s="1"/>
  <c r="B178" i="13"/>
  <c r="AI177"/>
  <c r="K177" i="17" s="1"/>
  <c r="B177" i="13"/>
  <c r="AI176"/>
  <c r="K176" i="17" s="1"/>
  <c r="B176" i="13"/>
  <c r="AI175"/>
  <c r="K175" i="17" s="1"/>
  <c r="B175" i="13"/>
  <c r="AI174"/>
  <c r="K174" i="17" s="1"/>
  <c r="B174" i="13"/>
  <c r="AI173"/>
  <c r="K173" i="17" s="1"/>
  <c r="B173" i="13"/>
  <c r="AI172"/>
  <c r="K172" i="17" s="1"/>
  <c r="B172" i="13"/>
  <c r="AI171"/>
  <c r="K171" i="17" s="1"/>
  <c r="B171" i="13"/>
  <c r="AI170"/>
  <c r="K170" i="17" s="1"/>
  <c r="B170" i="13"/>
  <c r="AI169"/>
  <c r="K169" i="17" s="1"/>
  <c r="B169" i="13"/>
  <c r="AI168"/>
  <c r="K168" i="17" s="1"/>
  <c r="B168" i="13"/>
  <c r="AI167"/>
  <c r="K167" i="17" s="1"/>
  <c r="B167" i="13"/>
  <c r="AI166"/>
  <c r="K166" i="17" s="1"/>
  <c r="B166" i="13"/>
  <c r="AI165"/>
  <c r="K165" i="17" s="1"/>
  <c r="B165" i="13"/>
  <c r="AI164"/>
  <c r="K164" i="17" s="1"/>
  <c r="B164" i="13"/>
  <c r="AI163"/>
  <c r="K163" i="17" s="1"/>
  <c r="B163" i="13"/>
  <c r="AI162"/>
  <c r="K162" i="17" s="1"/>
  <c r="B162" i="13"/>
  <c r="AI161"/>
  <c r="K161" i="17" s="1"/>
  <c r="B161" i="13"/>
  <c r="AI160"/>
  <c r="K160" i="17" s="1"/>
  <c r="B160" i="13"/>
  <c r="AI159"/>
  <c r="K159" i="17" s="1"/>
  <c r="B159" i="13"/>
  <c r="AI158"/>
  <c r="K158" i="17" s="1"/>
  <c r="B158" i="13"/>
  <c r="AI157"/>
  <c r="K157" i="17" s="1"/>
  <c r="B157" i="13"/>
  <c r="AI156"/>
  <c r="K156" i="17" s="1"/>
  <c r="B156" i="13"/>
  <c r="AI155"/>
  <c r="K155" i="17" s="1"/>
  <c r="B155" i="13"/>
  <c r="AI154"/>
  <c r="K154" i="17" s="1"/>
  <c r="B154" i="13"/>
  <c r="AI153"/>
  <c r="K153" i="17" s="1"/>
  <c r="B153" i="13"/>
  <c r="AI152"/>
  <c r="K152" i="17" s="1"/>
  <c r="B152" i="13"/>
  <c r="AI151"/>
  <c r="K151" i="17" s="1"/>
  <c r="B151" i="13"/>
  <c r="AI150"/>
  <c r="K150" i="17" s="1"/>
  <c r="B150" i="13"/>
  <c r="AI149"/>
  <c r="K149" i="17" s="1"/>
  <c r="B149" i="13"/>
  <c r="AI148"/>
  <c r="K148" i="17" s="1"/>
  <c r="B148" i="13"/>
  <c r="AI147"/>
  <c r="K147" i="17" s="1"/>
  <c r="B147" i="13"/>
  <c r="AI146"/>
  <c r="K146" i="17" s="1"/>
  <c r="B146" i="13"/>
  <c r="AI145"/>
  <c r="K145" i="17" s="1"/>
  <c r="B145" i="13"/>
  <c r="AI144"/>
  <c r="K144" i="17" s="1"/>
  <c r="B144" i="13"/>
  <c r="AI143"/>
  <c r="K143" i="17" s="1"/>
  <c r="B143" i="13"/>
  <c r="AI142"/>
  <c r="K142" i="17" s="1"/>
  <c r="B142" i="13"/>
  <c r="AI141"/>
  <c r="K141" i="17" s="1"/>
  <c r="B141" i="13"/>
  <c r="AI140"/>
  <c r="K140" i="17" s="1"/>
  <c r="B140" i="13"/>
  <c r="AI139"/>
  <c r="K139" i="17" s="1"/>
  <c r="B139" i="13"/>
  <c r="AI138"/>
  <c r="K138" i="17" s="1"/>
  <c r="B138" i="13"/>
  <c r="AI137"/>
  <c r="K137" i="17" s="1"/>
  <c r="B137" i="13"/>
  <c r="AI136"/>
  <c r="K136" i="17" s="1"/>
  <c r="B136" i="13"/>
  <c r="AI135"/>
  <c r="K135" i="17" s="1"/>
  <c r="B135" i="13"/>
  <c r="AI134"/>
  <c r="K134" i="17" s="1"/>
  <c r="B134" i="13"/>
  <c r="AI133"/>
  <c r="K133" i="17" s="1"/>
  <c r="B133" i="13"/>
  <c r="AI132"/>
  <c r="K132" i="17" s="1"/>
  <c r="B132" i="13"/>
  <c r="AI131"/>
  <c r="K131" i="17" s="1"/>
  <c r="B131" i="13"/>
  <c r="AI130"/>
  <c r="K130" i="17" s="1"/>
  <c r="B130" i="13"/>
  <c r="AI129"/>
  <c r="K129" i="17" s="1"/>
  <c r="B129" i="13"/>
  <c r="AI128"/>
  <c r="K128" i="17" s="1"/>
  <c r="B128" i="13"/>
  <c r="AI127"/>
  <c r="K127" i="17" s="1"/>
  <c r="B127" i="13"/>
  <c r="AI126"/>
  <c r="K126" i="17" s="1"/>
  <c r="B126" i="13"/>
  <c r="AI125"/>
  <c r="K125" i="17" s="1"/>
  <c r="B125" i="13"/>
  <c r="AI124"/>
  <c r="K124" i="17" s="1"/>
  <c r="B124" i="13"/>
  <c r="AI123"/>
  <c r="K123" i="17" s="1"/>
  <c r="B123" i="13"/>
  <c r="AI122"/>
  <c r="K122" i="17" s="1"/>
  <c r="B122" i="13"/>
  <c r="AI121"/>
  <c r="K121" i="17" s="1"/>
  <c r="B121" i="13"/>
  <c r="AI120"/>
  <c r="K120" i="17" s="1"/>
  <c r="B120" i="13"/>
  <c r="AI119"/>
  <c r="K119" i="17" s="1"/>
  <c r="B119" i="13"/>
  <c r="AI118"/>
  <c r="K118" i="17" s="1"/>
  <c r="B118" i="13"/>
  <c r="AI117"/>
  <c r="K117" i="17" s="1"/>
  <c r="B117" i="13"/>
  <c r="AI116"/>
  <c r="K116" i="17" s="1"/>
  <c r="B116" i="13"/>
  <c r="AI115"/>
  <c r="K115" i="17" s="1"/>
  <c r="B115" i="13"/>
  <c r="AI114"/>
  <c r="K114" i="17" s="1"/>
  <c r="B114" i="13"/>
  <c r="AI113"/>
  <c r="K113" i="17" s="1"/>
  <c r="B113" i="13"/>
  <c r="AI112"/>
  <c r="K112" i="17" s="1"/>
  <c r="B112" i="13"/>
  <c r="AI111"/>
  <c r="K111" i="17" s="1"/>
  <c r="B111" i="13"/>
  <c r="AI110"/>
  <c r="K110" i="17" s="1"/>
  <c r="B110" i="13"/>
  <c r="AI109"/>
  <c r="K109" i="17" s="1"/>
  <c r="K209" s="1"/>
  <c r="K5" i="18" s="1"/>
  <c r="B109" i="13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K105" i="17" s="1"/>
  <c r="B105" i="13"/>
  <c r="AI104"/>
  <c r="K104" i="17" s="1"/>
  <c r="B104" i="13"/>
  <c r="AI103"/>
  <c r="K103" i="17" s="1"/>
  <c r="B103" i="13"/>
  <c r="AI102"/>
  <c r="K102" i="17" s="1"/>
  <c r="B102" i="13"/>
  <c r="AI101"/>
  <c r="K101" i="17" s="1"/>
  <c r="B101" i="13"/>
  <c r="AI100"/>
  <c r="K100" i="17" s="1"/>
  <c r="B100" i="13"/>
  <c r="AI99"/>
  <c r="K99" i="17" s="1"/>
  <c r="B99" i="13"/>
  <c r="AI98"/>
  <c r="K98" i="17" s="1"/>
  <c r="B98" i="13"/>
  <c r="AI97"/>
  <c r="K97" i="17" s="1"/>
  <c r="B97" i="13"/>
  <c r="AI96"/>
  <c r="K96" i="17" s="1"/>
  <c r="B96" i="13"/>
  <c r="AI95"/>
  <c r="K95" i="17" s="1"/>
  <c r="B95" i="13"/>
  <c r="AI94"/>
  <c r="K94" i="17" s="1"/>
  <c r="B94" i="13"/>
  <c r="AI93"/>
  <c r="K93" i="17" s="1"/>
  <c r="B93" i="13"/>
  <c r="AI92"/>
  <c r="K92" i="17" s="1"/>
  <c r="B92" i="13"/>
  <c r="AI91"/>
  <c r="K91" i="17" s="1"/>
  <c r="B91" i="13"/>
  <c r="AI90"/>
  <c r="K90" i="17" s="1"/>
  <c r="B90" i="13"/>
  <c r="AI89"/>
  <c r="K89" i="17" s="1"/>
  <c r="B89" i="13"/>
  <c r="AI88"/>
  <c r="K88" i="17" s="1"/>
  <c r="B88" i="13"/>
  <c r="AI87"/>
  <c r="K87" i="17" s="1"/>
  <c r="B87" i="13"/>
  <c r="AI86"/>
  <c r="K86" i="17" s="1"/>
  <c r="B86" i="13"/>
  <c r="AI85"/>
  <c r="K85" i="17" s="1"/>
  <c r="B85" i="13"/>
  <c r="AI84"/>
  <c r="K84" i="17" s="1"/>
  <c r="B84" i="13"/>
  <c r="AI83"/>
  <c r="K83" i="17" s="1"/>
  <c r="B83" i="13"/>
  <c r="AI82"/>
  <c r="K82" i="17" s="1"/>
  <c r="B82" i="13"/>
  <c r="AI81"/>
  <c r="K81" i="17" s="1"/>
  <c r="B81" i="13"/>
  <c r="AI80"/>
  <c r="K80" i="17" s="1"/>
  <c r="B80" i="13"/>
  <c r="AI79"/>
  <c r="K79" i="17" s="1"/>
  <c r="B79" i="13"/>
  <c r="AI78"/>
  <c r="K78" i="17" s="1"/>
  <c r="B78" i="13"/>
  <c r="AI77"/>
  <c r="K77" i="17" s="1"/>
  <c r="B77" i="13"/>
  <c r="AI76"/>
  <c r="K76" i="17" s="1"/>
  <c r="B76" i="13"/>
  <c r="AI75"/>
  <c r="K75" i="17" s="1"/>
  <c r="B75" i="13"/>
  <c r="AI74"/>
  <c r="K74" i="17" s="1"/>
  <c r="B74" i="13"/>
  <c r="AI73"/>
  <c r="K73" i="17" s="1"/>
  <c r="B73" i="13"/>
  <c r="AI72"/>
  <c r="K72" i="17" s="1"/>
  <c r="B72" i="13"/>
  <c r="AI71"/>
  <c r="K71" i="17" s="1"/>
  <c r="B71" i="13"/>
  <c r="AI70"/>
  <c r="K70" i="17" s="1"/>
  <c r="B70" i="13"/>
  <c r="AI69"/>
  <c r="K69" i="17" s="1"/>
  <c r="B69" i="13"/>
  <c r="AI68"/>
  <c r="K68" i="17" s="1"/>
  <c r="B68" i="13"/>
  <c r="AI67"/>
  <c r="K67" i="17" s="1"/>
  <c r="B67" i="13"/>
  <c r="AI66"/>
  <c r="K66" i="17" s="1"/>
  <c r="B66" i="13"/>
  <c r="AI65"/>
  <c r="K65" i="17" s="1"/>
  <c r="B65" i="13"/>
  <c r="AI64"/>
  <c r="K64" i="17" s="1"/>
  <c r="B64" i="13"/>
  <c r="AI63"/>
  <c r="K63" i="17" s="1"/>
  <c r="B63" i="13"/>
  <c r="AI62"/>
  <c r="K62" i="17" s="1"/>
  <c r="B62" i="13"/>
  <c r="AI61"/>
  <c r="K61" i="17" s="1"/>
  <c r="B61" i="13"/>
  <c r="AI60"/>
  <c r="K60" i="17" s="1"/>
  <c r="B60" i="13"/>
  <c r="AI59"/>
  <c r="K59" i="17" s="1"/>
  <c r="B59" i="13"/>
  <c r="AI58"/>
  <c r="K58" i="17" s="1"/>
  <c r="B58" i="13"/>
  <c r="AI57"/>
  <c r="K57" i="17" s="1"/>
  <c r="B57" i="13"/>
  <c r="AI56"/>
  <c r="K56" i="17" s="1"/>
  <c r="B56" i="13"/>
  <c r="AI55"/>
  <c r="K55" i="17" s="1"/>
  <c r="B55" i="13"/>
  <c r="AI54"/>
  <c r="K54" i="17" s="1"/>
  <c r="B54" i="13"/>
  <c r="AI53"/>
  <c r="K53" i="17" s="1"/>
  <c r="B53" i="13"/>
  <c r="AI52"/>
  <c r="K52" i="17" s="1"/>
  <c r="B52" i="13"/>
  <c r="AI51"/>
  <c r="K51" i="17" s="1"/>
  <c r="B51" i="13"/>
  <c r="AI50"/>
  <c r="K50" i="17" s="1"/>
  <c r="B50" i="13"/>
  <c r="AI49"/>
  <c r="K49" i="17" s="1"/>
  <c r="B49" i="13"/>
  <c r="AI48"/>
  <c r="K48" i="17" s="1"/>
  <c r="B48" i="13"/>
  <c r="AI47"/>
  <c r="K47" i="17" s="1"/>
  <c r="B47" i="13"/>
  <c r="AI46"/>
  <c r="K46" i="17" s="1"/>
  <c r="B46" i="13"/>
  <c r="AI45"/>
  <c r="K45" i="17" s="1"/>
  <c r="B45" i="13"/>
  <c r="AI44"/>
  <c r="K44" i="17" s="1"/>
  <c r="B44" i="13"/>
  <c r="AI43"/>
  <c r="K43" i="17" s="1"/>
  <c r="B43" i="13"/>
  <c r="AI42"/>
  <c r="K42" i="17" s="1"/>
  <c r="B42" i="13"/>
  <c r="AI41"/>
  <c r="K41" i="17" s="1"/>
  <c r="B41" i="13"/>
  <c r="AI40"/>
  <c r="K40" i="17" s="1"/>
  <c r="B40" i="13"/>
  <c r="AI39"/>
  <c r="K39" i="17" s="1"/>
  <c r="B39" i="13"/>
  <c r="AI38"/>
  <c r="K38" i="17" s="1"/>
  <c r="B38" i="13"/>
  <c r="AI37"/>
  <c r="K37" i="17" s="1"/>
  <c r="B37" i="13"/>
  <c r="AI36"/>
  <c r="K36" i="17" s="1"/>
  <c r="B36" i="13"/>
  <c r="AI35"/>
  <c r="K35" i="17" s="1"/>
  <c r="B35" i="13"/>
  <c r="AI34"/>
  <c r="K34" i="17" s="1"/>
  <c r="B34" i="13"/>
  <c r="AI33"/>
  <c r="K33" i="17" s="1"/>
  <c r="B33" i="13"/>
  <c r="AI32"/>
  <c r="K32" i="17" s="1"/>
  <c r="B32" i="13"/>
  <c r="AI31"/>
  <c r="K31" i="17" s="1"/>
  <c r="B31" i="13"/>
  <c r="AI30"/>
  <c r="K30" i="17" s="1"/>
  <c r="B30" i="13"/>
  <c r="AI29"/>
  <c r="K29" i="17" s="1"/>
  <c r="B29" i="13"/>
  <c r="AI28"/>
  <c r="K28" i="17" s="1"/>
  <c r="B28" i="13"/>
  <c r="AI27"/>
  <c r="K27" i="17" s="1"/>
  <c r="B27" i="13"/>
  <c r="AI26"/>
  <c r="K26" i="17" s="1"/>
  <c r="B26" i="13"/>
  <c r="AI25"/>
  <c r="K25" i="17" s="1"/>
  <c r="B25" i="13"/>
  <c r="AI24"/>
  <c r="K24" i="17" s="1"/>
  <c r="B24" i="13"/>
  <c r="AI23"/>
  <c r="K23" i="17" s="1"/>
  <c r="B23" i="13"/>
  <c r="AI22"/>
  <c r="K22" i="17" s="1"/>
  <c r="B22" i="13"/>
  <c r="AI21"/>
  <c r="K21" i="17" s="1"/>
  <c r="B21" i="13"/>
  <c r="AI20"/>
  <c r="K20" i="17" s="1"/>
  <c r="B20" i="13"/>
  <c r="AI19"/>
  <c r="K19" i="17" s="1"/>
  <c r="B19" i="13"/>
  <c r="AI18"/>
  <c r="K18" i="17" s="1"/>
  <c r="B18" i="13"/>
  <c r="AI17"/>
  <c r="K17" i="17" s="1"/>
  <c r="B17" i="13"/>
  <c r="AI16"/>
  <c r="K16" i="17" s="1"/>
  <c r="B16" i="13"/>
  <c r="AI15"/>
  <c r="K15" i="17" s="1"/>
  <c r="B15" i="13"/>
  <c r="AI14"/>
  <c r="K14" i="17" s="1"/>
  <c r="B14" i="13"/>
  <c r="AI13"/>
  <c r="K13" i="17" s="1"/>
  <c r="B13" i="13"/>
  <c r="AI12"/>
  <c r="K12" i="17" s="1"/>
  <c r="B12" i="13"/>
  <c r="AI11"/>
  <c r="K11" i="17" s="1"/>
  <c r="B11" i="13"/>
  <c r="AI10"/>
  <c r="K10" i="17" s="1"/>
  <c r="B10" i="13"/>
  <c r="AI9"/>
  <c r="K9" i="17" s="1"/>
  <c r="B9" i="13"/>
  <c r="AI8"/>
  <c r="K8" i="17" s="1"/>
  <c r="B8" i="13"/>
  <c r="AI7"/>
  <c r="K7" i="17" s="1"/>
  <c r="B7" i="13"/>
  <c r="AI6"/>
  <c r="K6" i="17" s="1"/>
  <c r="K106" s="1"/>
  <c r="K4" i="18" s="1"/>
  <c r="B6" i="13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2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J208" i="17" s="1"/>
  <c r="B208" i="12"/>
  <c r="AI207"/>
  <c r="J207" i="17" s="1"/>
  <c r="B207" i="12"/>
  <c r="AI206"/>
  <c r="J206" i="17" s="1"/>
  <c r="B206" i="12"/>
  <c r="AI205"/>
  <c r="J205" i="17" s="1"/>
  <c r="B205" i="12"/>
  <c r="AI204"/>
  <c r="J204" i="17" s="1"/>
  <c r="B204" i="12"/>
  <c r="AI203"/>
  <c r="J203" i="17" s="1"/>
  <c r="B203" i="12"/>
  <c r="AI202"/>
  <c r="J202" i="17" s="1"/>
  <c r="B202" i="12"/>
  <c r="AI201"/>
  <c r="J201" i="17" s="1"/>
  <c r="B201" i="12"/>
  <c r="AI200"/>
  <c r="J200" i="17" s="1"/>
  <c r="B200" i="12"/>
  <c r="AI199"/>
  <c r="J199" i="17" s="1"/>
  <c r="B199" i="12"/>
  <c r="AI198"/>
  <c r="J198" i="17" s="1"/>
  <c r="B198" i="12"/>
  <c r="AI197"/>
  <c r="J197" i="17" s="1"/>
  <c r="B197" i="12"/>
  <c r="AI196"/>
  <c r="J196" i="17" s="1"/>
  <c r="B196" i="12"/>
  <c r="AI195"/>
  <c r="J195" i="17" s="1"/>
  <c r="B195" i="12"/>
  <c r="AI194"/>
  <c r="J194" i="17" s="1"/>
  <c r="B194" i="12"/>
  <c r="AI193"/>
  <c r="J193" i="17" s="1"/>
  <c r="B193" i="12"/>
  <c r="AI192"/>
  <c r="J192" i="17" s="1"/>
  <c r="B192" i="12"/>
  <c r="AI191"/>
  <c r="J191" i="17" s="1"/>
  <c r="B191" i="12"/>
  <c r="AI190"/>
  <c r="J190" i="17" s="1"/>
  <c r="B190" i="12"/>
  <c r="AI189"/>
  <c r="J189" i="17" s="1"/>
  <c r="B189" i="12"/>
  <c r="AI188"/>
  <c r="J188" i="17" s="1"/>
  <c r="B188" i="12"/>
  <c r="AI187"/>
  <c r="J187" i="17" s="1"/>
  <c r="B187" i="12"/>
  <c r="AI186"/>
  <c r="J186" i="17" s="1"/>
  <c r="B186" i="12"/>
  <c r="AI185"/>
  <c r="J185" i="17" s="1"/>
  <c r="B185" i="12"/>
  <c r="AI184"/>
  <c r="J184" i="17" s="1"/>
  <c r="B184" i="12"/>
  <c r="AI183"/>
  <c r="J183" i="17" s="1"/>
  <c r="B183" i="12"/>
  <c r="AI182"/>
  <c r="J182" i="17" s="1"/>
  <c r="B182" i="12"/>
  <c r="AI181"/>
  <c r="J181" i="17" s="1"/>
  <c r="B181" i="12"/>
  <c r="AI180"/>
  <c r="J180" i="17" s="1"/>
  <c r="B180" i="12"/>
  <c r="AI179"/>
  <c r="J179" i="17" s="1"/>
  <c r="B179" i="12"/>
  <c r="AI178"/>
  <c r="J178" i="17" s="1"/>
  <c r="B178" i="12"/>
  <c r="AI177"/>
  <c r="J177" i="17" s="1"/>
  <c r="B177" i="12"/>
  <c r="AI176"/>
  <c r="J176" i="17" s="1"/>
  <c r="B176" i="12"/>
  <c r="AI175"/>
  <c r="J175" i="17" s="1"/>
  <c r="B175" i="12"/>
  <c r="AI174"/>
  <c r="J174" i="17" s="1"/>
  <c r="B174" i="12"/>
  <c r="AI173"/>
  <c r="J173" i="17" s="1"/>
  <c r="B173" i="12"/>
  <c r="AI172"/>
  <c r="J172" i="17" s="1"/>
  <c r="B172" i="12"/>
  <c r="AI171"/>
  <c r="J171" i="17" s="1"/>
  <c r="B171" i="12"/>
  <c r="AI170"/>
  <c r="J170" i="17" s="1"/>
  <c r="B170" i="12"/>
  <c r="AI169"/>
  <c r="J169" i="17" s="1"/>
  <c r="B169" i="12"/>
  <c r="AI168"/>
  <c r="J168" i="17" s="1"/>
  <c r="B168" i="12"/>
  <c r="AI167"/>
  <c r="J167" i="17" s="1"/>
  <c r="B167" i="12"/>
  <c r="AI166"/>
  <c r="J166" i="17" s="1"/>
  <c r="B166" i="12"/>
  <c r="AI165"/>
  <c r="J165" i="17" s="1"/>
  <c r="B165" i="12"/>
  <c r="AI164"/>
  <c r="J164" i="17" s="1"/>
  <c r="B164" i="12"/>
  <c r="AI163"/>
  <c r="J163" i="17" s="1"/>
  <c r="B163" i="12"/>
  <c r="AI162"/>
  <c r="J162" i="17" s="1"/>
  <c r="B162" i="12"/>
  <c r="AI161"/>
  <c r="J161" i="17" s="1"/>
  <c r="B161" i="12"/>
  <c r="AI160"/>
  <c r="J160" i="17" s="1"/>
  <c r="B160" i="12"/>
  <c r="AI159"/>
  <c r="J159" i="17" s="1"/>
  <c r="B159" i="12"/>
  <c r="AI158"/>
  <c r="J158" i="17" s="1"/>
  <c r="B158" i="12"/>
  <c r="AI157"/>
  <c r="J157" i="17" s="1"/>
  <c r="B157" i="12"/>
  <c r="AI156"/>
  <c r="J156" i="17" s="1"/>
  <c r="B156" i="12"/>
  <c r="AI155"/>
  <c r="J155" i="17" s="1"/>
  <c r="B155" i="12"/>
  <c r="AI154"/>
  <c r="J154" i="17" s="1"/>
  <c r="B154" i="12"/>
  <c r="AI153"/>
  <c r="J153" i="17" s="1"/>
  <c r="B153" i="12"/>
  <c r="AI152"/>
  <c r="J152" i="17" s="1"/>
  <c r="B152" i="12"/>
  <c r="AI151"/>
  <c r="J151" i="17" s="1"/>
  <c r="B151" i="12"/>
  <c r="AI150"/>
  <c r="J150" i="17" s="1"/>
  <c r="B150" i="12"/>
  <c r="AI149"/>
  <c r="J149" i="17" s="1"/>
  <c r="B149" i="12"/>
  <c r="AI148"/>
  <c r="J148" i="17" s="1"/>
  <c r="B148" i="12"/>
  <c r="AI147"/>
  <c r="J147" i="17" s="1"/>
  <c r="B147" i="12"/>
  <c r="AI146"/>
  <c r="J146" i="17" s="1"/>
  <c r="B146" i="12"/>
  <c r="AI145"/>
  <c r="J145" i="17" s="1"/>
  <c r="B145" i="12"/>
  <c r="AI144"/>
  <c r="J144" i="17" s="1"/>
  <c r="B144" i="12"/>
  <c r="AI143"/>
  <c r="J143" i="17" s="1"/>
  <c r="B143" i="12"/>
  <c r="AI142"/>
  <c r="J142" i="17" s="1"/>
  <c r="B142" i="12"/>
  <c r="AI141"/>
  <c r="J141" i="17" s="1"/>
  <c r="B141" i="12"/>
  <c r="AI140"/>
  <c r="J140" i="17" s="1"/>
  <c r="B140" i="12"/>
  <c r="AI139"/>
  <c r="J139" i="17" s="1"/>
  <c r="B139" i="12"/>
  <c r="AI138"/>
  <c r="J138" i="17" s="1"/>
  <c r="B138" i="12"/>
  <c r="AI137"/>
  <c r="J137" i="17" s="1"/>
  <c r="B137" i="12"/>
  <c r="AI136"/>
  <c r="J136" i="17" s="1"/>
  <c r="B136" i="12"/>
  <c r="AI135"/>
  <c r="J135" i="17" s="1"/>
  <c r="B135" i="12"/>
  <c r="AI134"/>
  <c r="J134" i="17" s="1"/>
  <c r="B134" i="12"/>
  <c r="AI133"/>
  <c r="J133" i="17" s="1"/>
  <c r="B133" i="12"/>
  <c r="AI132"/>
  <c r="J132" i="17" s="1"/>
  <c r="B132" i="12"/>
  <c r="AI131"/>
  <c r="J131" i="17" s="1"/>
  <c r="B131" i="12"/>
  <c r="AI130"/>
  <c r="J130" i="17" s="1"/>
  <c r="B130" i="12"/>
  <c r="AI129"/>
  <c r="J129" i="17" s="1"/>
  <c r="B129" i="12"/>
  <c r="AI128"/>
  <c r="J128" i="17" s="1"/>
  <c r="B128" i="12"/>
  <c r="AI127"/>
  <c r="J127" i="17" s="1"/>
  <c r="B127" i="12"/>
  <c r="AI126"/>
  <c r="J126" i="17" s="1"/>
  <c r="B126" i="12"/>
  <c r="AI125"/>
  <c r="J125" i="17" s="1"/>
  <c r="B125" i="12"/>
  <c r="AI124"/>
  <c r="J124" i="17" s="1"/>
  <c r="B124" i="12"/>
  <c r="AI123"/>
  <c r="J123" i="17" s="1"/>
  <c r="B123" i="12"/>
  <c r="AI122"/>
  <c r="J122" i="17" s="1"/>
  <c r="B122" i="12"/>
  <c r="AI121"/>
  <c r="J121" i="17" s="1"/>
  <c r="B121" i="12"/>
  <c r="AI120"/>
  <c r="J120" i="17" s="1"/>
  <c r="B120" i="12"/>
  <c r="AI119"/>
  <c r="J119" i="17" s="1"/>
  <c r="B119" i="12"/>
  <c r="AI118"/>
  <c r="J118" i="17" s="1"/>
  <c r="B118" i="12"/>
  <c r="AI117"/>
  <c r="J117" i="17" s="1"/>
  <c r="B117" i="12"/>
  <c r="AI116"/>
  <c r="J116" i="17" s="1"/>
  <c r="B116" i="12"/>
  <c r="AI115"/>
  <c r="J115" i="17" s="1"/>
  <c r="B115" i="12"/>
  <c r="AI114"/>
  <c r="J114" i="17" s="1"/>
  <c r="B114" i="12"/>
  <c r="AI113"/>
  <c r="J113" i="17" s="1"/>
  <c r="B113" i="12"/>
  <c r="AI112"/>
  <c r="J112" i="17" s="1"/>
  <c r="B112" i="12"/>
  <c r="AI111"/>
  <c r="J111" i="17" s="1"/>
  <c r="B111" i="12"/>
  <c r="AI110"/>
  <c r="J110" i="17" s="1"/>
  <c r="B110" i="12"/>
  <c r="AI109"/>
  <c r="J109" i="17" s="1"/>
  <c r="J209" s="1"/>
  <c r="J5" i="18" s="1"/>
  <c r="B109" i="12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J105" i="17" s="1"/>
  <c r="B105" i="12"/>
  <c r="AI104"/>
  <c r="J104" i="17" s="1"/>
  <c r="B104" i="12"/>
  <c r="AI103"/>
  <c r="J103" i="17" s="1"/>
  <c r="B103" i="12"/>
  <c r="AI102"/>
  <c r="J102" i="17" s="1"/>
  <c r="B102" i="12"/>
  <c r="AI101"/>
  <c r="J101" i="17" s="1"/>
  <c r="B101" i="12"/>
  <c r="AI100"/>
  <c r="J100" i="17" s="1"/>
  <c r="B100" i="12"/>
  <c r="AI99"/>
  <c r="J99" i="17" s="1"/>
  <c r="B99" i="12"/>
  <c r="AI98"/>
  <c r="J98" i="17" s="1"/>
  <c r="B98" i="12"/>
  <c r="AI97"/>
  <c r="J97" i="17" s="1"/>
  <c r="B97" i="12"/>
  <c r="AI96"/>
  <c r="J96" i="17" s="1"/>
  <c r="B96" i="12"/>
  <c r="AI95"/>
  <c r="J95" i="17" s="1"/>
  <c r="B95" i="12"/>
  <c r="AI94"/>
  <c r="J94" i="17" s="1"/>
  <c r="B94" i="12"/>
  <c r="AI93"/>
  <c r="J93" i="17" s="1"/>
  <c r="B93" i="12"/>
  <c r="AI92"/>
  <c r="J92" i="17" s="1"/>
  <c r="B92" i="12"/>
  <c r="AI91"/>
  <c r="J91" i="17" s="1"/>
  <c r="B91" i="12"/>
  <c r="AI90"/>
  <c r="J90" i="17" s="1"/>
  <c r="B90" i="12"/>
  <c r="AI89"/>
  <c r="J89" i="17" s="1"/>
  <c r="B89" i="12"/>
  <c r="AI88"/>
  <c r="J88" i="17" s="1"/>
  <c r="B88" i="12"/>
  <c r="AI87"/>
  <c r="J87" i="17" s="1"/>
  <c r="B87" i="12"/>
  <c r="AI86"/>
  <c r="J86" i="17" s="1"/>
  <c r="B86" i="12"/>
  <c r="AI85"/>
  <c r="J85" i="17" s="1"/>
  <c r="B85" i="12"/>
  <c r="AI84"/>
  <c r="J84" i="17" s="1"/>
  <c r="B84" i="12"/>
  <c r="AI83"/>
  <c r="J83" i="17" s="1"/>
  <c r="B83" i="12"/>
  <c r="AI82"/>
  <c r="J82" i="17" s="1"/>
  <c r="B82" i="12"/>
  <c r="AI81"/>
  <c r="J81" i="17" s="1"/>
  <c r="B81" i="12"/>
  <c r="AI80"/>
  <c r="J80" i="17" s="1"/>
  <c r="B80" i="12"/>
  <c r="AI79"/>
  <c r="J79" i="17" s="1"/>
  <c r="B79" i="12"/>
  <c r="AI78"/>
  <c r="J78" i="17" s="1"/>
  <c r="B78" i="12"/>
  <c r="AI77"/>
  <c r="J77" i="17" s="1"/>
  <c r="B77" i="12"/>
  <c r="AI76"/>
  <c r="J76" i="17" s="1"/>
  <c r="B76" i="12"/>
  <c r="AI75"/>
  <c r="J75" i="17" s="1"/>
  <c r="B75" i="12"/>
  <c r="AI74"/>
  <c r="J74" i="17" s="1"/>
  <c r="B74" i="12"/>
  <c r="AI73"/>
  <c r="J73" i="17" s="1"/>
  <c r="B73" i="12"/>
  <c r="AI72"/>
  <c r="J72" i="17" s="1"/>
  <c r="B72" i="12"/>
  <c r="AI71"/>
  <c r="J71" i="17" s="1"/>
  <c r="B71" i="12"/>
  <c r="AI70"/>
  <c r="J70" i="17" s="1"/>
  <c r="B70" i="12"/>
  <c r="AI69"/>
  <c r="J69" i="17" s="1"/>
  <c r="B69" i="12"/>
  <c r="AI68"/>
  <c r="J68" i="17" s="1"/>
  <c r="B68" i="12"/>
  <c r="AI67"/>
  <c r="J67" i="17" s="1"/>
  <c r="B67" i="12"/>
  <c r="AI66"/>
  <c r="J66" i="17" s="1"/>
  <c r="B66" i="12"/>
  <c r="AI65"/>
  <c r="J65" i="17" s="1"/>
  <c r="B65" i="12"/>
  <c r="AI64"/>
  <c r="J64" i="17" s="1"/>
  <c r="B64" i="12"/>
  <c r="AI63"/>
  <c r="J63" i="17" s="1"/>
  <c r="B63" i="12"/>
  <c r="AI62"/>
  <c r="J62" i="17" s="1"/>
  <c r="B62" i="12"/>
  <c r="AI61"/>
  <c r="J61" i="17" s="1"/>
  <c r="B61" i="12"/>
  <c r="AI60"/>
  <c r="J60" i="17" s="1"/>
  <c r="B60" i="12"/>
  <c r="AI59"/>
  <c r="J59" i="17" s="1"/>
  <c r="B59" i="12"/>
  <c r="AI58"/>
  <c r="J58" i="17" s="1"/>
  <c r="B58" i="12"/>
  <c r="AI57"/>
  <c r="J57" i="17" s="1"/>
  <c r="B57" i="12"/>
  <c r="AI56"/>
  <c r="J56" i="17" s="1"/>
  <c r="B56" i="12"/>
  <c r="AI55"/>
  <c r="J55" i="17" s="1"/>
  <c r="B55" i="12"/>
  <c r="AI54"/>
  <c r="J54" i="17" s="1"/>
  <c r="B54" i="12"/>
  <c r="AI53"/>
  <c r="J53" i="17" s="1"/>
  <c r="B53" i="12"/>
  <c r="AI52"/>
  <c r="J52" i="17" s="1"/>
  <c r="B52" i="12"/>
  <c r="AI51"/>
  <c r="J51" i="17" s="1"/>
  <c r="B51" i="12"/>
  <c r="AI50"/>
  <c r="J50" i="17" s="1"/>
  <c r="B50" i="12"/>
  <c r="AI49"/>
  <c r="J49" i="17" s="1"/>
  <c r="B49" i="12"/>
  <c r="AI48"/>
  <c r="J48" i="17" s="1"/>
  <c r="B48" i="12"/>
  <c r="AI47"/>
  <c r="J47" i="17" s="1"/>
  <c r="B47" i="12"/>
  <c r="AI46"/>
  <c r="J46" i="17" s="1"/>
  <c r="B46" i="12"/>
  <c r="AI45"/>
  <c r="J45" i="17" s="1"/>
  <c r="B45" i="12"/>
  <c r="AI44"/>
  <c r="J44" i="17" s="1"/>
  <c r="B44" i="12"/>
  <c r="AI43"/>
  <c r="J43" i="17" s="1"/>
  <c r="B43" i="12"/>
  <c r="AI42"/>
  <c r="J42" i="17" s="1"/>
  <c r="B42" i="12"/>
  <c r="AI41"/>
  <c r="J41" i="17" s="1"/>
  <c r="B41" i="12"/>
  <c r="AI40"/>
  <c r="J40" i="17" s="1"/>
  <c r="B40" i="12"/>
  <c r="AI39"/>
  <c r="J39" i="17" s="1"/>
  <c r="B39" i="12"/>
  <c r="AI38"/>
  <c r="J38" i="17" s="1"/>
  <c r="B38" i="12"/>
  <c r="AI37"/>
  <c r="J37" i="17" s="1"/>
  <c r="B37" i="12"/>
  <c r="AI36"/>
  <c r="J36" i="17" s="1"/>
  <c r="B36" i="12"/>
  <c r="AI35"/>
  <c r="J35" i="17" s="1"/>
  <c r="B35" i="12"/>
  <c r="AI34"/>
  <c r="J34" i="17" s="1"/>
  <c r="B34" i="12"/>
  <c r="AI33"/>
  <c r="J33" i="17" s="1"/>
  <c r="B33" i="12"/>
  <c r="AI32"/>
  <c r="J32" i="17" s="1"/>
  <c r="B32" i="12"/>
  <c r="AI31"/>
  <c r="J31" i="17" s="1"/>
  <c r="B31" i="12"/>
  <c r="AI30"/>
  <c r="J30" i="17" s="1"/>
  <c r="B30" i="12"/>
  <c r="AI29"/>
  <c r="J29" i="17" s="1"/>
  <c r="B29" i="12"/>
  <c r="AI28"/>
  <c r="J28" i="17" s="1"/>
  <c r="B28" i="12"/>
  <c r="AI27"/>
  <c r="J27" i="17" s="1"/>
  <c r="B27" i="12"/>
  <c r="AI26"/>
  <c r="J26" i="17" s="1"/>
  <c r="B26" i="12"/>
  <c r="AI25"/>
  <c r="J25" i="17" s="1"/>
  <c r="B25" i="12"/>
  <c r="AI24"/>
  <c r="J24" i="17" s="1"/>
  <c r="B24" i="12"/>
  <c r="AI23"/>
  <c r="J23" i="17" s="1"/>
  <c r="B23" i="12"/>
  <c r="AI22"/>
  <c r="J22" i="17" s="1"/>
  <c r="B22" i="12"/>
  <c r="AI21"/>
  <c r="J21" i="17" s="1"/>
  <c r="B21" i="12"/>
  <c r="AI20"/>
  <c r="J20" i="17" s="1"/>
  <c r="B20" i="12"/>
  <c r="AI19"/>
  <c r="J19" i="17" s="1"/>
  <c r="B19" i="12"/>
  <c r="AI18"/>
  <c r="J18" i="17" s="1"/>
  <c r="B18" i="12"/>
  <c r="AI17"/>
  <c r="J17" i="17" s="1"/>
  <c r="B17" i="12"/>
  <c r="AI16"/>
  <c r="J16" i="17" s="1"/>
  <c r="B16" i="12"/>
  <c r="AI15"/>
  <c r="J15" i="17" s="1"/>
  <c r="B15" i="12"/>
  <c r="AI14"/>
  <c r="J14" i="17" s="1"/>
  <c r="B14" i="12"/>
  <c r="AI13"/>
  <c r="J13" i="17" s="1"/>
  <c r="B13" i="12"/>
  <c r="AI12"/>
  <c r="J12" i="17" s="1"/>
  <c r="B12" i="12"/>
  <c r="AI11"/>
  <c r="J11" i="17" s="1"/>
  <c r="B11" i="12"/>
  <c r="AI10"/>
  <c r="J10" i="17" s="1"/>
  <c r="B10" i="12"/>
  <c r="AI9"/>
  <c r="J9" i="17" s="1"/>
  <c r="B9" i="12"/>
  <c r="AI8"/>
  <c r="J8" i="17" s="1"/>
  <c r="B8" i="12"/>
  <c r="AI7"/>
  <c r="J7" i="17" s="1"/>
  <c r="B7" i="12"/>
  <c r="AI6"/>
  <c r="J6" i="17" s="1"/>
  <c r="J106" s="1"/>
  <c r="J4" i="18" s="1"/>
  <c r="B6" i="1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1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I208" i="17" s="1"/>
  <c r="B208" i="11"/>
  <c r="AI207"/>
  <c r="I207" i="17" s="1"/>
  <c r="B207" i="11"/>
  <c r="AI206"/>
  <c r="I206" i="17" s="1"/>
  <c r="B206" i="11"/>
  <c r="AI205"/>
  <c r="I205" i="17" s="1"/>
  <c r="B205" i="11"/>
  <c r="AI204"/>
  <c r="I204" i="17" s="1"/>
  <c r="B204" i="11"/>
  <c r="AI203"/>
  <c r="I203" i="17" s="1"/>
  <c r="B203" i="11"/>
  <c r="AI202"/>
  <c r="I202" i="17" s="1"/>
  <c r="B202" i="11"/>
  <c r="AI201"/>
  <c r="I201" i="17" s="1"/>
  <c r="B201" i="11"/>
  <c r="AI200"/>
  <c r="I200" i="17" s="1"/>
  <c r="B200" i="11"/>
  <c r="AI199"/>
  <c r="I199" i="17" s="1"/>
  <c r="B199" i="11"/>
  <c r="AI198"/>
  <c r="I198" i="17" s="1"/>
  <c r="B198" i="11"/>
  <c r="AI197"/>
  <c r="I197" i="17" s="1"/>
  <c r="B197" i="11"/>
  <c r="AI196"/>
  <c r="I196" i="17" s="1"/>
  <c r="B196" i="11"/>
  <c r="AI195"/>
  <c r="I195" i="17" s="1"/>
  <c r="B195" i="11"/>
  <c r="AI194"/>
  <c r="I194" i="17" s="1"/>
  <c r="B194" i="11"/>
  <c r="AI193"/>
  <c r="I193" i="17" s="1"/>
  <c r="B193" i="11"/>
  <c r="AI192"/>
  <c r="I192" i="17" s="1"/>
  <c r="B192" i="11"/>
  <c r="AI191"/>
  <c r="I191" i="17" s="1"/>
  <c r="B191" i="11"/>
  <c r="AI190"/>
  <c r="I190" i="17" s="1"/>
  <c r="B190" i="11"/>
  <c r="AI189"/>
  <c r="I189" i="17" s="1"/>
  <c r="B189" i="11"/>
  <c r="AI188"/>
  <c r="I188" i="17" s="1"/>
  <c r="B188" i="11"/>
  <c r="AI187"/>
  <c r="I187" i="17" s="1"/>
  <c r="B187" i="11"/>
  <c r="AI186"/>
  <c r="I186" i="17" s="1"/>
  <c r="B186" i="11"/>
  <c r="AI185"/>
  <c r="I185" i="17" s="1"/>
  <c r="B185" i="11"/>
  <c r="AI184"/>
  <c r="I184" i="17" s="1"/>
  <c r="B184" i="11"/>
  <c r="AI183"/>
  <c r="I183" i="17" s="1"/>
  <c r="B183" i="11"/>
  <c r="AI182"/>
  <c r="I182" i="17" s="1"/>
  <c r="B182" i="11"/>
  <c r="AI181"/>
  <c r="I181" i="17" s="1"/>
  <c r="B181" i="11"/>
  <c r="AI180"/>
  <c r="I180" i="17" s="1"/>
  <c r="B180" i="11"/>
  <c r="AI179"/>
  <c r="I179" i="17" s="1"/>
  <c r="B179" i="11"/>
  <c r="AI178"/>
  <c r="I178" i="17" s="1"/>
  <c r="B178" i="11"/>
  <c r="AI177"/>
  <c r="I177" i="17" s="1"/>
  <c r="B177" i="11"/>
  <c r="AI176"/>
  <c r="I176" i="17" s="1"/>
  <c r="B176" i="11"/>
  <c r="AI175"/>
  <c r="I175" i="17" s="1"/>
  <c r="B175" i="11"/>
  <c r="AI174"/>
  <c r="I174" i="17" s="1"/>
  <c r="B174" i="11"/>
  <c r="AI173"/>
  <c r="I173" i="17" s="1"/>
  <c r="B173" i="11"/>
  <c r="AI172"/>
  <c r="I172" i="17" s="1"/>
  <c r="B172" i="11"/>
  <c r="AI171"/>
  <c r="I171" i="17" s="1"/>
  <c r="B171" i="11"/>
  <c r="AI170"/>
  <c r="I170" i="17" s="1"/>
  <c r="B170" i="11"/>
  <c r="AI169"/>
  <c r="I169" i="17" s="1"/>
  <c r="B169" i="11"/>
  <c r="AI168"/>
  <c r="I168" i="17" s="1"/>
  <c r="B168" i="11"/>
  <c r="AI167"/>
  <c r="I167" i="17" s="1"/>
  <c r="B167" i="11"/>
  <c r="AI166"/>
  <c r="I166" i="17" s="1"/>
  <c r="B166" i="11"/>
  <c r="AI165"/>
  <c r="I165" i="17" s="1"/>
  <c r="B165" i="11"/>
  <c r="AI164"/>
  <c r="I164" i="17" s="1"/>
  <c r="B164" i="11"/>
  <c r="AI163"/>
  <c r="I163" i="17" s="1"/>
  <c r="B163" i="11"/>
  <c r="AI162"/>
  <c r="I162" i="17" s="1"/>
  <c r="B162" i="11"/>
  <c r="AI161"/>
  <c r="I161" i="17" s="1"/>
  <c r="B161" i="11"/>
  <c r="AI160"/>
  <c r="I160" i="17" s="1"/>
  <c r="B160" i="11"/>
  <c r="AI159"/>
  <c r="I159" i="17" s="1"/>
  <c r="B159" i="11"/>
  <c r="AI158"/>
  <c r="I158" i="17" s="1"/>
  <c r="B158" i="11"/>
  <c r="AI157"/>
  <c r="I157" i="17" s="1"/>
  <c r="B157" i="11"/>
  <c r="AI156"/>
  <c r="I156" i="17" s="1"/>
  <c r="B156" i="11"/>
  <c r="AI155"/>
  <c r="I155" i="17" s="1"/>
  <c r="B155" i="11"/>
  <c r="AI154"/>
  <c r="I154" i="17" s="1"/>
  <c r="B154" i="11"/>
  <c r="AI153"/>
  <c r="I153" i="17" s="1"/>
  <c r="B153" i="11"/>
  <c r="AI152"/>
  <c r="I152" i="17" s="1"/>
  <c r="B152" i="11"/>
  <c r="AI151"/>
  <c r="I151" i="17" s="1"/>
  <c r="B151" i="11"/>
  <c r="AI150"/>
  <c r="I150" i="17" s="1"/>
  <c r="B150" i="11"/>
  <c r="AI149"/>
  <c r="I149" i="17" s="1"/>
  <c r="B149" i="11"/>
  <c r="AI148"/>
  <c r="I148" i="17" s="1"/>
  <c r="B148" i="11"/>
  <c r="AI147"/>
  <c r="I147" i="17" s="1"/>
  <c r="B147" i="11"/>
  <c r="AI146"/>
  <c r="I146" i="17" s="1"/>
  <c r="B146" i="11"/>
  <c r="AI145"/>
  <c r="I145" i="17" s="1"/>
  <c r="B145" i="11"/>
  <c r="AI144"/>
  <c r="I144" i="17" s="1"/>
  <c r="B144" i="11"/>
  <c r="AI143"/>
  <c r="I143" i="17" s="1"/>
  <c r="B143" i="11"/>
  <c r="AI142"/>
  <c r="I142" i="17" s="1"/>
  <c r="B142" i="11"/>
  <c r="AI141"/>
  <c r="I141" i="17" s="1"/>
  <c r="B141" i="11"/>
  <c r="AI140"/>
  <c r="I140" i="17" s="1"/>
  <c r="B140" i="11"/>
  <c r="AI139"/>
  <c r="I139" i="17" s="1"/>
  <c r="B139" i="11"/>
  <c r="AI138"/>
  <c r="I138" i="17" s="1"/>
  <c r="B138" i="11"/>
  <c r="AI137"/>
  <c r="I137" i="17" s="1"/>
  <c r="B137" i="11"/>
  <c r="AI136"/>
  <c r="I136" i="17" s="1"/>
  <c r="B136" i="11"/>
  <c r="AI135"/>
  <c r="I135" i="17" s="1"/>
  <c r="B135" i="11"/>
  <c r="AI134"/>
  <c r="I134" i="17" s="1"/>
  <c r="B134" i="11"/>
  <c r="AI133"/>
  <c r="I133" i="17" s="1"/>
  <c r="B133" i="11"/>
  <c r="AI132"/>
  <c r="I132" i="17" s="1"/>
  <c r="B132" i="11"/>
  <c r="AI131"/>
  <c r="I131" i="17" s="1"/>
  <c r="B131" i="11"/>
  <c r="AI130"/>
  <c r="I130" i="17" s="1"/>
  <c r="B130" i="11"/>
  <c r="AI129"/>
  <c r="I129" i="17" s="1"/>
  <c r="B129" i="11"/>
  <c r="AI128"/>
  <c r="I128" i="17" s="1"/>
  <c r="B128" i="11"/>
  <c r="AI127"/>
  <c r="I127" i="17" s="1"/>
  <c r="B127" i="11"/>
  <c r="AI126"/>
  <c r="I126" i="17" s="1"/>
  <c r="B126" i="11"/>
  <c r="AI125"/>
  <c r="I125" i="17" s="1"/>
  <c r="B125" i="11"/>
  <c r="AI124"/>
  <c r="I124" i="17" s="1"/>
  <c r="B124" i="11"/>
  <c r="AI123"/>
  <c r="I123" i="17" s="1"/>
  <c r="B123" i="11"/>
  <c r="AI122"/>
  <c r="I122" i="17" s="1"/>
  <c r="B122" i="11"/>
  <c r="AI121"/>
  <c r="I121" i="17" s="1"/>
  <c r="B121" i="11"/>
  <c r="AI120"/>
  <c r="I120" i="17" s="1"/>
  <c r="B120" i="11"/>
  <c r="AI119"/>
  <c r="I119" i="17" s="1"/>
  <c r="B119" i="11"/>
  <c r="AI118"/>
  <c r="I118" i="17" s="1"/>
  <c r="B118" i="11"/>
  <c r="AI117"/>
  <c r="I117" i="17" s="1"/>
  <c r="B117" i="11"/>
  <c r="AI116"/>
  <c r="I116" i="17" s="1"/>
  <c r="B116" i="11"/>
  <c r="AI115"/>
  <c r="I115" i="17" s="1"/>
  <c r="B115" i="11"/>
  <c r="AI114"/>
  <c r="I114" i="17" s="1"/>
  <c r="B114" i="11"/>
  <c r="AI113"/>
  <c r="I113" i="17" s="1"/>
  <c r="B113" i="11"/>
  <c r="AI112"/>
  <c r="I112" i="17" s="1"/>
  <c r="B112" i="11"/>
  <c r="AI111"/>
  <c r="I111" i="17" s="1"/>
  <c r="B111" i="11"/>
  <c r="AI110"/>
  <c r="I110" i="17" s="1"/>
  <c r="B110" i="11"/>
  <c r="AI109"/>
  <c r="I109" i="17" s="1"/>
  <c r="B109" i="11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I105" i="17" s="1"/>
  <c r="B105" i="11"/>
  <c r="AI104"/>
  <c r="I104" i="17" s="1"/>
  <c r="B104" i="11"/>
  <c r="AI103"/>
  <c r="I103" i="17" s="1"/>
  <c r="B103" i="11"/>
  <c r="AI102"/>
  <c r="I102" i="17" s="1"/>
  <c r="B102" i="11"/>
  <c r="AI101"/>
  <c r="I101" i="17" s="1"/>
  <c r="B101" i="11"/>
  <c r="AI100"/>
  <c r="I100" i="17" s="1"/>
  <c r="B100" i="11"/>
  <c r="AI99"/>
  <c r="I99" i="17" s="1"/>
  <c r="B99" i="11"/>
  <c r="AI98"/>
  <c r="I98" i="17" s="1"/>
  <c r="B98" i="11"/>
  <c r="AI97"/>
  <c r="I97" i="17" s="1"/>
  <c r="B97" i="11"/>
  <c r="AI96"/>
  <c r="I96" i="17" s="1"/>
  <c r="B96" i="11"/>
  <c r="AI95"/>
  <c r="I95" i="17" s="1"/>
  <c r="B95" i="11"/>
  <c r="AI94"/>
  <c r="I94" i="17" s="1"/>
  <c r="B94" i="11"/>
  <c r="AI93"/>
  <c r="I93" i="17" s="1"/>
  <c r="B93" i="11"/>
  <c r="AI92"/>
  <c r="I92" i="17" s="1"/>
  <c r="B92" i="11"/>
  <c r="AI91"/>
  <c r="I91" i="17" s="1"/>
  <c r="B91" i="11"/>
  <c r="AI90"/>
  <c r="I90" i="17" s="1"/>
  <c r="B90" i="11"/>
  <c r="AI89"/>
  <c r="I89" i="17" s="1"/>
  <c r="B89" i="11"/>
  <c r="AI88"/>
  <c r="I88" i="17" s="1"/>
  <c r="B88" i="11"/>
  <c r="AI87"/>
  <c r="I87" i="17" s="1"/>
  <c r="B87" i="11"/>
  <c r="AI86"/>
  <c r="I86" i="17" s="1"/>
  <c r="B86" i="11"/>
  <c r="AI85"/>
  <c r="I85" i="17" s="1"/>
  <c r="B85" i="11"/>
  <c r="AI84"/>
  <c r="I84" i="17" s="1"/>
  <c r="B84" i="11"/>
  <c r="AI83"/>
  <c r="I83" i="17" s="1"/>
  <c r="B83" i="11"/>
  <c r="AI82"/>
  <c r="I82" i="17" s="1"/>
  <c r="B82" i="11"/>
  <c r="AI81"/>
  <c r="I81" i="17" s="1"/>
  <c r="B81" i="11"/>
  <c r="AI80"/>
  <c r="I80" i="17" s="1"/>
  <c r="B80" i="11"/>
  <c r="AI79"/>
  <c r="I79" i="17" s="1"/>
  <c r="B79" i="11"/>
  <c r="AI78"/>
  <c r="I78" i="17" s="1"/>
  <c r="B78" i="11"/>
  <c r="AI77"/>
  <c r="I77" i="17" s="1"/>
  <c r="B77" i="11"/>
  <c r="AI76"/>
  <c r="I76" i="17" s="1"/>
  <c r="B76" i="11"/>
  <c r="AI75"/>
  <c r="I75" i="17" s="1"/>
  <c r="B75" i="11"/>
  <c r="AI74"/>
  <c r="I74" i="17" s="1"/>
  <c r="B74" i="11"/>
  <c r="AI73"/>
  <c r="I73" i="17" s="1"/>
  <c r="B73" i="11"/>
  <c r="AI72"/>
  <c r="I72" i="17" s="1"/>
  <c r="B72" i="11"/>
  <c r="AI71"/>
  <c r="I71" i="17" s="1"/>
  <c r="B71" i="11"/>
  <c r="AI70"/>
  <c r="I70" i="17" s="1"/>
  <c r="B70" i="11"/>
  <c r="AI69"/>
  <c r="I69" i="17" s="1"/>
  <c r="B69" i="11"/>
  <c r="AI68"/>
  <c r="I68" i="17" s="1"/>
  <c r="B68" i="11"/>
  <c r="AI67"/>
  <c r="I67" i="17" s="1"/>
  <c r="B67" i="11"/>
  <c r="AI66"/>
  <c r="I66" i="17" s="1"/>
  <c r="B66" i="11"/>
  <c r="AI65"/>
  <c r="I65" i="17" s="1"/>
  <c r="B65" i="11"/>
  <c r="AI64"/>
  <c r="I64" i="17" s="1"/>
  <c r="B64" i="11"/>
  <c r="AI63"/>
  <c r="I63" i="17" s="1"/>
  <c r="B63" i="11"/>
  <c r="AI62"/>
  <c r="I62" i="17" s="1"/>
  <c r="B62" i="11"/>
  <c r="AI61"/>
  <c r="I61" i="17" s="1"/>
  <c r="B61" i="11"/>
  <c r="AI60"/>
  <c r="I60" i="17" s="1"/>
  <c r="B60" i="11"/>
  <c r="AI59"/>
  <c r="I59" i="17" s="1"/>
  <c r="B59" i="11"/>
  <c r="AI58"/>
  <c r="I58" i="17" s="1"/>
  <c r="B58" i="11"/>
  <c r="AI57"/>
  <c r="I57" i="17" s="1"/>
  <c r="B57" i="11"/>
  <c r="AI56"/>
  <c r="I56" i="17" s="1"/>
  <c r="B56" i="11"/>
  <c r="AI55"/>
  <c r="I55" i="17" s="1"/>
  <c r="B55" i="11"/>
  <c r="AI54"/>
  <c r="I54" i="17" s="1"/>
  <c r="B54" i="11"/>
  <c r="AI53"/>
  <c r="I53" i="17" s="1"/>
  <c r="B53" i="11"/>
  <c r="AI52"/>
  <c r="I52" i="17" s="1"/>
  <c r="B52" i="11"/>
  <c r="AI51"/>
  <c r="I51" i="17" s="1"/>
  <c r="B51" i="11"/>
  <c r="AI50"/>
  <c r="I50" i="17" s="1"/>
  <c r="B50" i="11"/>
  <c r="AI49"/>
  <c r="I49" i="17" s="1"/>
  <c r="B49" i="11"/>
  <c r="AI48"/>
  <c r="I48" i="17" s="1"/>
  <c r="B48" i="11"/>
  <c r="AI47"/>
  <c r="I47" i="17" s="1"/>
  <c r="B47" i="11"/>
  <c r="AI46"/>
  <c r="I46" i="17" s="1"/>
  <c r="B46" i="11"/>
  <c r="AI45"/>
  <c r="I45" i="17" s="1"/>
  <c r="B45" i="11"/>
  <c r="AI44"/>
  <c r="I44" i="17" s="1"/>
  <c r="B44" i="11"/>
  <c r="AI43"/>
  <c r="I43" i="17" s="1"/>
  <c r="B43" i="11"/>
  <c r="AI42"/>
  <c r="I42" i="17" s="1"/>
  <c r="B42" i="11"/>
  <c r="AI41"/>
  <c r="I41" i="17" s="1"/>
  <c r="B41" i="11"/>
  <c r="AI40"/>
  <c r="I40" i="17" s="1"/>
  <c r="B40" i="11"/>
  <c r="AI39"/>
  <c r="I39" i="17" s="1"/>
  <c r="B39" i="11"/>
  <c r="AI38"/>
  <c r="I38" i="17" s="1"/>
  <c r="B38" i="11"/>
  <c r="AI37"/>
  <c r="I37" i="17" s="1"/>
  <c r="B37" i="11"/>
  <c r="AI36"/>
  <c r="I36" i="17" s="1"/>
  <c r="B36" i="11"/>
  <c r="AI35"/>
  <c r="I35" i="17" s="1"/>
  <c r="B35" i="11"/>
  <c r="AI34"/>
  <c r="I34" i="17" s="1"/>
  <c r="B34" i="11"/>
  <c r="AI33"/>
  <c r="I33" i="17" s="1"/>
  <c r="B33" i="11"/>
  <c r="AI32"/>
  <c r="I32" i="17" s="1"/>
  <c r="B32" i="11"/>
  <c r="AI31"/>
  <c r="I31" i="17" s="1"/>
  <c r="B31" i="11"/>
  <c r="AI30"/>
  <c r="I30" i="17" s="1"/>
  <c r="B30" i="11"/>
  <c r="AI29"/>
  <c r="I29" i="17" s="1"/>
  <c r="B29" i="11"/>
  <c r="AI28"/>
  <c r="I28" i="17" s="1"/>
  <c r="B28" i="11"/>
  <c r="AI27"/>
  <c r="I27" i="17" s="1"/>
  <c r="B27" i="11"/>
  <c r="AI26"/>
  <c r="I26" i="17" s="1"/>
  <c r="B26" i="11"/>
  <c r="AI25"/>
  <c r="I25" i="17" s="1"/>
  <c r="B25" i="11"/>
  <c r="AI24"/>
  <c r="I24" i="17" s="1"/>
  <c r="B24" i="11"/>
  <c r="AI23"/>
  <c r="I23" i="17" s="1"/>
  <c r="B23" i="11"/>
  <c r="AI22"/>
  <c r="I22" i="17" s="1"/>
  <c r="B22" i="11"/>
  <c r="AI21"/>
  <c r="I21" i="17" s="1"/>
  <c r="B21" i="11"/>
  <c r="AI20"/>
  <c r="I20" i="17" s="1"/>
  <c r="B20" i="11"/>
  <c r="AI19"/>
  <c r="I19" i="17" s="1"/>
  <c r="B19" i="11"/>
  <c r="AI18"/>
  <c r="I18" i="17" s="1"/>
  <c r="B18" i="11"/>
  <c r="AI17"/>
  <c r="I17" i="17" s="1"/>
  <c r="B17" i="11"/>
  <c r="AI16"/>
  <c r="I16" i="17" s="1"/>
  <c r="B16" i="11"/>
  <c r="AI15"/>
  <c r="I15" i="17" s="1"/>
  <c r="B15" i="11"/>
  <c r="AI14"/>
  <c r="I14" i="17" s="1"/>
  <c r="B14" i="11"/>
  <c r="AI13"/>
  <c r="I13" i="17" s="1"/>
  <c r="B13" i="11"/>
  <c r="AI12"/>
  <c r="I12" i="17" s="1"/>
  <c r="B12" i="11"/>
  <c r="AI11"/>
  <c r="I11" i="17" s="1"/>
  <c r="B11" i="11"/>
  <c r="AI10"/>
  <c r="I10" i="17" s="1"/>
  <c r="B10" i="11"/>
  <c r="AI9"/>
  <c r="I9" i="17" s="1"/>
  <c r="B9" i="11"/>
  <c r="AI8"/>
  <c r="I8" i="17" s="1"/>
  <c r="B8" i="11"/>
  <c r="AI7"/>
  <c r="I7" i="17" s="1"/>
  <c r="B7" i="11"/>
  <c r="AI6"/>
  <c r="I6" i="17" s="1"/>
  <c r="I106" s="1"/>
  <c r="I4" i="18" s="1"/>
  <c r="B6" i="11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10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H208" i="17" s="1"/>
  <c r="B208" i="10"/>
  <c r="AI207"/>
  <c r="H207" i="17" s="1"/>
  <c r="B207" i="10"/>
  <c r="AI206"/>
  <c r="H206" i="17" s="1"/>
  <c r="B206" i="10"/>
  <c r="AI205"/>
  <c r="H205" i="17" s="1"/>
  <c r="B205" i="10"/>
  <c r="AI204"/>
  <c r="H204" i="17" s="1"/>
  <c r="B204" i="10"/>
  <c r="AI203"/>
  <c r="H203" i="17" s="1"/>
  <c r="B203" i="10"/>
  <c r="AI202"/>
  <c r="H202" i="17" s="1"/>
  <c r="B202" i="10"/>
  <c r="AI201"/>
  <c r="H201" i="17" s="1"/>
  <c r="B201" i="10"/>
  <c r="AI200"/>
  <c r="H200" i="17" s="1"/>
  <c r="B200" i="10"/>
  <c r="AI199"/>
  <c r="H199" i="17" s="1"/>
  <c r="B199" i="10"/>
  <c r="AI198"/>
  <c r="H198" i="17" s="1"/>
  <c r="B198" i="10"/>
  <c r="AI197"/>
  <c r="H197" i="17" s="1"/>
  <c r="B197" i="10"/>
  <c r="AI196"/>
  <c r="H196" i="17" s="1"/>
  <c r="B196" i="10"/>
  <c r="AI195"/>
  <c r="H195" i="17" s="1"/>
  <c r="B195" i="10"/>
  <c r="AI194"/>
  <c r="H194" i="17" s="1"/>
  <c r="B194" i="10"/>
  <c r="AI193"/>
  <c r="H193" i="17" s="1"/>
  <c r="B193" i="10"/>
  <c r="AI192"/>
  <c r="H192" i="17" s="1"/>
  <c r="B192" i="10"/>
  <c r="AI191"/>
  <c r="H191" i="17" s="1"/>
  <c r="B191" i="10"/>
  <c r="AI190"/>
  <c r="H190" i="17" s="1"/>
  <c r="B190" i="10"/>
  <c r="AI189"/>
  <c r="H189" i="17" s="1"/>
  <c r="B189" i="10"/>
  <c r="AI188"/>
  <c r="H188" i="17" s="1"/>
  <c r="B188" i="10"/>
  <c r="AI187"/>
  <c r="H187" i="17" s="1"/>
  <c r="B187" i="10"/>
  <c r="AI186"/>
  <c r="H186" i="17" s="1"/>
  <c r="B186" i="10"/>
  <c r="AI185"/>
  <c r="H185" i="17" s="1"/>
  <c r="B185" i="10"/>
  <c r="AI184"/>
  <c r="H184" i="17" s="1"/>
  <c r="B184" i="10"/>
  <c r="AI183"/>
  <c r="H183" i="17" s="1"/>
  <c r="B183" i="10"/>
  <c r="AI182"/>
  <c r="H182" i="17" s="1"/>
  <c r="B182" i="10"/>
  <c r="AI181"/>
  <c r="H181" i="17" s="1"/>
  <c r="B181" i="10"/>
  <c r="AI180"/>
  <c r="H180" i="17" s="1"/>
  <c r="B180" i="10"/>
  <c r="AI179"/>
  <c r="H179" i="17" s="1"/>
  <c r="B179" i="10"/>
  <c r="AI178"/>
  <c r="H178" i="17" s="1"/>
  <c r="B178" i="10"/>
  <c r="AI177"/>
  <c r="H177" i="17" s="1"/>
  <c r="B177" i="10"/>
  <c r="AI176"/>
  <c r="H176" i="17" s="1"/>
  <c r="B176" i="10"/>
  <c r="AI175"/>
  <c r="H175" i="17" s="1"/>
  <c r="B175" i="10"/>
  <c r="AI174"/>
  <c r="H174" i="17" s="1"/>
  <c r="B174" i="10"/>
  <c r="AI173"/>
  <c r="H173" i="17" s="1"/>
  <c r="B173" i="10"/>
  <c r="AI172"/>
  <c r="H172" i="17" s="1"/>
  <c r="B172" i="10"/>
  <c r="AI171"/>
  <c r="H171" i="17" s="1"/>
  <c r="B171" i="10"/>
  <c r="AI170"/>
  <c r="H170" i="17" s="1"/>
  <c r="B170" i="10"/>
  <c r="AI169"/>
  <c r="H169" i="17" s="1"/>
  <c r="B169" i="10"/>
  <c r="AI168"/>
  <c r="H168" i="17" s="1"/>
  <c r="B168" i="10"/>
  <c r="AI167"/>
  <c r="H167" i="17" s="1"/>
  <c r="B167" i="10"/>
  <c r="AI166"/>
  <c r="H166" i="17" s="1"/>
  <c r="B166" i="10"/>
  <c r="AI165"/>
  <c r="H165" i="17" s="1"/>
  <c r="B165" i="10"/>
  <c r="AI164"/>
  <c r="H164" i="17" s="1"/>
  <c r="B164" i="10"/>
  <c r="AI163"/>
  <c r="H163" i="17" s="1"/>
  <c r="B163" i="10"/>
  <c r="AI162"/>
  <c r="H162" i="17" s="1"/>
  <c r="B162" i="10"/>
  <c r="AI161"/>
  <c r="H161" i="17" s="1"/>
  <c r="B161" i="10"/>
  <c r="AI160"/>
  <c r="H160" i="17" s="1"/>
  <c r="B160" i="10"/>
  <c r="AI159"/>
  <c r="H159" i="17" s="1"/>
  <c r="B159" i="10"/>
  <c r="AI158"/>
  <c r="H158" i="17" s="1"/>
  <c r="B158" i="10"/>
  <c r="AI157"/>
  <c r="H157" i="17" s="1"/>
  <c r="B157" i="10"/>
  <c r="AI156"/>
  <c r="H156" i="17" s="1"/>
  <c r="B156" i="10"/>
  <c r="AI155"/>
  <c r="H155" i="17" s="1"/>
  <c r="B155" i="10"/>
  <c r="AI154"/>
  <c r="H154" i="17" s="1"/>
  <c r="B154" i="10"/>
  <c r="AI153"/>
  <c r="H153" i="17" s="1"/>
  <c r="B153" i="10"/>
  <c r="AI152"/>
  <c r="H152" i="17" s="1"/>
  <c r="B152" i="10"/>
  <c r="AI151"/>
  <c r="H151" i="17" s="1"/>
  <c r="B151" i="10"/>
  <c r="AI150"/>
  <c r="H150" i="17" s="1"/>
  <c r="B150" i="10"/>
  <c r="AI149"/>
  <c r="H149" i="17" s="1"/>
  <c r="B149" i="10"/>
  <c r="AI148"/>
  <c r="H148" i="17" s="1"/>
  <c r="B148" i="10"/>
  <c r="AI147"/>
  <c r="H147" i="17" s="1"/>
  <c r="B147" i="10"/>
  <c r="AI146"/>
  <c r="H146" i="17" s="1"/>
  <c r="B146" i="10"/>
  <c r="AI145"/>
  <c r="H145" i="17" s="1"/>
  <c r="B145" i="10"/>
  <c r="AI144"/>
  <c r="H144" i="17" s="1"/>
  <c r="B144" i="10"/>
  <c r="AI143"/>
  <c r="H143" i="17" s="1"/>
  <c r="B143" i="10"/>
  <c r="AI142"/>
  <c r="H142" i="17" s="1"/>
  <c r="B142" i="10"/>
  <c r="AI141"/>
  <c r="H141" i="17" s="1"/>
  <c r="B141" i="10"/>
  <c r="AI140"/>
  <c r="H140" i="17" s="1"/>
  <c r="B140" i="10"/>
  <c r="AI139"/>
  <c r="H139" i="17" s="1"/>
  <c r="B139" i="10"/>
  <c r="AI138"/>
  <c r="H138" i="17" s="1"/>
  <c r="B138" i="10"/>
  <c r="AI137"/>
  <c r="H137" i="17" s="1"/>
  <c r="B137" i="10"/>
  <c r="AI136"/>
  <c r="H136" i="17" s="1"/>
  <c r="B136" i="10"/>
  <c r="AI135"/>
  <c r="H135" i="17" s="1"/>
  <c r="B135" i="10"/>
  <c r="AI134"/>
  <c r="H134" i="17" s="1"/>
  <c r="B134" i="10"/>
  <c r="AI133"/>
  <c r="H133" i="17" s="1"/>
  <c r="B133" i="10"/>
  <c r="AI132"/>
  <c r="H132" i="17" s="1"/>
  <c r="B132" i="10"/>
  <c r="AI131"/>
  <c r="H131" i="17" s="1"/>
  <c r="B131" i="10"/>
  <c r="AI130"/>
  <c r="H130" i="17" s="1"/>
  <c r="B130" i="10"/>
  <c r="AI129"/>
  <c r="H129" i="17" s="1"/>
  <c r="B129" i="10"/>
  <c r="AI128"/>
  <c r="H128" i="17" s="1"/>
  <c r="B128" i="10"/>
  <c r="AI127"/>
  <c r="H127" i="17" s="1"/>
  <c r="B127" i="10"/>
  <c r="AI126"/>
  <c r="H126" i="17" s="1"/>
  <c r="B126" i="10"/>
  <c r="AI125"/>
  <c r="H125" i="17" s="1"/>
  <c r="B125" i="10"/>
  <c r="AI124"/>
  <c r="H124" i="17" s="1"/>
  <c r="B124" i="10"/>
  <c r="AI123"/>
  <c r="H123" i="17" s="1"/>
  <c r="B123" i="10"/>
  <c r="AI122"/>
  <c r="H122" i="17" s="1"/>
  <c r="B122" i="10"/>
  <c r="AI121"/>
  <c r="H121" i="17" s="1"/>
  <c r="B121" i="10"/>
  <c r="AI120"/>
  <c r="H120" i="17" s="1"/>
  <c r="B120" i="10"/>
  <c r="AI119"/>
  <c r="H119" i="17" s="1"/>
  <c r="B119" i="10"/>
  <c r="AI118"/>
  <c r="H118" i="17" s="1"/>
  <c r="B118" i="10"/>
  <c r="AI117"/>
  <c r="H117" i="17" s="1"/>
  <c r="B117" i="10"/>
  <c r="AI116"/>
  <c r="H116" i="17" s="1"/>
  <c r="B116" i="10"/>
  <c r="AI115"/>
  <c r="H115" i="17" s="1"/>
  <c r="B115" i="10"/>
  <c r="AI114"/>
  <c r="H114" i="17" s="1"/>
  <c r="B114" i="10"/>
  <c r="AI113"/>
  <c r="H113" i="17" s="1"/>
  <c r="B113" i="10"/>
  <c r="AI112"/>
  <c r="H112" i="17" s="1"/>
  <c r="B112" i="10"/>
  <c r="AI111"/>
  <c r="H111" i="17" s="1"/>
  <c r="B111" i="10"/>
  <c r="AI110"/>
  <c r="H110" i="17" s="1"/>
  <c r="B110" i="10"/>
  <c r="AI109"/>
  <c r="H109" i="17" s="1"/>
  <c r="H209" s="1"/>
  <c r="H5" i="18" s="1"/>
  <c r="B109" i="10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AI105"/>
  <c r="H105" i="17" s="1"/>
  <c r="B105" i="10"/>
  <c r="AI104"/>
  <c r="H104" i="17" s="1"/>
  <c r="B104" i="10"/>
  <c r="AI103"/>
  <c r="H103" i="17" s="1"/>
  <c r="B103" i="10"/>
  <c r="AI102"/>
  <c r="H102" i="17" s="1"/>
  <c r="B102" i="10"/>
  <c r="AI101"/>
  <c r="H101" i="17" s="1"/>
  <c r="B101" i="10"/>
  <c r="AI100"/>
  <c r="H100" i="17" s="1"/>
  <c r="B100" i="10"/>
  <c r="AI99"/>
  <c r="H99" i="17" s="1"/>
  <c r="B99" i="10"/>
  <c r="AI98"/>
  <c r="H98" i="17" s="1"/>
  <c r="B98" i="10"/>
  <c r="AI97"/>
  <c r="H97" i="17" s="1"/>
  <c r="B97" i="10"/>
  <c r="AI96"/>
  <c r="H96" i="17" s="1"/>
  <c r="B96" i="10"/>
  <c r="AI95"/>
  <c r="H95" i="17" s="1"/>
  <c r="B95" i="10"/>
  <c r="AI94"/>
  <c r="H94" i="17" s="1"/>
  <c r="B94" i="10"/>
  <c r="AI93"/>
  <c r="H93" i="17" s="1"/>
  <c r="B93" i="10"/>
  <c r="AI92"/>
  <c r="H92" i="17" s="1"/>
  <c r="B92" i="10"/>
  <c r="AI91"/>
  <c r="H91" i="17" s="1"/>
  <c r="B91" i="10"/>
  <c r="AI90"/>
  <c r="H90" i="17" s="1"/>
  <c r="B90" i="10"/>
  <c r="AI89"/>
  <c r="H89" i="17" s="1"/>
  <c r="B89" i="10"/>
  <c r="AI88"/>
  <c r="H88" i="17" s="1"/>
  <c r="B88" i="10"/>
  <c r="AI87"/>
  <c r="H87" i="17" s="1"/>
  <c r="B87" i="10"/>
  <c r="AI86"/>
  <c r="H86" i="17" s="1"/>
  <c r="B86" i="10"/>
  <c r="AI85"/>
  <c r="H85" i="17" s="1"/>
  <c r="B85" i="10"/>
  <c r="AI84"/>
  <c r="H84" i="17" s="1"/>
  <c r="B84" i="10"/>
  <c r="AI83"/>
  <c r="H83" i="17" s="1"/>
  <c r="B83" i="10"/>
  <c r="AI82"/>
  <c r="H82" i="17" s="1"/>
  <c r="B82" i="10"/>
  <c r="AI81"/>
  <c r="H81" i="17" s="1"/>
  <c r="B81" i="10"/>
  <c r="AI80"/>
  <c r="H80" i="17" s="1"/>
  <c r="B80" i="10"/>
  <c r="AI79"/>
  <c r="H79" i="17" s="1"/>
  <c r="B79" i="10"/>
  <c r="AI78"/>
  <c r="H78" i="17" s="1"/>
  <c r="B78" i="10"/>
  <c r="AI77"/>
  <c r="H77" i="17" s="1"/>
  <c r="B77" i="10"/>
  <c r="AI76"/>
  <c r="H76" i="17" s="1"/>
  <c r="B76" i="10"/>
  <c r="AI75"/>
  <c r="H75" i="17" s="1"/>
  <c r="B75" i="10"/>
  <c r="AI74"/>
  <c r="H74" i="17" s="1"/>
  <c r="B74" i="10"/>
  <c r="AI73"/>
  <c r="H73" i="17" s="1"/>
  <c r="B73" i="10"/>
  <c r="AI72"/>
  <c r="H72" i="17" s="1"/>
  <c r="B72" i="10"/>
  <c r="AI71"/>
  <c r="H71" i="17" s="1"/>
  <c r="B71" i="10"/>
  <c r="AI70"/>
  <c r="H70" i="17" s="1"/>
  <c r="B70" i="10"/>
  <c r="AI69"/>
  <c r="H69" i="17" s="1"/>
  <c r="B69" i="10"/>
  <c r="AI68"/>
  <c r="H68" i="17" s="1"/>
  <c r="B68" i="10"/>
  <c r="AI67"/>
  <c r="H67" i="17" s="1"/>
  <c r="B67" i="10"/>
  <c r="AI66"/>
  <c r="H66" i="17" s="1"/>
  <c r="B66" i="10"/>
  <c r="AI65"/>
  <c r="H65" i="17" s="1"/>
  <c r="B65" i="10"/>
  <c r="AI64"/>
  <c r="H64" i="17" s="1"/>
  <c r="B64" i="10"/>
  <c r="AI63"/>
  <c r="H63" i="17" s="1"/>
  <c r="B63" i="10"/>
  <c r="AI62"/>
  <c r="H62" i="17" s="1"/>
  <c r="B62" i="10"/>
  <c r="AI61"/>
  <c r="H61" i="17" s="1"/>
  <c r="B61" i="10"/>
  <c r="AI60"/>
  <c r="H60" i="17" s="1"/>
  <c r="B60" i="10"/>
  <c r="AI59"/>
  <c r="H59" i="17" s="1"/>
  <c r="B59" i="10"/>
  <c r="AI58"/>
  <c r="H58" i="17" s="1"/>
  <c r="B58" i="10"/>
  <c r="AI57"/>
  <c r="H57" i="17" s="1"/>
  <c r="B57" i="10"/>
  <c r="AI56"/>
  <c r="H56" i="17" s="1"/>
  <c r="B56" i="10"/>
  <c r="AI55"/>
  <c r="H55" i="17" s="1"/>
  <c r="B55" i="10"/>
  <c r="AI54"/>
  <c r="H54" i="17" s="1"/>
  <c r="B54" i="10"/>
  <c r="AI53"/>
  <c r="H53" i="17" s="1"/>
  <c r="B53" i="10"/>
  <c r="AI52"/>
  <c r="H52" i="17" s="1"/>
  <c r="B52" i="10"/>
  <c r="AI51"/>
  <c r="H51" i="17" s="1"/>
  <c r="B51" i="10"/>
  <c r="AI50"/>
  <c r="H50" i="17" s="1"/>
  <c r="B50" i="10"/>
  <c r="AI49"/>
  <c r="H49" i="17" s="1"/>
  <c r="B49" i="10"/>
  <c r="AI48"/>
  <c r="H48" i="17" s="1"/>
  <c r="B48" i="10"/>
  <c r="AI47"/>
  <c r="H47" i="17" s="1"/>
  <c r="B47" i="10"/>
  <c r="AI46"/>
  <c r="H46" i="17" s="1"/>
  <c r="B46" i="10"/>
  <c r="AI45"/>
  <c r="H45" i="17" s="1"/>
  <c r="B45" i="10"/>
  <c r="AI44"/>
  <c r="H44" i="17" s="1"/>
  <c r="B44" i="10"/>
  <c r="AI43"/>
  <c r="H43" i="17" s="1"/>
  <c r="B43" i="10"/>
  <c r="AI42"/>
  <c r="H42" i="17" s="1"/>
  <c r="B42" i="10"/>
  <c r="AI41"/>
  <c r="H41" i="17" s="1"/>
  <c r="B41" i="10"/>
  <c r="AI40"/>
  <c r="H40" i="17" s="1"/>
  <c r="B40" i="10"/>
  <c r="AI39"/>
  <c r="H39" i="17" s="1"/>
  <c r="B39" i="10"/>
  <c r="AI38"/>
  <c r="H38" i="17" s="1"/>
  <c r="B38" i="10"/>
  <c r="AI37"/>
  <c r="H37" i="17" s="1"/>
  <c r="B37" i="10"/>
  <c r="AI36"/>
  <c r="H36" i="17" s="1"/>
  <c r="B36" i="10"/>
  <c r="AI35"/>
  <c r="H35" i="17" s="1"/>
  <c r="B35" i="10"/>
  <c r="AI34"/>
  <c r="H34" i="17" s="1"/>
  <c r="B34" i="10"/>
  <c r="AI33"/>
  <c r="H33" i="17" s="1"/>
  <c r="B33" i="10"/>
  <c r="AI32"/>
  <c r="H32" i="17" s="1"/>
  <c r="B32" i="10"/>
  <c r="AI31"/>
  <c r="H31" i="17" s="1"/>
  <c r="B31" i="10"/>
  <c r="AI30"/>
  <c r="H30" i="17" s="1"/>
  <c r="B30" i="10"/>
  <c r="AI29"/>
  <c r="H29" i="17" s="1"/>
  <c r="B29" i="10"/>
  <c r="AI28"/>
  <c r="H28" i="17" s="1"/>
  <c r="B28" i="10"/>
  <c r="AI27"/>
  <c r="H27" i="17" s="1"/>
  <c r="B27" i="10"/>
  <c r="AI26"/>
  <c r="H26" i="17" s="1"/>
  <c r="B26" i="10"/>
  <c r="AI25"/>
  <c r="H25" i="17" s="1"/>
  <c r="B25" i="10"/>
  <c r="AI24"/>
  <c r="H24" i="17" s="1"/>
  <c r="B24" i="10"/>
  <c r="AI23"/>
  <c r="H23" i="17" s="1"/>
  <c r="B23" i="10"/>
  <c r="AI22"/>
  <c r="H22" i="17" s="1"/>
  <c r="B22" i="10"/>
  <c r="AI21"/>
  <c r="H21" i="17" s="1"/>
  <c r="B21" i="10"/>
  <c r="AI20"/>
  <c r="H20" i="17" s="1"/>
  <c r="B20" i="10"/>
  <c r="AI19"/>
  <c r="H19" i="17" s="1"/>
  <c r="B19" i="10"/>
  <c r="AI18"/>
  <c r="H18" i="17" s="1"/>
  <c r="B18" i="10"/>
  <c r="AI17"/>
  <c r="H17" i="17" s="1"/>
  <c r="B17" i="10"/>
  <c r="AI16"/>
  <c r="H16" i="17" s="1"/>
  <c r="B16" i="10"/>
  <c r="AI15"/>
  <c r="H15" i="17" s="1"/>
  <c r="B15" i="10"/>
  <c r="AI14"/>
  <c r="H14" i="17" s="1"/>
  <c r="B14" i="10"/>
  <c r="AI13"/>
  <c r="H13" i="17" s="1"/>
  <c r="B13" i="10"/>
  <c r="AI12"/>
  <c r="H12" i="17" s="1"/>
  <c r="B12" i="10"/>
  <c r="AI11"/>
  <c r="H11" i="17" s="1"/>
  <c r="B11" i="10"/>
  <c r="AI10"/>
  <c r="H10" i="17" s="1"/>
  <c r="B10" i="10"/>
  <c r="AI9"/>
  <c r="H9" i="17" s="1"/>
  <c r="B9" i="10"/>
  <c r="AI8"/>
  <c r="H8" i="17" s="1"/>
  <c r="B8" i="10"/>
  <c r="AI7"/>
  <c r="H7" i="17" s="1"/>
  <c r="B7" i="10"/>
  <c r="AI6"/>
  <c r="H6" i="17" s="1"/>
  <c r="H106" s="1"/>
  <c r="H4" i="18" s="1"/>
  <c r="B6" i="10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G208" i="17" s="1"/>
  <c r="B208" i="9"/>
  <c r="AI207"/>
  <c r="G207" i="17" s="1"/>
  <c r="B207" i="9"/>
  <c r="AI206"/>
  <c r="G206" i="17" s="1"/>
  <c r="B206" i="9"/>
  <c r="AI205"/>
  <c r="G205" i="17" s="1"/>
  <c r="B205" i="9"/>
  <c r="AI204"/>
  <c r="G204" i="17" s="1"/>
  <c r="B204" i="9"/>
  <c r="AI203"/>
  <c r="G203" i="17" s="1"/>
  <c r="B203" i="9"/>
  <c r="AI202"/>
  <c r="G202" i="17" s="1"/>
  <c r="B202" i="9"/>
  <c r="AI201"/>
  <c r="G201" i="17" s="1"/>
  <c r="B201" i="9"/>
  <c r="AI200"/>
  <c r="G200" i="17" s="1"/>
  <c r="B200" i="9"/>
  <c r="AI199"/>
  <c r="G199" i="17" s="1"/>
  <c r="B199" i="9"/>
  <c r="AI198"/>
  <c r="G198" i="17" s="1"/>
  <c r="B198" i="9"/>
  <c r="AI197"/>
  <c r="G197" i="17" s="1"/>
  <c r="B197" i="9"/>
  <c r="AI196"/>
  <c r="G196" i="17" s="1"/>
  <c r="B196" i="9"/>
  <c r="AI195"/>
  <c r="G195" i="17" s="1"/>
  <c r="B195" i="9"/>
  <c r="AI194"/>
  <c r="G194" i="17" s="1"/>
  <c r="B194" i="9"/>
  <c r="AI193"/>
  <c r="G193" i="17" s="1"/>
  <c r="B193" i="9"/>
  <c r="AI192"/>
  <c r="G192" i="17" s="1"/>
  <c r="B192" i="9"/>
  <c r="AI191"/>
  <c r="G191" i="17" s="1"/>
  <c r="B191" i="9"/>
  <c r="AI190"/>
  <c r="G190" i="17" s="1"/>
  <c r="B190" i="9"/>
  <c r="AI189"/>
  <c r="G189" i="17" s="1"/>
  <c r="B189" i="9"/>
  <c r="AI188"/>
  <c r="G188" i="17" s="1"/>
  <c r="B188" i="9"/>
  <c r="AI187"/>
  <c r="G187" i="17" s="1"/>
  <c r="B187" i="9"/>
  <c r="AI186"/>
  <c r="G186" i="17" s="1"/>
  <c r="B186" i="9"/>
  <c r="AI185"/>
  <c r="G185" i="17" s="1"/>
  <c r="B185" i="9"/>
  <c r="AI184"/>
  <c r="G184" i="17" s="1"/>
  <c r="B184" i="9"/>
  <c r="AI183"/>
  <c r="G183" i="17" s="1"/>
  <c r="B183" i="9"/>
  <c r="AI182"/>
  <c r="G182" i="17" s="1"/>
  <c r="B182" i="9"/>
  <c r="AI181"/>
  <c r="G181" i="17" s="1"/>
  <c r="B181" i="9"/>
  <c r="AI180"/>
  <c r="G180" i="17" s="1"/>
  <c r="B180" i="9"/>
  <c r="AI179"/>
  <c r="G179" i="17" s="1"/>
  <c r="B179" i="9"/>
  <c r="AI178"/>
  <c r="G178" i="17" s="1"/>
  <c r="B178" i="9"/>
  <c r="AI177"/>
  <c r="G177" i="17" s="1"/>
  <c r="B177" i="9"/>
  <c r="AI176"/>
  <c r="G176" i="17" s="1"/>
  <c r="B176" i="9"/>
  <c r="AI175"/>
  <c r="G175" i="17" s="1"/>
  <c r="B175" i="9"/>
  <c r="AI174"/>
  <c r="G174" i="17" s="1"/>
  <c r="B174" i="9"/>
  <c r="AI173"/>
  <c r="G173" i="17" s="1"/>
  <c r="B173" i="9"/>
  <c r="AI172"/>
  <c r="G172" i="17" s="1"/>
  <c r="B172" i="9"/>
  <c r="AI171"/>
  <c r="G171" i="17" s="1"/>
  <c r="B171" i="9"/>
  <c r="AI170"/>
  <c r="G170" i="17" s="1"/>
  <c r="B170" i="9"/>
  <c r="AI169"/>
  <c r="G169" i="17" s="1"/>
  <c r="B169" i="9"/>
  <c r="AI168"/>
  <c r="G168" i="17" s="1"/>
  <c r="B168" i="9"/>
  <c r="AI167"/>
  <c r="G167" i="17" s="1"/>
  <c r="B167" i="9"/>
  <c r="AI166"/>
  <c r="G166" i="17" s="1"/>
  <c r="B166" i="9"/>
  <c r="AI165"/>
  <c r="G165" i="17" s="1"/>
  <c r="B165" i="9"/>
  <c r="AI164"/>
  <c r="G164" i="17" s="1"/>
  <c r="B164" i="9"/>
  <c r="AI163"/>
  <c r="G163" i="17" s="1"/>
  <c r="B163" i="9"/>
  <c r="AI162"/>
  <c r="G162" i="17" s="1"/>
  <c r="B162" i="9"/>
  <c r="AI161"/>
  <c r="G161" i="17" s="1"/>
  <c r="B161" i="9"/>
  <c r="AI160"/>
  <c r="G160" i="17" s="1"/>
  <c r="B160" i="9"/>
  <c r="AI159"/>
  <c r="G159" i="17" s="1"/>
  <c r="B159" i="9"/>
  <c r="AI158"/>
  <c r="G158" i="17" s="1"/>
  <c r="B158" i="9"/>
  <c r="AI157"/>
  <c r="G157" i="17" s="1"/>
  <c r="B157" i="9"/>
  <c r="AI156"/>
  <c r="G156" i="17" s="1"/>
  <c r="B156" i="9"/>
  <c r="AI155"/>
  <c r="G155" i="17" s="1"/>
  <c r="B155" i="9"/>
  <c r="AI154"/>
  <c r="G154" i="17" s="1"/>
  <c r="B154" i="9"/>
  <c r="AI153"/>
  <c r="G153" i="17" s="1"/>
  <c r="B153" i="9"/>
  <c r="AI152"/>
  <c r="G152" i="17" s="1"/>
  <c r="B152" i="9"/>
  <c r="AI151"/>
  <c r="G151" i="17" s="1"/>
  <c r="B151" i="9"/>
  <c r="AI150"/>
  <c r="G150" i="17" s="1"/>
  <c r="B150" i="9"/>
  <c r="AI149"/>
  <c r="G149" i="17" s="1"/>
  <c r="B149" i="9"/>
  <c r="AI148"/>
  <c r="G148" i="17" s="1"/>
  <c r="B148" i="9"/>
  <c r="AI147"/>
  <c r="G147" i="17" s="1"/>
  <c r="B147" i="9"/>
  <c r="AI146"/>
  <c r="G146" i="17" s="1"/>
  <c r="B146" i="9"/>
  <c r="AI145"/>
  <c r="G145" i="17" s="1"/>
  <c r="B145" i="9"/>
  <c r="AI144"/>
  <c r="G144" i="17" s="1"/>
  <c r="B144" i="9"/>
  <c r="AI143"/>
  <c r="G143" i="17" s="1"/>
  <c r="B143" i="9"/>
  <c r="AI142"/>
  <c r="G142" i="17" s="1"/>
  <c r="B142" i="9"/>
  <c r="AI141"/>
  <c r="G141" i="17" s="1"/>
  <c r="B141" i="9"/>
  <c r="AI140"/>
  <c r="G140" i="17" s="1"/>
  <c r="B140" i="9"/>
  <c r="AI139"/>
  <c r="G139" i="17" s="1"/>
  <c r="B139" i="9"/>
  <c r="AI138"/>
  <c r="G138" i="17" s="1"/>
  <c r="B138" i="9"/>
  <c r="AI137"/>
  <c r="G137" i="17" s="1"/>
  <c r="B137" i="9"/>
  <c r="AI136"/>
  <c r="G136" i="17" s="1"/>
  <c r="B136" i="9"/>
  <c r="AI135"/>
  <c r="G135" i="17" s="1"/>
  <c r="B135" i="9"/>
  <c r="AI134"/>
  <c r="G134" i="17" s="1"/>
  <c r="B134" i="9"/>
  <c r="AI133"/>
  <c r="G133" i="17" s="1"/>
  <c r="B133" i="9"/>
  <c r="AI132"/>
  <c r="G132" i="17" s="1"/>
  <c r="B132" i="9"/>
  <c r="AI131"/>
  <c r="G131" i="17" s="1"/>
  <c r="B131" i="9"/>
  <c r="AI130"/>
  <c r="G130" i="17" s="1"/>
  <c r="B130" i="9"/>
  <c r="AI129"/>
  <c r="G129" i="17" s="1"/>
  <c r="B129" i="9"/>
  <c r="AI128"/>
  <c r="G128" i="17" s="1"/>
  <c r="B128" i="9"/>
  <c r="AI127"/>
  <c r="G127" i="17" s="1"/>
  <c r="B127" i="9"/>
  <c r="AI126"/>
  <c r="G126" i="17" s="1"/>
  <c r="B126" i="9"/>
  <c r="AI125"/>
  <c r="G125" i="17" s="1"/>
  <c r="B125" i="9"/>
  <c r="AI124"/>
  <c r="G124" i="17" s="1"/>
  <c r="B124" i="9"/>
  <c r="AI123"/>
  <c r="G123" i="17" s="1"/>
  <c r="B123" i="9"/>
  <c r="AI122"/>
  <c r="G122" i="17" s="1"/>
  <c r="B122" i="9"/>
  <c r="AI121"/>
  <c r="G121" i="17" s="1"/>
  <c r="B121" i="9"/>
  <c r="AI120"/>
  <c r="G120" i="17" s="1"/>
  <c r="B120" i="9"/>
  <c r="AI119"/>
  <c r="G119" i="17" s="1"/>
  <c r="B119" i="9"/>
  <c r="AI118"/>
  <c r="G118" i="17" s="1"/>
  <c r="B118" i="9"/>
  <c r="AI117"/>
  <c r="G117" i="17" s="1"/>
  <c r="B117" i="9"/>
  <c r="AI116"/>
  <c r="G116" i="17" s="1"/>
  <c r="B116" i="9"/>
  <c r="AI115"/>
  <c r="G115" i="17" s="1"/>
  <c r="B115" i="9"/>
  <c r="AI114"/>
  <c r="G114" i="17" s="1"/>
  <c r="B114" i="9"/>
  <c r="AI113"/>
  <c r="G113" i="17" s="1"/>
  <c r="B113" i="9"/>
  <c r="AI112"/>
  <c r="G112" i="17" s="1"/>
  <c r="B112" i="9"/>
  <c r="AI111"/>
  <c r="G111" i="17" s="1"/>
  <c r="B111" i="9"/>
  <c r="AI110"/>
  <c r="G110" i="17" s="1"/>
  <c r="B110" i="9"/>
  <c r="AI109"/>
  <c r="G109" i="17" s="1"/>
  <c r="B109" i="9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AI105"/>
  <c r="G105" i="17" s="1"/>
  <c r="B105" i="9"/>
  <c r="AI104"/>
  <c r="G104" i="17" s="1"/>
  <c r="B104" i="9"/>
  <c r="AI103"/>
  <c r="G103" i="17" s="1"/>
  <c r="B103" i="9"/>
  <c r="AI102"/>
  <c r="G102" i="17" s="1"/>
  <c r="B102" i="9"/>
  <c r="AI101"/>
  <c r="G101" i="17" s="1"/>
  <c r="B101" i="9"/>
  <c r="AI100"/>
  <c r="G100" i="17" s="1"/>
  <c r="B100" i="9"/>
  <c r="AI99"/>
  <c r="G99" i="17" s="1"/>
  <c r="B99" i="9"/>
  <c r="AI98"/>
  <c r="G98" i="17" s="1"/>
  <c r="B98" i="9"/>
  <c r="AI97"/>
  <c r="G97" i="17" s="1"/>
  <c r="B97" i="9"/>
  <c r="AI96"/>
  <c r="G96" i="17" s="1"/>
  <c r="B96" i="9"/>
  <c r="AI95"/>
  <c r="G95" i="17" s="1"/>
  <c r="B95" i="9"/>
  <c r="AI94"/>
  <c r="G94" i="17" s="1"/>
  <c r="B94" i="9"/>
  <c r="AI93"/>
  <c r="G93" i="17" s="1"/>
  <c r="B93" i="9"/>
  <c r="AI92"/>
  <c r="G92" i="17" s="1"/>
  <c r="B92" i="9"/>
  <c r="AI91"/>
  <c r="G91" i="17" s="1"/>
  <c r="B91" i="9"/>
  <c r="AI90"/>
  <c r="G90" i="17" s="1"/>
  <c r="B90" i="9"/>
  <c r="AI89"/>
  <c r="G89" i="17" s="1"/>
  <c r="B89" i="9"/>
  <c r="AI88"/>
  <c r="G88" i="17" s="1"/>
  <c r="B88" i="9"/>
  <c r="AI87"/>
  <c r="G87" i="17" s="1"/>
  <c r="B87" i="9"/>
  <c r="AI86"/>
  <c r="G86" i="17" s="1"/>
  <c r="B86" i="9"/>
  <c r="AI85"/>
  <c r="G85" i="17" s="1"/>
  <c r="B85" i="9"/>
  <c r="AI84"/>
  <c r="G84" i="17" s="1"/>
  <c r="B84" i="9"/>
  <c r="AI83"/>
  <c r="G83" i="17" s="1"/>
  <c r="B83" i="9"/>
  <c r="AI82"/>
  <c r="G82" i="17" s="1"/>
  <c r="B82" i="9"/>
  <c r="AI81"/>
  <c r="G81" i="17" s="1"/>
  <c r="B81" i="9"/>
  <c r="AI80"/>
  <c r="G80" i="17" s="1"/>
  <c r="B80" i="9"/>
  <c r="AI79"/>
  <c r="G79" i="17" s="1"/>
  <c r="B79" i="9"/>
  <c r="AI78"/>
  <c r="G78" i="17" s="1"/>
  <c r="B78" i="9"/>
  <c r="AI77"/>
  <c r="G77" i="17" s="1"/>
  <c r="B77" i="9"/>
  <c r="AI76"/>
  <c r="G76" i="17" s="1"/>
  <c r="B76" i="9"/>
  <c r="AI75"/>
  <c r="G75" i="17" s="1"/>
  <c r="B75" i="9"/>
  <c r="AI74"/>
  <c r="G74" i="17" s="1"/>
  <c r="B74" i="9"/>
  <c r="AI73"/>
  <c r="G73" i="17" s="1"/>
  <c r="B73" i="9"/>
  <c r="AI72"/>
  <c r="G72" i="17" s="1"/>
  <c r="B72" i="9"/>
  <c r="AI71"/>
  <c r="G71" i="17" s="1"/>
  <c r="B71" i="9"/>
  <c r="AI70"/>
  <c r="G70" i="17" s="1"/>
  <c r="B70" i="9"/>
  <c r="AI69"/>
  <c r="G69" i="17" s="1"/>
  <c r="B69" i="9"/>
  <c r="AI68"/>
  <c r="G68" i="17" s="1"/>
  <c r="B68" i="9"/>
  <c r="AI67"/>
  <c r="G67" i="17" s="1"/>
  <c r="B67" i="9"/>
  <c r="AI66"/>
  <c r="G66" i="17" s="1"/>
  <c r="B66" i="9"/>
  <c r="AI65"/>
  <c r="G65" i="17" s="1"/>
  <c r="B65" i="9"/>
  <c r="AI64"/>
  <c r="G64" i="17" s="1"/>
  <c r="B64" i="9"/>
  <c r="AI63"/>
  <c r="G63" i="17" s="1"/>
  <c r="B63" i="9"/>
  <c r="AI62"/>
  <c r="G62" i="17" s="1"/>
  <c r="B62" i="9"/>
  <c r="AI61"/>
  <c r="G61" i="17" s="1"/>
  <c r="B61" i="9"/>
  <c r="AI60"/>
  <c r="G60" i="17" s="1"/>
  <c r="B60" i="9"/>
  <c r="AI59"/>
  <c r="G59" i="17" s="1"/>
  <c r="B59" i="9"/>
  <c r="AI58"/>
  <c r="G58" i="17" s="1"/>
  <c r="B58" i="9"/>
  <c r="AI57"/>
  <c r="G57" i="17" s="1"/>
  <c r="B57" i="9"/>
  <c r="AI56"/>
  <c r="G56" i="17" s="1"/>
  <c r="B56" i="9"/>
  <c r="AI55"/>
  <c r="G55" i="17" s="1"/>
  <c r="B55" i="9"/>
  <c r="AI54"/>
  <c r="G54" i="17" s="1"/>
  <c r="B54" i="9"/>
  <c r="AI53"/>
  <c r="G53" i="17" s="1"/>
  <c r="B53" i="9"/>
  <c r="AI52"/>
  <c r="G52" i="17" s="1"/>
  <c r="B52" i="9"/>
  <c r="AI51"/>
  <c r="G51" i="17" s="1"/>
  <c r="B51" i="9"/>
  <c r="AI50"/>
  <c r="G50" i="17" s="1"/>
  <c r="B50" i="9"/>
  <c r="AI49"/>
  <c r="G49" i="17" s="1"/>
  <c r="B49" i="9"/>
  <c r="AI48"/>
  <c r="G48" i="17" s="1"/>
  <c r="B48" i="9"/>
  <c r="AI47"/>
  <c r="G47" i="17" s="1"/>
  <c r="B47" i="9"/>
  <c r="AI46"/>
  <c r="G46" i="17" s="1"/>
  <c r="B46" i="9"/>
  <c r="AI45"/>
  <c r="G45" i="17" s="1"/>
  <c r="B45" i="9"/>
  <c r="AI44"/>
  <c r="G44" i="17" s="1"/>
  <c r="B44" i="9"/>
  <c r="AI43"/>
  <c r="G43" i="17" s="1"/>
  <c r="B43" i="9"/>
  <c r="AI42"/>
  <c r="G42" i="17" s="1"/>
  <c r="B42" i="9"/>
  <c r="AI41"/>
  <c r="G41" i="17" s="1"/>
  <c r="B41" i="9"/>
  <c r="AI40"/>
  <c r="G40" i="17" s="1"/>
  <c r="B40" i="9"/>
  <c r="AI39"/>
  <c r="G39" i="17" s="1"/>
  <c r="B39" i="9"/>
  <c r="AI38"/>
  <c r="G38" i="17" s="1"/>
  <c r="B38" i="9"/>
  <c r="AI37"/>
  <c r="G37" i="17" s="1"/>
  <c r="B37" i="9"/>
  <c r="AI36"/>
  <c r="G36" i="17" s="1"/>
  <c r="B36" i="9"/>
  <c r="AI35"/>
  <c r="G35" i="17" s="1"/>
  <c r="B35" i="9"/>
  <c r="AI34"/>
  <c r="G34" i="17" s="1"/>
  <c r="B34" i="9"/>
  <c r="AI33"/>
  <c r="G33" i="17" s="1"/>
  <c r="B33" i="9"/>
  <c r="AI32"/>
  <c r="G32" i="17" s="1"/>
  <c r="B32" i="9"/>
  <c r="AI31"/>
  <c r="G31" i="17" s="1"/>
  <c r="B31" i="9"/>
  <c r="AI30"/>
  <c r="G30" i="17" s="1"/>
  <c r="B30" i="9"/>
  <c r="AI29"/>
  <c r="G29" i="17" s="1"/>
  <c r="B29" i="9"/>
  <c r="AI28"/>
  <c r="G28" i="17" s="1"/>
  <c r="B28" i="9"/>
  <c r="AI27"/>
  <c r="G27" i="17" s="1"/>
  <c r="B27" i="9"/>
  <c r="AI26"/>
  <c r="G26" i="17" s="1"/>
  <c r="B26" i="9"/>
  <c r="AI25"/>
  <c r="G25" i="17" s="1"/>
  <c r="B25" i="9"/>
  <c r="AI24"/>
  <c r="G24" i="17" s="1"/>
  <c r="B24" i="9"/>
  <c r="AI23"/>
  <c r="G23" i="17" s="1"/>
  <c r="B23" i="9"/>
  <c r="AI22"/>
  <c r="G22" i="17" s="1"/>
  <c r="B22" i="9"/>
  <c r="AI21"/>
  <c r="G21" i="17" s="1"/>
  <c r="B21" i="9"/>
  <c r="AI20"/>
  <c r="G20" i="17" s="1"/>
  <c r="B20" i="9"/>
  <c r="AI19"/>
  <c r="G19" i="17" s="1"/>
  <c r="B19" i="9"/>
  <c r="AI18"/>
  <c r="G18" i="17" s="1"/>
  <c r="B18" i="9"/>
  <c r="AI17"/>
  <c r="G17" i="17" s="1"/>
  <c r="B17" i="9"/>
  <c r="AI16"/>
  <c r="G16" i="17" s="1"/>
  <c r="B16" i="9"/>
  <c r="AI15"/>
  <c r="G15" i="17" s="1"/>
  <c r="B15" i="9"/>
  <c r="AI14"/>
  <c r="G14" i="17" s="1"/>
  <c r="B14" i="9"/>
  <c r="AI13"/>
  <c r="G13" i="17" s="1"/>
  <c r="B13" i="9"/>
  <c r="AI12"/>
  <c r="G12" i="17" s="1"/>
  <c r="B12" i="9"/>
  <c r="AI11"/>
  <c r="G11" i="17" s="1"/>
  <c r="B11" i="9"/>
  <c r="AI10"/>
  <c r="G10" i="17" s="1"/>
  <c r="B10" i="9"/>
  <c r="AI9"/>
  <c r="G9" i="17" s="1"/>
  <c r="B9" i="9"/>
  <c r="AI8"/>
  <c r="G8" i="17" s="1"/>
  <c r="B8" i="9"/>
  <c r="AI7"/>
  <c r="G7" i="17" s="1"/>
  <c r="B7" i="9"/>
  <c r="AI6"/>
  <c r="B6"/>
  <c r="D3"/>
  <c r="D212" s="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8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F208" i="17" s="1"/>
  <c r="B208" i="8"/>
  <c r="AI207"/>
  <c r="F207" i="17" s="1"/>
  <c r="B207" i="8"/>
  <c r="AI206"/>
  <c r="F206" i="17" s="1"/>
  <c r="B206" i="8"/>
  <c r="AI205"/>
  <c r="F205" i="17" s="1"/>
  <c r="B205" i="8"/>
  <c r="AI204"/>
  <c r="F204" i="17" s="1"/>
  <c r="B204" i="8"/>
  <c r="AI203"/>
  <c r="F203" i="17" s="1"/>
  <c r="B203" i="8"/>
  <c r="AI202"/>
  <c r="F202" i="17" s="1"/>
  <c r="B202" i="8"/>
  <c r="AI201"/>
  <c r="F201" i="17" s="1"/>
  <c r="B201" i="8"/>
  <c r="AI200"/>
  <c r="F200" i="17" s="1"/>
  <c r="B200" i="8"/>
  <c r="AI199"/>
  <c r="F199" i="17" s="1"/>
  <c r="B199" i="8"/>
  <c r="AI198"/>
  <c r="F198" i="17" s="1"/>
  <c r="B198" i="8"/>
  <c r="AI197"/>
  <c r="F197" i="17" s="1"/>
  <c r="B197" i="8"/>
  <c r="AI196"/>
  <c r="F196" i="17" s="1"/>
  <c r="B196" i="8"/>
  <c r="AI195"/>
  <c r="F195" i="17" s="1"/>
  <c r="B195" i="8"/>
  <c r="AI194"/>
  <c r="F194" i="17" s="1"/>
  <c r="B194" i="8"/>
  <c r="AI193"/>
  <c r="F193" i="17" s="1"/>
  <c r="B193" i="8"/>
  <c r="AI192"/>
  <c r="F192" i="17" s="1"/>
  <c r="B192" i="8"/>
  <c r="AI191"/>
  <c r="F191" i="17" s="1"/>
  <c r="B191" i="8"/>
  <c r="AI190"/>
  <c r="F190" i="17" s="1"/>
  <c r="B190" i="8"/>
  <c r="AI189"/>
  <c r="F189" i="17" s="1"/>
  <c r="B189" i="8"/>
  <c r="AI188"/>
  <c r="F188" i="17" s="1"/>
  <c r="B188" i="8"/>
  <c r="AI187"/>
  <c r="F187" i="17" s="1"/>
  <c r="B187" i="8"/>
  <c r="AI186"/>
  <c r="F186" i="17" s="1"/>
  <c r="B186" i="8"/>
  <c r="AI185"/>
  <c r="F185" i="17" s="1"/>
  <c r="B185" i="8"/>
  <c r="AI184"/>
  <c r="F184" i="17" s="1"/>
  <c r="B184" i="8"/>
  <c r="AI183"/>
  <c r="F183" i="17" s="1"/>
  <c r="B183" i="8"/>
  <c r="AI182"/>
  <c r="F182" i="17" s="1"/>
  <c r="B182" i="8"/>
  <c r="AI181"/>
  <c r="F181" i="17" s="1"/>
  <c r="B181" i="8"/>
  <c r="AI180"/>
  <c r="F180" i="17" s="1"/>
  <c r="B180" i="8"/>
  <c r="AI179"/>
  <c r="F179" i="17" s="1"/>
  <c r="B179" i="8"/>
  <c r="AI178"/>
  <c r="F178" i="17" s="1"/>
  <c r="B178" i="8"/>
  <c r="AI177"/>
  <c r="F177" i="17" s="1"/>
  <c r="B177" i="8"/>
  <c r="AI176"/>
  <c r="F176" i="17" s="1"/>
  <c r="B176" i="8"/>
  <c r="AI175"/>
  <c r="F175" i="17" s="1"/>
  <c r="B175" i="8"/>
  <c r="AI174"/>
  <c r="F174" i="17" s="1"/>
  <c r="B174" i="8"/>
  <c r="AI173"/>
  <c r="F173" i="17" s="1"/>
  <c r="B173" i="8"/>
  <c r="AI172"/>
  <c r="F172" i="17" s="1"/>
  <c r="B172" i="8"/>
  <c r="AI171"/>
  <c r="F171" i="17" s="1"/>
  <c r="B171" i="8"/>
  <c r="AI170"/>
  <c r="F170" i="17" s="1"/>
  <c r="B170" i="8"/>
  <c r="AI169"/>
  <c r="F169" i="17" s="1"/>
  <c r="B169" i="8"/>
  <c r="AI168"/>
  <c r="F168" i="17" s="1"/>
  <c r="B168" i="8"/>
  <c r="AI167"/>
  <c r="F167" i="17" s="1"/>
  <c r="B167" i="8"/>
  <c r="AI166"/>
  <c r="F166" i="17" s="1"/>
  <c r="B166" i="8"/>
  <c r="AI165"/>
  <c r="F165" i="17" s="1"/>
  <c r="B165" i="8"/>
  <c r="AI164"/>
  <c r="F164" i="17" s="1"/>
  <c r="B164" i="8"/>
  <c r="AI163"/>
  <c r="F163" i="17" s="1"/>
  <c r="B163" i="8"/>
  <c r="AI162"/>
  <c r="F162" i="17" s="1"/>
  <c r="B162" i="8"/>
  <c r="AI161"/>
  <c r="F161" i="17" s="1"/>
  <c r="B161" i="8"/>
  <c r="AI160"/>
  <c r="F160" i="17" s="1"/>
  <c r="B160" i="8"/>
  <c r="AI159"/>
  <c r="F159" i="17" s="1"/>
  <c r="B159" i="8"/>
  <c r="AI158"/>
  <c r="F158" i="17" s="1"/>
  <c r="B158" i="8"/>
  <c r="AI157"/>
  <c r="F157" i="17" s="1"/>
  <c r="B157" i="8"/>
  <c r="AI156"/>
  <c r="F156" i="17" s="1"/>
  <c r="B156" i="8"/>
  <c r="AI155"/>
  <c r="F155" i="17" s="1"/>
  <c r="B155" i="8"/>
  <c r="AI154"/>
  <c r="F154" i="17" s="1"/>
  <c r="B154" i="8"/>
  <c r="AI153"/>
  <c r="F153" i="17" s="1"/>
  <c r="B153" i="8"/>
  <c r="AI152"/>
  <c r="F152" i="17" s="1"/>
  <c r="B152" i="8"/>
  <c r="AI151"/>
  <c r="F151" i="17" s="1"/>
  <c r="B151" i="8"/>
  <c r="AI150"/>
  <c r="F150" i="17" s="1"/>
  <c r="B150" i="8"/>
  <c r="AI149"/>
  <c r="F149" i="17" s="1"/>
  <c r="B149" i="8"/>
  <c r="AI148"/>
  <c r="F148" i="17" s="1"/>
  <c r="B148" i="8"/>
  <c r="AI147"/>
  <c r="F147" i="17" s="1"/>
  <c r="B147" i="8"/>
  <c r="AI146"/>
  <c r="F146" i="17" s="1"/>
  <c r="B146" i="8"/>
  <c r="AI145"/>
  <c r="F145" i="17" s="1"/>
  <c r="B145" i="8"/>
  <c r="AI144"/>
  <c r="F144" i="17" s="1"/>
  <c r="B144" i="8"/>
  <c r="AI143"/>
  <c r="F143" i="17" s="1"/>
  <c r="B143" i="8"/>
  <c r="AI142"/>
  <c r="F142" i="17" s="1"/>
  <c r="B142" i="8"/>
  <c r="AI141"/>
  <c r="F141" i="17" s="1"/>
  <c r="B141" i="8"/>
  <c r="AI140"/>
  <c r="F140" i="17" s="1"/>
  <c r="B140" i="8"/>
  <c r="AI139"/>
  <c r="F139" i="17" s="1"/>
  <c r="B139" i="8"/>
  <c r="AI138"/>
  <c r="F138" i="17" s="1"/>
  <c r="B138" i="8"/>
  <c r="AI137"/>
  <c r="F137" i="17" s="1"/>
  <c r="B137" i="8"/>
  <c r="AI136"/>
  <c r="F136" i="17" s="1"/>
  <c r="B136" i="8"/>
  <c r="AI135"/>
  <c r="F135" i="17" s="1"/>
  <c r="B135" i="8"/>
  <c r="AI134"/>
  <c r="F134" i="17" s="1"/>
  <c r="B134" i="8"/>
  <c r="AI133"/>
  <c r="F133" i="17" s="1"/>
  <c r="B133" i="8"/>
  <c r="AI132"/>
  <c r="F132" i="17" s="1"/>
  <c r="B132" i="8"/>
  <c r="AI131"/>
  <c r="F131" i="17" s="1"/>
  <c r="B131" i="8"/>
  <c r="AI130"/>
  <c r="F130" i="17" s="1"/>
  <c r="B130" i="8"/>
  <c r="AI129"/>
  <c r="F129" i="17" s="1"/>
  <c r="B129" i="8"/>
  <c r="AI128"/>
  <c r="F128" i="17" s="1"/>
  <c r="B128" i="8"/>
  <c r="AI127"/>
  <c r="F127" i="17" s="1"/>
  <c r="B127" i="8"/>
  <c r="AI126"/>
  <c r="F126" i="17" s="1"/>
  <c r="B126" i="8"/>
  <c r="AI125"/>
  <c r="F125" i="17" s="1"/>
  <c r="B125" i="8"/>
  <c r="AI124"/>
  <c r="F124" i="17" s="1"/>
  <c r="B124" i="8"/>
  <c r="AI123"/>
  <c r="F123" i="17" s="1"/>
  <c r="B123" i="8"/>
  <c r="AI122"/>
  <c r="F122" i="17" s="1"/>
  <c r="B122" i="8"/>
  <c r="AI121"/>
  <c r="F121" i="17" s="1"/>
  <c r="B121" i="8"/>
  <c r="AI120"/>
  <c r="F120" i="17" s="1"/>
  <c r="B120" i="8"/>
  <c r="AI119"/>
  <c r="F119" i="17" s="1"/>
  <c r="B119" i="8"/>
  <c r="AI118"/>
  <c r="F118" i="17" s="1"/>
  <c r="B118" i="8"/>
  <c r="AI117"/>
  <c r="F117" i="17" s="1"/>
  <c r="B117" i="8"/>
  <c r="AI116"/>
  <c r="F116" i="17" s="1"/>
  <c r="B116" i="8"/>
  <c r="AI115"/>
  <c r="F115" i="17" s="1"/>
  <c r="B115" i="8"/>
  <c r="AI114"/>
  <c r="F114" i="17" s="1"/>
  <c r="B114" i="8"/>
  <c r="AI113"/>
  <c r="F113" i="17" s="1"/>
  <c r="B113" i="8"/>
  <c r="AI112"/>
  <c r="F112" i="17" s="1"/>
  <c r="B112" i="8"/>
  <c r="AI111"/>
  <c r="F111" i="17" s="1"/>
  <c r="B111" i="8"/>
  <c r="AI110"/>
  <c r="F110" i="17" s="1"/>
  <c r="B110" i="8"/>
  <c r="AI109"/>
  <c r="F109" i="17" s="1"/>
  <c r="F209" s="1"/>
  <c r="F5" i="18" s="1"/>
  <c r="B109" i="8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D212" s="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AI105"/>
  <c r="F105" i="17" s="1"/>
  <c r="B105" i="8"/>
  <c r="AI104"/>
  <c r="F104" i="17" s="1"/>
  <c r="B104" i="8"/>
  <c r="AI103"/>
  <c r="F103" i="17" s="1"/>
  <c r="B103" i="8"/>
  <c r="AI102"/>
  <c r="F102" i="17" s="1"/>
  <c r="B102" i="8"/>
  <c r="AI101"/>
  <c r="F101" i="17" s="1"/>
  <c r="B101" i="8"/>
  <c r="AI100"/>
  <c r="F100" i="17" s="1"/>
  <c r="B100" i="8"/>
  <c r="AI99"/>
  <c r="F99" i="17" s="1"/>
  <c r="B99" i="8"/>
  <c r="AI98"/>
  <c r="F98" i="17" s="1"/>
  <c r="B98" i="8"/>
  <c r="AI97"/>
  <c r="F97" i="17" s="1"/>
  <c r="B97" i="8"/>
  <c r="AI96"/>
  <c r="F96" i="17" s="1"/>
  <c r="B96" i="8"/>
  <c r="AI95"/>
  <c r="F95" i="17" s="1"/>
  <c r="B95" i="8"/>
  <c r="AI94"/>
  <c r="F94" i="17" s="1"/>
  <c r="B94" i="8"/>
  <c r="AI93"/>
  <c r="F93" i="17" s="1"/>
  <c r="B93" i="8"/>
  <c r="AI92"/>
  <c r="F92" i="17" s="1"/>
  <c r="B92" i="8"/>
  <c r="AI91"/>
  <c r="F91" i="17" s="1"/>
  <c r="B91" i="8"/>
  <c r="AI90"/>
  <c r="F90" i="17" s="1"/>
  <c r="B90" i="8"/>
  <c r="AI89"/>
  <c r="F89" i="17" s="1"/>
  <c r="B89" i="8"/>
  <c r="AI88"/>
  <c r="F88" i="17" s="1"/>
  <c r="B88" i="8"/>
  <c r="AI87"/>
  <c r="F87" i="17" s="1"/>
  <c r="B87" i="8"/>
  <c r="AI86"/>
  <c r="F86" i="17" s="1"/>
  <c r="B86" i="8"/>
  <c r="AI85"/>
  <c r="F85" i="17" s="1"/>
  <c r="B85" i="8"/>
  <c r="AI84"/>
  <c r="F84" i="17" s="1"/>
  <c r="B84" i="8"/>
  <c r="AI83"/>
  <c r="F83" i="17" s="1"/>
  <c r="B83" i="8"/>
  <c r="AI82"/>
  <c r="F82" i="17" s="1"/>
  <c r="B82" i="8"/>
  <c r="AI81"/>
  <c r="F81" i="17" s="1"/>
  <c r="B81" i="8"/>
  <c r="AI80"/>
  <c r="F80" i="17" s="1"/>
  <c r="B80" i="8"/>
  <c r="AI79"/>
  <c r="F79" i="17" s="1"/>
  <c r="B79" i="8"/>
  <c r="AI78"/>
  <c r="F78" i="17" s="1"/>
  <c r="B78" i="8"/>
  <c r="AI77"/>
  <c r="F77" i="17" s="1"/>
  <c r="B77" i="8"/>
  <c r="AI76"/>
  <c r="F76" i="17" s="1"/>
  <c r="B76" i="8"/>
  <c r="AI75"/>
  <c r="F75" i="17" s="1"/>
  <c r="B75" i="8"/>
  <c r="AI74"/>
  <c r="F74" i="17" s="1"/>
  <c r="B74" i="8"/>
  <c r="AI73"/>
  <c r="F73" i="17" s="1"/>
  <c r="B73" i="8"/>
  <c r="AI72"/>
  <c r="F72" i="17" s="1"/>
  <c r="B72" i="8"/>
  <c r="AI71"/>
  <c r="F71" i="17" s="1"/>
  <c r="B71" i="8"/>
  <c r="AI70"/>
  <c r="F70" i="17" s="1"/>
  <c r="B70" i="8"/>
  <c r="AI69"/>
  <c r="F69" i="17" s="1"/>
  <c r="B69" i="8"/>
  <c r="AI68"/>
  <c r="F68" i="17" s="1"/>
  <c r="B68" i="8"/>
  <c r="AI67"/>
  <c r="F67" i="17" s="1"/>
  <c r="B67" i="8"/>
  <c r="AI66"/>
  <c r="F66" i="17" s="1"/>
  <c r="B66" i="8"/>
  <c r="AI65"/>
  <c r="F65" i="17" s="1"/>
  <c r="B65" i="8"/>
  <c r="AI64"/>
  <c r="F64" i="17" s="1"/>
  <c r="B64" i="8"/>
  <c r="AI63"/>
  <c r="F63" i="17" s="1"/>
  <c r="B63" i="8"/>
  <c r="AI62"/>
  <c r="F62" i="17" s="1"/>
  <c r="B62" i="8"/>
  <c r="AI61"/>
  <c r="F61" i="17" s="1"/>
  <c r="B61" i="8"/>
  <c r="AI60"/>
  <c r="F60" i="17" s="1"/>
  <c r="B60" i="8"/>
  <c r="AI59"/>
  <c r="F59" i="17" s="1"/>
  <c r="B59" i="8"/>
  <c r="AI58"/>
  <c r="F58" i="17" s="1"/>
  <c r="B58" i="8"/>
  <c r="AI57"/>
  <c r="F57" i="17" s="1"/>
  <c r="B57" i="8"/>
  <c r="AI56"/>
  <c r="F56" i="17" s="1"/>
  <c r="B56" i="8"/>
  <c r="AI55"/>
  <c r="F55" i="17" s="1"/>
  <c r="B55" i="8"/>
  <c r="AI54"/>
  <c r="F54" i="17" s="1"/>
  <c r="B54" i="8"/>
  <c r="AI53"/>
  <c r="F53" i="17" s="1"/>
  <c r="B53" i="8"/>
  <c r="AI52"/>
  <c r="F52" i="17" s="1"/>
  <c r="B52" i="8"/>
  <c r="AI51"/>
  <c r="F51" i="17" s="1"/>
  <c r="B51" i="8"/>
  <c r="AI50"/>
  <c r="F50" i="17" s="1"/>
  <c r="B50" i="8"/>
  <c r="AI49"/>
  <c r="F49" i="17" s="1"/>
  <c r="B49" i="8"/>
  <c r="AI48"/>
  <c r="F48" i="17" s="1"/>
  <c r="B48" i="8"/>
  <c r="AI47"/>
  <c r="F47" i="17" s="1"/>
  <c r="B47" i="8"/>
  <c r="AI46"/>
  <c r="F46" i="17" s="1"/>
  <c r="B46" i="8"/>
  <c r="AI45"/>
  <c r="F45" i="17" s="1"/>
  <c r="B45" i="8"/>
  <c r="AI44"/>
  <c r="F44" i="17" s="1"/>
  <c r="B44" i="8"/>
  <c r="AI43"/>
  <c r="F43" i="17" s="1"/>
  <c r="B43" i="8"/>
  <c r="AI42"/>
  <c r="F42" i="17" s="1"/>
  <c r="B42" i="8"/>
  <c r="AI41"/>
  <c r="F41" i="17" s="1"/>
  <c r="B41" i="8"/>
  <c r="AI40"/>
  <c r="F40" i="17" s="1"/>
  <c r="B40" i="8"/>
  <c r="AI39"/>
  <c r="F39" i="17" s="1"/>
  <c r="B39" i="8"/>
  <c r="AI38"/>
  <c r="F38" i="17" s="1"/>
  <c r="B38" i="8"/>
  <c r="AI37"/>
  <c r="F37" i="17" s="1"/>
  <c r="B37" i="8"/>
  <c r="AI36"/>
  <c r="F36" i="17" s="1"/>
  <c r="B36" i="8"/>
  <c r="AI35"/>
  <c r="F35" i="17" s="1"/>
  <c r="B35" i="8"/>
  <c r="AI34"/>
  <c r="F34" i="17" s="1"/>
  <c r="B34" i="8"/>
  <c r="AI33"/>
  <c r="F33" i="17" s="1"/>
  <c r="B33" i="8"/>
  <c r="AI32"/>
  <c r="F32" i="17" s="1"/>
  <c r="B32" i="8"/>
  <c r="AI31"/>
  <c r="F31" i="17" s="1"/>
  <c r="B31" i="8"/>
  <c r="AI30"/>
  <c r="F30" i="17" s="1"/>
  <c r="B30" i="8"/>
  <c r="AI29"/>
  <c r="F29" i="17" s="1"/>
  <c r="B29" i="8"/>
  <c r="AI28"/>
  <c r="F28" i="17" s="1"/>
  <c r="B28" i="8"/>
  <c r="AI27"/>
  <c r="F27" i="17" s="1"/>
  <c r="B27" i="8"/>
  <c r="AI26"/>
  <c r="F26" i="17" s="1"/>
  <c r="B26" i="8"/>
  <c r="AI25"/>
  <c r="F25" i="17" s="1"/>
  <c r="B25" i="8"/>
  <c r="AI24"/>
  <c r="F24" i="17" s="1"/>
  <c r="B24" i="8"/>
  <c r="AI23"/>
  <c r="F23" i="17" s="1"/>
  <c r="B23" i="8"/>
  <c r="AI22"/>
  <c r="F22" i="17" s="1"/>
  <c r="B22" i="8"/>
  <c r="AI21"/>
  <c r="F21" i="17" s="1"/>
  <c r="B21" i="8"/>
  <c r="AI20"/>
  <c r="F20" i="17" s="1"/>
  <c r="B20" i="8"/>
  <c r="AI19"/>
  <c r="F19" i="17" s="1"/>
  <c r="B19" i="8"/>
  <c r="AI18"/>
  <c r="F18" i="17" s="1"/>
  <c r="B18" i="8"/>
  <c r="AI17"/>
  <c r="F17" i="17" s="1"/>
  <c r="B17" i="8"/>
  <c r="AI16"/>
  <c r="F16" i="17" s="1"/>
  <c r="B16" i="8"/>
  <c r="AI15"/>
  <c r="F15" i="17" s="1"/>
  <c r="B15" i="8"/>
  <c r="AI14"/>
  <c r="F14" i="17" s="1"/>
  <c r="B14" i="8"/>
  <c r="AI13"/>
  <c r="F13" i="17" s="1"/>
  <c r="B13" i="8"/>
  <c r="AI12"/>
  <c r="F12" i="17" s="1"/>
  <c r="B12" i="8"/>
  <c r="AI11"/>
  <c r="F11" i="17" s="1"/>
  <c r="B11" i="8"/>
  <c r="AI10"/>
  <c r="F10" i="17" s="1"/>
  <c r="B10" i="8"/>
  <c r="AI9"/>
  <c r="F9" i="17" s="1"/>
  <c r="B9" i="8"/>
  <c r="AI8"/>
  <c r="F8" i="17" s="1"/>
  <c r="B8" i="8"/>
  <c r="AI7"/>
  <c r="F7" i="17" s="1"/>
  <c r="B7" i="8"/>
  <c r="AI6"/>
  <c r="F6" i="17" s="1"/>
  <c r="F106" s="1"/>
  <c r="F4" i="18" s="1"/>
  <c r="B6" i="8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7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E208" i="17" s="1"/>
  <c r="B208" i="7"/>
  <c r="AI207"/>
  <c r="E207" i="17" s="1"/>
  <c r="B207" i="7"/>
  <c r="AI206"/>
  <c r="E206" i="17" s="1"/>
  <c r="B206" i="7"/>
  <c r="AI205"/>
  <c r="E205" i="17" s="1"/>
  <c r="B205" i="7"/>
  <c r="AI204"/>
  <c r="E204" i="17" s="1"/>
  <c r="B204" i="7"/>
  <c r="AI203"/>
  <c r="E203" i="17" s="1"/>
  <c r="B203" i="7"/>
  <c r="AI202"/>
  <c r="E202" i="17" s="1"/>
  <c r="B202" i="7"/>
  <c r="AI201"/>
  <c r="E201" i="17" s="1"/>
  <c r="B201" i="7"/>
  <c r="AI200"/>
  <c r="E200" i="17" s="1"/>
  <c r="B200" i="7"/>
  <c r="AI199"/>
  <c r="E199" i="17" s="1"/>
  <c r="B199" i="7"/>
  <c r="AI198"/>
  <c r="E198" i="17" s="1"/>
  <c r="B198" i="7"/>
  <c r="AI197"/>
  <c r="E197" i="17" s="1"/>
  <c r="B197" i="7"/>
  <c r="AI196"/>
  <c r="E196" i="17" s="1"/>
  <c r="B196" i="7"/>
  <c r="AI195"/>
  <c r="E195" i="17" s="1"/>
  <c r="B195" i="7"/>
  <c r="AI194"/>
  <c r="E194" i="17" s="1"/>
  <c r="B194" i="7"/>
  <c r="AI193"/>
  <c r="E193" i="17" s="1"/>
  <c r="B193" i="7"/>
  <c r="AI192"/>
  <c r="E192" i="17" s="1"/>
  <c r="B192" i="7"/>
  <c r="AI191"/>
  <c r="E191" i="17" s="1"/>
  <c r="B191" i="7"/>
  <c r="AI190"/>
  <c r="E190" i="17" s="1"/>
  <c r="B190" i="7"/>
  <c r="AI189"/>
  <c r="E189" i="17" s="1"/>
  <c r="B189" i="7"/>
  <c r="AI188"/>
  <c r="E188" i="17" s="1"/>
  <c r="B188" i="7"/>
  <c r="AI187"/>
  <c r="E187" i="17" s="1"/>
  <c r="B187" i="7"/>
  <c r="AI186"/>
  <c r="E186" i="17" s="1"/>
  <c r="B186" i="7"/>
  <c r="AI185"/>
  <c r="E185" i="17" s="1"/>
  <c r="B185" i="7"/>
  <c r="AI184"/>
  <c r="E184" i="17" s="1"/>
  <c r="B184" i="7"/>
  <c r="AI183"/>
  <c r="E183" i="17" s="1"/>
  <c r="B183" i="7"/>
  <c r="AI182"/>
  <c r="E182" i="17" s="1"/>
  <c r="B182" i="7"/>
  <c r="AI181"/>
  <c r="E181" i="17" s="1"/>
  <c r="B181" i="7"/>
  <c r="AI180"/>
  <c r="E180" i="17" s="1"/>
  <c r="B180" i="7"/>
  <c r="AI179"/>
  <c r="E179" i="17" s="1"/>
  <c r="B179" i="7"/>
  <c r="AI178"/>
  <c r="E178" i="17" s="1"/>
  <c r="B178" i="7"/>
  <c r="AI177"/>
  <c r="E177" i="17" s="1"/>
  <c r="B177" i="7"/>
  <c r="AI176"/>
  <c r="E176" i="17" s="1"/>
  <c r="B176" i="7"/>
  <c r="AI175"/>
  <c r="E175" i="17" s="1"/>
  <c r="B175" i="7"/>
  <c r="AI174"/>
  <c r="E174" i="17" s="1"/>
  <c r="B174" i="7"/>
  <c r="AI173"/>
  <c r="E173" i="17" s="1"/>
  <c r="B173" i="7"/>
  <c r="AI172"/>
  <c r="E172" i="17" s="1"/>
  <c r="B172" i="7"/>
  <c r="AI171"/>
  <c r="E171" i="17" s="1"/>
  <c r="B171" i="7"/>
  <c r="AI170"/>
  <c r="E170" i="17" s="1"/>
  <c r="B170" i="7"/>
  <c r="AI169"/>
  <c r="E169" i="17" s="1"/>
  <c r="B169" i="7"/>
  <c r="AI168"/>
  <c r="E168" i="17" s="1"/>
  <c r="B168" i="7"/>
  <c r="AI167"/>
  <c r="E167" i="17" s="1"/>
  <c r="B167" i="7"/>
  <c r="AI166"/>
  <c r="E166" i="17" s="1"/>
  <c r="B166" i="7"/>
  <c r="AI165"/>
  <c r="E165" i="17" s="1"/>
  <c r="B165" i="7"/>
  <c r="AI164"/>
  <c r="E164" i="17" s="1"/>
  <c r="B164" i="7"/>
  <c r="AI163"/>
  <c r="E163" i="17" s="1"/>
  <c r="B163" i="7"/>
  <c r="AI162"/>
  <c r="E162" i="17" s="1"/>
  <c r="B162" i="7"/>
  <c r="AI161"/>
  <c r="E161" i="17" s="1"/>
  <c r="B161" i="7"/>
  <c r="AI160"/>
  <c r="E160" i="17" s="1"/>
  <c r="B160" i="7"/>
  <c r="AI159"/>
  <c r="E159" i="17" s="1"/>
  <c r="B159" i="7"/>
  <c r="AI158"/>
  <c r="E158" i="17" s="1"/>
  <c r="B158" i="7"/>
  <c r="AI157"/>
  <c r="E157" i="17" s="1"/>
  <c r="B157" i="7"/>
  <c r="AI156"/>
  <c r="E156" i="17" s="1"/>
  <c r="B156" i="7"/>
  <c r="AI155"/>
  <c r="E155" i="17" s="1"/>
  <c r="B155" i="7"/>
  <c r="AI154"/>
  <c r="E154" i="17" s="1"/>
  <c r="B154" i="7"/>
  <c r="AI153"/>
  <c r="E153" i="17" s="1"/>
  <c r="B153" i="7"/>
  <c r="AI152"/>
  <c r="E152" i="17" s="1"/>
  <c r="B152" i="7"/>
  <c r="AI151"/>
  <c r="E151" i="17" s="1"/>
  <c r="B151" i="7"/>
  <c r="AI150"/>
  <c r="E150" i="17" s="1"/>
  <c r="B150" i="7"/>
  <c r="AI149"/>
  <c r="E149" i="17" s="1"/>
  <c r="B149" i="7"/>
  <c r="AI148"/>
  <c r="E148" i="17" s="1"/>
  <c r="B148" i="7"/>
  <c r="AI147"/>
  <c r="E147" i="17" s="1"/>
  <c r="B147" i="7"/>
  <c r="AI146"/>
  <c r="E146" i="17" s="1"/>
  <c r="B146" i="7"/>
  <c r="AI145"/>
  <c r="E145" i="17" s="1"/>
  <c r="B145" i="7"/>
  <c r="AI144"/>
  <c r="E144" i="17" s="1"/>
  <c r="B144" i="7"/>
  <c r="AI143"/>
  <c r="E143" i="17" s="1"/>
  <c r="B143" i="7"/>
  <c r="AI142"/>
  <c r="E142" i="17" s="1"/>
  <c r="B142" i="7"/>
  <c r="AI141"/>
  <c r="E141" i="17" s="1"/>
  <c r="B141" i="7"/>
  <c r="AI140"/>
  <c r="E140" i="17" s="1"/>
  <c r="B140" i="7"/>
  <c r="AI139"/>
  <c r="E139" i="17" s="1"/>
  <c r="B139" i="7"/>
  <c r="AI138"/>
  <c r="E138" i="17" s="1"/>
  <c r="B138" i="7"/>
  <c r="AI137"/>
  <c r="E137" i="17" s="1"/>
  <c r="B137" i="7"/>
  <c r="AI136"/>
  <c r="E136" i="17" s="1"/>
  <c r="B136" i="7"/>
  <c r="AI135"/>
  <c r="E135" i="17" s="1"/>
  <c r="B135" i="7"/>
  <c r="AI134"/>
  <c r="E134" i="17" s="1"/>
  <c r="B134" i="7"/>
  <c r="AI133"/>
  <c r="E133" i="17" s="1"/>
  <c r="B133" i="7"/>
  <c r="AI132"/>
  <c r="E132" i="17" s="1"/>
  <c r="B132" i="7"/>
  <c r="AI131"/>
  <c r="E131" i="17" s="1"/>
  <c r="B131" i="7"/>
  <c r="AI130"/>
  <c r="E130" i="17" s="1"/>
  <c r="B130" i="7"/>
  <c r="AI129"/>
  <c r="E129" i="17" s="1"/>
  <c r="B129" i="7"/>
  <c r="AI128"/>
  <c r="E128" i="17" s="1"/>
  <c r="B128" i="7"/>
  <c r="AI127"/>
  <c r="E127" i="17" s="1"/>
  <c r="B127" i="7"/>
  <c r="AI126"/>
  <c r="E126" i="17" s="1"/>
  <c r="B126" i="7"/>
  <c r="AI125"/>
  <c r="E125" i="17" s="1"/>
  <c r="B125" i="7"/>
  <c r="AI124"/>
  <c r="E124" i="17" s="1"/>
  <c r="B124" i="7"/>
  <c r="AI123"/>
  <c r="E123" i="17" s="1"/>
  <c r="B123" i="7"/>
  <c r="AI122"/>
  <c r="E122" i="17" s="1"/>
  <c r="B122" i="7"/>
  <c r="AI121"/>
  <c r="E121" i="17" s="1"/>
  <c r="B121" i="7"/>
  <c r="AI120"/>
  <c r="E120" i="17" s="1"/>
  <c r="B120" i="7"/>
  <c r="AI119"/>
  <c r="E119" i="17" s="1"/>
  <c r="B119" i="7"/>
  <c r="AI118"/>
  <c r="E118" i="17" s="1"/>
  <c r="B118" i="7"/>
  <c r="AI117"/>
  <c r="E117" i="17" s="1"/>
  <c r="B117" i="7"/>
  <c r="AI116"/>
  <c r="E116" i="17" s="1"/>
  <c r="B116" i="7"/>
  <c r="AI115"/>
  <c r="E115" i="17" s="1"/>
  <c r="B115" i="7"/>
  <c r="AI114"/>
  <c r="E114" i="17" s="1"/>
  <c r="B114" i="7"/>
  <c r="AI113"/>
  <c r="E113" i="17" s="1"/>
  <c r="B113" i="7"/>
  <c r="AI112"/>
  <c r="E112" i="17" s="1"/>
  <c r="B112" i="7"/>
  <c r="AI111"/>
  <c r="E111" i="17" s="1"/>
  <c r="B111" i="7"/>
  <c r="AI110"/>
  <c r="E110" i="17" s="1"/>
  <c r="B110" i="7"/>
  <c r="AI109"/>
  <c r="E109" i="17" s="1"/>
  <c r="E209" s="1"/>
  <c r="E5" i="18" s="1"/>
  <c r="B109" i="7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D212" s="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AI105"/>
  <c r="E105" i="17" s="1"/>
  <c r="B105" i="7"/>
  <c r="AI104"/>
  <c r="E104" i="17" s="1"/>
  <c r="B104" i="7"/>
  <c r="AI103"/>
  <c r="E103" i="17" s="1"/>
  <c r="B103" i="7"/>
  <c r="AI102"/>
  <c r="E102" i="17" s="1"/>
  <c r="B102" i="7"/>
  <c r="AI101"/>
  <c r="E101" i="17" s="1"/>
  <c r="B101" i="7"/>
  <c r="AI100"/>
  <c r="E100" i="17" s="1"/>
  <c r="B100" i="7"/>
  <c r="AI99"/>
  <c r="E99" i="17" s="1"/>
  <c r="B99" i="7"/>
  <c r="AI98"/>
  <c r="E98" i="17" s="1"/>
  <c r="B98" i="7"/>
  <c r="AI97"/>
  <c r="E97" i="17" s="1"/>
  <c r="B97" i="7"/>
  <c r="AI96"/>
  <c r="E96" i="17" s="1"/>
  <c r="B96" i="7"/>
  <c r="AI95"/>
  <c r="E95" i="17" s="1"/>
  <c r="B95" i="7"/>
  <c r="AI94"/>
  <c r="E94" i="17" s="1"/>
  <c r="B94" i="7"/>
  <c r="AI93"/>
  <c r="E93" i="17" s="1"/>
  <c r="B93" i="7"/>
  <c r="AI92"/>
  <c r="E92" i="17" s="1"/>
  <c r="B92" i="7"/>
  <c r="AI91"/>
  <c r="E91" i="17" s="1"/>
  <c r="B91" i="7"/>
  <c r="AI90"/>
  <c r="E90" i="17" s="1"/>
  <c r="B90" i="7"/>
  <c r="AI89"/>
  <c r="E89" i="17" s="1"/>
  <c r="B89" i="7"/>
  <c r="AI88"/>
  <c r="E88" i="17" s="1"/>
  <c r="B88" i="7"/>
  <c r="AI87"/>
  <c r="E87" i="17" s="1"/>
  <c r="B87" i="7"/>
  <c r="AI86"/>
  <c r="E86" i="17" s="1"/>
  <c r="B86" i="7"/>
  <c r="AI85"/>
  <c r="E85" i="17" s="1"/>
  <c r="B85" i="7"/>
  <c r="AI84"/>
  <c r="E84" i="17" s="1"/>
  <c r="B84" i="7"/>
  <c r="AI83"/>
  <c r="E83" i="17" s="1"/>
  <c r="B83" i="7"/>
  <c r="AI82"/>
  <c r="E82" i="17" s="1"/>
  <c r="B82" i="7"/>
  <c r="AI81"/>
  <c r="E81" i="17" s="1"/>
  <c r="B81" i="7"/>
  <c r="AI80"/>
  <c r="E80" i="17" s="1"/>
  <c r="B80" i="7"/>
  <c r="AI79"/>
  <c r="E79" i="17" s="1"/>
  <c r="B79" i="7"/>
  <c r="AI78"/>
  <c r="E78" i="17" s="1"/>
  <c r="B78" i="7"/>
  <c r="AI77"/>
  <c r="E77" i="17" s="1"/>
  <c r="B77" i="7"/>
  <c r="AI76"/>
  <c r="E76" i="17" s="1"/>
  <c r="B76" i="7"/>
  <c r="AI75"/>
  <c r="E75" i="17" s="1"/>
  <c r="B75" i="7"/>
  <c r="AI74"/>
  <c r="E74" i="17" s="1"/>
  <c r="B74" i="7"/>
  <c r="AI73"/>
  <c r="E73" i="17" s="1"/>
  <c r="B73" i="7"/>
  <c r="AI72"/>
  <c r="E72" i="17" s="1"/>
  <c r="B72" i="7"/>
  <c r="AI71"/>
  <c r="E71" i="17" s="1"/>
  <c r="B71" i="7"/>
  <c r="AI70"/>
  <c r="E70" i="17" s="1"/>
  <c r="B70" i="7"/>
  <c r="AI69"/>
  <c r="E69" i="17" s="1"/>
  <c r="B69" i="7"/>
  <c r="AI68"/>
  <c r="E68" i="17" s="1"/>
  <c r="B68" i="7"/>
  <c r="AI67"/>
  <c r="E67" i="17" s="1"/>
  <c r="B67" i="7"/>
  <c r="AI66"/>
  <c r="E66" i="17" s="1"/>
  <c r="B66" i="7"/>
  <c r="AI65"/>
  <c r="E65" i="17" s="1"/>
  <c r="B65" i="7"/>
  <c r="AI64"/>
  <c r="E64" i="17" s="1"/>
  <c r="B64" i="7"/>
  <c r="AI63"/>
  <c r="E63" i="17" s="1"/>
  <c r="B63" i="7"/>
  <c r="AI62"/>
  <c r="E62" i="17" s="1"/>
  <c r="B62" i="7"/>
  <c r="AI61"/>
  <c r="E61" i="17" s="1"/>
  <c r="B61" i="7"/>
  <c r="AI60"/>
  <c r="E60" i="17" s="1"/>
  <c r="B60" i="7"/>
  <c r="AI59"/>
  <c r="E59" i="17" s="1"/>
  <c r="B59" i="7"/>
  <c r="AI58"/>
  <c r="E58" i="17" s="1"/>
  <c r="B58" i="7"/>
  <c r="AI57"/>
  <c r="E57" i="17" s="1"/>
  <c r="B57" i="7"/>
  <c r="AI56"/>
  <c r="E56" i="17" s="1"/>
  <c r="B56" i="7"/>
  <c r="AI55"/>
  <c r="E55" i="17" s="1"/>
  <c r="B55" i="7"/>
  <c r="AI54"/>
  <c r="E54" i="17" s="1"/>
  <c r="B54" i="7"/>
  <c r="AI53"/>
  <c r="E53" i="17" s="1"/>
  <c r="B53" i="7"/>
  <c r="AI52"/>
  <c r="E52" i="17" s="1"/>
  <c r="B52" i="7"/>
  <c r="AI51"/>
  <c r="E51" i="17" s="1"/>
  <c r="B51" i="7"/>
  <c r="AI50"/>
  <c r="E50" i="17" s="1"/>
  <c r="B50" i="7"/>
  <c r="AI49"/>
  <c r="E49" i="17" s="1"/>
  <c r="B49" i="7"/>
  <c r="AI48"/>
  <c r="E48" i="17" s="1"/>
  <c r="B48" i="7"/>
  <c r="AI47"/>
  <c r="E47" i="17" s="1"/>
  <c r="B47" i="7"/>
  <c r="AI46"/>
  <c r="E46" i="17" s="1"/>
  <c r="B46" i="7"/>
  <c r="AI45"/>
  <c r="E45" i="17" s="1"/>
  <c r="B45" i="7"/>
  <c r="AI44"/>
  <c r="E44" i="17" s="1"/>
  <c r="B44" i="7"/>
  <c r="AI43"/>
  <c r="E43" i="17" s="1"/>
  <c r="B43" i="7"/>
  <c r="AI42"/>
  <c r="E42" i="17" s="1"/>
  <c r="B42" i="7"/>
  <c r="AI41"/>
  <c r="E41" i="17" s="1"/>
  <c r="B41" i="7"/>
  <c r="AI40"/>
  <c r="E40" i="17" s="1"/>
  <c r="B40" i="7"/>
  <c r="AI39"/>
  <c r="E39" i="17" s="1"/>
  <c r="B39" i="7"/>
  <c r="AI38"/>
  <c r="E38" i="17" s="1"/>
  <c r="B38" i="7"/>
  <c r="AI37"/>
  <c r="E37" i="17" s="1"/>
  <c r="B37" i="7"/>
  <c r="AI36"/>
  <c r="E36" i="17" s="1"/>
  <c r="B36" i="7"/>
  <c r="AI35"/>
  <c r="E35" i="17" s="1"/>
  <c r="B35" i="7"/>
  <c r="AI34"/>
  <c r="E34" i="17" s="1"/>
  <c r="B34" i="7"/>
  <c r="AI33"/>
  <c r="E33" i="17" s="1"/>
  <c r="B33" i="7"/>
  <c r="AI32"/>
  <c r="E32" i="17" s="1"/>
  <c r="B32" i="7"/>
  <c r="AI31"/>
  <c r="E31" i="17" s="1"/>
  <c r="B31" i="7"/>
  <c r="AI30"/>
  <c r="E30" i="17" s="1"/>
  <c r="B30" i="7"/>
  <c r="AI29"/>
  <c r="E29" i="17" s="1"/>
  <c r="B29" i="7"/>
  <c r="AI28"/>
  <c r="E28" i="17" s="1"/>
  <c r="B28" i="7"/>
  <c r="AI27"/>
  <c r="E27" i="17" s="1"/>
  <c r="B27" i="7"/>
  <c r="AI26"/>
  <c r="E26" i="17" s="1"/>
  <c r="B26" i="7"/>
  <c r="AI25"/>
  <c r="E25" i="17" s="1"/>
  <c r="B25" i="7"/>
  <c r="AI24"/>
  <c r="E24" i="17" s="1"/>
  <c r="B24" i="7"/>
  <c r="AI23"/>
  <c r="E23" i="17" s="1"/>
  <c r="B23" i="7"/>
  <c r="AI22"/>
  <c r="E22" i="17" s="1"/>
  <c r="B22" i="7"/>
  <c r="AI21"/>
  <c r="E21" i="17" s="1"/>
  <c r="B21" i="7"/>
  <c r="AI20"/>
  <c r="E20" i="17" s="1"/>
  <c r="B20" i="7"/>
  <c r="AI19"/>
  <c r="E19" i="17" s="1"/>
  <c r="B19" i="7"/>
  <c r="AI18"/>
  <c r="E18" i="17" s="1"/>
  <c r="B18" i="7"/>
  <c r="AI17"/>
  <c r="E17" i="17" s="1"/>
  <c r="B17" i="7"/>
  <c r="AI16"/>
  <c r="E16" i="17" s="1"/>
  <c r="B16" i="7"/>
  <c r="AI15"/>
  <c r="E15" i="17" s="1"/>
  <c r="B15" i="7"/>
  <c r="AI14"/>
  <c r="E14" i="17" s="1"/>
  <c r="B14" i="7"/>
  <c r="AI13"/>
  <c r="E13" i="17" s="1"/>
  <c r="B13" i="7"/>
  <c r="AI12"/>
  <c r="E12" i="17" s="1"/>
  <c r="B12" i="7"/>
  <c r="AI11"/>
  <c r="E11" i="17" s="1"/>
  <c r="B11" i="7"/>
  <c r="AI10"/>
  <c r="E10" i="17" s="1"/>
  <c r="B10" i="7"/>
  <c r="AI9"/>
  <c r="E9" i="17" s="1"/>
  <c r="B9" i="7"/>
  <c r="AI8"/>
  <c r="E8" i="17" s="1"/>
  <c r="B8" i="7"/>
  <c r="AI7"/>
  <c r="E7" i="17" s="1"/>
  <c r="B7" i="7"/>
  <c r="AI6"/>
  <c r="E6" i="17" s="1"/>
  <c r="E106" s="1"/>
  <c r="E4" i="18" s="1"/>
  <c r="B6" i="7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6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D208" i="17" s="1"/>
  <c r="B208" i="6"/>
  <c r="AI207"/>
  <c r="D207" i="17" s="1"/>
  <c r="B207" i="6"/>
  <c r="AI206"/>
  <c r="D206" i="17" s="1"/>
  <c r="B206" i="6"/>
  <c r="AI205"/>
  <c r="D205" i="17" s="1"/>
  <c r="B205" i="6"/>
  <c r="AI204"/>
  <c r="D204" i="17" s="1"/>
  <c r="B204" i="6"/>
  <c r="AI203"/>
  <c r="D203" i="17" s="1"/>
  <c r="B203" i="6"/>
  <c r="AI202"/>
  <c r="D202" i="17" s="1"/>
  <c r="B202" i="6"/>
  <c r="AI201"/>
  <c r="D201" i="17" s="1"/>
  <c r="B201" i="6"/>
  <c r="AI200"/>
  <c r="D200" i="17" s="1"/>
  <c r="B200" i="6"/>
  <c r="AI199"/>
  <c r="D199" i="17" s="1"/>
  <c r="B199" i="6"/>
  <c r="AI198"/>
  <c r="D198" i="17" s="1"/>
  <c r="B198" i="6"/>
  <c r="AI197"/>
  <c r="D197" i="17" s="1"/>
  <c r="B197" i="6"/>
  <c r="AI196"/>
  <c r="D196" i="17" s="1"/>
  <c r="B196" i="6"/>
  <c r="AI195"/>
  <c r="D195" i="17" s="1"/>
  <c r="B195" i="6"/>
  <c r="AI194"/>
  <c r="D194" i="17" s="1"/>
  <c r="B194" i="6"/>
  <c r="AI193"/>
  <c r="D193" i="17" s="1"/>
  <c r="B193" i="6"/>
  <c r="AI192"/>
  <c r="D192" i="17" s="1"/>
  <c r="B192" i="6"/>
  <c r="AI191"/>
  <c r="D191" i="17" s="1"/>
  <c r="B191" i="6"/>
  <c r="AI190"/>
  <c r="D190" i="17" s="1"/>
  <c r="B190" i="6"/>
  <c r="AI189"/>
  <c r="D189" i="17" s="1"/>
  <c r="B189" i="6"/>
  <c r="AI188"/>
  <c r="D188" i="17" s="1"/>
  <c r="B188" i="6"/>
  <c r="AI187"/>
  <c r="D187" i="17" s="1"/>
  <c r="B187" i="6"/>
  <c r="AI186"/>
  <c r="D186" i="17" s="1"/>
  <c r="B186" i="6"/>
  <c r="AI185"/>
  <c r="D185" i="17" s="1"/>
  <c r="B185" i="6"/>
  <c r="AI184"/>
  <c r="D184" i="17" s="1"/>
  <c r="B184" i="6"/>
  <c r="AI183"/>
  <c r="D183" i="17" s="1"/>
  <c r="B183" i="6"/>
  <c r="AI182"/>
  <c r="D182" i="17" s="1"/>
  <c r="B182" i="6"/>
  <c r="AI181"/>
  <c r="D181" i="17" s="1"/>
  <c r="B181" i="6"/>
  <c r="AI180"/>
  <c r="D180" i="17" s="1"/>
  <c r="B180" i="6"/>
  <c r="AI179"/>
  <c r="D179" i="17" s="1"/>
  <c r="B179" i="6"/>
  <c r="AI178"/>
  <c r="D178" i="17" s="1"/>
  <c r="B178" i="6"/>
  <c r="AI177"/>
  <c r="D177" i="17" s="1"/>
  <c r="B177" i="6"/>
  <c r="AI176"/>
  <c r="D176" i="17" s="1"/>
  <c r="B176" i="6"/>
  <c r="AI175"/>
  <c r="D175" i="17" s="1"/>
  <c r="B175" i="6"/>
  <c r="AI174"/>
  <c r="D174" i="17" s="1"/>
  <c r="B174" i="6"/>
  <c r="AI173"/>
  <c r="D173" i="17" s="1"/>
  <c r="B173" i="6"/>
  <c r="AI172"/>
  <c r="D172" i="17" s="1"/>
  <c r="B172" i="6"/>
  <c r="AI171"/>
  <c r="D171" i="17" s="1"/>
  <c r="B171" i="6"/>
  <c r="AI170"/>
  <c r="D170" i="17" s="1"/>
  <c r="B170" i="6"/>
  <c r="AI169"/>
  <c r="D169" i="17" s="1"/>
  <c r="B169" i="6"/>
  <c r="AI168"/>
  <c r="D168" i="17" s="1"/>
  <c r="B168" i="6"/>
  <c r="AI167"/>
  <c r="D167" i="17" s="1"/>
  <c r="B167" i="6"/>
  <c r="AI166"/>
  <c r="D166" i="17" s="1"/>
  <c r="B166" i="6"/>
  <c r="AI165"/>
  <c r="D165" i="17" s="1"/>
  <c r="B165" i="6"/>
  <c r="AI164"/>
  <c r="D164" i="17" s="1"/>
  <c r="B164" i="6"/>
  <c r="AI163"/>
  <c r="D163" i="17" s="1"/>
  <c r="B163" i="6"/>
  <c r="AI162"/>
  <c r="D162" i="17" s="1"/>
  <c r="B162" i="6"/>
  <c r="AI161"/>
  <c r="D161" i="17" s="1"/>
  <c r="B161" i="6"/>
  <c r="AI160"/>
  <c r="D160" i="17" s="1"/>
  <c r="B160" i="6"/>
  <c r="AI159"/>
  <c r="D159" i="17" s="1"/>
  <c r="B159" i="6"/>
  <c r="AI158"/>
  <c r="D158" i="17" s="1"/>
  <c r="B158" i="6"/>
  <c r="AI157"/>
  <c r="D157" i="17" s="1"/>
  <c r="B157" i="6"/>
  <c r="AI156"/>
  <c r="D156" i="17" s="1"/>
  <c r="B156" i="6"/>
  <c r="AI155"/>
  <c r="D155" i="17" s="1"/>
  <c r="B155" i="6"/>
  <c r="AI154"/>
  <c r="D154" i="17" s="1"/>
  <c r="B154" i="6"/>
  <c r="AI153"/>
  <c r="D153" i="17" s="1"/>
  <c r="B153" i="6"/>
  <c r="AI152"/>
  <c r="D152" i="17" s="1"/>
  <c r="B152" i="6"/>
  <c r="AI151"/>
  <c r="D151" i="17" s="1"/>
  <c r="B151" i="6"/>
  <c r="AI150"/>
  <c r="D150" i="17" s="1"/>
  <c r="B150" i="6"/>
  <c r="AI149"/>
  <c r="D149" i="17" s="1"/>
  <c r="B149" i="6"/>
  <c r="AI148"/>
  <c r="D148" i="17" s="1"/>
  <c r="B148" i="6"/>
  <c r="AI147"/>
  <c r="D147" i="17" s="1"/>
  <c r="B147" i="6"/>
  <c r="AI146"/>
  <c r="D146" i="17" s="1"/>
  <c r="B146" i="6"/>
  <c r="AI145"/>
  <c r="D145" i="17" s="1"/>
  <c r="B145" i="6"/>
  <c r="AI144"/>
  <c r="D144" i="17" s="1"/>
  <c r="B144" i="6"/>
  <c r="AI143"/>
  <c r="D143" i="17" s="1"/>
  <c r="B143" i="6"/>
  <c r="AI142"/>
  <c r="D142" i="17" s="1"/>
  <c r="B142" i="6"/>
  <c r="AI141"/>
  <c r="D141" i="17" s="1"/>
  <c r="B141" i="6"/>
  <c r="AI140"/>
  <c r="D140" i="17" s="1"/>
  <c r="B140" i="6"/>
  <c r="AI139"/>
  <c r="D139" i="17" s="1"/>
  <c r="B139" i="6"/>
  <c r="AI138"/>
  <c r="D138" i="17" s="1"/>
  <c r="B138" i="6"/>
  <c r="AI137"/>
  <c r="D137" i="17" s="1"/>
  <c r="B137" i="6"/>
  <c r="AI136"/>
  <c r="D136" i="17" s="1"/>
  <c r="B136" i="6"/>
  <c r="AI135"/>
  <c r="D135" i="17" s="1"/>
  <c r="B135" i="6"/>
  <c r="AI134"/>
  <c r="D134" i="17" s="1"/>
  <c r="B134" i="6"/>
  <c r="AI133"/>
  <c r="D133" i="17" s="1"/>
  <c r="B133" i="6"/>
  <c r="AI132"/>
  <c r="D132" i="17" s="1"/>
  <c r="B132" i="6"/>
  <c r="AI131"/>
  <c r="D131" i="17" s="1"/>
  <c r="B131" i="6"/>
  <c r="AI130"/>
  <c r="D130" i="17" s="1"/>
  <c r="B130" i="6"/>
  <c r="AI129"/>
  <c r="D129" i="17" s="1"/>
  <c r="B129" i="6"/>
  <c r="AI128"/>
  <c r="D128" i="17" s="1"/>
  <c r="B128" i="6"/>
  <c r="AI127"/>
  <c r="D127" i="17" s="1"/>
  <c r="B127" i="6"/>
  <c r="AI126"/>
  <c r="D126" i="17" s="1"/>
  <c r="B126" i="6"/>
  <c r="AI125"/>
  <c r="D125" i="17" s="1"/>
  <c r="B125" i="6"/>
  <c r="AI124"/>
  <c r="D124" i="17" s="1"/>
  <c r="B124" i="6"/>
  <c r="AI123"/>
  <c r="D123" i="17" s="1"/>
  <c r="B123" i="6"/>
  <c r="AI122"/>
  <c r="D122" i="17" s="1"/>
  <c r="B122" i="6"/>
  <c r="AI121"/>
  <c r="D121" i="17" s="1"/>
  <c r="B121" i="6"/>
  <c r="AI120"/>
  <c r="D120" i="17" s="1"/>
  <c r="B120" i="6"/>
  <c r="AI119"/>
  <c r="D119" i="17" s="1"/>
  <c r="B119" i="6"/>
  <c r="AI118"/>
  <c r="D118" i="17" s="1"/>
  <c r="B118" i="6"/>
  <c r="AI117"/>
  <c r="D117" i="17" s="1"/>
  <c r="B117" i="6"/>
  <c r="AI116"/>
  <c r="D116" i="17" s="1"/>
  <c r="B116" i="6"/>
  <c r="AI115"/>
  <c r="D115" i="17" s="1"/>
  <c r="B115" i="6"/>
  <c r="AI114"/>
  <c r="D114" i="17" s="1"/>
  <c r="B114" i="6"/>
  <c r="AI113"/>
  <c r="D113" i="17" s="1"/>
  <c r="B113" i="6"/>
  <c r="AI112"/>
  <c r="D112" i="17" s="1"/>
  <c r="B112" i="6"/>
  <c r="AI111"/>
  <c r="D111" i="17" s="1"/>
  <c r="B111" i="6"/>
  <c r="AI110"/>
  <c r="D110" i="17" s="1"/>
  <c r="B110" i="6"/>
  <c r="AI109"/>
  <c r="D109" i="17" s="1"/>
  <c r="D209" s="1"/>
  <c r="D5" i="18" s="1"/>
  <c r="B109" i="6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D212" s="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AI105"/>
  <c r="D105" i="17" s="1"/>
  <c r="B105" i="6"/>
  <c r="AI104"/>
  <c r="D104" i="17" s="1"/>
  <c r="B104" i="6"/>
  <c r="AI103"/>
  <c r="D103" i="17" s="1"/>
  <c r="B103" i="6"/>
  <c r="AI102"/>
  <c r="D102" i="17" s="1"/>
  <c r="B102" i="6"/>
  <c r="AI101"/>
  <c r="D101" i="17" s="1"/>
  <c r="B101" i="6"/>
  <c r="AI100"/>
  <c r="D100" i="17" s="1"/>
  <c r="B100" i="6"/>
  <c r="AI99"/>
  <c r="D99" i="17" s="1"/>
  <c r="B99" i="6"/>
  <c r="AI98"/>
  <c r="D98" i="17" s="1"/>
  <c r="B98" i="6"/>
  <c r="AI97"/>
  <c r="D97" i="17" s="1"/>
  <c r="B97" i="6"/>
  <c r="AI96"/>
  <c r="D96" i="17" s="1"/>
  <c r="B96" i="6"/>
  <c r="AI95"/>
  <c r="D95" i="17" s="1"/>
  <c r="B95" i="6"/>
  <c r="AI94"/>
  <c r="D94" i="17" s="1"/>
  <c r="B94" i="6"/>
  <c r="AI93"/>
  <c r="D93" i="17" s="1"/>
  <c r="B93" i="6"/>
  <c r="AI92"/>
  <c r="D92" i="17" s="1"/>
  <c r="B92" i="6"/>
  <c r="AI91"/>
  <c r="D91" i="17" s="1"/>
  <c r="B91" i="6"/>
  <c r="AI90"/>
  <c r="D90" i="17" s="1"/>
  <c r="B90" i="6"/>
  <c r="AI89"/>
  <c r="D89" i="17" s="1"/>
  <c r="B89" i="6"/>
  <c r="AI88"/>
  <c r="D88" i="17" s="1"/>
  <c r="B88" i="6"/>
  <c r="AI87"/>
  <c r="D87" i="17" s="1"/>
  <c r="B87" i="6"/>
  <c r="AI86"/>
  <c r="D86" i="17" s="1"/>
  <c r="B86" i="6"/>
  <c r="AI85"/>
  <c r="D85" i="17" s="1"/>
  <c r="B85" i="6"/>
  <c r="AI84"/>
  <c r="D84" i="17" s="1"/>
  <c r="B84" i="6"/>
  <c r="AI83"/>
  <c r="D83" i="17" s="1"/>
  <c r="B83" i="6"/>
  <c r="AI82"/>
  <c r="D82" i="17" s="1"/>
  <c r="B82" i="6"/>
  <c r="AI81"/>
  <c r="D81" i="17" s="1"/>
  <c r="B81" i="6"/>
  <c r="AI80"/>
  <c r="D80" i="17" s="1"/>
  <c r="B80" i="6"/>
  <c r="AI79"/>
  <c r="D79" i="17" s="1"/>
  <c r="B79" i="6"/>
  <c r="AI78"/>
  <c r="D78" i="17" s="1"/>
  <c r="B78" i="6"/>
  <c r="AI77"/>
  <c r="D77" i="17" s="1"/>
  <c r="B77" i="6"/>
  <c r="AI76"/>
  <c r="D76" i="17" s="1"/>
  <c r="B76" i="6"/>
  <c r="AI75"/>
  <c r="D75" i="17" s="1"/>
  <c r="B75" i="6"/>
  <c r="AI74"/>
  <c r="D74" i="17" s="1"/>
  <c r="B74" i="6"/>
  <c r="AI73"/>
  <c r="D73" i="17" s="1"/>
  <c r="B73" i="6"/>
  <c r="AI72"/>
  <c r="D72" i="17" s="1"/>
  <c r="B72" i="6"/>
  <c r="AI71"/>
  <c r="D71" i="17" s="1"/>
  <c r="B71" i="6"/>
  <c r="AI70"/>
  <c r="D70" i="17" s="1"/>
  <c r="B70" i="6"/>
  <c r="AI69"/>
  <c r="D69" i="17" s="1"/>
  <c r="B69" i="6"/>
  <c r="AI68"/>
  <c r="D68" i="17" s="1"/>
  <c r="B68" i="6"/>
  <c r="AI67"/>
  <c r="D67" i="17" s="1"/>
  <c r="B67" i="6"/>
  <c r="AI66"/>
  <c r="D66" i="17" s="1"/>
  <c r="B66" i="6"/>
  <c r="AI65"/>
  <c r="D65" i="17" s="1"/>
  <c r="B65" i="6"/>
  <c r="AI64"/>
  <c r="D64" i="17" s="1"/>
  <c r="B64" i="6"/>
  <c r="AI63"/>
  <c r="D63" i="17" s="1"/>
  <c r="B63" i="6"/>
  <c r="AI62"/>
  <c r="D62" i="17" s="1"/>
  <c r="B62" i="6"/>
  <c r="AI61"/>
  <c r="D61" i="17" s="1"/>
  <c r="B61" i="6"/>
  <c r="AI60"/>
  <c r="D60" i="17" s="1"/>
  <c r="B60" i="6"/>
  <c r="AI59"/>
  <c r="D59" i="17" s="1"/>
  <c r="B59" i="6"/>
  <c r="AI58"/>
  <c r="D58" i="17" s="1"/>
  <c r="B58" i="6"/>
  <c r="AI57"/>
  <c r="D57" i="17" s="1"/>
  <c r="B57" i="6"/>
  <c r="AI56"/>
  <c r="D56" i="17" s="1"/>
  <c r="B56" i="6"/>
  <c r="AI55"/>
  <c r="D55" i="17" s="1"/>
  <c r="B55" i="6"/>
  <c r="AI54"/>
  <c r="D54" i="17" s="1"/>
  <c r="B54" i="6"/>
  <c r="AI53"/>
  <c r="D53" i="17" s="1"/>
  <c r="B53" i="6"/>
  <c r="AI52"/>
  <c r="D52" i="17" s="1"/>
  <c r="B52" i="6"/>
  <c r="AI51"/>
  <c r="D51" i="17" s="1"/>
  <c r="B51" i="6"/>
  <c r="AI50"/>
  <c r="D50" i="17" s="1"/>
  <c r="B50" i="6"/>
  <c r="AI49"/>
  <c r="D49" i="17" s="1"/>
  <c r="B49" i="6"/>
  <c r="AI48"/>
  <c r="D48" i="17" s="1"/>
  <c r="B48" i="6"/>
  <c r="AI47"/>
  <c r="D47" i="17" s="1"/>
  <c r="B47" i="6"/>
  <c r="AI46"/>
  <c r="D46" i="17" s="1"/>
  <c r="B46" i="6"/>
  <c r="AI45"/>
  <c r="D45" i="17" s="1"/>
  <c r="B45" i="6"/>
  <c r="AI44"/>
  <c r="D44" i="17" s="1"/>
  <c r="B44" i="6"/>
  <c r="AI43"/>
  <c r="D43" i="17" s="1"/>
  <c r="B43" i="6"/>
  <c r="AI42"/>
  <c r="D42" i="17" s="1"/>
  <c r="B42" i="6"/>
  <c r="AI41"/>
  <c r="D41" i="17" s="1"/>
  <c r="B41" i="6"/>
  <c r="AI40"/>
  <c r="D40" i="17" s="1"/>
  <c r="B40" i="6"/>
  <c r="AI39"/>
  <c r="D39" i="17" s="1"/>
  <c r="B39" i="6"/>
  <c r="AI38"/>
  <c r="D38" i="17" s="1"/>
  <c r="B38" i="6"/>
  <c r="AI37"/>
  <c r="D37" i="17" s="1"/>
  <c r="B37" i="6"/>
  <c r="AI36"/>
  <c r="D36" i="17" s="1"/>
  <c r="B36" i="6"/>
  <c r="AI35"/>
  <c r="D35" i="17" s="1"/>
  <c r="B35" i="6"/>
  <c r="AI34"/>
  <c r="D34" i="17" s="1"/>
  <c r="B34" i="6"/>
  <c r="AI33"/>
  <c r="D33" i="17" s="1"/>
  <c r="B33" i="6"/>
  <c r="AI32"/>
  <c r="D32" i="17" s="1"/>
  <c r="B32" i="6"/>
  <c r="AI31"/>
  <c r="D31" i="17" s="1"/>
  <c r="B31" i="6"/>
  <c r="AI30"/>
  <c r="D30" i="17" s="1"/>
  <c r="B30" i="6"/>
  <c r="AI29"/>
  <c r="D29" i="17" s="1"/>
  <c r="B29" i="6"/>
  <c r="AI28"/>
  <c r="D28" i="17" s="1"/>
  <c r="B28" i="6"/>
  <c r="AI27"/>
  <c r="D27" i="17" s="1"/>
  <c r="B27" i="6"/>
  <c r="AI26"/>
  <c r="D26" i="17" s="1"/>
  <c r="B26" i="6"/>
  <c r="AI25"/>
  <c r="D25" i="17" s="1"/>
  <c r="B25" i="6"/>
  <c r="AI24"/>
  <c r="D24" i="17" s="1"/>
  <c r="B24" i="6"/>
  <c r="AI23"/>
  <c r="D23" i="17" s="1"/>
  <c r="B23" i="6"/>
  <c r="AI22"/>
  <c r="D22" i="17" s="1"/>
  <c r="B22" i="6"/>
  <c r="AI21"/>
  <c r="D21" i="17" s="1"/>
  <c r="B21" i="6"/>
  <c r="AI20"/>
  <c r="D20" i="17" s="1"/>
  <c r="B20" i="6"/>
  <c r="AI19"/>
  <c r="D19" i="17" s="1"/>
  <c r="B19" i="6"/>
  <c r="AI18"/>
  <c r="D18" i="17" s="1"/>
  <c r="B18" i="6"/>
  <c r="AI17"/>
  <c r="D17" i="17" s="1"/>
  <c r="B17" i="6"/>
  <c r="AI16"/>
  <c r="D16" i="17" s="1"/>
  <c r="B16" i="6"/>
  <c r="AI15"/>
  <c r="D15" i="17" s="1"/>
  <c r="B15" i="6"/>
  <c r="AI14"/>
  <c r="D14" i="17" s="1"/>
  <c r="B14" i="6"/>
  <c r="AI13"/>
  <c r="D13" i="17" s="1"/>
  <c r="B13" i="6"/>
  <c r="AI12"/>
  <c r="D12" i="17" s="1"/>
  <c r="B12" i="6"/>
  <c r="AI11"/>
  <c r="D11" i="17" s="1"/>
  <c r="B11" i="6"/>
  <c r="AI10"/>
  <c r="D10" i="17" s="1"/>
  <c r="B10" i="6"/>
  <c r="AI9"/>
  <c r="D9" i="17" s="1"/>
  <c r="B9" i="6"/>
  <c r="AI8"/>
  <c r="D8" i="17" s="1"/>
  <c r="B8" i="6"/>
  <c r="AI7"/>
  <c r="D7" i="17" s="1"/>
  <c r="B7" i="6"/>
  <c r="AI6"/>
  <c r="D6" i="17" s="1"/>
  <c r="B6" i="6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AG209" i="5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I208"/>
  <c r="C208" i="17" s="1"/>
  <c r="P208" s="1"/>
  <c r="B208" i="5"/>
  <c r="AI207"/>
  <c r="C207" i="17" s="1"/>
  <c r="P207" s="1"/>
  <c r="B207" i="5"/>
  <c r="AI206"/>
  <c r="C206" i="17" s="1"/>
  <c r="P206" s="1"/>
  <c r="B206" i="5"/>
  <c r="AI205"/>
  <c r="C205" i="17" s="1"/>
  <c r="P205" s="1"/>
  <c r="B205" i="5"/>
  <c r="AI204"/>
  <c r="C204" i="17" s="1"/>
  <c r="P204" s="1"/>
  <c r="B204" i="5"/>
  <c r="AI203"/>
  <c r="C203" i="17" s="1"/>
  <c r="P203" s="1"/>
  <c r="B203" i="5"/>
  <c r="AI202"/>
  <c r="C202" i="17" s="1"/>
  <c r="P202" s="1"/>
  <c r="B202" i="5"/>
  <c r="AI201"/>
  <c r="C201" i="17" s="1"/>
  <c r="P201" s="1"/>
  <c r="B201" i="5"/>
  <c r="AI200"/>
  <c r="C200" i="17" s="1"/>
  <c r="P200" s="1"/>
  <c r="B200" i="5"/>
  <c r="AI199"/>
  <c r="C199" i="17" s="1"/>
  <c r="P199" s="1"/>
  <c r="B199" i="5"/>
  <c r="AI198"/>
  <c r="C198" i="17" s="1"/>
  <c r="P198" s="1"/>
  <c r="B198" i="5"/>
  <c r="AI197"/>
  <c r="C197" i="17" s="1"/>
  <c r="P197" s="1"/>
  <c r="B197" i="5"/>
  <c r="AI196"/>
  <c r="C196" i="17" s="1"/>
  <c r="P196" s="1"/>
  <c r="B196" i="5"/>
  <c r="AI195"/>
  <c r="C195" i="17" s="1"/>
  <c r="P195" s="1"/>
  <c r="B195" i="5"/>
  <c r="AI194"/>
  <c r="C194" i="17" s="1"/>
  <c r="P194" s="1"/>
  <c r="B194" i="5"/>
  <c r="AI193"/>
  <c r="C193" i="17" s="1"/>
  <c r="P193" s="1"/>
  <c r="B193" i="5"/>
  <c r="AI192"/>
  <c r="C192" i="17" s="1"/>
  <c r="P192" s="1"/>
  <c r="B192" i="5"/>
  <c r="AI191"/>
  <c r="C191" i="17" s="1"/>
  <c r="P191" s="1"/>
  <c r="B191" i="5"/>
  <c r="AI190"/>
  <c r="C190" i="17" s="1"/>
  <c r="P190" s="1"/>
  <c r="B190" i="5"/>
  <c r="AI189"/>
  <c r="C189" i="17" s="1"/>
  <c r="P189" s="1"/>
  <c r="B189" i="5"/>
  <c r="AI188"/>
  <c r="C188" i="17" s="1"/>
  <c r="P188" s="1"/>
  <c r="B188" i="5"/>
  <c r="AI187"/>
  <c r="C187" i="17" s="1"/>
  <c r="P187" s="1"/>
  <c r="B187" i="5"/>
  <c r="AI186"/>
  <c r="C186" i="17" s="1"/>
  <c r="P186" s="1"/>
  <c r="B186" i="5"/>
  <c r="AI185"/>
  <c r="C185" i="17" s="1"/>
  <c r="P185" s="1"/>
  <c r="B185" i="5"/>
  <c r="AI184"/>
  <c r="C184" i="17" s="1"/>
  <c r="P184" s="1"/>
  <c r="B184" i="5"/>
  <c r="AI183"/>
  <c r="C183" i="17" s="1"/>
  <c r="P183" s="1"/>
  <c r="B183" i="5"/>
  <c r="AI182"/>
  <c r="C182" i="17" s="1"/>
  <c r="P182" s="1"/>
  <c r="B182" i="5"/>
  <c r="AI181"/>
  <c r="C181" i="17" s="1"/>
  <c r="P181" s="1"/>
  <c r="B181" i="5"/>
  <c r="AI180"/>
  <c r="C180" i="17" s="1"/>
  <c r="P180" s="1"/>
  <c r="B180" i="5"/>
  <c r="AI179"/>
  <c r="C179" i="17" s="1"/>
  <c r="P179" s="1"/>
  <c r="B179" i="5"/>
  <c r="AI178"/>
  <c r="C178" i="17" s="1"/>
  <c r="P178" s="1"/>
  <c r="B178" i="5"/>
  <c r="AI177"/>
  <c r="C177" i="17" s="1"/>
  <c r="P177" s="1"/>
  <c r="B177" i="5"/>
  <c r="AI176"/>
  <c r="C176" i="17" s="1"/>
  <c r="P176" s="1"/>
  <c r="B176" i="5"/>
  <c r="AI175"/>
  <c r="C175" i="17" s="1"/>
  <c r="P175" s="1"/>
  <c r="B175" i="5"/>
  <c r="AI174"/>
  <c r="C174" i="17" s="1"/>
  <c r="P174" s="1"/>
  <c r="B174" i="5"/>
  <c r="AI173"/>
  <c r="C173" i="17" s="1"/>
  <c r="P173" s="1"/>
  <c r="B173" i="5"/>
  <c r="AI172"/>
  <c r="C172" i="17" s="1"/>
  <c r="P172" s="1"/>
  <c r="B172" i="5"/>
  <c r="AI171"/>
  <c r="C171" i="17" s="1"/>
  <c r="P171" s="1"/>
  <c r="B171" i="5"/>
  <c r="AI170"/>
  <c r="C170" i="17" s="1"/>
  <c r="P170" s="1"/>
  <c r="B170" i="5"/>
  <c r="AI169"/>
  <c r="C169" i="17" s="1"/>
  <c r="P169" s="1"/>
  <c r="B169" i="5"/>
  <c r="AI168"/>
  <c r="C168" i="17" s="1"/>
  <c r="P168" s="1"/>
  <c r="B168" i="5"/>
  <c r="AI167"/>
  <c r="C167" i="17" s="1"/>
  <c r="P167" s="1"/>
  <c r="B167" i="5"/>
  <c r="AI166"/>
  <c r="C166" i="17" s="1"/>
  <c r="P166" s="1"/>
  <c r="B166" i="5"/>
  <c r="AI165"/>
  <c r="C165" i="17" s="1"/>
  <c r="P165" s="1"/>
  <c r="B165" i="5"/>
  <c r="AI164"/>
  <c r="C164" i="17" s="1"/>
  <c r="P164" s="1"/>
  <c r="B164" i="5"/>
  <c r="AI163"/>
  <c r="C163" i="17" s="1"/>
  <c r="P163" s="1"/>
  <c r="B163" i="5"/>
  <c r="AI162"/>
  <c r="C162" i="17" s="1"/>
  <c r="P162" s="1"/>
  <c r="B162" i="5"/>
  <c r="AI161"/>
  <c r="C161" i="17" s="1"/>
  <c r="P161" s="1"/>
  <c r="B161" i="5"/>
  <c r="AI160"/>
  <c r="C160" i="17" s="1"/>
  <c r="P160" s="1"/>
  <c r="B160" i="5"/>
  <c r="AI159"/>
  <c r="C159" i="17" s="1"/>
  <c r="P159" s="1"/>
  <c r="B159" i="5"/>
  <c r="AI158"/>
  <c r="C158" i="17" s="1"/>
  <c r="P158" s="1"/>
  <c r="B158" i="5"/>
  <c r="AI157"/>
  <c r="C157" i="17" s="1"/>
  <c r="P157" s="1"/>
  <c r="B157" i="5"/>
  <c r="AI156"/>
  <c r="C156" i="17" s="1"/>
  <c r="P156" s="1"/>
  <c r="B156" i="5"/>
  <c r="AI155"/>
  <c r="C155" i="17" s="1"/>
  <c r="P155" s="1"/>
  <c r="B155" i="5"/>
  <c r="AI154"/>
  <c r="C154" i="17" s="1"/>
  <c r="P154" s="1"/>
  <c r="B154" i="5"/>
  <c r="AI153"/>
  <c r="C153" i="17" s="1"/>
  <c r="P153" s="1"/>
  <c r="B153" i="5"/>
  <c r="AI152"/>
  <c r="C152" i="17" s="1"/>
  <c r="P152" s="1"/>
  <c r="B152" i="5"/>
  <c r="AI151"/>
  <c r="C151" i="17" s="1"/>
  <c r="P151" s="1"/>
  <c r="B151" i="5"/>
  <c r="AI150"/>
  <c r="C150" i="17" s="1"/>
  <c r="P150" s="1"/>
  <c r="B150" i="5"/>
  <c r="AI149"/>
  <c r="C149" i="17" s="1"/>
  <c r="P149" s="1"/>
  <c r="B149" i="5"/>
  <c r="AI148"/>
  <c r="C148" i="17" s="1"/>
  <c r="P148" s="1"/>
  <c r="B148" i="5"/>
  <c r="AI147"/>
  <c r="C147" i="17" s="1"/>
  <c r="P147" s="1"/>
  <c r="B147" i="5"/>
  <c r="AI146"/>
  <c r="C146" i="17" s="1"/>
  <c r="P146" s="1"/>
  <c r="B146" i="5"/>
  <c r="AI145"/>
  <c r="C145" i="17" s="1"/>
  <c r="P145" s="1"/>
  <c r="B145" i="5"/>
  <c r="AI144"/>
  <c r="C144" i="17" s="1"/>
  <c r="P144" s="1"/>
  <c r="B144" i="5"/>
  <c r="AI143"/>
  <c r="C143" i="17" s="1"/>
  <c r="P143" s="1"/>
  <c r="B143" i="5"/>
  <c r="AI142"/>
  <c r="C142" i="17" s="1"/>
  <c r="P142" s="1"/>
  <c r="B142" i="5"/>
  <c r="AI141"/>
  <c r="C141" i="17" s="1"/>
  <c r="P141" s="1"/>
  <c r="B141" i="5"/>
  <c r="AI140"/>
  <c r="C140" i="17" s="1"/>
  <c r="P140" s="1"/>
  <c r="B140" i="5"/>
  <c r="AI139"/>
  <c r="C139" i="17" s="1"/>
  <c r="P139" s="1"/>
  <c r="B139" i="5"/>
  <c r="AI138"/>
  <c r="C138" i="17" s="1"/>
  <c r="P138" s="1"/>
  <c r="B138" i="5"/>
  <c r="AI137"/>
  <c r="C137" i="17" s="1"/>
  <c r="P137" s="1"/>
  <c r="B137" i="5"/>
  <c r="AI136"/>
  <c r="C136" i="17" s="1"/>
  <c r="P136" s="1"/>
  <c r="B136" i="5"/>
  <c r="AI135"/>
  <c r="C135" i="17" s="1"/>
  <c r="P135" s="1"/>
  <c r="B135" i="5"/>
  <c r="AI134"/>
  <c r="C134" i="17" s="1"/>
  <c r="P134" s="1"/>
  <c r="B134" i="5"/>
  <c r="AI133"/>
  <c r="C133" i="17" s="1"/>
  <c r="P133" s="1"/>
  <c r="B133" i="5"/>
  <c r="AI132"/>
  <c r="C132" i="17" s="1"/>
  <c r="P132" s="1"/>
  <c r="B132" i="5"/>
  <c r="AI131"/>
  <c r="C131" i="17" s="1"/>
  <c r="P131" s="1"/>
  <c r="B131" i="5"/>
  <c r="AI130"/>
  <c r="C130" i="17" s="1"/>
  <c r="P130" s="1"/>
  <c r="B130" i="5"/>
  <c r="AI129"/>
  <c r="C129" i="17" s="1"/>
  <c r="P129" s="1"/>
  <c r="B129" i="5"/>
  <c r="AI128"/>
  <c r="C128" i="17" s="1"/>
  <c r="P128" s="1"/>
  <c r="B128" i="5"/>
  <c r="AI127"/>
  <c r="C127" i="17" s="1"/>
  <c r="P127" s="1"/>
  <c r="B127" i="5"/>
  <c r="AI126"/>
  <c r="C126" i="17" s="1"/>
  <c r="P126" s="1"/>
  <c r="B126" i="5"/>
  <c r="AI125"/>
  <c r="C125" i="17" s="1"/>
  <c r="P125" s="1"/>
  <c r="B125" i="5"/>
  <c r="AI124"/>
  <c r="C124" i="17" s="1"/>
  <c r="P124" s="1"/>
  <c r="B124" i="5"/>
  <c r="AI123"/>
  <c r="C123" i="17" s="1"/>
  <c r="P123" s="1"/>
  <c r="B123" i="5"/>
  <c r="AI122"/>
  <c r="C122" i="17" s="1"/>
  <c r="P122" s="1"/>
  <c r="B122" i="5"/>
  <c r="AI121"/>
  <c r="C121" i="17" s="1"/>
  <c r="P121" s="1"/>
  <c r="B121" i="5"/>
  <c r="AI120"/>
  <c r="C120" i="17" s="1"/>
  <c r="P120" s="1"/>
  <c r="B120" i="5"/>
  <c r="AI119"/>
  <c r="C119" i="17" s="1"/>
  <c r="P119" s="1"/>
  <c r="B119" i="5"/>
  <c r="AI118"/>
  <c r="C118" i="17" s="1"/>
  <c r="P118" s="1"/>
  <c r="B118" i="5"/>
  <c r="AI117"/>
  <c r="C117" i="17" s="1"/>
  <c r="P117" s="1"/>
  <c r="B117" i="5"/>
  <c r="AI116"/>
  <c r="C116" i="17" s="1"/>
  <c r="P116" s="1"/>
  <c r="B116" i="5"/>
  <c r="AI115"/>
  <c r="C115" i="17" s="1"/>
  <c r="P115" s="1"/>
  <c r="B115" i="5"/>
  <c r="AI114"/>
  <c r="C114" i="17" s="1"/>
  <c r="P114" s="1"/>
  <c r="B114" i="5"/>
  <c r="AI113"/>
  <c r="C113" i="17" s="1"/>
  <c r="P113" s="1"/>
  <c r="B113" i="5"/>
  <c r="AI112"/>
  <c r="C112" i="17" s="1"/>
  <c r="P112" s="1"/>
  <c r="B112" i="5"/>
  <c r="AI111"/>
  <c r="C111" i="17" s="1"/>
  <c r="P111" s="1"/>
  <c r="B111" i="5"/>
  <c r="AI110"/>
  <c r="C110" i="17" s="1"/>
  <c r="P110" s="1"/>
  <c r="B110" i="5"/>
  <c r="AI109"/>
  <c r="C109" i="17" s="1"/>
  <c r="B109" i="5"/>
  <c r="AG106"/>
  <c r="AG211" s="1"/>
  <c r="AF106"/>
  <c r="AF211" s="1"/>
  <c r="AE106"/>
  <c r="AE211" s="1"/>
  <c r="AD106"/>
  <c r="AD211" s="1"/>
  <c r="AC106"/>
  <c r="AC211" s="1"/>
  <c r="AB106"/>
  <c r="AB211" s="1"/>
  <c r="AA106"/>
  <c r="AA211" s="1"/>
  <c r="Z106"/>
  <c r="Z211" s="1"/>
  <c r="Y106"/>
  <c r="Y211" s="1"/>
  <c r="X106"/>
  <c r="X211" s="1"/>
  <c r="W106"/>
  <c r="W211" s="1"/>
  <c r="V106"/>
  <c r="V211" s="1"/>
  <c r="U106"/>
  <c r="U211" s="1"/>
  <c r="T106"/>
  <c r="T211" s="1"/>
  <c r="S106"/>
  <c r="S211" s="1"/>
  <c r="R106"/>
  <c r="R211" s="1"/>
  <c r="Q106"/>
  <c r="Q211" s="1"/>
  <c r="P106"/>
  <c r="P211" s="1"/>
  <c r="O106"/>
  <c r="O211" s="1"/>
  <c r="N106"/>
  <c r="N211" s="1"/>
  <c r="M106"/>
  <c r="M211" s="1"/>
  <c r="L106"/>
  <c r="L211" s="1"/>
  <c r="K106"/>
  <c r="K211" s="1"/>
  <c r="J106"/>
  <c r="J211" s="1"/>
  <c r="I106"/>
  <c r="I211" s="1"/>
  <c r="H106"/>
  <c r="H211" s="1"/>
  <c r="G106"/>
  <c r="G211" s="1"/>
  <c r="F106"/>
  <c r="F211" s="1"/>
  <c r="E106"/>
  <c r="E211" s="1"/>
  <c r="D106"/>
  <c r="D211" s="1"/>
  <c r="C106"/>
  <c r="C211" s="1"/>
  <c r="C212" s="1"/>
  <c r="D3" s="1"/>
  <c r="D212" s="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AI105"/>
  <c r="C105" i="17" s="1"/>
  <c r="P105" s="1"/>
  <c r="B105" i="5"/>
  <c r="AI104"/>
  <c r="C104" i="17" s="1"/>
  <c r="P104" s="1"/>
  <c r="B104" i="5"/>
  <c r="AI103"/>
  <c r="C103" i="17" s="1"/>
  <c r="P103" s="1"/>
  <c r="B103" i="5"/>
  <c r="AI102"/>
  <c r="C102" i="17" s="1"/>
  <c r="P102" s="1"/>
  <c r="B102" i="5"/>
  <c r="AI101"/>
  <c r="C101" i="17" s="1"/>
  <c r="P101" s="1"/>
  <c r="B101" i="5"/>
  <c r="AI100"/>
  <c r="C100" i="17" s="1"/>
  <c r="P100" s="1"/>
  <c r="B100" i="5"/>
  <c r="AI99"/>
  <c r="C99" i="17" s="1"/>
  <c r="P99" s="1"/>
  <c r="B99" i="5"/>
  <c r="AI98"/>
  <c r="C98" i="17" s="1"/>
  <c r="P98" s="1"/>
  <c r="B98" i="5"/>
  <c r="AI97"/>
  <c r="C97" i="17" s="1"/>
  <c r="P97" s="1"/>
  <c r="B97" i="5"/>
  <c r="AI96"/>
  <c r="C96" i="17" s="1"/>
  <c r="P96" s="1"/>
  <c r="B96" i="5"/>
  <c r="AI95"/>
  <c r="C95" i="17" s="1"/>
  <c r="P95" s="1"/>
  <c r="B95" i="5"/>
  <c r="AI94"/>
  <c r="C94" i="17" s="1"/>
  <c r="P94" s="1"/>
  <c r="B94" i="5"/>
  <c r="AI93"/>
  <c r="C93" i="17" s="1"/>
  <c r="P93" s="1"/>
  <c r="B93" i="5"/>
  <c r="AI92"/>
  <c r="C92" i="17" s="1"/>
  <c r="P92" s="1"/>
  <c r="B92" i="5"/>
  <c r="AI91"/>
  <c r="C91" i="17" s="1"/>
  <c r="P91" s="1"/>
  <c r="B91" i="5"/>
  <c r="AI90"/>
  <c r="C90" i="17" s="1"/>
  <c r="P90" s="1"/>
  <c r="B90" i="5"/>
  <c r="AI89"/>
  <c r="C89" i="17" s="1"/>
  <c r="P89" s="1"/>
  <c r="B89" i="5"/>
  <c r="AI88"/>
  <c r="C88" i="17" s="1"/>
  <c r="P88" s="1"/>
  <c r="B88" i="5"/>
  <c r="AI87"/>
  <c r="C87" i="17" s="1"/>
  <c r="P87" s="1"/>
  <c r="B87" i="5"/>
  <c r="AI86"/>
  <c r="C86" i="17" s="1"/>
  <c r="P86" s="1"/>
  <c r="B86" i="5"/>
  <c r="AI85"/>
  <c r="C85" i="17" s="1"/>
  <c r="P85" s="1"/>
  <c r="B85" i="5"/>
  <c r="AI84"/>
  <c r="C84" i="17" s="1"/>
  <c r="P84" s="1"/>
  <c r="B84" i="5"/>
  <c r="AI83"/>
  <c r="C83" i="17" s="1"/>
  <c r="P83" s="1"/>
  <c r="B83" i="5"/>
  <c r="AI82"/>
  <c r="C82" i="17" s="1"/>
  <c r="P82" s="1"/>
  <c r="B82" i="5"/>
  <c r="AI81"/>
  <c r="C81" i="17" s="1"/>
  <c r="P81" s="1"/>
  <c r="B81" i="5"/>
  <c r="AI80"/>
  <c r="C80" i="17" s="1"/>
  <c r="P80" s="1"/>
  <c r="B80" i="5"/>
  <c r="AI79"/>
  <c r="C79" i="17" s="1"/>
  <c r="P79" s="1"/>
  <c r="B79" i="5"/>
  <c r="AI78"/>
  <c r="C78" i="17" s="1"/>
  <c r="P78" s="1"/>
  <c r="B78" i="5"/>
  <c r="AI77"/>
  <c r="C77" i="17" s="1"/>
  <c r="P77" s="1"/>
  <c r="B77" i="5"/>
  <c r="AI76"/>
  <c r="C76" i="17" s="1"/>
  <c r="P76" s="1"/>
  <c r="B76" i="5"/>
  <c r="AI75"/>
  <c r="C75" i="17" s="1"/>
  <c r="P75" s="1"/>
  <c r="B75" i="5"/>
  <c r="AI74"/>
  <c r="C74" i="17" s="1"/>
  <c r="P74" s="1"/>
  <c r="B74" i="5"/>
  <c r="AI73"/>
  <c r="C73" i="17" s="1"/>
  <c r="P73" s="1"/>
  <c r="B73" i="5"/>
  <c r="AI72"/>
  <c r="C72" i="17" s="1"/>
  <c r="P72" s="1"/>
  <c r="B72" i="5"/>
  <c r="AI71"/>
  <c r="C71" i="17" s="1"/>
  <c r="P71" s="1"/>
  <c r="B71" i="5"/>
  <c r="AI70"/>
  <c r="C70" i="17" s="1"/>
  <c r="P70" s="1"/>
  <c r="B70" i="5"/>
  <c r="AI69"/>
  <c r="C69" i="17" s="1"/>
  <c r="P69" s="1"/>
  <c r="B69" i="5"/>
  <c r="AI68"/>
  <c r="C68" i="17" s="1"/>
  <c r="P68" s="1"/>
  <c r="B68" i="5"/>
  <c r="AI67"/>
  <c r="C67" i="17" s="1"/>
  <c r="P67" s="1"/>
  <c r="B67" i="5"/>
  <c r="AI66"/>
  <c r="C66" i="17" s="1"/>
  <c r="P66" s="1"/>
  <c r="B66" i="5"/>
  <c r="AI65"/>
  <c r="C65" i="17" s="1"/>
  <c r="P65" s="1"/>
  <c r="B65" i="5"/>
  <c r="AI64"/>
  <c r="C64" i="17" s="1"/>
  <c r="P64" s="1"/>
  <c r="B64" i="5"/>
  <c r="AI63"/>
  <c r="C63" i="17" s="1"/>
  <c r="P63" s="1"/>
  <c r="B63" i="5"/>
  <c r="AI62"/>
  <c r="C62" i="17" s="1"/>
  <c r="P62" s="1"/>
  <c r="B62" i="5"/>
  <c r="AI61"/>
  <c r="C61" i="17" s="1"/>
  <c r="P61" s="1"/>
  <c r="B61" i="5"/>
  <c r="AI60"/>
  <c r="C60" i="17" s="1"/>
  <c r="P60" s="1"/>
  <c r="B60" i="5"/>
  <c r="AI59"/>
  <c r="C59" i="17" s="1"/>
  <c r="P59" s="1"/>
  <c r="B59" i="5"/>
  <c r="AI58"/>
  <c r="C58" i="17" s="1"/>
  <c r="P58" s="1"/>
  <c r="B58" i="5"/>
  <c r="AI57"/>
  <c r="C57" i="17" s="1"/>
  <c r="P57" s="1"/>
  <c r="B57" i="5"/>
  <c r="AI56"/>
  <c r="C56" i="17" s="1"/>
  <c r="P56" s="1"/>
  <c r="B56" i="5"/>
  <c r="AI55"/>
  <c r="C55" i="17" s="1"/>
  <c r="P55" s="1"/>
  <c r="B55" i="5"/>
  <c r="AI54"/>
  <c r="C54" i="17" s="1"/>
  <c r="P54" s="1"/>
  <c r="B54" i="5"/>
  <c r="AI53"/>
  <c r="C53" i="17" s="1"/>
  <c r="P53" s="1"/>
  <c r="B53" i="5"/>
  <c r="AI52"/>
  <c r="C52" i="17" s="1"/>
  <c r="P52" s="1"/>
  <c r="B52" i="5"/>
  <c r="AI51"/>
  <c r="C51" i="17" s="1"/>
  <c r="P51" s="1"/>
  <c r="B51" i="5"/>
  <c r="AI50"/>
  <c r="C50" i="17" s="1"/>
  <c r="P50" s="1"/>
  <c r="B50" i="5"/>
  <c r="AI49"/>
  <c r="C49" i="17" s="1"/>
  <c r="P49" s="1"/>
  <c r="B49" i="5"/>
  <c r="AI48"/>
  <c r="C48" i="17" s="1"/>
  <c r="P48" s="1"/>
  <c r="B48" i="5"/>
  <c r="AI47"/>
  <c r="C47" i="17" s="1"/>
  <c r="P47" s="1"/>
  <c r="B47" i="5"/>
  <c r="AI46"/>
  <c r="C46" i="17" s="1"/>
  <c r="P46" s="1"/>
  <c r="B46" i="5"/>
  <c r="AI45"/>
  <c r="C45" i="17" s="1"/>
  <c r="P45" s="1"/>
  <c r="B45" i="5"/>
  <c r="AI44"/>
  <c r="C44" i="17" s="1"/>
  <c r="P44" s="1"/>
  <c r="B44" i="5"/>
  <c r="AI43"/>
  <c r="C43" i="17" s="1"/>
  <c r="P43" s="1"/>
  <c r="B43" i="5"/>
  <c r="AI42"/>
  <c r="C42" i="17" s="1"/>
  <c r="P42" s="1"/>
  <c r="B42" i="5"/>
  <c r="AI41"/>
  <c r="C41" i="17" s="1"/>
  <c r="P41" s="1"/>
  <c r="B41" i="5"/>
  <c r="AI40"/>
  <c r="C40" i="17" s="1"/>
  <c r="P40" s="1"/>
  <c r="B40" i="5"/>
  <c r="AI39"/>
  <c r="C39" i="17" s="1"/>
  <c r="P39" s="1"/>
  <c r="B39" i="5"/>
  <c r="AI38"/>
  <c r="C38" i="17" s="1"/>
  <c r="P38" s="1"/>
  <c r="B38" i="5"/>
  <c r="AI37"/>
  <c r="C37" i="17" s="1"/>
  <c r="P37" s="1"/>
  <c r="B37" i="5"/>
  <c r="AI36"/>
  <c r="C36" i="17" s="1"/>
  <c r="P36" s="1"/>
  <c r="B36" i="5"/>
  <c r="AI35"/>
  <c r="C35" i="17" s="1"/>
  <c r="P35" s="1"/>
  <c r="B35" i="5"/>
  <c r="AI34"/>
  <c r="C34" i="17" s="1"/>
  <c r="P34" s="1"/>
  <c r="B34" i="5"/>
  <c r="AI33"/>
  <c r="C33" i="17" s="1"/>
  <c r="P33" s="1"/>
  <c r="B33" i="5"/>
  <c r="AI32"/>
  <c r="C32" i="17" s="1"/>
  <c r="P32" s="1"/>
  <c r="B32" i="5"/>
  <c r="AI31"/>
  <c r="C31" i="17" s="1"/>
  <c r="P31" s="1"/>
  <c r="B31" i="5"/>
  <c r="AI30"/>
  <c r="C30" i="17" s="1"/>
  <c r="P30" s="1"/>
  <c r="B30" i="5"/>
  <c r="AI29"/>
  <c r="C29" i="17" s="1"/>
  <c r="P29" s="1"/>
  <c r="B29" i="5"/>
  <c r="AI28"/>
  <c r="C28" i="17" s="1"/>
  <c r="P28" s="1"/>
  <c r="B28" i="5"/>
  <c r="AI27"/>
  <c r="C27" i="17" s="1"/>
  <c r="P27" s="1"/>
  <c r="B27" i="5"/>
  <c r="AI26"/>
  <c r="C26" i="17" s="1"/>
  <c r="P26" s="1"/>
  <c r="B26" i="5"/>
  <c r="AI25"/>
  <c r="C25" i="17" s="1"/>
  <c r="P25" s="1"/>
  <c r="B25" i="5"/>
  <c r="AI24"/>
  <c r="C24" i="17" s="1"/>
  <c r="P24" s="1"/>
  <c r="B24" i="5"/>
  <c r="AI23"/>
  <c r="C23" i="17" s="1"/>
  <c r="P23" s="1"/>
  <c r="B23" i="5"/>
  <c r="AI22"/>
  <c r="C22" i="17" s="1"/>
  <c r="P22" s="1"/>
  <c r="B22" i="5"/>
  <c r="AI21"/>
  <c r="C21" i="17" s="1"/>
  <c r="P21" s="1"/>
  <c r="B21" i="5"/>
  <c r="AI20"/>
  <c r="C20" i="17" s="1"/>
  <c r="P20" s="1"/>
  <c r="B20" i="5"/>
  <c r="AI19"/>
  <c r="C19" i="17" s="1"/>
  <c r="P19" s="1"/>
  <c r="B19" i="5"/>
  <c r="AI18"/>
  <c r="C18" i="17" s="1"/>
  <c r="P18" s="1"/>
  <c r="B18" i="5"/>
  <c r="AI17"/>
  <c r="C17" i="17" s="1"/>
  <c r="P17" s="1"/>
  <c r="B17" i="5"/>
  <c r="AI16"/>
  <c r="C16" i="17" s="1"/>
  <c r="P16" s="1"/>
  <c r="B16" i="5"/>
  <c r="AI15"/>
  <c r="C15" i="17" s="1"/>
  <c r="P15" s="1"/>
  <c r="B15" i="5"/>
  <c r="AI14"/>
  <c r="C14" i="17" s="1"/>
  <c r="P14" s="1"/>
  <c r="B14" i="5"/>
  <c r="AI13"/>
  <c r="C13" i="17" s="1"/>
  <c r="P13" s="1"/>
  <c r="B13" i="5"/>
  <c r="AI12"/>
  <c r="C12" i="17" s="1"/>
  <c r="P12" s="1"/>
  <c r="B12" i="5"/>
  <c r="AI11"/>
  <c r="C11" i="17" s="1"/>
  <c r="P11" s="1"/>
  <c r="B11" i="5"/>
  <c r="AI10"/>
  <c r="C10" i="17" s="1"/>
  <c r="P10" s="1"/>
  <c r="B10" i="5"/>
  <c r="AI9"/>
  <c r="C9" i="17" s="1"/>
  <c r="P9" s="1"/>
  <c r="B9" i="5"/>
  <c r="AI8"/>
  <c r="C8" i="17" s="1"/>
  <c r="P8" s="1"/>
  <c r="B8" i="5"/>
  <c r="AI7"/>
  <c r="C7" i="17" s="1"/>
  <c r="P7" s="1"/>
  <c r="B7" i="5"/>
  <c r="AI6"/>
  <c r="C6" i="17" s="1"/>
  <c r="B6" i="5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1"/>
  <c r="C106" i="17" l="1"/>
  <c r="C4" i="18" s="1"/>
  <c r="C209" i="17"/>
  <c r="C5" i="18" s="1"/>
  <c r="P109" i="17"/>
  <c r="P209" s="1"/>
  <c r="G6"/>
  <c r="G106" s="1"/>
  <c r="G4" i="18" s="1"/>
  <c r="AI106" i="9"/>
  <c r="AI106" i="5"/>
  <c r="AI209"/>
  <c r="D106" i="17"/>
  <c r="D4" i="18" s="1"/>
  <c r="AI106" i="6"/>
  <c r="AI209"/>
  <c r="AI106" i="7"/>
  <c r="AI209"/>
  <c r="AI106" i="8"/>
  <c r="AI209"/>
  <c r="D212" i="10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212" i="11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212" i="12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212" i="13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212" i="14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D212" i="15"/>
  <c r="E3" s="1"/>
  <c r="E212" s="1"/>
  <c r="F3" s="1"/>
  <c r="F212" s="1"/>
  <c r="G3" s="1"/>
  <c r="G212" s="1"/>
  <c r="H3" s="1"/>
  <c r="H212" s="1"/>
  <c r="I3" s="1"/>
  <c r="I212" s="1"/>
  <c r="J3" s="1"/>
  <c r="J212" s="1"/>
  <c r="K3" s="1"/>
  <c r="K212" s="1"/>
  <c r="L3" s="1"/>
  <c r="L212" s="1"/>
  <c r="M3" s="1"/>
  <c r="M212" s="1"/>
  <c r="N3" s="1"/>
  <c r="N212" s="1"/>
  <c r="O3" s="1"/>
  <c r="O212" s="1"/>
  <c r="P3" s="1"/>
  <c r="P212" s="1"/>
  <c r="Q3" s="1"/>
  <c r="Q212" s="1"/>
  <c r="R3" s="1"/>
  <c r="R212" s="1"/>
  <c r="S3" s="1"/>
  <c r="S212" s="1"/>
  <c r="T3" s="1"/>
  <c r="T212" s="1"/>
  <c r="U3" s="1"/>
  <c r="U212" s="1"/>
  <c r="V3" s="1"/>
  <c r="V212" s="1"/>
  <c r="W3" s="1"/>
  <c r="W212" s="1"/>
  <c r="X3" s="1"/>
  <c r="X212" s="1"/>
  <c r="Y3" s="1"/>
  <c r="Y212" s="1"/>
  <c r="Z3" s="1"/>
  <c r="Z212" s="1"/>
  <c r="AA3" s="1"/>
  <c r="AA212" s="1"/>
  <c r="AB3" s="1"/>
  <c r="AB212" s="1"/>
  <c r="AC3" s="1"/>
  <c r="AC212" s="1"/>
  <c r="AD3" s="1"/>
  <c r="AD212" s="1"/>
  <c r="AE3" s="1"/>
  <c r="AE212" s="1"/>
  <c r="AF3" s="1"/>
  <c r="AF212" s="1"/>
  <c r="AG3" s="1"/>
  <c r="AG212" s="1"/>
  <c r="N6" i="17"/>
  <c r="N106" s="1"/>
  <c r="N4" i="18" s="1"/>
  <c r="AI106" i="16"/>
  <c r="G209" i="17"/>
  <c r="G5" i="18" s="1"/>
  <c r="AI209" i="9"/>
  <c r="AI106" i="10"/>
  <c r="AI209"/>
  <c r="AI106" i="11"/>
  <c r="I209" i="17"/>
  <c r="I5" i="18" s="1"/>
  <c r="AI209" i="11"/>
  <c r="AI106" i="12"/>
  <c r="AI209"/>
  <c r="AI106" i="13"/>
  <c r="AI209"/>
  <c r="AI106" i="14"/>
  <c r="AI209"/>
  <c r="AI106" i="15"/>
  <c r="AI209"/>
  <c r="N209" i="17"/>
  <c r="N5" i="18" s="1"/>
  <c r="AI209" i="16"/>
  <c r="AJ104" i="15" l="1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 i="1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 i="1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 i="12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207" i="10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9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104" i="16"/>
  <c r="AJ102"/>
  <c r="AJ100"/>
  <c r="AJ98"/>
  <c r="AJ96"/>
  <c r="AJ94"/>
  <c r="AJ92"/>
  <c r="AJ90"/>
  <c r="AJ88"/>
  <c r="AJ86"/>
  <c r="AJ84"/>
  <c r="AJ82"/>
  <c r="AJ80"/>
  <c r="AJ78"/>
  <c r="AJ76"/>
  <c r="AJ74"/>
  <c r="AJ72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208" i="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 i="7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 i="6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105" i="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207" i="16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15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14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13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12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 i="11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208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10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 i="10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5" i="8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 i="7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105" i="6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104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AJ208" i="5"/>
  <c r="AJ206"/>
  <c r="AJ204"/>
  <c r="AJ202"/>
  <c r="AJ200"/>
  <c r="AJ198"/>
  <c r="AJ196"/>
  <c r="AJ194"/>
  <c r="AJ192"/>
  <c r="AJ190"/>
  <c r="AJ188"/>
  <c r="AJ186"/>
  <c r="AJ184"/>
  <c r="AJ182"/>
  <c r="AJ180"/>
  <c r="AJ178"/>
  <c r="AJ176"/>
  <c r="AJ174"/>
  <c r="AJ172"/>
  <c r="AJ170"/>
  <c r="AJ168"/>
  <c r="AJ166"/>
  <c r="AJ164"/>
  <c r="AJ162"/>
  <c r="AJ160"/>
  <c r="AJ158"/>
  <c r="AJ156"/>
  <c r="AJ154"/>
  <c r="AJ152"/>
  <c r="AJ150"/>
  <c r="AJ148"/>
  <c r="AJ146"/>
  <c r="AJ144"/>
  <c r="AJ142"/>
  <c r="AJ140"/>
  <c r="AJ138"/>
  <c r="AJ136"/>
  <c r="AJ134"/>
  <c r="AJ132"/>
  <c r="AJ130"/>
  <c r="AJ128"/>
  <c r="AJ126"/>
  <c r="AJ124"/>
  <c r="AJ122"/>
  <c r="AJ120"/>
  <c r="AJ118"/>
  <c r="AJ116"/>
  <c r="AJ114"/>
  <c r="AJ112"/>
  <c r="AJ110"/>
  <c r="AJ207"/>
  <c r="AJ205"/>
  <c r="AJ203"/>
  <c r="AJ201"/>
  <c r="AJ199"/>
  <c r="AJ197"/>
  <c r="AJ195"/>
  <c r="AJ193"/>
  <c r="AJ191"/>
  <c r="AJ189"/>
  <c r="AJ187"/>
  <c r="AJ185"/>
  <c r="AJ183"/>
  <c r="AJ181"/>
  <c r="AJ179"/>
  <c r="AJ177"/>
  <c r="AJ175"/>
  <c r="AJ173"/>
  <c r="AJ171"/>
  <c r="AJ169"/>
  <c r="AJ167"/>
  <c r="AJ165"/>
  <c r="AJ163"/>
  <c r="AJ161"/>
  <c r="AJ159"/>
  <c r="AJ157"/>
  <c r="AJ155"/>
  <c r="AJ153"/>
  <c r="AJ151"/>
  <c r="AJ149"/>
  <c r="AJ147"/>
  <c r="AJ145"/>
  <c r="AJ143"/>
  <c r="AJ141"/>
  <c r="AJ139"/>
  <c r="AJ137"/>
  <c r="AJ135"/>
  <c r="AJ133"/>
  <c r="AJ131"/>
  <c r="AJ129"/>
  <c r="AJ127"/>
  <c r="AJ125"/>
  <c r="AJ123"/>
  <c r="AJ121"/>
  <c r="AJ119"/>
  <c r="AJ117"/>
  <c r="AJ115"/>
  <c r="AJ113"/>
  <c r="AJ111"/>
  <c r="AJ109"/>
  <c r="AJ104" i="9"/>
  <c r="AJ102"/>
  <c r="AJ100"/>
  <c r="AJ105"/>
  <c r="AJ103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J55"/>
  <c r="AJ53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J7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J56"/>
  <c r="AJ54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J8"/>
  <c r="AJ6"/>
  <c r="Q208" i="17"/>
  <c r="Q206"/>
  <c r="Q204"/>
  <c r="Q202"/>
  <c r="Q200"/>
  <c r="Q198"/>
  <c r="Q196"/>
  <c r="Q194"/>
  <c r="Q192"/>
  <c r="Q190"/>
  <c r="Q188"/>
  <c r="Q186"/>
  <c r="Q184"/>
  <c r="Q182"/>
  <c r="Q180"/>
  <c r="Q178"/>
  <c r="Q176"/>
  <c r="Q207"/>
  <c r="Q205"/>
  <c r="Q203"/>
  <c r="Q201"/>
  <c r="Q199"/>
  <c r="Q197"/>
  <c r="Q195"/>
  <c r="Q193"/>
  <c r="Q191"/>
  <c r="Q189"/>
  <c r="Q187"/>
  <c r="Q185"/>
  <c r="Q183"/>
  <c r="Q181"/>
  <c r="Q179"/>
  <c r="Q177"/>
  <c r="Q175"/>
  <c r="Q173"/>
  <c r="Q171"/>
  <c r="Q169"/>
  <c r="Q167"/>
  <c r="Q165"/>
  <c r="Q163"/>
  <c r="Q161"/>
  <c r="Q159"/>
  <c r="Q157"/>
  <c r="Q155"/>
  <c r="Q153"/>
  <c r="Q151"/>
  <c r="Q149"/>
  <c r="Q147"/>
  <c r="Q145"/>
  <c r="Q143"/>
  <c r="Q141"/>
  <c r="Q139"/>
  <c r="Q174"/>
  <c r="Q172"/>
  <c r="Q170"/>
  <c r="Q168"/>
  <c r="Q166"/>
  <c r="Q164"/>
  <c r="Q162"/>
  <c r="Q160"/>
  <c r="Q158"/>
  <c r="Q156"/>
  <c r="Q154"/>
  <c r="Q152"/>
  <c r="Q150"/>
  <c r="Q148"/>
  <c r="Q146"/>
  <c r="Q144"/>
  <c r="Q142"/>
  <c r="Q140"/>
  <c r="Q138"/>
  <c r="Q136"/>
  <c r="Q134"/>
  <c r="Q132"/>
  <c r="Q130"/>
  <c r="Q128"/>
  <c r="Q126"/>
  <c r="Q124"/>
  <c r="Q122"/>
  <c r="Q120"/>
  <c r="Q118"/>
  <c r="Q116"/>
  <c r="Q114"/>
  <c r="Q112"/>
  <c r="Q110"/>
  <c r="Q137"/>
  <c r="Q135"/>
  <c r="Q133"/>
  <c r="Q131"/>
  <c r="Q129"/>
  <c r="Q127"/>
  <c r="Q125"/>
  <c r="Q123"/>
  <c r="Q121"/>
  <c r="Q119"/>
  <c r="Q117"/>
  <c r="Q115"/>
  <c r="Q113"/>
  <c r="Q111"/>
  <c r="Q109"/>
  <c r="P6"/>
  <c r="P106" s="1"/>
  <c r="Q104" l="1"/>
  <c r="Q102"/>
  <c r="Q100"/>
  <c r="Q98"/>
  <c r="Q96"/>
  <c r="Q94"/>
  <c r="Q92"/>
  <c r="Q90"/>
  <c r="Q88"/>
  <c r="Q86"/>
  <c r="Q84"/>
  <c r="Q82"/>
  <c r="Q80"/>
  <c r="Q78"/>
  <c r="Q76"/>
  <c r="Q74"/>
  <c r="Q72"/>
  <c r="Q70"/>
  <c r="Q68"/>
  <c r="Q66"/>
  <c r="Q64"/>
  <c r="Q105"/>
  <c r="Q103"/>
  <c r="Q101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2"/>
  <c r="Q60"/>
  <c r="Q58"/>
  <c r="Q56"/>
  <c r="Q54"/>
  <c r="Q52"/>
  <c r="Q50"/>
  <c r="Q48"/>
  <c r="Q46"/>
  <c r="Q44"/>
  <c r="Q42"/>
  <c r="Q40"/>
  <c r="Q38"/>
  <c r="Q36"/>
  <c r="Q34"/>
  <c r="Q32"/>
  <c r="Q30"/>
  <c r="Q28"/>
  <c r="Q26"/>
  <c r="Q24"/>
  <c r="Q22"/>
  <c r="Q20"/>
  <c r="Q18"/>
  <c r="Q16"/>
  <c r="Q14"/>
  <c r="Q12"/>
  <c r="Q10"/>
  <c r="Q8"/>
  <c r="Q6"/>
  <c r="Q63"/>
  <c r="Q61"/>
  <c r="Q59"/>
  <c r="Q57"/>
  <c r="Q55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Q15"/>
  <c r="Q13"/>
  <c r="Q11"/>
  <c r="Q9"/>
  <c r="Q7"/>
  <c r="M12" i="22"/>
  <c r="K12" l="1"/>
</calcChain>
</file>

<file path=xl/sharedStrings.xml><?xml version="1.0" encoding="utf-8"?>
<sst xmlns="http://schemas.openxmlformats.org/spreadsheetml/2006/main" count="237" uniqueCount="89">
  <si>
    <t>Lista das Receitas e Despesas</t>
  </si>
  <si>
    <t>Ano</t>
  </si>
  <si>
    <t>Entradas ( + )</t>
  </si>
  <si>
    <t>Saídas ( - )</t>
  </si>
  <si>
    <t>Código</t>
  </si>
  <si>
    <t>Nome</t>
  </si>
  <si>
    <t>Vendas</t>
  </si>
  <si>
    <t>Fornecedores</t>
  </si>
  <si>
    <t>Serviços Prestados</t>
  </si>
  <si>
    <t>Salários</t>
  </si>
  <si>
    <t>FLUXO DE CAIXA</t>
  </si>
  <si>
    <t>SALDO</t>
  </si>
  <si>
    <t>Total</t>
  </si>
  <si>
    <t>Participação</t>
  </si>
  <si>
    <t>( + ) ENTRADAS</t>
  </si>
  <si>
    <t>TOTAL DE ENTRADAS</t>
  </si>
  <si>
    <t>( - ) SAIDAS</t>
  </si>
  <si>
    <t>TOTAL DE SAIDAS</t>
  </si>
  <si>
    <t>SALDO DO DIA</t>
  </si>
  <si>
    <t>SALDO FINAL</t>
  </si>
  <si>
    <t>Demonstrativo Anual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</si>
  <si>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</si>
  <si>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</si>
  <si>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</si>
  <si>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</si>
  <si>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</si>
  <si>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</si>
  <si>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</si>
  <si>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</si>
  <si>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</si>
  <si>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</si>
  <si>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</si>
  <si>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</si>
  <si>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Gráfico Comparativo entre Entradas e Saídas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</si>
  <si>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</si>
  <si>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</si>
  <si>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</si>
  <si>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</si>
  <si>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</si>
  <si>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</si>
  <si>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</si>
  <si>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</si>
  <si>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</si>
  <si>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</si>
  <si>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</si>
  <si>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</si>
  <si>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</si>
  <si>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Saídas</t>
  </si>
  <si>
    <t>Planilha de Controle de Estoque</t>
  </si>
  <si>
    <t>Data do estoque:</t>
  </si>
  <si>
    <t>Descrição</t>
  </si>
  <si>
    <t>Unidade</t>
  </si>
  <si>
    <t>Fornecedor</t>
  </si>
  <si>
    <t>Mínimo</t>
  </si>
  <si>
    <t>Saldo Inicial</t>
  </si>
  <si>
    <t>Estoque atual</t>
  </si>
  <si>
    <t>Média Entrada(R$)</t>
  </si>
  <si>
    <t>Média Saída(R$)</t>
  </si>
  <si>
    <t>Calça Jeans Adulto</t>
  </si>
  <si>
    <t>Roupas SP</t>
  </si>
  <si>
    <t>Camisa Masculina</t>
  </si>
  <si>
    <t>Bota Feminina Tamanho 38</t>
  </si>
  <si>
    <t>Sul Botas e Couro</t>
  </si>
  <si>
    <t>Lançamentos de entrada</t>
  </si>
  <si>
    <t>Detalhe dos produtos</t>
  </si>
  <si>
    <t>Código Produto</t>
  </si>
  <si>
    <t>Data Movimento</t>
  </si>
  <si>
    <t>Qtde</t>
  </si>
  <si>
    <t>Valor</t>
  </si>
  <si>
    <t>Produto</t>
  </si>
  <si>
    <t>Lançamentos de saída</t>
  </si>
  <si>
    <t>Detalhes dos produtos</t>
  </si>
  <si>
    <t>HISTÓRICO</t>
  </si>
  <si>
    <t>SAÍDA</t>
  </si>
  <si>
    <t>ENTRADA</t>
  </si>
  <si>
    <t>COD</t>
  </si>
  <si>
    <t>DIN</t>
  </si>
  <si>
    <t>JAN</t>
  </si>
  <si>
    <t>ITEM</t>
  </si>
  <si>
    <t>QT</t>
  </si>
  <si>
    <t>V. UNI</t>
  </si>
  <si>
    <t>VALOR</t>
  </si>
  <si>
    <t>TOTAIS ENTRADAS</t>
  </si>
  <si>
    <t>TOTAIS SAÍDAS</t>
  </si>
  <si>
    <t>DEB</t>
  </si>
  <si>
    <t>CRE</t>
  </si>
  <si>
    <t>Preço Custo</t>
  </si>
  <si>
    <t>Preço Venda</t>
  </si>
  <si>
    <t>Margem %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</si>
</sst>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$-416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9"/>
      <name val="Arial"/>
      <family val="2"/>
    </font>
    <font>
      <b/>
      <sz val="15"/>
      <color indexed="8"/>
      <name val="Calibri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sz val="20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0" fillId="0" borderId="3" xfId="0" applyBorder="1"/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0" fillId="0" borderId="5" xfId="0" applyBorder="1"/>
    <xf numFmtId="0" fontId="7" fillId="0" borderId="7" xfId="0" quotePrefix="1" applyFont="1" applyBorder="1" applyAlignment="1">
      <alignment horizontal="left"/>
    </xf>
    <xf numFmtId="0" fontId="7" fillId="0" borderId="7" xfId="0" applyFont="1" applyBorder="1"/>
    <xf numFmtId="0" fontId="8" fillId="0" borderId="7" xfId="0" applyFont="1" applyBorder="1"/>
    <xf numFmtId="0" fontId="9" fillId="0" borderId="4" xfId="0" applyFont="1" applyFill="1" applyBorder="1" applyAlignment="1">
      <alignment horizontal="left"/>
    </xf>
    <xf numFmtId="0" fontId="8" fillId="0" borderId="7" xfId="0" quotePrefix="1" applyFont="1" applyBorder="1" applyAlignment="1">
      <alignment horizontal="left"/>
    </xf>
    <xf numFmtId="0" fontId="9" fillId="0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 applyProtection="1">
      <protection hidden="1"/>
    </xf>
    <xf numFmtId="164" fontId="10" fillId="0" borderId="10" xfId="0" applyNumberFormat="1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4" borderId="12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4" borderId="14" xfId="0" applyFill="1" applyBorder="1"/>
    <xf numFmtId="0" fontId="0" fillId="0" borderId="5" xfId="0" applyBorder="1" applyProtection="1">
      <protection hidden="1"/>
    </xf>
    <xf numFmtId="164" fontId="11" fillId="5" borderId="4" xfId="0" applyNumberFormat="1" applyFont="1" applyFill="1" applyBorder="1" applyAlignment="1" applyProtection="1">
      <alignment horizontal="left" vertical="center" wrapText="1"/>
      <protection hidden="1"/>
    </xf>
    <xf numFmtId="14" fontId="11" fillId="5" borderId="7" xfId="0" applyNumberFormat="1" applyFont="1" applyFill="1" applyBorder="1" applyAlignment="1" applyProtection="1">
      <alignment horizontal="center" vertical="center" wrapText="1"/>
      <protection locked="0"/>
    </xf>
    <xf numFmtId="14" fontId="11" fillId="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16" xfId="0" applyFill="1" applyBorder="1" applyProtection="1">
      <protection hidden="1"/>
    </xf>
    <xf numFmtId="0" fontId="0" fillId="4" borderId="17" xfId="0" applyFill="1" applyBorder="1"/>
    <xf numFmtId="164" fontId="12" fillId="2" borderId="4" xfId="0" applyNumberFormat="1" applyFont="1" applyFill="1" applyBorder="1" applyProtection="1">
      <protection hidden="1"/>
    </xf>
    <xf numFmtId="164" fontId="12" fillId="4" borderId="7" xfId="2" applyNumberFormat="1" applyFont="1" applyFill="1" applyBorder="1" applyProtection="1">
      <protection locked="0"/>
    </xf>
    <xf numFmtId="164" fontId="12" fillId="2" borderId="7" xfId="2" applyNumberFormat="1" applyFont="1" applyFill="1" applyBorder="1" applyProtection="1">
      <protection hidden="1"/>
    </xf>
    <xf numFmtId="164" fontId="12" fillId="4" borderId="15" xfId="2" applyNumberFormat="1" applyFont="1" applyFill="1" applyBorder="1" applyProtection="1">
      <protection hidden="1"/>
    </xf>
    <xf numFmtId="165" fontId="11" fillId="5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18" xfId="0" applyFill="1" applyBorder="1"/>
    <xf numFmtId="0" fontId="0" fillId="0" borderId="0" xfId="0" applyBorder="1"/>
    <xf numFmtId="0" fontId="0" fillId="0" borderId="15" xfId="0" applyBorder="1" applyProtection="1">
      <protection hidden="1"/>
    </xf>
    <xf numFmtId="164" fontId="12" fillId="0" borderId="10" xfId="0" applyNumberFormat="1" applyFont="1" applyFill="1" applyBorder="1" applyProtection="1">
      <protection hidden="1"/>
    </xf>
    <xf numFmtId="164" fontId="12" fillId="0" borderId="11" xfId="2" applyNumberFormat="1" applyFont="1" applyFill="1" applyBorder="1" applyProtection="1">
      <protection hidden="1"/>
    </xf>
    <xf numFmtId="164" fontId="12" fillId="4" borderId="19" xfId="2" applyNumberFormat="1" applyFont="1" applyFill="1" applyBorder="1" applyProtection="1">
      <protection hidden="1"/>
    </xf>
    <xf numFmtId="164" fontId="12" fillId="0" borderId="16" xfId="2" applyNumberFormat="1" applyFont="1" applyFill="1" applyBorder="1" applyProtection="1">
      <protection hidden="1"/>
    </xf>
    <xf numFmtId="0" fontId="0" fillId="0" borderId="16" xfId="0" applyBorder="1" applyProtection="1">
      <protection hidden="1"/>
    </xf>
    <xf numFmtId="164" fontId="12" fillId="2" borderId="20" xfId="0" quotePrefix="1" applyNumberFormat="1" applyFont="1" applyFill="1" applyBorder="1" applyAlignment="1" applyProtection="1">
      <alignment horizontal="left"/>
      <protection hidden="1"/>
    </xf>
    <xf numFmtId="164" fontId="12" fillId="2" borderId="21" xfId="2" applyNumberFormat="1" applyFont="1" applyFill="1" applyBorder="1" applyProtection="1">
      <protection hidden="1"/>
    </xf>
    <xf numFmtId="164" fontId="12" fillId="4" borderId="22" xfId="2" applyNumberFormat="1" applyFont="1" applyFill="1" applyBorder="1" applyProtection="1">
      <protection hidden="1"/>
    </xf>
    <xf numFmtId="164" fontId="12" fillId="2" borderId="23" xfId="2" applyNumberFormat="1" applyFont="1" applyFill="1" applyBorder="1" applyProtection="1">
      <protection hidden="1"/>
    </xf>
    <xf numFmtId="0" fontId="0" fillId="4" borderId="5" xfId="0" applyFill="1" applyBorder="1"/>
    <xf numFmtId="164" fontId="8" fillId="0" borderId="24" xfId="0" applyNumberFormat="1" applyFont="1" applyBorder="1" applyProtection="1">
      <protection hidden="1"/>
    </xf>
    <xf numFmtId="164" fontId="9" fillId="0" borderId="25" xfId="2" applyNumberFormat="1" applyFont="1" applyFill="1" applyBorder="1" applyProtection="1">
      <protection locked="0"/>
    </xf>
    <xf numFmtId="164" fontId="9" fillId="0" borderId="25" xfId="2" applyNumberFormat="1" applyFont="1" applyBorder="1" applyProtection="1">
      <protection locked="0"/>
    </xf>
    <xf numFmtId="164" fontId="9" fillId="4" borderId="22" xfId="2" applyNumberFormat="1" applyFont="1" applyFill="1" applyBorder="1" applyProtection="1">
      <protection hidden="1"/>
    </xf>
    <xf numFmtId="164" fontId="9" fillId="0" borderId="25" xfId="2" applyNumberFormat="1" applyFont="1" applyBorder="1" applyProtection="1">
      <protection hidden="1"/>
    </xf>
    <xf numFmtId="9" fontId="1" fillId="0" borderId="26" xfId="3" applyNumberFormat="1" applyFont="1" applyBorder="1" applyProtection="1">
      <protection hidden="1"/>
    </xf>
    <xf numFmtId="164" fontId="12" fillId="2" borderId="27" xfId="0" applyNumberFormat="1" applyFont="1" applyFill="1" applyBorder="1" applyProtection="1">
      <protection hidden="1"/>
    </xf>
    <xf numFmtId="164" fontId="12" fillId="2" borderId="28" xfId="2" applyNumberFormat="1" applyFont="1" applyFill="1" applyBorder="1" applyProtection="1">
      <protection hidden="1"/>
    </xf>
    <xf numFmtId="9" fontId="12" fillId="2" borderId="29" xfId="3" applyNumberFormat="1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164" fontId="12" fillId="4" borderId="11" xfId="2" applyNumberFormat="1" applyFont="1" applyFill="1" applyBorder="1" applyProtection="1">
      <protection hidden="1"/>
    </xf>
    <xf numFmtId="0" fontId="0" fillId="4" borderId="11" xfId="0" applyFill="1" applyBorder="1" applyProtection="1">
      <protection hidden="1"/>
    </xf>
    <xf numFmtId="0" fontId="0" fillId="0" borderId="0" xfId="0" applyFill="1"/>
    <xf numFmtId="164" fontId="12" fillId="3" borderId="20" xfId="0" quotePrefix="1" applyNumberFormat="1" applyFont="1" applyFill="1" applyBorder="1" applyAlignment="1" applyProtection="1">
      <alignment horizontal="left"/>
      <protection hidden="1"/>
    </xf>
    <xf numFmtId="164" fontId="12" fillId="3" borderId="21" xfId="2" applyNumberFormat="1" applyFont="1" applyFill="1" applyBorder="1" applyProtection="1">
      <protection hidden="1"/>
    </xf>
    <xf numFmtId="164" fontId="12" fillId="3" borderId="23" xfId="2" applyNumberFormat="1" applyFont="1" applyFill="1" applyBorder="1" applyProtection="1">
      <protection hidden="1"/>
    </xf>
    <xf numFmtId="164" fontId="9" fillId="0" borderId="24" xfId="0" applyNumberFormat="1" applyFont="1" applyFill="1" applyBorder="1" applyProtection="1">
      <protection hidden="1"/>
    </xf>
    <xf numFmtId="9" fontId="8" fillId="0" borderId="30" xfId="3" applyFont="1" applyBorder="1" applyProtection="1">
      <protection hidden="1"/>
    </xf>
    <xf numFmtId="164" fontId="12" fillId="3" borderId="27" xfId="2" applyNumberFormat="1" applyFont="1" applyFill="1" applyBorder="1" applyProtection="1">
      <protection hidden="1"/>
    </xf>
    <xf numFmtId="164" fontId="12" fillId="3" borderId="28" xfId="2" applyNumberFormat="1" applyFont="1" applyFill="1" applyBorder="1" applyProtection="1">
      <protection hidden="1"/>
    </xf>
    <xf numFmtId="9" fontId="12" fillId="3" borderId="29" xfId="3" applyFont="1" applyFill="1" applyBorder="1" applyAlignment="1" applyProtection="1">
      <alignment horizontal="right"/>
      <protection hidden="1"/>
    </xf>
    <xf numFmtId="164" fontId="12" fillId="0" borderId="11" xfId="0" applyNumberFormat="1" applyFont="1" applyFill="1" applyBorder="1" applyProtection="1">
      <protection hidden="1"/>
    </xf>
    <xf numFmtId="164" fontId="12" fillId="0" borderId="31" xfId="2" applyNumberFormat="1" applyFont="1" applyFill="1" applyBorder="1" applyProtection="1">
      <protection hidden="1"/>
    </xf>
    <xf numFmtId="164" fontId="12" fillId="6" borderId="4" xfId="0" quotePrefix="1" applyNumberFormat="1" applyFont="1" applyFill="1" applyBorder="1" applyAlignment="1" applyProtection="1">
      <alignment horizontal="left"/>
      <protection hidden="1"/>
    </xf>
    <xf numFmtId="164" fontId="12" fillId="6" borderId="7" xfId="2" applyNumberFormat="1" applyFont="1" applyFill="1" applyBorder="1" applyProtection="1">
      <protection hidden="1"/>
    </xf>
    <xf numFmtId="164" fontId="12" fillId="4" borderId="32" xfId="2" applyNumberFormat="1" applyFont="1" applyFill="1" applyBorder="1" applyProtection="1">
      <protection hidden="1"/>
    </xf>
    <xf numFmtId="164" fontId="12" fillId="7" borderId="33" xfId="2" applyNumberFormat="1" applyFont="1" applyFill="1" applyBorder="1" applyProtection="1">
      <protection hidden="1"/>
    </xf>
    <xf numFmtId="0" fontId="0" fillId="4" borderId="34" xfId="0" applyFill="1" applyBorder="1" applyProtection="1">
      <protection hidden="1"/>
    </xf>
    <xf numFmtId="164" fontId="12" fillId="6" borderId="35" xfId="0" applyNumberFormat="1" applyFont="1" applyFill="1" applyBorder="1" applyProtection="1">
      <protection hidden="1"/>
    </xf>
    <xf numFmtId="164" fontId="12" fillId="6" borderId="36" xfId="2" applyNumberFormat="1" applyFont="1" applyFill="1" applyBorder="1" applyProtection="1">
      <protection hidden="1"/>
    </xf>
    <xf numFmtId="164" fontId="12" fillId="4" borderId="37" xfId="2" applyNumberFormat="1" applyFont="1" applyFill="1" applyBorder="1" applyProtection="1">
      <protection hidden="1"/>
    </xf>
    <xf numFmtId="164" fontId="12" fillId="4" borderId="13" xfId="2" applyNumberFormat="1" applyFont="1" applyFill="1" applyBorder="1" applyProtection="1">
      <protection hidden="1"/>
    </xf>
    <xf numFmtId="0" fontId="0" fillId="4" borderId="19" xfId="0" applyFill="1" applyBorder="1" applyProtection="1">
      <protection hidden="1"/>
    </xf>
    <xf numFmtId="0" fontId="0" fillId="4" borderId="15" xfId="0" applyFill="1" applyBorder="1" applyProtection="1">
      <protection hidden="1"/>
    </xf>
    <xf numFmtId="164" fontId="0" fillId="4" borderId="12" xfId="0" applyNumberFormat="1" applyFill="1" applyBorder="1" applyProtection="1">
      <protection hidden="1"/>
    </xf>
    <xf numFmtId="0" fontId="0" fillId="4" borderId="38" xfId="0" applyFill="1" applyBorder="1" applyProtection="1">
      <protection hidden="1"/>
    </xf>
    <xf numFmtId="0" fontId="0" fillId="4" borderId="39" xfId="0" applyFill="1" applyBorder="1"/>
    <xf numFmtId="164" fontId="0" fillId="4" borderId="40" xfId="0" applyNumberFormat="1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164" fontId="0" fillId="4" borderId="13" xfId="0" applyNumberFormat="1" applyFill="1" applyBorder="1"/>
    <xf numFmtId="0" fontId="0" fillId="4" borderId="13" xfId="0" applyFill="1" applyBorder="1"/>
    <xf numFmtId="0" fontId="0" fillId="4" borderId="43" xfId="0" applyFill="1" applyBorder="1"/>
    <xf numFmtId="0" fontId="0" fillId="4" borderId="15" xfId="0" applyFill="1" applyBorder="1"/>
    <xf numFmtId="164" fontId="0" fillId="4" borderId="19" xfId="0" applyNumberFormat="1" applyFill="1" applyBorder="1"/>
    <xf numFmtId="0" fontId="0" fillId="4" borderId="19" xfId="0" applyFill="1" applyBorder="1"/>
    <xf numFmtId="0" fontId="0" fillId="0" borderId="9" xfId="0" applyBorder="1"/>
    <xf numFmtId="164" fontId="10" fillId="0" borderId="10" xfId="0" quotePrefix="1" applyNumberFormat="1" applyFont="1" applyBorder="1" applyAlignment="1" applyProtection="1">
      <alignment horizontal="center" vertical="center"/>
      <protection hidden="1"/>
    </xf>
    <xf numFmtId="0" fontId="0" fillId="0" borderId="15" xfId="0" applyBorder="1"/>
    <xf numFmtId="9" fontId="1" fillId="0" borderId="30" xfId="3" applyNumberFormat="1" applyFont="1" applyBorder="1" applyProtection="1">
      <protection hidden="1"/>
    </xf>
    <xf numFmtId="0" fontId="0" fillId="0" borderId="15" xfId="0" applyFill="1" applyBorder="1"/>
    <xf numFmtId="9" fontId="12" fillId="3" borderId="44" xfId="3" applyFont="1" applyFill="1" applyBorder="1" applyAlignment="1" applyProtection="1">
      <alignment horizontal="right"/>
      <protection hidden="1"/>
    </xf>
    <xf numFmtId="0" fontId="0" fillId="4" borderId="45" xfId="0" applyFill="1" applyBorder="1"/>
    <xf numFmtId="164" fontId="12" fillId="6" borderId="7" xfId="0" quotePrefix="1" applyNumberFormat="1" applyFont="1" applyFill="1" applyBorder="1" applyAlignment="1" applyProtection="1">
      <alignment horizontal="left"/>
      <protection hidden="1"/>
    </xf>
    <xf numFmtId="164" fontId="12" fillId="6" borderId="7" xfId="0" applyNumberFormat="1" applyFont="1" applyFill="1" applyBorder="1" applyProtection="1">
      <protection hidden="1"/>
    </xf>
    <xf numFmtId="164" fontId="0" fillId="4" borderId="13" xfId="0" applyNumberFormat="1" applyFill="1" applyBorder="1" applyProtection="1">
      <protection hidden="1"/>
    </xf>
    <xf numFmtId="0" fontId="0" fillId="4" borderId="13" xfId="0" applyFill="1" applyBorder="1" applyProtection="1">
      <protection hidden="1"/>
    </xf>
    <xf numFmtId="164" fontId="12" fillId="2" borderId="46" xfId="2" applyNumberFormat="1" applyFont="1" applyFill="1" applyBorder="1" applyProtection="1">
      <protection hidden="1"/>
    </xf>
    <xf numFmtId="9" fontId="8" fillId="0" borderId="26" xfId="3" applyFont="1" applyBorder="1" applyProtection="1">
      <protection hidden="1"/>
    </xf>
    <xf numFmtId="164" fontId="12" fillId="7" borderId="0" xfId="2" applyNumberFormat="1" applyFont="1" applyFill="1" applyBorder="1" applyProtection="1">
      <protection hidden="1"/>
    </xf>
    <xf numFmtId="164" fontId="12" fillId="2" borderId="21" xfId="2" applyNumberFormat="1" applyFont="1" applyFill="1" applyBorder="1" applyProtection="1">
      <protection locked="0"/>
    </xf>
    <xf numFmtId="14" fontId="11" fillId="5" borderId="7" xfId="0" quotePrefix="1" applyNumberFormat="1" applyFont="1" applyFill="1" applyBorder="1" applyAlignment="1" applyProtection="1">
      <alignment horizontal="center" vertical="center" wrapText="1"/>
      <protection hidden="1"/>
    </xf>
    <xf numFmtId="14" fontId="11" fillId="5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5" xfId="0" applyBorder="1"/>
    <xf numFmtId="164" fontId="12" fillId="0" borderId="3" xfId="0" applyNumberFormat="1" applyFont="1" applyFill="1" applyBorder="1" applyProtection="1">
      <protection hidden="1"/>
    </xf>
    <xf numFmtId="164" fontId="12" fillId="0" borderId="3" xfId="2" applyNumberFormat="1" applyFont="1" applyFill="1" applyBorder="1" applyProtection="1">
      <protection hidden="1"/>
    </xf>
    <xf numFmtId="164" fontId="12" fillId="4" borderId="47" xfId="2" applyNumberFormat="1" applyFont="1" applyFill="1" applyBorder="1" applyProtection="1">
      <protection hidden="1"/>
    </xf>
    <xf numFmtId="164" fontId="12" fillId="0" borderId="0" xfId="2" applyNumberFormat="1" applyFont="1" applyFill="1" applyBorder="1" applyProtection="1">
      <protection hidden="1"/>
    </xf>
    <xf numFmtId="0" fontId="0" fillId="0" borderId="0" xfId="0" applyBorder="1" applyProtection="1">
      <protection hidden="1"/>
    </xf>
    <xf numFmtId="164" fontId="9" fillId="0" borderId="25" xfId="2" applyNumberFormat="1" applyFont="1" applyFill="1" applyBorder="1" applyProtection="1">
      <protection hidden="1"/>
    </xf>
    <xf numFmtId="164" fontId="0" fillId="4" borderId="19" xfId="0" applyNumberFormat="1" applyFill="1" applyBorder="1" applyProtection="1">
      <protection hidden="1"/>
    </xf>
    <xf numFmtId="0" fontId="0" fillId="0" borderId="19" xfId="0" applyBorder="1" applyProtection="1">
      <protection hidden="1"/>
    </xf>
    <xf numFmtId="0" fontId="0" fillId="0" borderId="19" xfId="0" applyBorder="1"/>
    <xf numFmtId="2" fontId="0" fillId="0" borderId="19" xfId="0" applyNumberFormat="1" applyBorder="1" applyProtection="1">
      <protection hidden="1"/>
    </xf>
    <xf numFmtId="1" fontId="0" fillId="0" borderId="0" xfId="0" applyNumberFormat="1"/>
    <xf numFmtId="14" fontId="0" fillId="0" borderId="0" xfId="0" applyNumberFormat="1" applyBorder="1" applyProtection="1">
      <protection locked="0"/>
    </xf>
    <xf numFmtId="44" fontId="0" fillId="0" borderId="0" xfId="1" applyFont="1" applyProtection="1">
      <protection hidden="1"/>
    </xf>
    <xf numFmtId="1" fontId="3" fillId="8" borderId="6" xfId="0" applyNumberFormat="1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Protection="1">
      <protection locked="0"/>
    </xf>
    <xf numFmtId="0" fontId="3" fillId="8" borderId="7" xfId="0" applyNumberFormat="1" applyFont="1" applyFill="1" applyBorder="1" applyProtection="1">
      <protection hidden="1"/>
    </xf>
    <xf numFmtId="44" fontId="0" fillId="8" borderId="7" xfId="1" applyFont="1" applyFill="1" applyBorder="1" applyProtection="1">
      <protection hidden="1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hidden="1"/>
    </xf>
    <xf numFmtId="1" fontId="0" fillId="0" borderId="0" xfId="1" applyNumberFormat="1" applyFont="1"/>
    <xf numFmtId="2" fontId="0" fillId="0" borderId="0" xfId="0" applyNumberFormat="1"/>
    <xf numFmtId="0" fontId="0" fillId="0" borderId="0" xfId="0" applyNumberFormat="1" applyProtection="1">
      <protection hidden="1"/>
    </xf>
    <xf numFmtId="0" fontId="3" fillId="8" borderId="7" xfId="0" applyFont="1" applyFill="1" applyBorder="1" applyProtection="1">
      <protection locked="0"/>
    </xf>
    <xf numFmtId="14" fontId="3" fillId="8" borderId="7" xfId="0" applyNumberFormat="1" applyFont="1" applyFill="1" applyBorder="1" applyProtection="1">
      <protection locked="0"/>
    </xf>
    <xf numFmtId="2" fontId="3" fillId="8" borderId="7" xfId="0" applyNumberFormat="1" applyFont="1" applyFill="1" applyBorder="1" applyProtection="1">
      <protection locked="0"/>
    </xf>
    <xf numFmtId="2" fontId="3" fillId="8" borderId="7" xfId="0" applyNumberFormat="1" applyFont="1" applyFill="1" applyBorder="1" applyProtection="1">
      <protection hidden="1"/>
    </xf>
    <xf numFmtId="0" fontId="3" fillId="10" borderId="7" xfId="0" applyFont="1" applyFill="1" applyBorder="1" applyProtection="1">
      <protection hidden="1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Protection="1">
      <protection hidden="1"/>
    </xf>
    <xf numFmtId="0" fontId="0" fillId="0" borderId="0" xfId="0" applyProtection="1">
      <protection hidden="1"/>
    </xf>
    <xf numFmtId="14" fontId="3" fillId="8" borderId="7" xfId="0" applyNumberFormat="1" applyFont="1" applyFill="1" applyBorder="1" applyAlignment="1" applyProtection="1">
      <alignment horizontal="center"/>
      <protection locked="0"/>
    </xf>
    <xf numFmtId="14" fontId="3" fillId="8" borderId="7" xfId="0" applyNumberFormat="1" applyFont="1" applyFill="1" applyBorder="1" applyAlignment="1" applyProtection="1">
      <alignment horizontal="left"/>
      <protection locked="0"/>
    </xf>
    <xf numFmtId="14" fontId="3" fillId="8" borderId="7" xfId="0" applyNumberFormat="1" applyFont="1" applyFill="1" applyBorder="1" applyProtection="1">
      <protection hidden="1"/>
    </xf>
    <xf numFmtId="14" fontId="0" fillId="0" borderId="0" xfId="0" applyNumberFormat="1" applyAlignment="1" applyProtection="1">
      <alignment horizontal="center"/>
      <protection locked="0"/>
    </xf>
    <xf numFmtId="4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6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0" xfId="0" applyBorder="1" applyAlignment="1"/>
    <xf numFmtId="0" fontId="0" fillId="0" borderId="52" xfId="0" applyBorder="1" applyAlignment="1"/>
    <xf numFmtId="0" fontId="16" fillId="0" borderId="52" xfId="0" applyFont="1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4" xfId="0" applyBorder="1"/>
    <xf numFmtId="0" fontId="0" fillId="0" borderId="66" xfId="0" applyBorder="1"/>
    <xf numFmtId="0" fontId="0" fillId="0" borderId="70" xfId="0" applyBorder="1"/>
    <xf numFmtId="40" fontId="0" fillId="0" borderId="57" xfId="0" applyNumberFormat="1" applyBorder="1" applyAlignment="1">
      <alignment horizontal="center"/>
    </xf>
    <xf numFmtId="43" fontId="0" fillId="0" borderId="68" xfId="0" applyNumberFormat="1" applyBorder="1" applyAlignment="1">
      <alignment horizontal="center" vertical="center"/>
    </xf>
    <xf numFmtId="43" fontId="0" fillId="0" borderId="69" xfId="0" applyNumberFormat="1" applyBorder="1" applyAlignment="1">
      <alignment horizontal="center" vertical="center"/>
    </xf>
    <xf numFmtId="43" fontId="0" fillId="0" borderId="69" xfId="0" applyNumberFormat="1" applyBorder="1" applyAlignment="1">
      <alignment horizontal="right"/>
    </xf>
    <xf numFmtId="43" fontId="0" fillId="0" borderId="62" xfId="0" applyNumberFormat="1" applyBorder="1" applyAlignment="1"/>
    <xf numFmtId="43" fontId="0" fillId="0" borderId="75" xfId="0" applyNumberFormat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0" applyNumberFormat="1" applyBorder="1" applyAlignment="1"/>
    <xf numFmtId="43" fontId="0" fillId="0" borderId="0" xfId="0" applyNumberFormat="1" applyBorder="1" applyAlignment="1">
      <alignment vertical="center"/>
    </xf>
    <xf numFmtId="43" fontId="0" fillId="0" borderId="0" xfId="0" applyNumberFormat="1" applyBorder="1" applyAlignment="1">
      <alignment horizontal="center" vertical="center"/>
    </xf>
    <xf numFmtId="43" fontId="0" fillId="0" borderId="0" xfId="0" applyNumberFormat="1" applyBorder="1"/>
    <xf numFmtId="43" fontId="0" fillId="0" borderId="77" xfId="0" applyNumberFormat="1" applyBorder="1" applyAlignment="1">
      <alignment horizontal="center" vertical="center"/>
    </xf>
    <xf numFmtId="43" fontId="0" fillId="0" borderId="65" xfId="0" applyNumberFormat="1" applyBorder="1"/>
    <xf numFmtId="43" fontId="0" fillId="0" borderId="68" xfId="0" applyNumberFormat="1" applyBorder="1"/>
    <xf numFmtId="43" fontId="0" fillId="0" borderId="61" xfId="0" applyNumberFormat="1" applyBorder="1"/>
    <xf numFmtId="43" fontId="0" fillId="0" borderId="0" xfId="0" applyNumberFormat="1" applyAlignment="1">
      <alignment vertical="center"/>
    </xf>
    <xf numFmtId="43" fontId="0" fillId="0" borderId="0" xfId="0" applyNumberFormat="1" applyAlignment="1">
      <alignment horizontal="right"/>
    </xf>
    <xf numFmtId="43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78" xfId="0" applyBorder="1"/>
    <xf numFmtId="0" fontId="0" fillId="0" borderId="53" xfId="0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76" xfId="0" applyBorder="1" applyAlignment="1">
      <alignment horizontal="center" vertical="center"/>
    </xf>
    <xf numFmtId="0" fontId="0" fillId="0" borderId="79" xfId="0" applyBorder="1"/>
    <xf numFmtId="0" fontId="0" fillId="0" borderId="80" xfId="0" applyBorder="1"/>
    <xf numFmtId="43" fontId="0" fillId="0" borderId="51" xfId="0" applyNumberFormat="1" applyBorder="1" applyAlignment="1"/>
    <xf numFmtId="0" fontId="0" fillId="0" borderId="81" xfId="0" applyBorder="1"/>
    <xf numFmtId="0" fontId="0" fillId="0" borderId="36" xfId="0" applyBorder="1"/>
    <xf numFmtId="43" fontId="0" fillId="0" borderId="63" xfId="0" applyNumberFormat="1" applyBorder="1"/>
    <xf numFmtId="0" fontId="0" fillId="0" borderId="35" xfId="0" applyBorder="1"/>
    <xf numFmtId="43" fontId="0" fillId="0" borderId="82" xfId="0" applyNumberFormat="1" applyBorder="1"/>
    <xf numFmtId="0" fontId="0" fillId="0" borderId="83" xfId="0" applyBorder="1"/>
    <xf numFmtId="0" fontId="0" fillId="0" borderId="52" xfId="0" applyBorder="1"/>
    <xf numFmtId="9" fontId="0" fillId="0" borderId="0" xfId="4" applyFont="1" applyAlignment="1" applyProtection="1">
      <alignment horizontal="center"/>
      <protection locked="0"/>
    </xf>
    <xf numFmtId="4" fontId="3" fillId="8" borderId="6" xfId="0" applyNumberFormat="1" applyFont="1" applyFill="1" applyBorder="1" applyAlignment="1" applyProtection="1">
      <alignment horizontal="left"/>
      <protection locked="0"/>
    </xf>
    <xf numFmtId="4" fontId="0" fillId="0" borderId="0" xfId="0" applyNumberFormat="1" applyAlignment="1" applyProtection="1">
      <alignment horizontal="right"/>
      <protection locked="0"/>
    </xf>
    <xf numFmtId="4" fontId="3" fillId="8" borderId="6" xfId="0" applyNumberFormat="1" applyFont="1" applyFill="1" applyBorder="1" applyAlignment="1" applyProtection="1">
      <alignment horizontal="center"/>
      <protection locked="0"/>
    </xf>
    <xf numFmtId="9" fontId="3" fillId="8" borderId="6" xfId="4" applyFont="1" applyFill="1" applyBorder="1" applyAlignment="1" applyProtection="1">
      <alignment horizontal="center"/>
      <protection locked="0"/>
    </xf>
    <xf numFmtId="4" fontId="17" fillId="0" borderId="0" xfId="0" applyNumberFormat="1" applyFont="1" applyAlignment="1">
      <alignment horizontal="right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0" borderId="77" xfId="0" applyNumberFormat="1" applyBorder="1" applyAlignment="1">
      <alignment horizontal="center" vertical="center"/>
    </xf>
    <xf numFmtId="4" fontId="0" fillId="0" borderId="68" xfId="0" applyNumberFormat="1" applyBorder="1"/>
    <xf numFmtId="4" fontId="0" fillId="0" borderId="63" xfId="0" applyNumberFormat="1" applyBorder="1"/>
    <xf numFmtId="4" fontId="0" fillId="0" borderId="61" xfId="0" applyNumberFormat="1" applyBorder="1"/>
    <xf numFmtId="4" fontId="0" fillId="0" borderId="76" xfId="0" applyNumberFormat="1" applyBorder="1"/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64" fontId="6" fillId="2" borderId="2" xfId="0" quotePrefix="1" applyNumberFormat="1" applyFont="1" applyFill="1" applyBorder="1" applyAlignment="1">
      <alignment horizontal="center"/>
    </xf>
    <xf numFmtId="164" fontId="6" fillId="2" borderId="4" xfId="0" quotePrefix="1" applyNumberFormat="1" applyFont="1" applyFill="1" applyBorder="1" applyAlignment="1">
      <alignment horizontal="center"/>
    </xf>
    <xf numFmtId="164" fontId="6" fillId="3" borderId="6" xfId="0" quotePrefix="1" applyNumberFormat="1" applyFont="1" applyFill="1" applyBorder="1" applyAlignment="1" applyProtection="1">
      <alignment horizontal="center"/>
      <protection locked="0"/>
    </xf>
    <xf numFmtId="164" fontId="6" fillId="3" borderId="6" xfId="0" applyNumberFormat="1" applyFont="1" applyFill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 vertical="center"/>
      <protection hidden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right"/>
      <protection locked="0"/>
    </xf>
    <xf numFmtId="0" fontId="3" fillId="0" borderId="49" xfId="0" applyFont="1" applyBorder="1" applyAlignment="1" applyProtection="1">
      <alignment horizontal="right"/>
      <protection locked="0"/>
    </xf>
    <xf numFmtId="0" fontId="2" fillId="9" borderId="49" xfId="0" applyFont="1" applyFill="1" applyBorder="1" applyAlignment="1" applyProtection="1">
      <alignment horizontal="center"/>
      <protection locked="0"/>
    </xf>
    <xf numFmtId="0" fontId="2" fillId="9" borderId="50" xfId="0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hidden="1"/>
    </xf>
    <xf numFmtId="0" fontId="2" fillId="10" borderId="2" xfId="0" applyFont="1" applyFill="1" applyBorder="1" applyAlignment="1" applyProtection="1">
      <alignment horizontal="center"/>
      <protection hidden="1"/>
    </xf>
    <xf numFmtId="0" fontId="2" fillId="10" borderId="4" xfId="0" applyFont="1" applyFill="1" applyBorder="1" applyAlignment="1" applyProtection="1">
      <alignment horizontal="center"/>
      <protection hidden="1"/>
    </xf>
    <xf numFmtId="2" fontId="2" fillId="11" borderId="49" xfId="0" applyNumberFormat="1" applyFont="1" applyFill="1" applyBorder="1" applyAlignment="1" applyProtection="1">
      <alignment horizontal="center"/>
      <protection locked="0"/>
    </xf>
    <xf numFmtId="2" fontId="2" fillId="11" borderId="50" xfId="0" applyNumberFormat="1" applyFont="1" applyFill="1" applyBorder="1" applyAlignment="1" applyProtection="1">
      <alignment horizontal="center"/>
      <protection locked="0"/>
    </xf>
  </cellXfs>
  <cellStyles count="5">
    <cellStyle name="Moeda" xfId="1" builtinId="4"/>
    <cellStyle name="Normal" xfId="0" builtinId="0"/>
    <cellStyle name="Porcentagem" xfId="4" builtinId="5"/>
    <cellStyle name="Porcentagem 2" xfId="3"/>
    <cellStyle name="Separador de milhares 2" xfId="2"/>
  </cellStyles>
  <dxfs count="2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5747648041721923E-2"/>
          <c:y val="7.7135193739222133E-2"/>
          <c:w val="0.83987318143618972"/>
          <c:h val="0.78512607913136756"/>
        </c:manualLayout>
      </c:layout>
      <c:barChart>
        <c:barDir val="col"/>
        <c:grouping val="clustered"/>
        <c:ser>
          <c:idx val="0"/>
          <c:order val="0"/>
          <c:tx>
            <c:strRef>
              <c:f>'Gráfico Anual'!$B$4</c:f>
              <c:strCache>
                <c:ptCount val="1"/>
                <c:pt idx="0">
                  <c:v>Entradas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'Gráfico Anual'!$C$3:$N$3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Anual'!$C$4:$N$4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'Gráfico Anual'!$B$5</c:f>
              <c:strCache>
                <c:ptCount val="1"/>
                <c:pt idx="0">
                  <c:v>Saídas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'Gráfico Anual'!$C$3:$N$3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Anual'!$C$5:$N$5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87063936"/>
        <c:axId val="87078016"/>
      </c:barChart>
      <c:catAx>
        <c:axId val="87063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078016"/>
        <c:crosses val="autoZero"/>
        <c:auto val="1"/>
        <c:lblAlgn val="ctr"/>
        <c:lblOffset val="100"/>
        <c:tickLblSkip val="1"/>
        <c:tickMarkSkip val="1"/>
      </c:catAx>
      <c:valAx>
        <c:axId val="8707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06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51870308455186"/>
          <c:y val="0.40919563195695946"/>
          <c:w val="7.2427998092688739E-2"/>
          <c:h val="0.117241445111263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289560</xdr:rowOff>
    </xdr:from>
    <xdr:to>
      <xdr:col>14</xdr:col>
      <xdr:colOff>22860</xdr:colOff>
      <xdr:row>19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1"/>
  <sheetViews>
    <sheetView tabSelected="1" zoomScale="85" zoomScaleNormal="85" workbookViewId="0">
      <selection activeCell="G3" sqref="G3"/>
    </sheetView>
  </sheetViews>
  <sheetFormatPr defaultRowHeight="14.4"/>
  <cols>
    <col min="1" max="1" width="7.77734375" customWidth="1"/>
    <col min="2" max="2" width="35.21875" customWidth="1"/>
    <col min="3" max="3" width="6.21875" customWidth="1"/>
    <col min="4" max="4" width="10.77734375" style="209" customWidth="1"/>
    <col min="5" max="5" width="6.21875" customWidth="1"/>
    <col min="6" max="6" width="9.77734375" style="175" customWidth="1"/>
    <col min="7" max="7" width="6.21875" customWidth="1"/>
    <col min="8" max="8" width="9.77734375" style="175" customWidth="1"/>
    <col min="9" max="9" width="4.77734375" customWidth="1"/>
    <col min="10" max="10" width="7.77734375" customWidth="1"/>
    <col min="11" max="11" width="9.6640625" customWidth="1"/>
    <col min="12" max="12" width="4.109375" customWidth="1"/>
    <col min="14" max="14" width="46.44140625" customWidth="1"/>
    <col min="15" max="17" width="7.77734375" customWidth="1"/>
    <col min="18" max="18" width="9.6640625" customWidth="1"/>
  </cols>
  <sheetData>
    <row r="1" spans="1:18" ht="15" thickBot="1">
      <c r="A1" s="149"/>
      <c r="B1" s="149"/>
      <c r="C1" s="149"/>
      <c r="D1" s="208"/>
      <c r="E1" s="149"/>
      <c r="F1" s="184"/>
      <c r="G1" s="149"/>
      <c r="H1" s="176"/>
      <c r="I1" s="150"/>
      <c r="J1" s="150"/>
      <c r="K1" s="150"/>
    </row>
    <row r="2" spans="1:18">
      <c r="A2" s="224">
        <v>2014</v>
      </c>
      <c r="B2" s="153" t="s">
        <v>77</v>
      </c>
      <c r="G2" s="154"/>
      <c r="H2" s="177"/>
      <c r="I2" s="147"/>
      <c r="J2" s="147"/>
      <c r="K2" s="149"/>
      <c r="L2" s="147"/>
      <c r="M2" s="149"/>
      <c r="N2" s="149"/>
      <c r="O2" s="147"/>
      <c r="P2" s="147"/>
      <c r="Q2" s="147"/>
      <c r="R2" s="149"/>
    </row>
    <row r="3" spans="1:18" ht="14.4" customHeight="1">
      <c r="A3" s="225"/>
      <c r="B3" s="221">
        <v>1</v>
      </c>
      <c r="G3" s="152"/>
      <c r="H3" s="178"/>
      <c r="I3" s="146"/>
      <c r="J3" s="146"/>
      <c r="K3" s="146"/>
      <c r="L3" s="146"/>
      <c r="N3" s="148"/>
      <c r="O3" s="146"/>
      <c r="P3" s="146"/>
      <c r="Q3" s="146"/>
      <c r="R3" s="146"/>
    </row>
    <row r="4" spans="1:18" ht="14.4" customHeight="1">
      <c r="A4" s="225"/>
      <c r="B4" s="222"/>
      <c r="G4" s="151"/>
      <c r="H4" s="179"/>
      <c r="I4" s="146"/>
      <c r="J4" s="146"/>
      <c r="K4" s="146"/>
      <c r="L4" s="146"/>
      <c r="N4" s="148"/>
      <c r="O4" s="146"/>
      <c r="P4" s="146"/>
      <c r="Q4" s="146"/>
      <c r="R4" s="146"/>
    </row>
    <row r="5" spans="1:18" ht="15" customHeight="1" thickBot="1">
      <c r="A5" s="226"/>
      <c r="B5" s="223"/>
      <c r="G5" s="155"/>
      <c r="H5" s="176"/>
      <c r="I5" s="146"/>
      <c r="J5" s="146"/>
      <c r="K5" s="146"/>
      <c r="L5" s="146"/>
      <c r="N5" s="148"/>
      <c r="O5" s="146"/>
      <c r="P5" s="146"/>
      <c r="Q5" s="146"/>
      <c r="R5" s="146"/>
    </row>
    <row r="6" spans="1:18" ht="15" customHeight="1">
      <c r="A6" s="154"/>
      <c r="B6" s="161"/>
      <c r="G6" s="155"/>
      <c r="H6" s="176"/>
      <c r="I6" s="146"/>
      <c r="J6" s="146"/>
      <c r="K6" s="146"/>
      <c r="L6" s="146"/>
      <c r="N6" s="148"/>
      <c r="O6" s="146"/>
      <c r="P6" s="146"/>
      <c r="Q6" s="146"/>
      <c r="R6" s="146"/>
    </row>
    <row r="7" spans="1:18" ht="15" thickBot="1">
      <c r="B7" s="148"/>
      <c r="C7" s="148"/>
      <c r="D7" s="210"/>
      <c r="E7" s="148"/>
      <c r="F7" s="185"/>
      <c r="G7" s="148"/>
      <c r="I7" s="146"/>
      <c r="J7" s="146"/>
      <c r="K7" s="146"/>
      <c r="L7" s="146"/>
      <c r="N7" s="148"/>
      <c r="O7" s="146"/>
      <c r="P7" s="146"/>
      <c r="Q7" s="146"/>
      <c r="R7" s="146"/>
    </row>
    <row r="8" spans="1:18" ht="15" thickBot="1">
      <c r="A8" s="218" t="s">
        <v>72</v>
      </c>
      <c r="B8" s="220"/>
      <c r="C8" s="220"/>
      <c r="D8" s="219"/>
      <c r="E8" s="218" t="s">
        <v>74</v>
      </c>
      <c r="F8" s="219"/>
      <c r="G8" s="218" t="s">
        <v>73</v>
      </c>
      <c r="H8" s="219"/>
      <c r="I8" s="146"/>
      <c r="J8" s="216" t="s">
        <v>82</v>
      </c>
      <c r="K8" s="217"/>
      <c r="L8" s="216" t="s">
        <v>83</v>
      </c>
      <c r="M8" s="217"/>
      <c r="O8" s="146"/>
      <c r="P8" s="146"/>
      <c r="Q8" s="146"/>
      <c r="R8" s="146"/>
    </row>
    <row r="9" spans="1:18" ht="15" thickBot="1">
      <c r="A9" s="189" t="s">
        <v>75</v>
      </c>
      <c r="B9" s="190" t="s">
        <v>78</v>
      </c>
      <c r="C9" s="191" t="s">
        <v>79</v>
      </c>
      <c r="D9" s="211" t="s">
        <v>80</v>
      </c>
      <c r="E9" s="162" t="s">
        <v>75</v>
      </c>
      <c r="F9" s="186" t="s">
        <v>81</v>
      </c>
      <c r="G9" s="168" t="s">
        <v>75</v>
      </c>
      <c r="H9" s="180" t="s">
        <v>81</v>
      </c>
      <c r="I9" s="146"/>
      <c r="J9" s="156" t="s">
        <v>76</v>
      </c>
      <c r="K9" s="169">
        <f>SUMIFS((F10:F130),E10:E130,J9)</f>
        <v>165</v>
      </c>
      <c r="L9" s="157"/>
      <c r="M9" s="170">
        <f>SUM(H10:H130)</f>
        <v>128.54000000000002</v>
      </c>
      <c r="N9" s="147"/>
      <c r="O9" s="146"/>
      <c r="P9" s="146"/>
      <c r="Q9" s="146"/>
      <c r="R9" s="146"/>
    </row>
    <row r="10" spans="1:18">
      <c r="A10" s="165">
        <v>1</v>
      </c>
      <c r="B10" s="200" t="str">
        <f>IF(ISBLANK(A10),"",IF(ISERROR(VLOOKUP(A10,'Cadastro-Estoque'!A:J,1,FALSE)),"Produto não cadastrado",VLOOKUP(A10,'Cadastro-Estoque'!A:J,2,FALSE)))</f>
        <v>Calça Jeans Adulto</v>
      </c>
      <c r="C10" s="192">
        <v>2</v>
      </c>
      <c r="D10" s="215">
        <f>IF(ISBLANK(A10),"",IF(ISERROR(VLOOKUP(A10,'Cadastro-Estoque'!A:J,1,FALSE)),0,VLOOKUP(A10,'Cadastro-Estoque'!A:J,6,FALSE)))</f>
        <v>15</v>
      </c>
      <c r="E10" s="165" t="s">
        <v>76</v>
      </c>
      <c r="F10" s="173">
        <f>D10*C10</f>
        <v>30</v>
      </c>
      <c r="G10" s="165"/>
      <c r="H10" s="181">
        <v>34</v>
      </c>
      <c r="I10" s="146"/>
      <c r="J10" s="163" t="s">
        <v>84</v>
      </c>
      <c r="K10" s="169">
        <f>SUMIFS((F10:F130),E10:E130,J10)</f>
        <v>95</v>
      </c>
      <c r="L10" s="158"/>
      <c r="M10" s="171"/>
    </row>
    <row r="11" spans="1:18" ht="15" thickBot="1">
      <c r="A11" s="166"/>
      <c r="B11" s="11" t="str">
        <f>IF(ISBLANK(A11),"",IF(ISERROR(VLOOKUP(A11,'Cadastro-Estoque'!A:J,1,FALSE)),"Produto não cadastrado",VLOOKUP(A11,'Cadastro-Estoque'!A:J,2,FALSE)))</f>
        <v/>
      </c>
      <c r="C11" s="11"/>
      <c r="D11" s="212"/>
      <c r="E11" s="187" t="s">
        <v>76</v>
      </c>
      <c r="F11" s="174">
        <v>20</v>
      </c>
      <c r="G11" s="166"/>
      <c r="H11" s="182">
        <v>60</v>
      </c>
      <c r="I11" s="146"/>
      <c r="J11" s="164" t="s">
        <v>85</v>
      </c>
      <c r="K11" s="169">
        <f>SUMIFS((F10:F130),E10:E130,J11)</f>
        <v>38</v>
      </c>
      <c r="L11" s="159"/>
      <c r="M11" s="172"/>
    </row>
    <row r="12" spans="1:18" ht="15" thickBot="1">
      <c r="A12" s="166"/>
      <c r="B12" s="11" t="str">
        <f>IF(ISBLANK(A12),"",IF(ISERROR(VLOOKUP(A12,'Cadastro-Estoque'!A:J,1,FALSE)),"Produto não cadastrado",VLOOKUP(A12,'Cadastro-Estoque'!A:J,2,FALSE)))</f>
        <v/>
      </c>
      <c r="C12" s="11"/>
      <c r="D12" s="212"/>
      <c r="E12" s="187" t="s">
        <v>84</v>
      </c>
      <c r="F12" s="174">
        <v>10</v>
      </c>
      <c r="G12" s="166"/>
      <c r="H12" s="182">
        <v>1.54</v>
      </c>
      <c r="I12" s="146"/>
      <c r="J12" s="160"/>
      <c r="K12" s="194">
        <f>SUM(K9:K11)</f>
        <v>298</v>
      </c>
      <c r="L12" s="160"/>
      <c r="M12" s="194">
        <f>SUM(M9:M11)</f>
        <v>128.54000000000002</v>
      </c>
    </row>
    <row r="13" spans="1:18">
      <c r="A13" s="166"/>
      <c r="B13" s="11" t="str">
        <f>IF(ISBLANK(A13),"",IF(ISERROR(VLOOKUP(A13,'Cadastro-Estoque'!A:J,1,FALSE)),"Produto não cadastrado",VLOOKUP(A13,'Cadastro-Estoque'!A:J,2,FALSE)))</f>
        <v/>
      </c>
      <c r="C13" s="11"/>
      <c r="D13" s="212"/>
      <c r="E13" s="187" t="s">
        <v>76</v>
      </c>
      <c r="F13" s="174">
        <v>15</v>
      </c>
      <c r="G13" s="166"/>
      <c r="H13" s="182">
        <v>23</v>
      </c>
      <c r="I13" s="146"/>
      <c r="J13" s="146"/>
      <c r="K13" s="146"/>
      <c r="L13" s="146"/>
    </row>
    <row r="14" spans="1:18">
      <c r="A14" s="166"/>
      <c r="B14" s="11" t="str">
        <f>IF(ISBLANK(A14),"",IF(ISERROR(VLOOKUP(A14,'Cadastro-Estoque'!A:J,1,FALSE)),"Produto não cadastrado",VLOOKUP(A14,'Cadastro-Estoque'!A:J,2,FALSE)))</f>
        <v/>
      </c>
      <c r="C14" s="11"/>
      <c r="D14" s="212"/>
      <c r="E14" s="187" t="s">
        <v>84</v>
      </c>
      <c r="F14" s="174">
        <v>35</v>
      </c>
      <c r="G14" s="166"/>
      <c r="H14" s="182">
        <v>10</v>
      </c>
      <c r="I14" s="146"/>
      <c r="J14" s="146"/>
      <c r="K14" s="146"/>
      <c r="L14" s="146"/>
    </row>
    <row r="15" spans="1:18">
      <c r="A15" s="166"/>
      <c r="B15" s="11" t="str">
        <f>IF(ISBLANK(A15),"",IF(ISERROR(VLOOKUP(A15,'Cadastro-Estoque'!A:J,1,FALSE)),"Produto não cadastrado",VLOOKUP(A15,'Cadastro-Estoque'!A:J,2,FALSE)))</f>
        <v/>
      </c>
      <c r="C15" s="11"/>
      <c r="D15" s="212"/>
      <c r="E15" s="187" t="s">
        <v>85</v>
      </c>
      <c r="F15" s="174">
        <v>5</v>
      </c>
      <c r="G15" s="166"/>
      <c r="H15" s="182"/>
      <c r="I15" s="146"/>
      <c r="J15" s="146"/>
      <c r="K15" s="146"/>
      <c r="L15" s="146"/>
    </row>
    <row r="16" spans="1:18">
      <c r="A16" s="166"/>
      <c r="B16" s="11" t="str">
        <f>IF(ISBLANK(A16),"",IF(ISERROR(VLOOKUP(A16,'Cadastro-Estoque'!A:J,1,FALSE)),"Produto não cadastrado",VLOOKUP(A16,'Cadastro-Estoque'!A:J,2,FALSE)))</f>
        <v/>
      </c>
      <c r="C16" s="11"/>
      <c r="D16" s="212"/>
      <c r="E16" s="187" t="s">
        <v>85</v>
      </c>
      <c r="F16" s="174">
        <v>10</v>
      </c>
      <c r="G16" s="166"/>
      <c r="H16" s="182"/>
      <c r="I16" s="146"/>
      <c r="J16" s="146"/>
      <c r="K16" s="146"/>
      <c r="L16" s="146"/>
    </row>
    <row r="17" spans="1:12">
      <c r="A17" s="166"/>
      <c r="B17" s="11" t="str">
        <f>IF(ISBLANK(A17),"",IF(ISERROR(VLOOKUP(A17,'Cadastro-Estoque'!A:J,1,FALSE)),"Produto não cadastrado",VLOOKUP(A17,'Cadastro-Estoque'!A:J,2,FALSE)))</f>
        <v/>
      </c>
      <c r="C17" s="11"/>
      <c r="D17" s="212"/>
      <c r="E17" s="187" t="s">
        <v>84</v>
      </c>
      <c r="F17" s="174">
        <v>50</v>
      </c>
      <c r="G17" s="166"/>
      <c r="H17" s="182"/>
      <c r="I17" s="146"/>
      <c r="J17" s="146"/>
      <c r="K17" s="146"/>
      <c r="L17" s="146"/>
    </row>
    <row r="18" spans="1:12">
      <c r="A18" s="166"/>
      <c r="B18" s="11" t="str">
        <f>IF(ISBLANK(A18),"",IF(ISERROR(VLOOKUP(A18,'Cadastro-Estoque'!A:J,1,FALSE)),"Produto não cadastrado",VLOOKUP(A18,'Cadastro-Estoque'!A:J,2,FALSE)))</f>
        <v/>
      </c>
      <c r="C18" s="11"/>
      <c r="D18" s="212"/>
      <c r="E18" s="187" t="s">
        <v>76</v>
      </c>
      <c r="F18" s="174">
        <v>100</v>
      </c>
      <c r="G18" s="166"/>
      <c r="H18" s="182"/>
      <c r="I18" s="146"/>
      <c r="J18" s="146"/>
      <c r="K18" s="146"/>
      <c r="L18" s="146"/>
    </row>
    <row r="19" spans="1:12">
      <c r="A19" s="166"/>
      <c r="B19" s="11" t="str">
        <f>IF(ISBLANK(A19),"",IF(ISERROR(VLOOKUP(A19,'Cadastro-Estoque'!A:J,1,FALSE)),"Produto não cadastrado",VLOOKUP(A19,'Cadastro-Estoque'!A:J,2,FALSE)))</f>
        <v/>
      </c>
      <c r="C19" s="11"/>
      <c r="D19" s="212"/>
      <c r="E19" s="187" t="s">
        <v>85</v>
      </c>
      <c r="F19" s="174">
        <v>23</v>
      </c>
      <c r="G19" s="166"/>
      <c r="H19" s="182"/>
      <c r="I19" s="146"/>
      <c r="J19" s="146"/>
      <c r="K19" s="146"/>
      <c r="L19" s="146"/>
    </row>
    <row r="20" spans="1:12">
      <c r="A20" s="166"/>
      <c r="B20" s="11" t="str">
        <f>IF(ISBLANK(A20),"",IF(ISERROR(VLOOKUP(A20,'Cadastro-Estoque'!A:J,1,FALSE)),"Produto não cadastrado",VLOOKUP(A20,'Cadastro-Estoque'!A:J,2,FALSE)))</f>
        <v/>
      </c>
      <c r="C20" s="11"/>
      <c r="D20" s="212"/>
      <c r="E20" s="187"/>
      <c r="F20" s="174"/>
      <c r="G20" s="166"/>
      <c r="H20" s="182"/>
      <c r="I20" s="146"/>
      <c r="J20" s="146"/>
      <c r="K20" s="146"/>
      <c r="L20" s="146"/>
    </row>
    <row r="21" spans="1:12">
      <c r="A21" s="166"/>
      <c r="B21" s="11" t="str">
        <f>IF(ISBLANK(A21),"",IF(ISERROR(VLOOKUP(A21,'Cadastro-Estoque'!A:J,1,FALSE)),"Produto não cadastrado",VLOOKUP(A21,'Cadastro-Estoque'!A:J,2,FALSE)))</f>
        <v/>
      </c>
      <c r="C21" s="11"/>
      <c r="D21" s="212"/>
      <c r="E21" s="187"/>
      <c r="F21" s="174"/>
      <c r="G21" s="166"/>
      <c r="H21" s="182"/>
      <c r="I21" s="146"/>
      <c r="J21" s="146"/>
      <c r="K21" s="146"/>
      <c r="L21" s="146"/>
    </row>
    <row r="22" spans="1:12">
      <c r="A22" s="166"/>
      <c r="B22" s="11" t="str">
        <f>IF(ISBLANK(A22),"",IF(ISERROR(VLOOKUP(A22,'Cadastro-Estoque'!A:J,1,FALSE)),"Produto não cadastrado",VLOOKUP(A22,'Cadastro-Estoque'!A:J,2,FALSE)))</f>
        <v/>
      </c>
      <c r="C22" s="11"/>
      <c r="D22" s="212"/>
      <c r="E22" s="187"/>
      <c r="F22" s="174"/>
      <c r="G22" s="166"/>
      <c r="H22" s="182"/>
      <c r="I22" s="146"/>
      <c r="J22" s="146"/>
      <c r="K22" s="146"/>
      <c r="L22" s="146"/>
    </row>
    <row r="23" spans="1:12">
      <c r="A23" s="166"/>
      <c r="B23" s="11" t="str">
        <f>IF(ISBLANK(A23),"",IF(ISERROR(VLOOKUP(A23,'Cadastro-Estoque'!A:J,1,FALSE)),"Produto não cadastrado",VLOOKUP(A23,'Cadastro-Estoque'!A:J,2,FALSE)))</f>
        <v/>
      </c>
      <c r="C23" s="11"/>
      <c r="D23" s="212"/>
      <c r="E23" s="187"/>
      <c r="F23" s="174"/>
      <c r="G23" s="166"/>
      <c r="H23" s="182"/>
      <c r="I23" s="146"/>
      <c r="J23" s="146"/>
      <c r="K23" s="146"/>
      <c r="L23" s="146"/>
    </row>
    <row r="24" spans="1:12">
      <c r="A24" s="166"/>
      <c r="B24" s="11" t="str">
        <f>IF(ISBLANK(A24),"",IF(ISERROR(VLOOKUP(A24,'Cadastro-Estoque'!A:J,1,FALSE)),"Produto não cadastrado",VLOOKUP(A24,'Cadastro-Estoque'!A:J,2,FALSE)))</f>
        <v/>
      </c>
      <c r="C24" s="11"/>
      <c r="D24" s="212"/>
      <c r="E24" s="187"/>
      <c r="F24" s="174"/>
      <c r="G24" s="166"/>
      <c r="H24" s="182"/>
      <c r="I24" s="146"/>
      <c r="J24" s="146"/>
      <c r="K24" s="146"/>
      <c r="L24" s="146"/>
    </row>
    <row r="25" spans="1:12">
      <c r="A25" s="166"/>
      <c r="B25" s="11" t="str">
        <f>IF(ISBLANK(A25),"",IF(ISERROR(VLOOKUP(A25,'Cadastro-Estoque'!A:J,1,FALSE)),"Produto não cadastrado",VLOOKUP(A25,'Cadastro-Estoque'!A:J,2,FALSE)))</f>
        <v/>
      </c>
      <c r="C25" s="11"/>
      <c r="D25" s="212"/>
      <c r="E25" s="187"/>
      <c r="F25" s="174"/>
      <c r="G25" s="166"/>
      <c r="H25" s="182"/>
      <c r="I25" s="146"/>
      <c r="J25" s="146"/>
      <c r="K25" s="146"/>
      <c r="L25" s="146"/>
    </row>
    <row r="26" spans="1:12">
      <c r="A26" s="166"/>
      <c r="B26" s="11" t="str">
        <f>IF(ISBLANK(A26),"",IF(ISERROR(VLOOKUP(A26,'Cadastro-Estoque'!A:J,1,FALSE)),"Produto não cadastrado",VLOOKUP(A26,'Cadastro-Estoque'!A:J,2,FALSE)))</f>
        <v/>
      </c>
      <c r="C26" s="11"/>
      <c r="D26" s="212"/>
      <c r="E26" s="187"/>
      <c r="F26" s="174"/>
      <c r="G26" s="166"/>
      <c r="H26" s="182"/>
      <c r="I26" s="146"/>
      <c r="J26" s="146"/>
      <c r="K26" s="146"/>
      <c r="L26" s="146"/>
    </row>
    <row r="27" spans="1:12">
      <c r="A27" s="166"/>
      <c r="B27" s="11" t="str">
        <f>IF(ISBLANK(A27),"",IF(ISERROR(VLOOKUP(A27,'Cadastro-Estoque'!A:J,1,FALSE)),"Produto não cadastrado",VLOOKUP(A27,'Cadastro-Estoque'!A:J,2,FALSE)))</f>
        <v/>
      </c>
      <c r="C27" s="11"/>
      <c r="D27" s="212"/>
      <c r="E27" s="187"/>
      <c r="F27" s="174"/>
      <c r="G27" s="166"/>
      <c r="H27" s="182"/>
      <c r="I27" s="146"/>
      <c r="J27" s="146"/>
      <c r="K27" s="146"/>
      <c r="L27" s="146"/>
    </row>
    <row r="28" spans="1:12">
      <c r="A28" s="166"/>
      <c r="B28" s="11" t="str">
        <f>IF(ISBLANK(A28),"",IF(ISERROR(VLOOKUP(A28,'Cadastro-Estoque'!A:J,1,FALSE)),"Produto não cadastrado",VLOOKUP(A28,'Cadastro-Estoque'!A:J,2,FALSE)))</f>
        <v/>
      </c>
      <c r="C28" s="11"/>
      <c r="D28" s="212"/>
      <c r="E28" s="187"/>
      <c r="F28" s="174"/>
      <c r="G28" s="166"/>
      <c r="H28" s="182"/>
      <c r="I28" s="146"/>
      <c r="J28" s="146"/>
      <c r="K28" s="146"/>
      <c r="L28" s="146"/>
    </row>
    <row r="29" spans="1:12">
      <c r="A29" s="166"/>
      <c r="B29" s="11" t="str">
        <f>IF(ISBLANK(A29),"",IF(ISERROR(VLOOKUP(A29,'Cadastro-Estoque'!A:J,1,FALSE)),"Produto não cadastrado",VLOOKUP(A29,'Cadastro-Estoque'!A:J,2,FALSE)))</f>
        <v/>
      </c>
      <c r="C29" s="11"/>
      <c r="D29" s="212"/>
      <c r="E29" s="187"/>
      <c r="F29" s="174"/>
      <c r="G29" s="166"/>
      <c r="H29" s="182"/>
      <c r="I29" s="146"/>
      <c r="J29" s="146"/>
      <c r="K29" s="146"/>
      <c r="L29" s="146"/>
    </row>
    <row r="30" spans="1:12">
      <c r="A30" s="166"/>
      <c r="B30" s="11" t="str">
        <f>IF(ISBLANK(A30),"",IF(ISERROR(VLOOKUP(A30,'Cadastro-Estoque'!A:J,1,FALSE)),"Produto não cadastrado",VLOOKUP(A30,'Cadastro-Estoque'!A:J,2,FALSE)))</f>
        <v/>
      </c>
      <c r="C30" s="11"/>
      <c r="D30" s="212"/>
      <c r="E30" s="187"/>
      <c r="F30" s="174"/>
      <c r="G30" s="166"/>
      <c r="H30" s="182"/>
      <c r="I30" s="146"/>
      <c r="J30" s="146"/>
      <c r="K30" s="146"/>
      <c r="L30" s="146"/>
    </row>
    <row r="31" spans="1:12">
      <c r="A31" s="166"/>
      <c r="B31" s="11" t="str">
        <f>IF(ISBLANK(A31),"",IF(ISERROR(VLOOKUP(A31,'Cadastro-Estoque'!A:J,1,FALSE)),"Produto não cadastrado",VLOOKUP(A31,'Cadastro-Estoque'!A:J,2,FALSE)))</f>
        <v/>
      </c>
      <c r="C31" s="11"/>
      <c r="D31" s="212"/>
      <c r="E31" s="187"/>
      <c r="F31" s="174"/>
      <c r="G31" s="166"/>
      <c r="H31" s="182"/>
      <c r="I31" s="146"/>
      <c r="J31" s="146"/>
      <c r="K31" s="146"/>
      <c r="L31" s="146"/>
    </row>
    <row r="32" spans="1:12">
      <c r="A32" s="166"/>
      <c r="B32" s="11" t="str">
        <f>IF(ISBLANK(A32),"",IF(ISERROR(VLOOKUP(A32,'Cadastro-Estoque'!A:J,1,FALSE)),"Produto não cadastrado",VLOOKUP(A32,'Cadastro-Estoque'!A:J,2,FALSE)))</f>
        <v/>
      </c>
      <c r="C32" s="11"/>
      <c r="D32" s="212"/>
      <c r="E32" s="187"/>
      <c r="F32" s="174"/>
      <c r="G32" s="166"/>
      <c r="H32" s="182"/>
      <c r="I32" s="146"/>
      <c r="J32" s="146"/>
      <c r="K32" s="146"/>
      <c r="L32" s="146"/>
    </row>
    <row r="33" spans="1:12">
      <c r="A33" s="166"/>
      <c r="B33" s="11" t="str">
        <f>IF(ISBLANK(A33),"",IF(ISERROR(VLOOKUP(A33,'Cadastro-Estoque'!A:J,1,FALSE)),"Produto não cadastrado",VLOOKUP(A33,'Cadastro-Estoque'!A:J,2,FALSE)))</f>
        <v/>
      </c>
      <c r="C33" s="11"/>
      <c r="D33" s="212"/>
      <c r="E33" s="187"/>
      <c r="F33" s="174"/>
      <c r="G33" s="166"/>
      <c r="H33" s="182"/>
      <c r="I33" s="146"/>
      <c r="J33" s="146"/>
      <c r="K33" s="146"/>
      <c r="L33" s="146"/>
    </row>
    <row r="34" spans="1:12">
      <c r="A34" s="166"/>
      <c r="B34" s="11" t="str">
        <f>IF(ISBLANK(A34),"",IF(ISERROR(VLOOKUP(A34,'Cadastro-Estoque'!A:J,1,FALSE)),"Produto não cadastrado",VLOOKUP(A34,'Cadastro-Estoque'!A:J,2,FALSE)))</f>
        <v/>
      </c>
      <c r="C34" s="11"/>
      <c r="D34" s="212"/>
      <c r="E34" s="187"/>
      <c r="F34" s="174"/>
      <c r="G34" s="166"/>
      <c r="H34" s="182"/>
      <c r="I34" s="146"/>
      <c r="J34" s="146"/>
      <c r="K34" s="146"/>
      <c r="L34" s="146"/>
    </row>
    <row r="35" spans="1:12">
      <c r="A35" s="166"/>
      <c r="B35" s="11" t="str">
        <f>IF(ISBLANK(A35),"",IF(ISERROR(VLOOKUP(A35,'Cadastro-Estoque'!A:J,1,FALSE)),"Produto não cadastrado",VLOOKUP(A35,'Cadastro-Estoque'!A:J,2,FALSE)))</f>
        <v/>
      </c>
      <c r="C35" s="11"/>
      <c r="D35" s="212"/>
      <c r="E35" s="187"/>
      <c r="F35" s="174"/>
      <c r="G35" s="166"/>
      <c r="H35" s="182"/>
      <c r="I35" s="146"/>
      <c r="J35" s="146"/>
      <c r="K35" s="146"/>
      <c r="L35" s="146"/>
    </row>
    <row r="36" spans="1:12">
      <c r="A36" s="166"/>
      <c r="B36" s="11" t="str">
        <f>IF(ISBLANK(A36),"",IF(ISERROR(VLOOKUP(A36,'Cadastro-Estoque'!A:J,1,FALSE)),"Produto não cadastrado",VLOOKUP(A36,'Cadastro-Estoque'!A:J,2,FALSE)))</f>
        <v/>
      </c>
      <c r="C36" s="11"/>
      <c r="D36" s="212"/>
      <c r="E36" s="187"/>
      <c r="F36" s="174"/>
      <c r="G36" s="166"/>
      <c r="H36" s="182"/>
      <c r="I36" s="146"/>
      <c r="J36" s="146"/>
      <c r="K36" s="146"/>
      <c r="L36" s="146"/>
    </row>
    <row r="37" spans="1:12">
      <c r="A37" s="166"/>
      <c r="B37" s="11" t="str">
        <f>IF(ISBLANK(A37),"",IF(ISERROR(VLOOKUP(A37,'Cadastro-Estoque'!A:J,1,FALSE)),"Produto não cadastrado",VLOOKUP(A37,'Cadastro-Estoque'!A:J,2,FALSE)))</f>
        <v/>
      </c>
      <c r="C37" s="11"/>
      <c r="D37" s="212"/>
      <c r="E37" s="187"/>
      <c r="F37" s="174"/>
      <c r="G37" s="166"/>
      <c r="H37" s="182"/>
      <c r="I37" s="146"/>
      <c r="J37" s="146"/>
      <c r="K37" s="146"/>
      <c r="L37" s="146"/>
    </row>
    <row r="38" spans="1:12">
      <c r="A38" s="166"/>
      <c r="B38" s="11" t="str">
        <f>IF(ISBLANK(A38),"",IF(ISERROR(VLOOKUP(A38,'Cadastro-Estoque'!A:J,1,FALSE)),"Produto não cadastrado",VLOOKUP(A38,'Cadastro-Estoque'!A:J,2,FALSE)))</f>
        <v/>
      </c>
      <c r="C38" s="11"/>
      <c r="D38" s="212"/>
      <c r="E38" s="187"/>
      <c r="F38" s="174"/>
      <c r="G38" s="166"/>
      <c r="H38" s="182"/>
      <c r="I38" s="146"/>
      <c r="J38" s="146"/>
      <c r="K38" s="146"/>
      <c r="L38" s="146"/>
    </row>
    <row r="39" spans="1:12">
      <c r="A39" s="166"/>
      <c r="B39" s="11" t="str">
        <f>IF(ISBLANK(A39),"",IF(ISERROR(VLOOKUP(A39,'Cadastro-Estoque'!A:J,1,FALSE)),"Produto não cadastrado",VLOOKUP(A39,'Cadastro-Estoque'!A:J,2,FALSE)))</f>
        <v/>
      </c>
      <c r="C39" s="11"/>
      <c r="D39" s="212"/>
      <c r="E39" s="187"/>
      <c r="F39" s="174"/>
      <c r="G39" s="166"/>
      <c r="H39" s="182"/>
      <c r="I39" s="146"/>
      <c r="J39" s="146"/>
      <c r="K39" s="146"/>
      <c r="L39" s="146"/>
    </row>
    <row r="40" spans="1:12">
      <c r="A40" s="166"/>
      <c r="B40" s="11" t="str">
        <f>IF(ISBLANK(A40),"",IF(ISERROR(VLOOKUP(A40,'Cadastro-Estoque'!A:J,1,FALSE)),"Produto não cadastrado",VLOOKUP(A40,'Cadastro-Estoque'!A:J,2,FALSE)))</f>
        <v/>
      </c>
      <c r="C40" s="11"/>
      <c r="D40" s="212"/>
      <c r="E40" s="187"/>
      <c r="F40" s="174"/>
      <c r="G40" s="166"/>
      <c r="H40" s="182"/>
      <c r="I40" s="146"/>
      <c r="J40" s="146"/>
      <c r="K40" s="146"/>
      <c r="L40" s="146"/>
    </row>
    <row r="41" spans="1:12">
      <c r="A41" s="166"/>
      <c r="B41" s="11" t="str">
        <f>IF(ISBLANK(A41),"",IF(ISERROR(VLOOKUP(A41,'Cadastro-Estoque'!A:J,1,FALSE)),"Produto não cadastrado",VLOOKUP(A41,'Cadastro-Estoque'!A:J,2,FALSE)))</f>
        <v/>
      </c>
      <c r="C41" s="11"/>
      <c r="D41" s="212"/>
      <c r="E41" s="187"/>
      <c r="F41" s="174"/>
      <c r="G41" s="166"/>
      <c r="H41" s="182"/>
      <c r="I41" s="146"/>
      <c r="J41" s="146"/>
      <c r="K41" s="146"/>
      <c r="L41" s="146"/>
    </row>
    <row r="42" spans="1:12">
      <c r="A42" s="166"/>
      <c r="B42" s="11" t="str">
        <f>IF(ISBLANK(A42),"",IF(ISERROR(VLOOKUP(A42,'Cadastro-Estoque'!A:J,1,FALSE)),"Produto não cadastrado",VLOOKUP(A42,'Cadastro-Estoque'!A:J,2,FALSE)))</f>
        <v/>
      </c>
      <c r="C42" s="11"/>
      <c r="D42" s="212"/>
      <c r="E42" s="187"/>
      <c r="F42" s="174"/>
      <c r="G42" s="166"/>
      <c r="H42" s="182"/>
      <c r="I42" s="146"/>
      <c r="J42" s="146"/>
      <c r="K42" s="146"/>
      <c r="L42" s="146"/>
    </row>
    <row r="43" spans="1:12">
      <c r="A43" s="166"/>
      <c r="B43" s="11" t="str">
        <f>IF(ISBLANK(A43),"",IF(ISERROR(VLOOKUP(A43,'Cadastro-Estoque'!A:J,1,FALSE)),"Produto não cadastrado",VLOOKUP(A43,'Cadastro-Estoque'!A:J,2,FALSE)))</f>
        <v/>
      </c>
      <c r="C43" s="11"/>
      <c r="D43" s="212"/>
      <c r="E43" s="187"/>
      <c r="F43" s="174"/>
      <c r="G43" s="166"/>
      <c r="H43" s="182"/>
      <c r="I43" s="146"/>
      <c r="J43" s="146"/>
      <c r="K43" s="146"/>
      <c r="L43" s="146"/>
    </row>
    <row r="44" spans="1:12">
      <c r="A44" s="166"/>
      <c r="B44" s="11" t="str">
        <f>IF(ISBLANK(A44),"",IF(ISERROR(VLOOKUP(A44,'Cadastro-Estoque'!A:J,1,FALSE)),"Produto não cadastrado",VLOOKUP(A44,'Cadastro-Estoque'!A:J,2,FALSE)))</f>
        <v/>
      </c>
      <c r="C44" s="11"/>
      <c r="D44" s="212"/>
      <c r="E44" s="187"/>
      <c r="F44" s="174"/>
      <c r="G44" s="166"/>
      <c r="H44" s="182"/>
      <c r="I44" s="146"/>
      <c r="J44" s="146"/>
      <c r="K44" s="146"/>
      <c r="L44" s="146"/>
    </row>
    <row r="45" spans="1:12">
      <c r="A45" s="166"/>
      <c r="B45" s="11" t="str">
        <f>IF(ISBLANK(A45),"",IF(ISERROR(VLOOKUP(A45,'Cadastro-Estoque'!A:J,1,FALSE)),"Produto não cadastrado",VLOOKUP(A45,'Cadastro-Estoque'!A:J,2,FALSE)))</f>
        <v/>
      </c>
      <c r="C45" s="11"/>
      <c r="D45" s="212"/>
      <c r="E45" s="187"/>
      <c r="F45" s="174"/>
      <c r="G45" s="166"/>
      <c r="H45" s="182"/>
      <c r="I45" s="146"/>
      <c r="J45" s="146"/>
      <c r="K45" s="146"/>
      <c r="L45" s="146"/>
    </row>
    <row r="46" spans="1:12">
      <c r="A46" s="166"/>
      <c r="B46" s="11" t="str">
        <f>IF(ISBLANK(A46),"",IF(ISERROR(VLOOKUP(A46,'Cadastro-Estoque'!A:J,1,FALSE)),"Produto não cadastrado",VLOOKUP(A46,'Cadastro-Estoque'!A:J,2,FALSE)))</f>
        <v/>
      </c>
      <c r="C46" s="11"/>
      <c r="D46" s="212"/>
      <c r="E46" s="187"/>
      <c r="F46" s="174"/>
      <c r="G46" s="166"/>
      <c r="H46" s="182"/>
      <c r="I46" s="146"/>
      <c r="J46" s="146"/>
      <c r="K46" s="146"/>
      <c r="L46" s="146"/>
    </row>
    <row r="47" spans="1:12">
      <c r="A47" s="166"/>
      <c r="B47" s="11" t="str">
        <f>IF(ISBLANK(A47),"",IF(ISERROR(VLOOKUP(A47,'Cadastro-Estoque'!A:J,1,FALSE)),"Produto não cadastrado",VLOOKUP(A47,'Cadastro-Estoque'!A:J,2,FALSE)))</f>
        <v/>
      </c>
      <c r="C47" s="11"/>
      <c r="D47" s="212"/>
      <c r="E47" s="187"/>
      <c r="F47" s="174"/>
      <c r="G47" s="166"/>
      <c r="H47" s="182"/>
      <c r="I47" s="146"/>
      <c r="J47" s="146"/>
      <c r="K47" s="146"/>
      <c r="L47" s="146"/>
    </row>
    <row r="48" spans="1:12">
      <c r="A48" s="166"/>
      <c r="B48" s="11" t="str">
        <f>IF(ISBLANK(A48),"",IF(ISERROR(VLOOKUP(A48,'Cadastro-Estoque'!A:J,1,FALSE)),"Produto não cadastrado",VLOOKUP(A48,'Cadastro-Estoque'!A:J,2,FALSE)))</f>
        <v/>
      </c>
      <c r="C48" s="11"/>
      <c r="D48" s="212"/>
      <c r="E48" s="187"/>
      <c r="F48" s="174"/>
      <c r="G48" s="166"/>
      <c r="H48" s="182"/>
      <c r="I48" s="146"/>
      <c r="J48" s="146"/>
      <c r="K48" s="146"/>
      <c r="L48" s="146"/>
    </row>
    <row r="49" spans="1:12">
      <c r="A49" s="166"/>
      <c r="B49" s="11" t="str">
        <f>IF(ISBLANK(A49),"",IF(ISERROR(VLOOKUP(A49,'Cadastro-Estoque'!A:J,1,FALSE)),"Produto não cadastrado",VLOOKUP(A49,'Cadastro-Estoque'!A:J,2,FALSE)))</f>
        <v/>
      </c>
      <c r="C49" s="11"/>
      <c r="D49" s="212"/>
      <c r="E49" s="187"/>
      <c r="F49" s="174"/>
      <c r="G49" s="166"/>
      <c r="H49" s="182"/>
      <c r="I49" s="146"/>
      <c r="J49" s="146"/>
      <c r="K49" s="146"/>
      <c r="L49" s="146"/>
    </row>
    <row r="50" spans="1:12">
      <c r="A50" s="166"/>
      <c r="B50" s="11" t="str">
        <f>IF(ISBLANK(A50),"",IF(ISERROR(VLOOKUP(A50,'Cadastro-Estoque'!A:J,1,FALSE)),"Produto não cadastrado",VLOOKUP(A50,'Cadastro-Estoque'!A:J,2,FALSE)))</f>
        <v/>
      </c>
      <c r="C50" s="11"/>
      <c r="D50" s="212"/>
      <c r="E50" s="187"/>
      <c r="F50" s="174"/>
      <c r="G50" s="166"/>
      <c r="H50" s="182"/>
      <c r="I50" s="146"/>
      <c r="J50" s="146"/>
      <c r="K50" s="146"/>
      <c r="L50" s="146"/>
    </row>
    <row r="51" spans="1:12">
      <c r="A51" s="166"/>
      <c r="B51" s="11" t="str">
        <f>IF(ISBLANK(A51),"",IF(ISERROR(VLOOKUP(A51,'Cadastro-Estoque'!A:J,1,FALSE)),"Produto não cadastrado",VLOOKUP(A51,'Cadastro-Estoque'!A:J,2,FALSE)))</f>
        <v/>
      </c>
      <c r="C51" s="11"/>
      <c r="D51" s="212"/>
      <c r="E51" s="187"/>
      <c r="F51" s="174"/>
      <c r="G51" s="166"/>
      <c r="H51" s="182"/>
      <c r="I51" s="146"/>
      <c r="J51" s="146"/>
      <c r="K51" s="146"/>
      <c r="L51" s="146"/>
    </row>
    <row r="52" spans="1:12">
      <c r="A52" s="166"/>
      <c r="B52" s="11" t="str">
        <f>IF(ISBLANK(A52),"",IF(ISERROR(VLOOKUP(A52,'Cadastro-Estoque'!A:J,1,FALSE)),"Produto não cadastrado",VLOOKUP(A52,'Cadastro-Estoque'!A:J,2,FALSE)))</f>
        <v/>
      </c>
      <c r="C52" s="11"/>
      <c r="D52" s="212"/>
      <c r="E52" s="187"/>
      <c r="F52" s="174"/>
      <c r="G52" s="166"/>
      <c r="H52" s="182"/>
      <c r="I52" s="146"/>
      <c r="J52" s="146"/>
      <c r="K52" s="146"/>
      <c r="L52" s="146"/>
    </row>
    <row r="53" spans="1:12">
      <c r="A53" s="166"/>
      <c r="B53" s="11" t="str">
        <f>IF(ISBLANK(A53),"",IF(ISERROR(VLOOKUP(A53,'Cadastro-Estoque'!A:J,1,FALSE)),"Produto não cadastrado",VLOOKUP(A53,'Cadastro-Estoque'!A:J,2,FALSE)))</f>
        <v/>
      </c>
      <c r="C53" s="11"/>
      <c r="D53" s="212"/>
      <c r="E53" s="187"/>
      <c r="F53" s="174"/>
      <c r="G53" s="166"/>
      <c r="H53" s="182"/>
      <c r="I53" s="146"/>
      <c r="J53" s="146"/>
      <c r="K53" s="146"/>
      <c r="L53" s="146"/>
    </row>
    <row r="54" spans="1:12">
      <c r="A54" s="166"/>
      <c r="B54" s="11" t="str">
        <f>IF(ISBLANK(A54),"",IF(ISERROR(VLOOKUP(A54,'Cadastro-Estoque'!A:J,1,FALSE)),"Produto não cadastrado",VLOOKUP(A54,'Cadastro-Estoque'!A:J,2,FALSE)))</f>
        <v/>
      </c>
      <c r="C54" s="11"/>
      <c r="D54" s="212"/>
      <c r="E54" s="187"/>
      <c r="F54" s="174"/>
      <c r="G54" s="166"/>
      <c r="H54" s="182"/>
      <c r="I54" s="146"/>
      <c r="J54" s="146"/>
      <c r="K54" s="146"/>
      <c r="L54" s="146"/>
    </row>
    <row r="55" spans="1:12">
      <c r="A55" s="166"/>
      <c r="B55" s="11" t="str">
        <f>IF(ISBLANK(A55),"",IF(ISERROR(VLOOKUP(A55,'Cadastro-Estoque'!A:J,1,FALSE)),"Produto não cadastrado",VLOOKUP(A55,'Cadastro-Estoque'!A:J,2,FALSE)))</f>
        <v/>
      </c>
      <c r="C55" s="11"/>
      <c r="D55" s="212"/>
      <c r="E55" s="187"/>
      <c r="F55" s="174"/>
      <c r="G55" s="166"/>
      <c r="H55" s="182"/>
      <c r="I55" s="146"/>
      <c r="J55" s="146"/>
      <c r="K55" s="146"/>
      <c r="L55" s="146"/>
    </row>
    <row r="56" spans="1:12">
      <c r="A56" s="166"/>
      <c r="B56" s="11" t="str">
        <f>IF(ISBLANK(A56),"",IF(ISERROR(VLOOKUP(A56,'Cadastro-Estoque'!A:J,1,FALSE)),"Produto não cadastrado",VLOOKUP(A56,'Cadastro-Estoque'!A:J,2,FALSE)))</f>
        <v/>
      </c>
      <c r="C56" s="11"/>
      <c r="D56" s="212"/>
      <c r="E56" s="187"/>
      <c r="F56" s="174"/>
      <c r="G56" s="166"/>
      <c r="H56" s="182"/>
      <c r="I56" s="146"/>
      <c r="J56" s="146"/>
      <c r="K56" s="146"/>
      <c r="L56" s="146"/>
    </row>
    <row r="57" spans="1:12">
      <c r="A57" s="166"/>
      <c r="B57" s="11" t="str">
        <f>IF(ISBLANK(A57),"",IF(ISERROR(VLOOKUP(A57,'Cadastro-Estoque'!A:J,1,FALSE)),"Produto não cadastrado",VLOOKUP(A57,'Cadastro-Estoque'!A:J,2,FALSE)))</f>
        <v/>
      </c>
      <c r="C57" s="11"/>
      <c r="D57" s="212"/>
      <c r="E57" s="187"/>
      <c r="F57" s="174"/>
      <c r="G57" s="166"/>
      <c r="H57" s="182"/>
    </row>
    <row r="58" spans="1:12">
      <c r="A58" s="166"/>
      <c r="B58" s="11" t="str">
        <f>IF(ISBLANK(A58),"",IF(ISERROR(VLOOKUP(A58,'Cadastro-Estoque'!A:J,1,FALSE)),"Produto não cadastrado",VLOOKUP(A58,'Cadastro-Estoque'!A:J,2,FALSE)))</f>
        <v/>
      </c>
      <c r="C58" s="11"/>
      <c r="D58" s="212"/>
      <c r="E58" s="187"/>
      <c r="F58" s="174"/>
      <c r="G58" s="166"/>
      <c r="H58" s="182"/>
    </row>
    <row r="59" spans="1:12">
      <c r="A59" s="166"/>
      <c r="B59" s="11" t="str">
        <f>IF(ISBLANK(A59),"",IF(ISERROR(VLOOKUP(A59,'Cadastro-Estoque'!A:J,1,FALSE)),"Produto não cadastrado",VLOOKUP(A59,'Cadastro-Estoque'!A:J,2,FALSE)))</f>
        <v/>
      </c>
      <c r="C59" s="11"/>
      <c r="D59" s="212"/>
      <c r="E59" s="187"/>
      <c r="F59" s="174"/>
      <c r="G59" s="166"/>
      <c r="H59" s="182"/>
    </row>
    <row r="60" spans="1:12">
      <c r="A60" s="166"/>
      <c r="B60" s="11" t="str">
        <f>IF(ISBLANK(A60),"",IF(ISERROR(VLOOKUP(A60,'Cadastro-Estoque'!A:J,1,FALSE)),"Produto não cadastrado",VLOOKUP(A60,'Cadastro-Estoque'!A:J,2,FALSE)))</f>
        <v/>
      </c>
      <c r="C60" s="11"/>
      <c r="D60" s="212"/>
      <c r="E60" s="187"/>
      <c r="F60" s="174"/>
      <c r="G60" s="166"/>
      <c r="H60" s="182"/>
    </row>
    <row r="61" spans="1:12">
      <c r="A61" s="166"/>
      <c r="B61" s="11" t="str">
        <f>IF(ISBLANK(A61),"",IF(ISERROR(VLOOKUP(A61,'Cadastro-Estoque'!A:J,1,FALSE)),"Produto não cadastrado",VLOOKUP(A61,'Cadastro-Estoque'!A:J,2,FALSE)))</f>
        <v/>
      </c>
      <c r="C61" s="11"/>
      <c r="D61" s="212"/>
      <c r="E61" s="187"/>
      <c r="F61" s="174"/>
      <c r="G61" s="166"/>
      <c r="H61" s="182"/>
    </row>
    <row r="62" spans="1:12">
      <c r="A62" s="166"/>
      <c r="B62" s="11" t="str">
        <f>IF(ISBLANK(A62),"",IF(ISERROR(VLOOKUP(A62,'Cadastro-Estoque'!A:J,1,FALSE)),"Produto não cadastrado",VLOOKUP(A62,'Cadastro-Estoque'!A:J,2,FALSE)))</f>
        <v/>
      </c>
      <c r="C62" s="11"/>
      <c r="D62" s="212"/>
      <c r="E62" s="187"/>
      <c r="F62" s="174"/>
      <c r="G62" s="166"/>
      <c r="H62" s="182"/>
    </row>
    <row r="63" spans="1:12">
      <c r="A63" s="166"/>
      <c r="B63" s="11" t="str">
        <f>IF(ISBLANK(A63),"",IF(ISERROR(VLOOKUP(A63,'Cadastro-Estoque'!A:J,1,FALSE)),"Produto não cadastrado",VLOOKUP(A63,'Cadastro-Estoque'!A:J,2,FALSE)))</f>
        <v/>
      </c>
      <c r="C63" s="11"/>
      <c r="D63" s="212"/>
      <c r="E63" s="187"/>
      <c r="F63" s="174"/>
      <c r="G63" s="166"/>
      <c r="H63" s="182"/>
    </row>
    <row r="64" spans="1:12">
      <c r="A64" s="166"/>
      <c r="B64" s="11" t="str">
        <f>IF(ISBLANK(A64),"",IF(ISERROR(VLOOKUP(A64,'Cadastro-Estoque'!A:J,1,FALSE)),"Produto não cadastrado",VLOOKUP(A64,'Cadastro-Estoque'!A:J,2,FALSE)))</f>
        <v/>
      </c>
      <c r="C64" s="11"/>
      <c r="D64" s="212"/>
      <c r="E64" s="187"/>
      <c r="F64" s="174"/>
      <c r="G64" s="166"/>
      <c r="H64" s="182"/>
    </row>
    <row r="65" spans="1:8">
      <c r="A65" s="166"/>
      <c r="B65" s="11" t="str">
        <f>IF(ISBLANK(A65),"",IF(ISERROR(VLOOKUP(A65,'Cadastro-Estoque'!A:J,1,FALSE)),"Produto não cadastrado",VLOOKUP(A65,'Cadastro-Estoque'!A:J,2,FALSE)))</f>
        <v/>
      </c>
      <c r="C65" s="11"/>
      <c r="D65" s="212"/>
      <c r="E65" s="187"/>
      <c r="F65" s="174"/>
      <c r="G65" s="166"/>
      <c r="H65" s="182"/>
    </row>
    <row r="66" spans="1:8">
      <c r="A66" s="166"/>
      <c r="B66" s="11" t="str">
        <f>IF(ISBLANK(A66),"",IF(ISERROR(VLOOKUP(A66,'Cadastro-Estoque'!A:J,1,FALSE)),"Produto não cadastrado",VLOOKUP(A66,'Cadastro-Estoque'!A:J,2,FALSE)))</f>
        <v/>
      </c>
      <c r="C66" s="11"/>
      <c r="D66" s="212"/>
      <c r="E66" s="187"/>
      <c r="F66" s="174"/>
      <c r="G66" s="166"/>
      <c r="H66" s="182"/>
    </row>
    <row r="67" spans="1:8">
      <c r="A67" s="166"/>
      <c r="B67" s="11" t="str">
        <f>IF(ISBLANK(A67),"",IF(ISERROR(VLOOKUP(A67,'Cadastro-Estoque'!A:J,1,FALSE)),"Produto não cadastrado",VLOOKUP(A67,'Cadastro-Estoque'!A:J,2,FALSE)))</f>
        <v/>
      </c>
      <c r="C67" s="11"/>
      <c r="D67" s="212"/>
      <c r="E67" s="187"/>
      <c r="F67" s="174"/>
      <c r="G67" s="166"/>
      <c r="H67" s="182"/>
    </row>
    <row r="68" spans="1:8">
      <c r="A68" s="166"/>
      <c r="B68" s="11" t="str">
        <f>IF(ISBLANK(A68),"",IF(ISERROR(VLOOKUP(A68,'Cadastro-Estoque'!A:J,1,FALSE)),"Produto não cadastrado",VLOOKUP(A68,'Cadastro-Estoque'!A:J,2,FALSE)))</f>
        <v/>
      </c>
      <c r="C68" s="11"/>
      <c r="D68" s="212"/>
      <c r="E68" s="187"/>
      <c r="F68" s="174"/>
      <c r="G68" s="166"/>
      <c r="H68" s="182"/>
    </row>
    <row r="69" spans="1:8">
      <c r="A69" s="166"/>
      <c r="B69" s="11" t="str">
        <f>IF(ISBLANK(A69),"",IF(ISERROR(VLOOKUP(A69,'Cadastro-Estoque'!A:J,1,FALSE)),"Produto não cadastrado",VLOOKUP(A69,'Cadastro-Estoque'!A:J,2,FALSE)))</f>
        <v/>
      </c>
      <c r="C69" s="11"/>
      <c r="D69" s="212"/>
      <c r="E69" s="187"/>
      <c r="F69" s="174"/>
      <c r="G69" s="166"/>
      <c r="H69" s="182"/>
    </row>
    <row r="70" spans="1:8">
      <c r="A70" s="166"/>
      <c r="B70" s="11" t="str">
        <f>IF(ISBLANK(A70),"",IF(ISERROR(VLOOKUP(A70,'Cadastro-Estoque'!A:J,1,FALSE)),"Produto não cadastrado",VLOOKUP(A70,'Cadastro-Estoque'!A:J,2,FALSE)))</f>
        <v/>
      </c>
      <c r="C70" s="11"/>
      <c r="D70" s="212"/>
      <c r="E70" s="187"/>
      <c r="F70" s="174"/>
      <c r="G70" s="166"/>
      <c r="H70" s="182"/>
    </row>
    <row r="71" spans="1:8">
      <c r="A71" s="166"/>
      <c r="B71" s="11" t="str">
        <f>IF(ISBLANK(A71),"",IF(ISERROR(VLOOKUP(A71,'Cadastro-Estoque'!A:J,1,FALSE)),"Produto não cadastrado",VLOOKUP(A71,'Cadastro-Estoque'!A:J,2,FALSE)))</f>
        <v/>
      </c>
      <c r="C71" s="11"/>
      <c r="D71" s="212"/>
      <c r="E71" s="187"/>
      <c r="F71" s="174"/>
      <c r="G71" s="166"/>
      <c r="H71" s="182"/>
    </row>
    <row r="72" spans="1:8">
      <c r="A72" s="166"/>
      <c r="B72" s="11" t="str">
        <f>IF(ISBLANK(A72),"",IF(ISERROR(VLOOKUP(A72,'Cadastro-Estoque'!A:J,1,FALSE)),"Produto não cadastrado",VLOOKUP(A72,'Cadastro-Estoque'!A:J,2,FALSE)))</f>
        <v/>
      </c>
      <c r="C72" s="11"/>
      <c r="D72" s="212"/>
      <c r="E72" s="187"/>
      <c r="F72" s="174"/>
      <c r="G72" s="166"/>
      <c r="H72" s="182"/>
    </row>
    <row r="73" spans="1:8">
      <c r="A73" s="166"/>
      <c r="B73" s="11" t="str">
        <f>IF(ISBLANK(A73),"",IF(ISERROR(VLOOKUP(A73,'Cadastro-Estoque'!A:J,1,FALSE)),"Produto não cadastrado",VLOOKUP(A73,'Cadastro-Estoque'!A:J,2,FALSE)))</f>
        <v/>
      </c>
      <c r="C73" s="11"/>
      <c r="D73" s="212"/>
      <c r="E73" s="187"/>
      <c r="F73" s="174"/>
      <c r="G73" s="166"/>
      <c r="H73" s="182"/>
    </row>
    <row r="74" spans="1:8">
      <c r="A74" s="166"/>
      <c r="B74" s="11" t="str">
        <f>IF(ISBLANK(A74),"",IF(ISERROR(VLOOKUP(A74,'Cadastro-Estoque'!A:J,1,FALSE)),"Produto não cadastrado",VLOOKUP(A74,'Cadastro-Estoque'!A:J,2,FALSE)))</f>
        <v/>
      </c>
      <c r="C74" s="11"/>
      <c r="D74" s="212"/>
      <c r="E74" s="187"/>
      <c r="F74" s="174"/>
      <c r="G74" s="166"/>
      <c r="H74" s="182"/>
    </row>
    <row r="75" spans="1:8">
      <c r="A75" s="166"/>
      <c r="B75" s="11" t="str">
        <f>IF(ISBLANK(A75),"",IF(ISERROR(VLOOKUP(A75,'Cadastro-Estoque'!A:J,1,FALSE)),"Produto não cadastrado",VLOOKUP(A75,'Cadastro-Estoque'!A:J,2,FALSE)))</f>
        <v/>
      </c>
      <c r="C75" s="11"/>
      <c r="D75" s="212"/>
      <c r="E75" s="187"/>
      <c r="F75" s="174"/>
      <c r="G75" s="166"/>
      <c r="H75" s="182"/>
    </row>
    <row r="76" spans="1:8">
      <c r="A76" s="166"/>
      <c r="B76" s="11" t="str">
        <f>IF(ISBLANK(A76),"",IF(ISERROR(VLOOKUP(A76,'Cadastro-Estoque'!A:J,1,FALSE)),"Produto não cadastrado",VLOOKUP(A76,'Cadastro-Estoque'!A:J,2,FALSE)))</f>
        <v/>
      </c>
      <c r="C76" s="11"/>
      <c r="D76" s="212"/>
      <c r="E76" s="187"/>
      <c r="F76" s="174"/>
      <c r="G76" s="166"/>
      <c r="H76" s="182"/>
    </row>
    <row r="77" spans="1:8">
      <c r="A77" s="166"/>
      <c r="B77" s="11" t="str">
        <f>IF(ISBLANK(A77),"",IF(ISERROR(VLOOKUP(A77,'Cadastro-Estoque'!A:J,1,FALSE)),"Produto não cadastrado",VLOOKUP(A77,'Cadastro-Estoque'!A:J,2,FALSE)))</f>
        <v/>
      </c>
      <c r="C77" s="11"/>
      <c r="D77" s="212"/>
      <c r="E77" s="187"/>
      <c r="F77" s="174"/>
      <c r="G77" s="166"/>
      <c r="H77" s="182"/>
    </row>
    <row r="78" spans="1:8">
      <c r="A78" s="166"/>
      <c r="B78" s="11" t="str">
        <f>IF(ISBLANK(A78),"",IF(ISERROR(VLOOKUP(A78,'Cadastro-Estoque'!A:J,1,FALSE)),"Produto não cadastrado",VLOOKUP(A78,'Cadastro-Estoque'!A:J,2,FALSE)))</f>
        <v/>
      </c>
      <c r="C78" s="11"/>
      <c r="D78" s="212"/>
      <c r="E78" s="187"/>
      <c r="F78" s="174"/>
      <c r="G78" s="166"/>
      <c r="H78" s="182"/>
    </row>
    <row r="79" spans="1:8">
      <c r="A79" s="166"/>
      <c r="B79" s="11" t="str">
        <f>IF(ISBLANK(A79),"",IF(ISERROR(VLOOKUP(A79,'Cadastro-Estoque'!A:J,1,FALSE)),"Produto não cadastrado",VLOOKUP(A79,'Cadastro-Estoque'!A:J,2,FALSE)))</f>
        <v/>
      </c>
      <c r="C79" s="11"/>
      <c r="D79" s="212"/>
      <c r="E79" s="187"/>
      <c r="F79" s="174"/>
      <c r="G79" s="166"/>
      <c r="H79" s="182"/>
    </row>
    <row r="80" spans="1:8">
      <c r="A80" s="166"/>
      <c r="B80" s="11" t="str">
        <f>IF(ISBLANK(A80),"",IF(ISERROR(VLOOKUP(A80,'Cadastro-Estoque'!A:J,1,FALSE)),"Produto não cadastrado",VLOOKUP(A80,'Cadastro-Estoque'!A:J,2,FALSE)))</f>
        <v/>
      </c>
      <c r="C80" s="11"/>
      <c r="D80" s="212"/>
      <c r="E80" s="187"/>
      <c r="F80" s="174"/>
      <c r="G80" s="166"/>
      <c r="H80" s="182"/>
    </row>
    <row r="81" spans="1:8">
      <c r="A81" s="166"/>
      <c r="B81" s="11" t="str">
        <f>IF(ISBLANK(A81),"",IF(ISERROR(VLOOKUP(A81,'Cadastro-Estoque'!A:J,1,FALSE)),"Produto não cadastrado",VLOOKUP(A81,'Cadastro-Estoque'!A:J,2,FALSE)))</f>
        <v/>
      </c>
      <c r="C81" s="11"/>
      <c r="D81" s="212"/>
      <c r="E81" s="187"/>
      <c r="F81" s="174"/>
      <c r="G81" s="166"/>
      <c r="H81" s="182"/>
    </row>
    <row r="82" spans="1:8">
      <c r="A82" s="166"/>
      <c r="B82" s="11" t="str">
        <f>IF(ISBLANK(A82),"",IF(ISERROR(VLOOKUP(A82,'Cadastro-Estoque'!A:J,1,FALSE)),"Produto não cadastrado",VLOOKUP(A82,'Cadastro-Estoque'!A:J,2,FALSE)))</f>
        <v/>
      </c>
      <c r="C82" s="11"/>
      <c r="D82" s="212"/>
      <c r="E82" s="187"/>
      <c r="F82" s="174"/>
      <c r="G82" s="166"/>
      <c r="H82" s="182"/>
    </row>
    <row r="83" spans="1:8">
      <c r="A83" s="166"/>
      <c r="B83" s="11" t="str">
        <f>IF(ISBLANK(A83),"",IF(ISERROR(VLOOKUP(A83,'Cadastro-Estoque'!A:J,1,FALSE)),"Produto não cadastrado",VLOOKUP(A83,'Cadastro-Estoque'!A:J,2,FALSE)))</f>
        <v/>
      </c>
      <c r="C83" s="11"/>
      <c r="D83" s="212"/>
      <c r="E83" s="187"/>
      <c r="F83" s="174"/>
      <c r="G83" s="166"/>
      <c r="H83" s="182"/>
    </row>
    <row r="84" spans="1:8">
      <c r="A84" s="166"/>
      <c r="B84" s="11" t="str">
        <f>IF(ISBLANK(A84),"",IF(ISERROR(VLOOKUP(A84,'Cadastro-Estoque'!A:J,1,FALSE)),"Produto não cadastrado",VLOOKUP(A84,'Cadastro-Estoque'!A:J,2,FALSE)))</f>
        <v/>
      </c>
      <c r="C84" s="11"/>
      <c r="D84" s="212"/>
      <c r="E84" s="187"/>
      <c r="F84" s="174"/>
      <c r="G84" s="166"/>
      <c r="H84" s="182"/>
    </row>
    <row r="85" spans="1:8">
      <c r="A85" s="166"/>
      <c r="B85" s="11" t="str">
        <f>IF(ISBLANK(A85),"",IF(ISERROR(VLOOKUP(A85,'Cadastro-Estoque'!A:J,1,FALSE)),"Produto não cadastrado",VLOOKUP(A85,'Cadastro-Estoque'!A:J,2,FALSE)))</f>
        <v/>
      </c>
      <c r="C85" s="11"/>
      <c r="D85" s="212"/>
      <c r="E85" s="187"/>
      <c r="F85" s="174"/>
      <c r="G85" s="166"/>
      <c r="H85" s="182"/>
    </row>
    <row r="86" spans="1:8">
      <c r="A86" s="166"/>
      <c r="B86" s="11" t="str">
        <f>IF(ISBLANK(A86),"",IF(ISERROR(VLOOKUP(A86,'Cadastro-Estoque'!A:J,1,FALSE)),"Produto não cadastrado",VLOOKUP(A86,'Cadastro-Estoque'!A:J,2,FALSE)))</f>
        <v/>
      </c>
      <c r="C86" s="11"/>
      <c r="D86" s="212"/>
      <c r="E86" s="187"/>
      <c r="F86" s="174"/>
      <c r="G86" s="166"/>
      <c r="H86" s="182"/>
    </row>
    <row r="87" spans="1:8">
      <c r="A87" s="166"/>
      <c r="B87" s="11" t="str">
        <f>IF(ISBLANK(A87),"",IF(ISERROR(VLOOKUP(A87,'Cadastro-Estoque'!A:J,1,FALSE)),"Produto não cadastrado",VLOOKUP(A87,'Cadastro-Estoque'!A:J,2,FALSE)))</f>
        <v/>
      </c>
      <c r="C87" s="11"/>
      <c r="D87" s="212"/>
      <c r="E87" s="187"/>
      <c r="F87" s="174"/>
      <c r="G87" s="166"/>
      <c r="H87" s="182"/>
    </row>
    <row r="88" spans="1:8">
      <c r="A88" s="166"/>
      <c r="B88" s="11" t="str">
        <f>IF(ISBLANK(A88),"",IF(ISERROR(VLOOKUP(A88,'Cadastro-Estoque'!A:J,1,FALSE)),"Produto não cadastrado",VLOOKUP(A88,'Cadastro-Estoque'!A:J,2,FALSE)))</f>
        <v/>
      </c>
      <c r="C88" s="11"/>
      <c r="D88" s="212"/>
      <c r="E88" s="187"/>
      <c r="F88" s="174"/>
      <c r="G88" s="166"/>
      <c r="H88" s="182"/>
    </row>
    <row r="89" spans="1:8">
      <c r="A89" s="166"/>
      <c r="B89" s="11" t="str">
        <f>IF(ISBLANK(A89),"",IF(ISERROR(VLOOKUP(A89,'Cadastro-Estoque'!A:J,1,FALSE)),"Produto não cadastrado",VLOOKUP(A89,'Cadastro-Estoque'!A:J,2,FALSE)))</f>
        <v/>
      </c>
      <c r="C89" s="11"/>
      <c r="D89" s="212"/>
      <c r="E89" s="187"/>
      <c r="F89" s="174"/>
      <c r="G89" s="166"/>
      <c r="H89" s="182"/>
    </row>
    <row r="90" spans="1:8">
      <c r="A90" s="166"/>
      <c r="B90" s="11" t="str">
        <f>IF(ISBLANK(A90),"",IF(ISERROR(VLOOKUP(A90,'Cadastro-Estoque'!A:J,1,FALSE)),"Produto não cadastrado",VLOOKUP(A90,'Cadastro-Estoque'!A:J,2,FALSE)))</f>
        <v/>
      </c>
      <c r="C90" s="11"/>
      <c r="D90" s="212"/>
      <c r="E90" s="187"/>
      <c r="F90" s="174"/>
      <c r="G90" s="166"/>
      <c r="H90" s="182"/>
    </row>
    <row r="91" spans="1:8">
      <c r="A91" s="166"/>
      <c r="B91" s="11" t="str">
        <f>IF(ISBLANK(A91),"",IF(ISERROR(VLOOKUP(A91,'Cadastro-Estoque'!A:J,1,FALSE)),"Produto não cadastrado",VLOOKUP(A91,'Cadastro-Estoque'!A:J,2,FALSE)))</f>
        <v/>
      </c>
      <c r="C91" s="11"/>
      <c r="D91" s="212"/>
      <c r="E91" s="187"/>
      <c r="F91" s="174"/>
      <c r="G91" s="166"/>
      <c r="H91" s="182"/>
    </row>
    <row r="92" spans="1:8">
      <c r="A92" s="166"/>
      <c r="B92" s="11" t="str">
        <f>IF(ISBLANK(A92),"",IF(ISERROR(VLOOKUP(A92,'Cadastro-Estoque'!A:J,1,FALSE)),"Produto não cadastrado",VLOOKUP(A92,'Cadastro-Estoque'!A:J,2,FALSE)))</f>
        <v/>
      </c>
      <c r="C92" s="11"/>
      <c r="D92" s="212"/>
      <c r="E92" s="187"/>
      <c r="F92" s="174"/>
      <c r="G92" s="166"/>
      <c r="H92" s="182"/>
    </row>
    <row r="93" spans="1:8">
      <c r="A93" s="166"/>
      <c r="B93" s="11" t="str">
        <f>IF(ISBLANK(A93),"",IF(ISERROR(VLOOKUP(A93,'Cadastro-Estoque'!A:J,1,FALSE)),"Produto não cadastrado",VLOOKUP(A93,'Cadastro-Estoque'!A:J,2,FALSE)))</f>
        <v/>
      </c>
      <c r="C93" s="11"/>
      <c r="D93" s="212"/>
      <c r="E93" s="187"/>
      <c r="F93" s="174"/>
      <c r="G93" s="166"/>
      <c r="H93" s="182"/>
    </row>
    <row r="94" spans="1:8">
      <c r="A94" s="166"/>
      <c r="B94" s="11" t="str">
        <f>IF(ISBLANK(A94),"",IF(ISERROR(VLOOKUP(A94,'Cadastro-Estoque'!A:J,1,FALSE)),"Produto não cadastrado",VLOOKUP(A94,'Cadastro-Estoque'!A:J,2,FALSE)))</f>
        <v/>
      </c>
      <c r="C94" s="11"/>
      <c r="D94" s="212"/>
      <c r="E94" s="187"/>
      <c r="F94" s="174"/>
      <c r="G94" s="166"/>
      <c r="H94" s="182"/>
    </row>
    <row r="95" spans="1:8">
      <c r="A95" s="166"/>
      <c r="B95" s="11" t="str">
        <f>IF(ISBLANK(A95),"",IF(ISERROR(VLOOKUP(A95,'Cadastro-Estoque'!A:J,1,FALSE)),"Produto não cadastrado",VLOOKUP(A95,'Cadastro-Estoque'!A:J,2,FALSE)))</f>
        <v/>
      </c>
      <c r="C95" s="11"/>
      <c r="D95" s="212"/>
      <c r="E95" s="187"/>
      <c r="F95" s="174"/>
      <c r="G95" s="166"/>
      <c r="H95" s="182"/>
    </row>
    <row r="96" spans="1:8">
      <c r="A96" s="166"/>
      <c r="B96" s="11" t="str">
        <f>IF(ISBLANK(A96),"",IF(ISERROR(VLOOKUP(A96,'Cadastro-Estoque'!A:J,1,FALSE)),"Produto não cadastrado",VLOOKUP(A96,'Cadastro-Estoque'!A:J,2,FALSE)))</f>
        <v/>
      </c>
      <c r="C96" s="11"/>
      <c r="D96" s="212"/>
      <c r="E96" s="187"/>
      <c r="F96" s="174"/>
      <c r="G96" s="166"/>
      <c r="H96" s="182"/>
    </row>
    <row r="97" spans="1:8">
      <c r="A97" s="166"/>
      <c r="B97" s="11" t="str">
        <f>IF(ISBLANK(A97),"",IF(ISERROR(VLOOKUP(A97,'Cadastro-Estoque'!A:J,1,FALSE)),"Produto não cadastrado",VLOOKUP(A97,'Cadastro-Estoque'!A:J,2,FALSE)))</f>
        <v/>
      </c>
      <c r="C97" s="11"/>
      <c r="D97" s="212"/>
      <c r="E97" s="187"/>
      <c r="F97" s="174"/>
      <c r="G97" s="166"/>
      <c r="H97" s="182"/>
    </row>
    <row r="98" spans="1:8">
      <c r="A98" s="166"/>
      <c r="B98" s="11" t="str">
        <f>IF(ISBLANK(A98),"",IF(ISERROR(VLOOKUP(A98,'Cadastro-Estoque'!A:J,1,FALSE)),"Produto não cadastrado",VLOOKUP(A98,'Cadastro-Estoque'!A:J,2,FALSE)))</f>
        <v/>
      </c>
      <c r="C98" s="11"/>
      <c r="D98" s="212"/>
      <c r="E98" s="187"/>
      <c r="F98" s="174"/>
      <c r="G98" s="166"/>
      <c r="H98" s="182"/>
    </row>
    <row r="99" spans="1:8">
      <c r="A99" s="166"/>
      <c r="B99" s="11" t="str">
        <f>IF(ISBLANK(A99),"",IF(ISERROR(VLOOKUP(A99,'Cadastro-Estoque'!A:J,1,FALSE)),"Produto não cadastrado",VLOOKUP(A99,'Cadastro-Estoque'!A:J,2,FALSE)))</f>
        <v/>
      </c>
      <c r="C99" s="11"/>
      <c r="D99" s="212"/>
      <c r="E99" s="187"/>
      <c r="F99" s="174"/>
      <c r="G99" s="166"/>
      <c r="H99" s="182"/>
    </row>
    <row r="100" spans="1:8">
      <c r="A100" s="166"/>
      <c r="B100" s="11" t="str">
        <f>IF(ISBLANK(A100),"",IF(ISERROR(VLOOKUP(A100,'Cadastro-Estoque'!A:J,1,FALSE)),"Produto não cadastrado",VLOOKUP(A100,'Cadastro-Estoque'!A:J,2,FALSE)))</f>
        <v/>
      </c>
      <c r="C100" s="11"/>
      <c r="D100" s="212"/>
      <c r="E100" s="187"/>
      <c r="F100" s="174"/>
      <c r="G100" s="166"/>
      <c r="H100" s="182"/>
    </row>
    <row r="101" spans="1:8">
      <c r="A101" s="166"/>
      <c r="B101" s="11" t="str">
        <f>IF(ISBLANK(A101),"",IF(ISERROR(VLOOKUP(A101,'Cadastro-Estoque'!A:J,1,FALSE)),"Produto não cadastrado",VLOOKUP(A101,'Cadastro-Estoque'!A:J,2,FALSE)))</f>
        <v/>
      </c>
      <c r="C101" s="11"/>
      <c r="D101" s="212"/>
      <c r="E101" s="187"/>
      <c r="F101" s="174"/>
      <c r="G101" s="166"/>
      <c r="H101" s="182"/>
    </row>
    <row r="102" spans="1:8">
      <c r="A102" s="166"/>
      <c r="B102" s="11" t="str">
        <f>IF(ISBLANK(A102),"",IF(ISERROR(VLOOKUP(A102,'Cadastro-Estoque'!A:J,1,FALSE)),"Produto não cadastrado",VLOOKUP(A102,'Cadastro-Estoque'!A:J,2,FALSE)))</f>
        <v/>
      </c>
      <c r="C102" s="11"/>
      <c r="D102" s="212"/>
      <c r="E102" s="187"/>
      <c r="F102" s="174"/>
      <c r="G102" s="166"/>
      <c r="H102" s="182"/>
    </row>
    <row r="103" spans="1:8">
      <c r="A103" s="166"/>
      <c r="B103" s="11" t="str">
        <f>IF(ISBLANK(A103),"",IF(ISERROR(VLOOKUP(A103,'Cadastro-Estoque'!A:J,1,FALSE)),"Produto não cadastrado",VLOOKUP(A103,'Cadastro-Estoque'!A:J,2,FALSE)))</f>
        <v/>
      </c>
      <c r="C103" s="11"/>
      <c r="D103" s="212"/>
      <c r="E103" s="187"/>
      <c r="F103" s="174"/>
      <c r="G103" s="166"/>
      <c r="H103" s="182"/>
    </row>
    <row r="104" spans="1:8">
      <c r="A104" s="166"/>
      <c r="B104" s="11" t="str">
        <f>IF(ISBLANK(A104),"",IF(ISERROR(VLOOKUP(A104,'Cadastro-Estoque'!A:J,1,FALSE)),"Produto não cadastrado",VLOOKUP(A104,'Cadastro-Estoque'!A:J,2,FALSE)))</f>
        <v/>
      </c>
      <c r="C104" s="11"/>
      <c r="D104" s="212"/>
      <c r="E104" s="187"/>
      <c r="F104" s="174"/>
      <c r="G104" s="166"/>
      <c r="H104" s="182"/>
    </row>
    <row r="105" spans="1:8">
      <c r="A105" s="166"/>
      <c r="B105" s="11" t="str">
        <f>IF(ISBLANK(A105),"",IF(ISERROR(VLOOKUP(A105,'Cadastro-Estoque'!A:J,1,FALSE)),"Produto não cadastrado",VLOOKUP(A105,'Cadastro-Estoque'!A:J,2,FALSE)))</f>
        <v/>
      </c>
      <c r="C105" s="11"/>
      <c r="D105" s="212"/>
      <c r="E105" s="187"/>
      <c r="F105" s="174"/>
      <c r="G105" s="166"/>
      <c r="H105" s="182"/>
    </row>
    <row r="106" spans="1:8">
      <c r="A106" s="166"/>
      <c r="B106" s="11" t="str">
        <f>IF(ISBLANK(A106),"",IF(ISERROR(VLOOKUP(A106,'Cadastro-Estoque'!A:J,1,FALSE)),"Produto não cadastrado",VLOOKUP(A106,'Cadastro-Estoque'!A:J,2,FALSE)))</f>
        <v/>
      </c>
      <c r="C106" s="11"/>
      <c r="D106" s="212"/>
      <c r="E106" s="187"/>
      <c r="F106" s="174"/>
      <c r="G106" s="166"/>
      <c r="H106" s="182"/>
    </row>
    <row r="107" spans="1:8">
      <c r="A107" s="166"/>
      <c r="B107" s="11" t="str">
        <f>IF(ISBLANK(A107),"",IF(ISERROR(VLOOKUP(A107,'Cadastro-Estoque'!A:J,1,FALSE)),"Produto não cadastrado",VLOOKUP(A107,'Cadastro-Estoque'!A:J,2,FALSE)))</f>
        <v/>
      </c>
      <c r="C107" s="11"/>
      <c r="D107" s="212"/>
      <c r="E107" s="187"/>
      <c r="F107" s="174"/>
      <c r="G107" s="166"/>
      <c r="H107" s="182"/>
    </row>
    <row r="108" spans="1:8">
      <c r="A108" s="166"/>
      <c r="B108" s="11" t="str">
        <f>IF(ISBLANK(A108),"",IF(ISERROR(VLOOKUP(A108,'Cadastro-Estoque'!A:J,1,FALSE)),"Produto não cadastrado",VLOOKUP(A108,'Cadastro-Estoque'!A:J,2,FALSE)))</f>
        <v/>
      </c>
      <c r="C108" s="11"/>
      <c r="D108" s="212"/>
      <c r="E108" s="187"/>
      <c r="F108" s="174"/>
      <c r="G108" s="166"/>
      <c r="H108" s="182"/>
    </row>
    <row r="109" spans="1:8">
      <c r="A109" s="195"/>
      <c r="B109" s="11" t="str">
        <f>IF(ISBLANK(A109),"",IF(ISERROR(VLOOKUP(A109,'Cadastro-Estoque'!A:J,1,FALSE)),"Produto não cadastrado",VLOOKUP(A109,'Cadastro-Estoque'!A:J,2,FALSE)))</f>
        <v/>
      </c>
      <c r="C109" s="196"/>
      <c r="D109" s="213"/>
      <c r="E109" s="198"/>
      <c r="F109" s="199"/>
      <c r="G109" s="195"/>
      <c r="H109" s="197"/>
    </row>
    <row r="110" spans="1:8">
      <c r="A110" s="11"/>
      <c r="B110" s="11" t="str">
        <f>IF(ISBLANK(A110),"",IF(ISERROR(VLOOKUP(A110,'Cadastro-Estoque'!A:J,1,FALSE)),"Produto não cadastrado",VLOOKUP(A110,'Cadastro-Estoque'!A:J,2,FALSE)))</f>
        <v/>
      </c>
      <c r="C110" s="11"/>
      <c r="D110" s="212"/>
      <c r="E110" s="187"/>
      <c r="F110" s="182"/>
      <c r="G110" s="187"/>
      <c r="H110" s="182"/>
    </row>
    <row r="111" spans="1:8">
      <c r="A111" s="166"/>
      <c r="B111" s="11" t="str">
        <f>IF(ISBLANK(A111),"",IF(ISERROR(VLOOKUP(A111,'Cadastro-Estoque'!A:J,1,FALSE)),"Produto não cadastrado",VLOOKUP(A111,'Cadastro-Estoque'!A:J,2,FALSE)))</f>
        <v/>
      </c>
      <c r="C111" s="11"/>
      <c r="D111" s="212"/>
      <c r="E111" s="187"/>
      <c r="F111" s="182"/>
      <c r="G111" s="187"/>
      <c r="H111" s="182"/>
    </row>
    <row r="112" spans="1:8">
      <c r="A112" s="166"/>
      <c r="B112" s="11" t="str">
        <f>IF(ISBLANK(A112),"",IF(ISERROR(VLOOKUP(A112,'Cadastro-Estoque'!A:J,1,FALSE)),"Produto não cadastrado",VLOOKUP(A112,'Cadastro-Estoque'!A:J,2,FALSE)))</f>
        <v/>
      </c>
      <c r="C112" s="11"/>
      <c r="D112" s="212"/>
      <c r="E112" s="187"/>
      <c r="F112" s="182"/>
      <c r="G112" s="187"/>
      <c r="H112" s="182"/>
    </row>
    <row r="113" spans="1:8">
      <c r="A113" s="166"/>
      <c r="B113" s="11" t="str">
        <f>IF(ISBLANK(A113),"",IF(ISERROR(VLOOKUP(A113,'Cadastro-Estoque'!A:J,1,FALSE)),"Produto não cadastrado",VLOOKUP(A113,'Cadastro-Estoque'!A:J,2,FALSE)))</f>
        <v/>
      </c>
      <c r="C113" s="11"/>
      <c r="D113" s="212"/>
      <c r="E113" s="187"/>
      <c r="F113" s="182"/>
      <c r="G113" s="187"/>
      <c r="H113" s="182"/>
    </row>
    <row r="114" spans="1:8">
      <c r="A114" s="166"/>
      <c r="B114" s="11" t="str">
        <f>IF(ISBLANK(A114),"",IF(ISERROR(VLOOKUP(A114,'Cadastro-Estoque'!A:J,1,FALSE)),"Produto não cadastrado",VLOOKUP(A114,'Cadastro-Estoque'!A:J,2,FALSE)))</f>
        <v/>
      </c>
      <c r="C114" s="11"/>
      <c r="D114" s="212"/>
      <c r="E114" s="187"/>
      <c r="F114" s="182"/>
      <c r="G114" s="187"/>
      <c r="H114" s="182"/>
    </row>
    <row r="115" spans="1:8">
      <c r="A115" s="166"/>
      <c r="B115" s="11" t="str">
        <f>IF(ISBLANK(A115),"",IF(ISERROR(VLOOKUP(A115,'Cadastro-Estoque'!A:J,1,FALSE)),"Produto não cadastrado",VLOOKUP(A115,'Cadastro-Estoque'!A:J,2,FALSE)))</f>
        <v/>
      </c>
      <c r="C115" s="11"/>
      <c r="D115" s="212"/>
      <c r="E115" s="187"/>
      <c r="F115" s="182"/>
      <c r="G115" s="187"/>
      <c r="H115" s="182"/>
    </row>
    <row r="116" spans="1:8">
      <c r="A116" s="166"/>
      <c r="B116" s="11" t="str">
        <f>IF(ISBLANK(A116),"",IF(ISERROR(VLOOKUP(A116,'Cadastro-Estoque'!A:J,1,FALSE)),"Produto não cadastrado",VLOOKUP(A116,'Cadastro-Estoque'!A:J,2,FALSE)))</f>
        <v/>
      </c>
      <c r="C116" s="11"/>
      <c r="D116" s="212"/>
      <c r="E116" s="187"/>
      <c r="F116" s="182"/>
      <c r="G116" s="187"/>
      <c r="H116" s="182"/>
    </row>
    <row r="117" spans="1:8">
      <c r="A117" s="166"/>
      <c r="B117" s="11" t="str">
        <f>IF(ISBLANK(A117),"",IF(ISERROR(VLOOKUP(A117,'Cadastro-Estoque'!A:J,1,FALSE)),"Produto não cadastrado",VLOOKUP(A117,'Cadastro-Estoque'!A:J,2,FALSE)))</f>
        <v/>
      </c>
      <c r="C117" s="11"/>
      <c r="D117" s="212"/>
      <c r="E117" s="187"/>
      <c r="F117" s="182"/>
      <c r="G117" s="187"/>
      <c r="H117" s="182"/>
    </row>
    <row r="118" spans="1:8">
      <c r="A118" s="166"/>
      <c r="B118" s="11" t="str">
        <f>IF(ISBLANK(A118),"",IF(ISERROR(VLOOKUP(A118,'Cadastro-Estoque'!A:J,1,FALSE)),"Produto não cadastrado",VLOOKUP(A118,'Cadastro-Estoque'!A:J,2,FALSE)))</f>
        <v/>
      </c>
      <c r="C118" s="11"/>
      <c r="D118" s="212"/>
      <c r="E118" s="187"/>
      <c r="F118" s="182"/>
      <c r="G118" s="187"/>
      <c r="H118" s="182"/>
    </row>
    <row r="119" spans="1:8">
      <c r="A119" s="166"/>
      <c r="B119" s="11" t="str">
        <f>IF(ISBLANK(A119),"",IF(ISERROR(VLOOKUP(A119,'Cadastro-Estoque'!A:J,1,FALSE)),"Produto não cadastrado",VLOOKUP(A119,'Cadastro-Estoque'!A:J,2,FALSE)))</f>
        <v/>
      </c>
      <c r="C119" s="11"/>
      <c r="D119" s="212"/>
      <c r="E119" s="187"/>
      <c r="F119" s="182"/>
      <c r="G119" s="187"/>
      <c r="H119" s="182"/>
    </row>
    <row r="120" spans="1:8">
      <c r="A120" s="166"/>
      <c r="B120" s="11" t="str">
        <f>IF(ISBLANK(A120),"",IF(ISERROR(VLOOKUP(A120,'Cadastro-Estoque'!A:J,1,FALSE)),"Produto não cadastrado",VLOOKUP(A120,'Cadastro-Estoque'!A:J,2,FALSE)))</f>
        <v/>
      </c>
      <c r="C120" s="11"/>
      <c r="D120" s="212"/>
      <c r="E120" s="187"/>
      <c r="F120" s="182"/>
      <c r="G120" s="187"/>
      <c r="H120" s="182"/>
    </row>
    <row r="121" spans="1:8">
      <c r="A121" s="166"/>
      <c r="B121" s="11" t="str">
        <f>IF(ISBLANK(A121),"",IF(ISERROR(VLOOKUP(A121,'Cadastro-Estoque'!A:J,1,FALSE)),"Produto não cadastrado",VLOOKUP(A121,'Cadastro-Estoque'!A:J,2,FALSE)))</f>
        <v/>
      </c>
      <c r="C121" s="11"/>
      <c r="D121" s="212"/>
      <c r="E121" s="187"/>
      <c r="F121" s="182"/>
      <c r="G121" s="187"/>
      <c r="H121" s="182"/>
    </row>
    <row r="122" spans="1:8">
      <c r="A122" s="166"/>
      <c r="B122" s="11" t="str">
        <f>IF(ISBLANK(A122),"",IF(ISERROR(VLOOKUP(A122,'Cadastro-Estoque'!A:J,1,FALSE)),"Produto não cadastrado",VLOOKUP(A122,'Cadastro-Estoque'!A:J,2,FALSE)))</f>
        <v/>
      </c>
      <c r="C122" s="11"/>
      <c r="D122" s="212"/>
      <c r="E122" s="187"/>
      <c r="F122" s="182"/>
      <c r="G122" s="187"/>
      <c r="H122" s="182"/>
    </row>
    <row r="123" spans="1:8">
      <c r="A123" s="166"/>
      <c r="B123" s="11" t="str">
        <f>IF(ISBLANK(A123),"",IF(ISERROR(VLOOKUP(A123,'Cadastro-Estoque'!A:J,1,FALSE)),"Produto não cadastrado",VLOOKUP(A123,'Cadastro-Estoque'!A:J,2,FALSE)))</f>
        <v/>
      </c>
      <c r="C123" s="11"/>
      <c r="D123" s="212"/>
      <c r="E123" s="187"/>
      <c r="F123" s="182"/>
      <c r="G123" s="187"/>
      <c r="H123" s="182"/>
    </row>
    <row r="124" spans="1:8">
      <c r="A124" s="166"/>
      <c r="B124" s="11" t="str">
        <f>IF(ISBLANK(A124),"",IF(ISERROR(VLOOKUP(A124,'Cadastro-Estoque'!A:J,1,FALSE)),"Produto não cadastrado",VLOOKUP(A124,'Cadastro-Estoque'!A:J,2,FALSE)))</f>
        <v/>
      </c>
      <c r="C124" s="11"/>
      <c r="D124" s="212"/>
      <c r="E124" s="187"/>
      <c r="F124" s="182"/>
      <c r="G124" s="187"/>
      <c r="H124" s="182"/>
    </row>
    <row r="125" spans="1:8">
      <c r="A125" s="166"/>
      <c r="B125" s="11" t="str">
        <f>IF(ISBLANK(A125),"",IF(ISERROR(VLOOKUP(A125,'Cadastro-Estoque'!A:J,1,FALSE)),"Produto não cadastrado",VLOOKUP(A125,'Cadastro-Estoque'!A:J,2,FALSE)))</f>
        <v/>
      </c>
      <c r="C125" s="11"/>
      <c r="D125" s="212"/>
      <c r="E125" s="187"/>
      <c r="F125" s="182"/>
      <c r="G125" s="187"/>
      <c r="H125" s="182"/>
    </row>
    <row r="126" spans="1:8">
      <c r="A126" s="166"/>
      <c r="B126" s="11" t="str">
        <f>IF(ISBLANK(A126),"",IF(ISERROR(VLOOKUP(A126,'Cadastro-Estoque'!A:J,1,FALSE)),"Produto não cadastrado",VLOOKUP(A126,'Cadastro-Estoque'!A:J,2,FALSE)))</f>
        <v/>
      </c>
      <c r="C126" s="11"/>
      <c r="D126" s="212"/>
      <c r="E126" s="187"/>
      <c r="F126" s="182"/>
      <c r="G126" s="187"/>
      <c r="H126" s="182"/>
    </row>
    <row r="127" spans="1:8">
      <c r="A127" s="166"/>
      <c r="B127" s="11" t="str">
        <f>IF(ISBLANK(A127),"",IF(ISERROR(VLOOKUP(A127,'Cadastro-Estoque'!A:J,1,FALSE)),"Produto não cadastrado",VLOOKUP(A127,'Cadastro-Estoque'!A:J,2,FALSE)))</f>
        <v/>
      </c>
      <c r="C127" s="11"/>
      <c r="D127" s="212"/>
      <c r="E127" s="187"/>
      <c r="F127" s="182"/>
      <c r="G127" s="187"/>
      <c r="H127" s="182"/>
    </row>
    <row r="128" spans="1:8">
      <c r="A128" s="166"/>
      <c r="B128" s="11" t="str">
        <f>IF(ISBLANK(A128),"",IF(ISERROR(VLOOKUP(A128,'Cadastro-Estoque'!A:J,1,FALSE)),"Produto não cadastrado",VLOOKUP(A128,'Cadastro-Estoque'!A:J,2,FALSE)))</f>
        <v/>
      </c>
      <c r="C128" s="11"/>
      <c r="D128" s="212"/>
      <c r="E128" s="187"/>
      <c r="F128" s="182"/>
      <c r="G128" s="187"/>
      <c r="H128" s="182"/>
    </row>
    <row r="129" spans="1:8">
      <c r="A129" s="166"/>
      <c r="B129" s="11" t="str">
        <f>IF(ISBLANK(A129),"",IF(ISERROR(VLOOKUP(A129,'Cadastro-Estoque'!A:J,1,FALSE)),"Produto não cadastrado",VLOOKUP(A129,'Cadastro-Estoque'!A:J,2,FALSE)))</f>
        <v/>
      </c>
      <c r="C129" s="11"/>
      <c r="D129" s="212"/>
      <c r="E129" s="187"/>
      <c r="F129" s="182"/>
      <c r="G129" s="187"/>
      <c r="H129" s="182"/>
    </row>
    <row r="130" spans="1:8" ht="15" thickBot="1">
      <c r="A130" s="167"/>
      <c r="B130" s="196" t="str">
        <f>IF(ISBLANK(A130),"",IF(ISERROR(VLOOKUP(A130,'Cadastro-Estoque'!A:J,1,FALSE)),"Produto não cadastrado",VLOOKUP(A130,'Cadastro-Estoque'!A:J,2,FALSE)))</f>
        <v/>
      </c>
      <c r="C130" s="193"/>
      <c r="D130" s="214"/>
      <c r="E130" s="188"/>
      <c r="F130" s="183"/>
      <c r="G130" s="188"/>
      <c r="H130" s="183"/>
    </row>
    <row r="131" spans="1:8">
      <c r="B131" s="201"/>
    </row>
  </sheetData>
  <mergeCells count="7">
    <mergeCell ref="B3:B5"/>
    <mergeCell ref="A2:A5"/>
    <mergeCell ref="J8:K8"/>
    <mergeCell ref="L8:M8"/>
    <mergeCell ref="E8:F8"/>
    <mergeCell ref="G8:H8"/>
    <mergeCell ref="A8:D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CONCATENATE("Agosto ",'Receitas e Despesas'!E1)</f>
        <v>Agosto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CONCATENATE("01/08/",'Receitas e Despesas'!E1)</f>
        <v>01/08/2014</v>
      </c>
      <c r="D2" s="22" t="str">
        <f>CONCATENATE("02/08/",'Receitas e Despesas'!E1)</f>
        <v>02/08/2014</v>
      </c>
      <c r="E2" s="22" t="str">
        <f>CONCATENATE("03/08/",'Receitas e Despesas'!E1)</f>
        <v>03/08/2014</v>
      </c>
      <c r="F2" s="22" t="str">
        <f>CONCATENATE("04/08/",'Receitas e Despesas'!E1)</f>
        <v>04/08/2014</v>
      </c>
      <c r="G2" s="22" t="str">
        <f>CONCATENATE("05/08/",'Receitas e Despesas'!E1)</f>
        <v>05/08/2014</v>
      </c>
      <c r="H2" s="22" t="str">
        <f>CONCATENATE("06/08/",'Receitas e Despesas'!E1)</f>
        <v>06/08/2014</v>
      </c>
      <c r="I2" s="22" t="str">
        <f>CONCATENATE("07/08/",'Receitas e Despesas'!E1)</f>
        <v>07/08/2014</v>
      </c>
      <c r="J2" s="22" t="str">
        <f>CONCATENATE("08/08/",'Receitas e Despesas'!E1)</f>
        <v>08/08/2014</v>
      </c>
      <c r="K2" s="22" t="str">
        <f>CONCATENATE("09/08/",'Receitas e Despesas'!E1)</f>
        <v>09/08/2014</v>
      </c>
      <c r="L2" s="22" t="str">
        <f>CONCATENATE("10/08/",'Receitas e Despesas'!E1)</f>
        <v>10/08/2014</v>
      </c>
      <c r="M2" s="22" t="str">
        <f>CONCATENATE("11/08/",'Receitas e Despesas'!E1)</f>
        <v>11/08/2014</v>
      </c>
      <c r="N2" s="22" t="str">
        <f>CONCATENATE("12/08/",'Receitas e Despesas'!E1)</f>
        <v>12/08/2014</v>
      </c>
      <c r="O2" s="22" t="str">
        <f>CONCATENATE("13/08/",'Receitas e Despesas'!E1)</f>
        <v>13/08/2014</v>
      </c>
      <c r="P2" s="22" t="str">
        <f>CONCATENATE("14/08/",'Receitas e Despesas'!E1)</f>
        <v>14/08/2014</v>
      </c>
      <c r="Q2" s="22" t="str">
        <f>CONCATENATE("15/08/",'Receitas e Despesas'!E1)</f>
        <v>15/08/2014</v>
      </c>
      <c r="R2" s="22" t="str">
        <f>CONCATENATE("16/08/",'Receitas e Despesas'!E1)</f>
        <v>16/08/2014</v>
      </c>
      <c r="S2" s="22" t="str">
        <f>CONCATENATE("17/08/",'Receitas e Despesas'!E1)</f>
        <v>17/08/2014</v>
      </c>
      <c r="T2" s="22" t="str">
        <f>CONCATENATE("18/08/",'Receitas e Despesas'!E1)</f>
        <v>18/08/2014</v>
      </c>
      <c r="U2" s="22" t="str">
        <f>CONCATENATE("19/08/",'Receitas e Despesas'!E1)</f>
        <v>19/08/2014</v>
      </c>
      <c r="V2" s="22" t="str">
        <f>CONCATENATE("20/08/",'Receitas e Despesas'!E1)</f>
        <v>20/08/2014</v>
      </c>
      <c r="W2" s="22" t="str">
        <f>CONCATENATE("21/08/",'Receitas e Despesas'!E1)</f>
        <v>21/08/2014</v>
      </c>
      <c r="X2" s="22" t="str">
        <f>CONCATENATE("22/08/",'Receitas e Despesas'!E1)</f>
        <v>22/08/2014</v>
      </c>
      <c r="Y2" s="22" t="str">
        <f>CONCATENATE("23/08/",'Receitas e Despesas'!E1)</f>
        <v>23/08/2014</v>
      </c>
      <c r="Z2" s="22" t="str">
        <f>CONCATENATE("24/08/",'Receitas e Despesas'!E1)</f>
        <v>24/08/2014</v>
      </c>
      <c r="AA2" s="22" t="str">
        <f>CONCATENATE("25/08/",'Receitas e Despesas'!E1)</f>
        <v>25/08/2014</v>
      </c>
      <c r="AB2" s="22" t="str">
        <f>CONCATENATE("26/08/",'Receitas e Despesas'!E1)</f>
        <v>26/08/2014</v>
      </c>
      <c r="AC2" s="22" t="str">
        <f>CONCATENATE("27/08/",'Receitas e Despesas'!E1)</f>
        <v>27/08/2014</v>
      </c>
      <c r="AD2" s="22" t="str">
        <f>CONCATENATE("28/08/",'Receitas e Despesas'!E1)</f>
        <v>28/08/2014</v>
      </c>
      <c r="AE2" s="22" t="str">
        <f>CONCATENATE("29/08/",'Receitas e Despesas'!E1)</f>
        <v>29/08/2014</v>
      </c>
      <c r="AF2" s="22" t="str">
        <f>CONCATENATE("30/08/",'Receitas e Despesas'!E1)</f>
        <v>30/08/2014</v>
      </c>
      <c r="AG2" s="22" t="str">
        <f>CONCATENATE("31/08/",'Receitas e Despesas'!E1)</f>
        <v>31/08/2014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49" t="str">
        <f>IF(AI106=0,"",AI6/AI106)</f>
        <v/>
      </c>
      <c r="AK6" s="43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49" t="str">
        <f>IF(AI106=0,"",AI7/AI106)</f>
        <v/>
      </c>
      <c r="AK7" s="43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49" t="str">
        <f>IF(AI106=0,"",AI8/AI106)</f>
        <v/>
      </c>
      <c r="AK8" s="43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49" t="str">
        <f>IF(AI106=0,"",AI9/AI106)</f>
        <v/>
      </c>
      <c r="AK9" s="43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49" t="str">
        <f>IF(AI106=0,"",AI10/AI106)</f>
        <v/>
      </c>
      <c r="AK10" s="43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49" t="str">
        <f>IF(AI106=0,"",AI11/AI106)</f>
        <v/>
      </c>
      <c r="AK11" s="43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49" t="str">
        <f>IF(AI106=0,"",AI12/AI106)</f>
        <v/>
      </c>
      <c r="AK12" s="43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49" t="str">
        <f>IF(AI106=0,"",AI13/AI106)</f>
        <v/>
      </c>
      <c r="AK13" s="43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49" t="str">
        <f>IF(AI106=0,"",AI14/AI106)</f>
        <v/>
      </c>
      <c r="AK14" s="43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49" t="str">
        <f>IF(AI106=0,"",AI15/AI106)</f>
        <v/>
      </c>
      <c r="AK15" s="43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49" t="str">
        <f>IF(AI106=0,"",AI16/AI106)</f>
        <v/>
      </c>
      <c r="AK16" s="43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49" t="str">
        <f>IF(AI106=0,"",AI17/AI106)</f>
        <v/>
      </c>
      <c r="AK17" s="43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49" t="str">
        <f>IF(AI106=0,"",AI18/AI106)</f>
        <v/>
      </c>
      <c r="AK18" s="43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49" t="str">
        <f>IF(AI106=0,"",AI19/AI106)</f>
        <v/>
      </c>
      <c r="AK19" s="43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49" t="str">
        <f>IF(AI106=0,"",AI20/AI106)</f>
        <v/>
      </c>
      <c r="AK20" s="43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49" t="str">
        <f>IF(AI106=0,"",AI21/AI106)</f>
        <v/>
      </c>
      <c r="AK21" s="43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49" t="str">
        <f>IF(AI106=0,"",AI22/AI106)</f>
        <v/>
      </c>
      <c r="AK22" s="43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49" t="str">
        <f>IF(AI106=0,"",AI23/AI106)</f>
        <v/>
      </c>
      <c r="AK23" s="43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49" t="str">
        <f>IF(AI106=0,"",AI24/AI106)</f>
        <v/>
      </c>
      <c r="AK24" s="43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49" t="str">
        <f>IF(AI106=0,"",AI25/AI106)</f>
        <v/>
      </c>
      <c r="AK25" s="43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49" t="str">
        <f>IF(AI106=0,"",AI26/AI106)</f>
        <v/>
      </c>
      <c r="AK26" s="43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49" t="str">
        <f>IF(AI106=0,"",AI27/AI106)</f>
        <v/>
      </c>
      <c r="AK27" s="43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49" t="str">
        <f>IF(AI106=0,"",AI28/AI106)</f>
        <v/>
      </c>
      <c r="AK28" s="43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49" t="str">
        <f>IF(AI106=0,"",AI29/AI106)</f>
        <v/>
      </c>
      <c r="AK29" s="43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49" t="str">
        <f>IF(AI106=0,"",AI30/AI106)</f>
        <v/>
      </c>
      <c r="AK30" s="43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49" t="str">
        <f>IF(AI106=0,"",AI31/AI106)</f>
        <v/>
      </c>
      <c r="AK31" s="43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49" t="str">
        <f>IF(AI106=0,"",AI32/AI106)</f>
        <v/>
      </c>
      <c r="AK32" s="43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49" t="str">
        <f>IF(AI106=0,"",AI33/AI106)</f>
        <v/>
      </c>
      <c r="AK33" s="43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49" t="str">
        <f>IF(AI106=0,"",AI34/AI106)</f>
        <v/>
      </c>
      <c r="AK34" s="43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49" t="str">
        <f>IF(AI106=0,"",AI35/AI106)</f>
        <v/>
      </c>
      <c r="AK35" s="43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49" t="str">
        <f>IF(AI106=0,"",AI36/AI106)</f>
        <v/>
      </c>
      <c r="AK36" s="43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49" t="str">
        <f>IF(AI106=0,"",AI37/AI106)</f>
        <v/>
      </c>
      <c r="AK37" s="43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49" t="str">
        <f>IF(AI106=0,"",AI38/AI106)</f>
        <v/>
      </c>
      <c r="AK38" s="43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49" t="str">
        <f>IF(AI106=0,"",AI39/AI106)</f>
        <v/>
      </c>
      <c r="AK39" s="43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49" t="str">
        <f>IF(AI106=0,"",AI40/AI106)</f>
        <v/>
      </c>
      <c r="AK40" s="43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49" t="str">
        <f>IF(AI106=0,"",AI41/AI106)</f>
        <v/>
      </c>
      <c r="AK41" s="43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49" t="str">
        <f>IF(AI106=0,"",AI42/AI106)</f>
        <v/>
      </c>
      <c r="AK42" s="43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49" t="str">
        <f>IF(AI106=0,"",AI43/AI106)</f>
        <v/>
      </c>
      <c r="AK43" s="43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49" t="str">
        <f>IF(AI106=0,"",AI44/AI106)</f>
        <v/>
      </c>
      <c r="AK44" s="43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49" t="str">
        <f>IF(AI106=0,"",AI45/AI106)</f>
        <v/>
      </c>
      <c r="AK45" s="43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49" t="str">
        <f>IF(AI106=0,"",AI46/AI106)</f>
        <v/>
      </c>
      <c r="AK46" s="43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49" t="str">
        <f>IF(AI106=0,"",AI47/AI106)</f>
        <v/>
      </c>
      <c r="AK47" s="43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49" t="str">
        <f>IF(AI106=0,"",AI48/AI106)</f>
        <v/>
      </c>
      <c r="AK48" s="43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49" t="str">
        <f>IF(AI106=0,"",AI49/AI106)</f>
        <v/>
      </c>
      <c r="AK49" s="43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49" t="str">
        <f>IF(AI106=0,"",AI50/AI106)</f>
        <v/>
      </c>
      <c r="AK50" s="43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49" t="str">
        <f>IF(AI106=0,"",AI51/AI106)</f>
        <v/>
      </c>
      <c r="AK51" s="43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49" t="str">
        <f>IF(AI106=0,"",AI52/AI106)</f>
        <v/>
      </c>
      <c r="AK52" s="43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49" t="str">
        <f>IF(AI106=0,"",AI53/AI106)</f>
        <v/>
      </c>
      <c r="AK53" s="43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49" t="str">
        <f>IF(AI106=0,"",AI60/AI106)</f>
        <v/>
      </c>
      <c r="AK60" s="43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49" t="str">
        <f>IF(AI106=0,"",AI61/AI106)</f>
        <v/>
      </c>
      <c r="AK61" s="43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49" t="str">
        <f>IF(AI106=0,"",AI62/AI106)</f>
        <v/>
      </c>
      <c r="AK62" s="43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49" t="str">
        <f>IF(AI106=0,"",AI63/AI106)</f>
        <v/>
      </c>
      <c r="AK63" s="43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49" t="str">
        <f>IF(AI106=0,"",AI64/AI106)</f>
        <v/>
      </c>
      <c r="AK64" s="43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49" t="str">
        <f>IF(AI106=0,"",AI65/AI106)</f>
        <v/>
      </c>
      <c r="AK65" s="43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49" t="str">
        <f>IF(AI106=0,"",AI66/AI106)</f>
        <v/>
      </c>
      <c r="AK66" s="43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49" t="str">
        <f>IF(AI106=0,"",AI67/AI106)</f>
        <v/>
      </c>
      <c r="AK67" s="43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49" t="str">
        <f>IF(AI106=0,"",AI68/AI106)</f>
        <v/>
      </c>
      <c r="AK68" s="43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49" t="str">
        <f>IF(AI106=0,"",AI69/AI106)</f>
        <v/>
      </c>
      <c r="AK69" s="43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49" t="str">
        <f>IF(AI106=0,"",AI70/AI106)</f>
        <v/>
      </c>
      <c r="AK70" s="43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49" t="str">
        <f>IF(AI106=0,"",AI71/AI106)</f>
        <v/>
      </c>
      <c r="AK71" s="43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49" t="str">
        <f>IF(AI106=0,"",AI72/AI106)</f>
        <v/>
      </c>
      <c r="AK72" s="43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49" t="str">
        <f>IF(AI106=0,"",AI73/AI106)</f>
        <v/>
      </c>
      <c r="AK73" s="43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49" t="str">
        <f>IF(AI106=0,"",AI74/AI106)</f>
        <v/>
      </c>
      <c r="AK74" s="43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49" t="str">
        <f>IF(AI106=0,"",AI75/AI106)</f>
        <v/>
      </c>
      <c r="AK75" s="43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49" t="str">
        <f>IF(AI106=0,"",AI76/AI106)</f>
        <v/>
      </c>
      <c r="AK76" s="43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49" t="str">
        <f>IF(AI106=0,"",AI77/AI106)</f>
        <v/>
      </c>
      <c r="AK77" s="43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49" t="str">
        <f>IF(AI106=0,"",AI78/AI106)</f>
        <v/>
      </c>
      <c r="AK78" s="43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49" t="str">
        <f>IF(AI106=0,"",AI79/AI106)</f>
        <v/>
      </c>
      <c r="AK79" s="43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49" t="str">
        <f>IF(AI106=0,"",AI80/AI106)</f>
        <v/>
      </c>
      <c r="AK80" s="43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49" t="str">
        <f>IF(AI106=0,"",AI81/AI106)</f>
        <v/>
      </c>
      <c r="AK81" s="43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49" t="str">
        <f>IF(AI106=0,"",AI82/AI106)</f>
        <v/>
      </c>
      <c r="AK82" s="43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49" t="str">
        <f>IF(AI106=0,"",AI83/AI106)</f>
        <v/>
      </c>
      <c r="AK83" s="43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49" t="str">
        <f>IF(AI106=0,"",AI84/AI106)</f>
        <v/>
      </c>
      <c r="AK84" s="43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49" t="str">
        <f>IF(AI106=0,"",AI85/AI106)</f>
        <v/>
      </c>
      <c r="AK85" s="43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49" t="str">
        <f>IF(AI106=0,"",AI86/AI106)</f>
        <v/>
      </c>
      <c r="AK86" s="43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49" t="str">
        <f>IF(AI106=0,"",AI87/AI106)</f>
        <v/>
      </c>
      <c r="AK87" s="43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49" t="str">
        <f>IF(AI106=0,"",AI88/AI106)</f>
        <v/>
      </c>
      <c r="AK88" s="43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49" t="str">
        <f>IF(AI106=0,"",AI89/AI106)</f>
        <v/>
      </c>
      <c r="AK89" s="43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49" t="str">
        <f>IF(AI106=0,"",AI90/AI106)</f>
        <v/>
      </c>
      <c r="AK90" s="43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49" t="str">
        <f>IF(AI106=0,"",AI91/AI106)</f>
        <v/>
      </c>
      <c r="AK91" s="43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49" t="str">
        <f>IF(AI106=0,"",AI92/AI106)</f>
        <v/>
      </c>
      <c r="AK92" s="43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49" t="str">
        <f>IF(AI106=0,"",AI93/AI106)</f>
        <v/>
      </c>
      <c r="AK93" s="43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49" t="str">
        <f>IF(AI106=0,"",AI94/AI106)</f>
        <v/>
      </c>
      <c r="AK94" s="43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49" t="str">
        <f>IF(AI106=0,"",AI95/AI106)</f>
        <v/>
      </c>
      <c r="AK95" s="43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49" t="str">
        <f>IF(AI106=0,"",AI96/AI106)</f>
        <v/>
      </c>
      <c r="AK96" s="43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49" t="str">
        <f>IF(AI106=0,"",AI97/AI106)</f>
        <v/>
      </c>
      <c r="AK97" s="43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49" t="str">
        <f>IF(AI106=0,"",AI98/AI106)</f>
        <v/>
      </c>
      <c r="AK98" s="43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49" t="str">
        <f>IF(AI106=0,"",AI99/AI106)</f>
        <v/>
      </c>
      <c r="AK99" s="43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49" t="str">
        <f>IF(AI106=0,"",AI100/AI106)</f>
        <v/>
      </c>
      <c r="AK100" s="43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49" t="str">
        <f>IF(AI106=0,"",AI101/AI106)</f>
        <v/>
      </c>
      <c r="AK101" s="43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49" t="str">
        <f>IF(AI106=0,"",AI102/AI106)</f>
        <v/>
      </c>
      <c r="AK102" s="43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49" t="str">
        <f>IF(AI106=0,"",AI103/AI106)</f>
        <v/>
      </c>
      <c r="AK103" s="43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49" t="str">
        <f>IF(AI106=0,"",AI104/AI106)</f>
        <v/>
      </c>
      <c r="AK104" s="43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49" t="str">
        <f>IF(AI106=0,"",AI105/AI106)</f>
        <v/>
      </c>
      <c r="AK105" s="43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103" t="str">
        <f>IF(AI209=0,"",AI112/AI209)</f>
        <v/>
      </c>
      <c r="AK112" s="43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103" t="str">
        <f>IF(AI209=0,"",AI113/AI209)</f>
        <v/>
      </c>
      <c r="AK113" s="43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103" t="str">
        <f>IF(AI209=0,"",AI114/AI209)</f>
        <v/>
      </c>
      <c r="AK114" s="43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103" t="str">
        <f>IF(AI209=0,"",AI115/AI209)</f>
        <v/>
      </c>
      <c r="AK115" s="43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103" t="str">
        <f>IF(AI209=0,"",AI116/AI209)</f>
        <v/>
      </c>
      <c r="AK116" s="43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103" t="str">
        <f>IF(AI209=0,"",AI117/AI209)</f>
        <v/>
      </c>
      <c r="AK117" s="43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103" t="str">
        <f>IF(AI209=0,"",AI118/AI209)</f>
        <v/>
      </c>
      <c r="AK118" s="43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103" t="str">
        <f>IF(AI209=0,"",AI119/AI209)</f>
        <v/>
      </c>
      <c r="AK119" s="43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103" t="str">
        <f>IF(AI209=0,"",AI120/AI209)</f>
        <v/>
      </c>
      <c r="AK120" s="43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103" t="str">
        <f>IF(AI209=0,"",AI121/AI209)</f>
        <v/>
      </c>
      <c r="AK121" s="43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103" t="str">
        <f>IF(AI209=0,"",AI122/AI209)</f>
        <v/>
      </c>
      <c r="AK122" s="43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103" t="str">
        <f>IF(AI209=0,"",AI123/AI209)</f>
        <v/>
      </c>
      <c r="AK123" s="43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103" t="str">
        <f>IF(AI209=0,"",AI124/AI209)</f>
        <v/>
      </c>
      <c r="AK124" s="43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103" t="str">
        <f>IF(AI209=0,"",AI125/AI209)</f>
        <v/>
      </c>
      <c r="AK125" s="43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103" t="str">
        <f>IF(AI209=0,"",AI126/AI209)</f>
        <v/>
      </c>
      <c r="AK126" s="43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103" t="str">
        <f>IF(AI209=0,"",AI127/AI209)</f>
        <v/>
      </c>
      <c r="AK127" s="43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103" t="str">
        <f>IF(AI209=0,"",AI128/AI209)</f>
        <v/>
      </c>
      <c r="AK128" s="43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103" t="str">
        <f>IF(AI209=0,"",AI129/AI209)</f>
        <v/>
      </c>
      <c r="AK129" s="43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103" t="str">
        <f>IF(AI209=0,"",AI130/AI209)</f>
        <v/>
      </c>
      <c r="AK130" s="43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103" t="str">
        <f>IF(AI209=0,"",AI131/AI209)</f>
        <v/>
      </c>
      <c r="AK131" s="43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103" t="str">
        <f>IF(AI209=0,"",AI132/AI209)</f>
        <v/>
      </c>
      <c r="AK132" s="43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103" t="str">
        <f>IF(AI209=0,"",AI133/AI209)</f>
        <v/>
      </c>
      <c r="AK133" s="43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103" t="str">
        <f>IF(AI209=0,"",AI134/AI209)</f>
        <v/>
      </c>
      <c r="AK134" s="43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CONCATENATE("Setembro ",'Receitas e Despesas'!E1)</f>
        <v>Setembro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CONCATENATE("01/09/",'Receitas e Despesas'!E1)</f>
        <v>01/09/2014</v>
      </c>
      <c r="D2" s="22" t="str">
        <f>CONCATENATE("02/09/",'Receitas e Despesas'!E1)</f>
        <v>02/09/2014</v>
      </c>
      <c r="E2" s="22" t="str">
        <f>CONCATENATE("03/09/",'Receitas e Despesas'!E1)</f>
        <v>03/09/2014</v>
      </c>
      <c r="F2" s="22" t="str">
        <f>CONCATENATE("04/09/",'Receitas e Despesas'!E1)</f>
        <v>04/09/2014</v>
      </c>
      <c r="G2" s="22" t="str">
        <f>CONCATENATE("05/09/",'Receitas e Despesas'!E1)</f>
        <v>05/09/2014</v>
      </c>
      <c r="H2" s="22" t="str">
        <f>CONCATENATE("06/09/",'Receitas e Despesas'!E1)</f>
        <v>06/09/2014</v>
      </c>
      <c r="I2" s="22" t="str">
        <f>CONCATENATE("07/09/",'Receitas e Despesas'!E1)</f>
        <v>07/09/2014</v>
      </c>
      <c r="J2" s="22" t="str">
        <f>CONCATENATE("08/09/",'Receitas e Despesas'!E1)</f>
        <v>08/09/2014</v>
      </c>
      <c r="K2" s="22" t="str">
        <f>CONCATENATE("09/09/",'Receitas e Despesas'!E1)</f>
        <v>09/09/2014</v>
      </c>
      <c r="L2" s="22" t="str">
        <f>CONCATENATE("10/09/",'Receitas e Despesas'!E1)</f>
        <v>10/09/2014</v>
      </c>
      <c r="M2" s="22" t="str">
        <f>CONCATENATE("11/09/",'Receitas e Despesas'!E1)</f>
        <v>11/09/2014</v>
      </c>
      <c r="N2" s="22" t="str">
        <f>CONCATENATE("12/09/",'Receitas e Despesas'!E1)</f>
        <v>12/09/2014</v>
      </c>
      <c r="O2" s="22" t="str">
        <f>CONCATENATE("13/09/",'Receitas e Despesas'!E1)</f>
        <v>13/09/2014</v>
      </c>
      <c r="P2" s="22" t="str">
        <f>CONCATENATE("14/09/",'Receitas e Despesas'!E1)</f>
        <v>14/09/2014</v>
      </c>
      <c r="Q2" s="22" t="str">
        <f>CONCATENATE("15/09/",'Receitas e Despesas'!E1)</f>
        <v>15/09/2014</v>
      </c>
      <c r="R2" s="22" t="str">
        <f>CONCATENATE("16/09/",'Receitas e Despesas'!E1)</f>
        <v>16/09/2014</v>
      </c>
      <c r="S2" s="22" t="str">
        <f>CONCATENATE("17/09/",'Receitas e Despesas'!E1)</f>
        <v>17/09/2014</v>
      </c>
      <c r="T2" s="22" t="str">
        <f>CONCATENATE("18/09/",'Receitas e Despesas'!E1)</f>
        <v>18/09/2014</v>
      </c>
      <c r="U2" s="22" t="str">
        <f>CONCATENATE("19/09/",'Receitas e Despesas'!E1)</f>
        <v>19/09/2014</v>
      </c>
      <c r="V2" s="22" t="str">
        <f>CONCATENATE("20/09/",'Receitas e Despesas'!E1)</f>
        <v>20/09/2014</v>
      </c>
      <c r="W2" s="22" t="str">
        <f>CONCATENATE("21/09/",'Receitas e Despesas'!E1)</f>
        <v>21/09/2014</v>
      </c>
      <c r="X2" s="22" t="str">
        <f>CONCATENATE("22/09/",'Receitas e Despesas'!E1)</f>
        <v>22/09/2014</v>
      </c>
      <c r="Y2" s="22" t="str">
        <f>CONCATENATE("23/09/",'Receitas e Despesas'!E1)</f>
        <v>23/09/2014</v>
      </c>
      <c r="Z2" s="22" t="str">
        <f>CONCATENATE("24/09/",'Receitas e Despesas'!E1)</f>
        <v>24/09/2014</v>
      </c>
      <c r="AA2" s="22" t="str">
        <f>CONCATENATE("25/09/",'Receitas e Despesas'!E1)</f>
        <v>25/09/2014</v>
      </c>
      <c r="AB2" s="22" t="str">
        <f>CONCATENATE("26/09/",'Receitas e Despesas'!E1)</f>
        <v>26/09/2014</v>
      </c>
      <c r="AC2" s="22" t="str">
        <f>CONCATENATE("27/09/",'Receitas e Despesas'!E1)</f>
        <v>27/09/2014</v>
      </c>
      <c r="AD2" s="22" t="str">
        <f>CONCATENATE("28/09/",'Receitas e Despesas'!E1)</f>
        <v>28/09/2014</v>
      </c>
      <c r="AE2" s="22" t="str">
        <f>CONCATENATE("29/09/",'Receitas e Despesas'!E1)</f>
        <v>29/09/2014</v>
      </c>
      <c r="AF2" s="22" t="str">
        <f>CONCATENATE("30/09/",'Receitas e Despesas'!E1)</f>
        <v>30/09/2014</v>
      </c>
      <c r="AG2" s="22" t="str">
        <f>CONCATENATE("31/09/",'Receitas e Despesas'!E1)</f>
        <v>31/09/2014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103" t="str">
        <f>IF(AI209=0,"",AI112/AI209)</f>
        <v/>
      </c>
      <c r="AK112" s="43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103" t="str">
        <f>IF(AI209=0,"",AI113/AI209)</f>
        <v/>
      </c>
      <c r="AK113" s="43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103" t="str">
        <f>IF(AI209=0,"",AI114/AI209)</f>
        <v/>
      </c>
      <c r="AK114" s="43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103" t="str">
        <f>IF(AI209=0,"",AI115/AI209)</f>
        <v/>
      </c>
      <c r="AK115" s="43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103" t="str">
        <f>IF(AI209=0,"",AI116/AI209)</f>
        <v/>
      </c>
      <c r="AK116" s="43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103" t="str">
        <f>IF(AI209=0,"",AI117/AI209)</f>
        <v/>
      </c>
      <c r="AK117" s="43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103" t="str">
        <f>IF(AI209=0,"",AI118/AI209)</f>
        <v/>
      </c>
      <c r="AK118" s="43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103" t="str">
        <f>IF(AI209=0,"",AI119/AI209)</f>
        <v/>
      </c>
      <c r="AK119" s="43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103" t="str">
        <f>IF(AI209=0,"",AI120/AI209)</f>
        <v/>
      </c>
      <c r="AK120" s="43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103" t="str">
        <f>IF(AI209=0,"",AI121/AI209)</f>
        <v/>
      </c>
      <c r="AK121" s="43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103" t="str">
        <f>IF(AI209=0,"",AI122/AI209)</f>
        <v/>
      </c>
      <c r="AK122" s="43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103" t="str">
        <f>IF(AI209=0,"",AI123/AI209)</f>
        <v/>
      </c>
      <c r="AK123" s="43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103" t="str">
        <f>IF(AI209=0,"",AI124/AI209)</f>
        <v/>
      </c>
      <c r="AK124" s="43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103" t="str">
        <f>IF(AI209=0,"",AI125/AI209)</f>
        <v/>
      </c>
      <c r="AK125" s="43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103" t="str">
        <f>IF(AI209=0,"",AI126/AI209)</f>
        <v/>
      </c>
      <c r="AK126" s="43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103" t="str">
        <f>IF(AI209=0,"",AI127/AI209)</f>
        <v/>
      </c>
      <c r="AK127" s="43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103" t="str">
        <f>IF(AI209=0,"",AI128/AI209)</f>
        <v/>
      </c>
      <c r="AK128" s="43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103" t="str">
        <f>IF(AI209=0,"",AI129/AI209)</f>
        <v/>
      </c>
      <c r="AK129" s="43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CONCATENATE("Outubro ",'Receitas e Despesas'!E1)</f>
        <v>Outubro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CONCATENATE("01/10/",'Receitas e Despesas'!E1)</f>
        <v>01/10/2014</v>
      </c>
      <c r="D2" s="22" t="str">
        <f>CONCATENATE("02/10/",'Receitas e Despesas'!E1)</f>
        <v>02/10/2014</v>
      </c>
      <c r="E2" s="22" t="str">
        <f>CONCATENATE("03/10/",'Receitas e Despesas'!E1)</f>
        <v>03/10/2014</v>
      </c>
      <c r="F2" s="22" t="str">
        <f>CONCATENATE("04/10/",'Receitas e Despesas'!E1)</f>
        <v>04/10/2014</v>
      </c>
      <c r="G2" s="22" t="str">
        <f>CONCATENATE("05/10/",'Receitas e Despesas'!E1)</f>
        <v>05/10/2014</v>
      </c>
      <c r="H2" s="22" t="str">
        <f>CONCATENATE("06/10/",'Receitas e Despesas'!E1)</f>
        <v>06/10/2014</v>
      </c>
      <c r="I2" s="22" t="str">
        <f>CONCATENATE("07/10/",'Receitas e Despesas'!E1)</f>
        <v>07/10/2014</v>
      </c>
      <c r="J2" s="22" t="str">
        <f>CONCATENATE("08/10/",'Receitas e Despesas'!E1)</f>
        <v>08/10/2014</v>
      </c>
      <c r="K2" s="22" t="str">
        <f>CONCATENATE("09/10/",'Receitas e Despesas'!E1)</f>
        <v>09/10/2014</v>
      </c>
      <c r="L2" s="22" t="str">
        <f>CONCATENATE("10/10/",'Receitas e Despesas'!E1)</f>
        <v>10/10/2014</v>
      </c>
      <c r="M2" s="22" t="str">
        <f>CONCATENATE("11/10/",'Receitas e Despesas'!E1)</f>
        <v>11/10/2014</v>
      </c>
      <c r="N2" s="22" t="str">
        <f>CONCATENATE("12/10/",'Receitas e Despesas'!E1)</f>
        <v>12/10/2014</v>
      </c>
      <c r="O2" s="22" t="str">
        <f>CONCATENATE("13/10/",'Receitas e Despesas'!E1)</f>
        <v>13/10/2014</v>
      </c>
      <c r="P2" s="22" t="str">
        <f>CONCATENATE("14/10/",'Receitas e Despesas'!E1)</f>
        <v>14/10/2014</v>
      </c>
      <c r="Q2" s="22" t="str">
        <f>CONCATENATE("15/10/",'Receitas e Despesas'!E1)</f>
        <v>15/10/2014</v>
      </c>
      <c r="R2" s="22" t="str">
        <f>CONCATENATE("16/10/",'Receitas e Despesas'!E1)</f>
        <v>16/10/2014</v>
      </c>
      <c r="S2" s="22" t="str">
        <f>CONCATENATE("17/10/",'Receitas e Despesas'!E1)</f>
        <v>17/10/2014</v>
      </c>
      <c r="T2" s="22" t="str">
        <f>CONCATENATE("18/10/",'Receitas e Despesas'!E1)</f>
        <v>18/10/2014</v>
      </c>
      <c r="U2" s="22" t="str">
        <f>CONCATENATE("19/10/",'Receitas e Despesas'!E1)</f>
        <v>19/10/2014</v>
      </c>
      <c r="V2" s="22" t="str">
        <f>CONCATENATE("20/10/",'Receitas e Despesas'!E1)</f>
        <v>20/10/2014</v>
      </c>
      <c r="W2" s="22" t="str">
        <f>CONCATENATE("21/10/",'Receitas e Despesas'!E1)</f>
        <v>21/10/2014</v>
      </c>
      <c r="X2" s="22" t="str">
        <f>CONCATENATE("22/10/",'Receitas e Despesas'!E1)</f>
        <v>22/10/2014</v>
      </c>
      <c r="Y2" s="22" t="str">
        <f>CONCATENATE("23/10/",'Receitas e Despesas'!E1)</f>
        <v>23/10/2014</v>
      </c>
      <c r="Z2" s="22" t="str">
        <f>CONCATENATE("24/10/",'Receitas e Despesas'!E1)</f>
        <v>24/10/2014</v>
      </c>
      <c r="AA2" s="22" t="str">
        <f>CONCATENATE("25/10/",'Receitas e Despesas'!E1)</f>
        <v>25/10/2014</v>
      </c>
      <c r="AB2" s="22" t="str">
        <f>CONCATENATE("26/10/",'Receitas e Despesas'!E1)</f>
        <v>26/10/2014</v>
      </c>
      <c r="AC2" s="22" t="str">
        <f>CONCATENATE("27/10/",'Receitas e Despesas'!E1)</f>
        <v>27/10/2014</v>
      </c>
      <c r="AD2" s="22" t="str">
        <f>CONCATENATE("28/10/",'Receitas e Despesas'!E1)</f>
        <v>28/10/2014</v>
      </c>
      <c r="AE2" s="22" t="str">
        <f>CONCATENATE("29/10/",'Receitas e Despesas'!E1)</f>
        <v>29/10/2014</v>
      </c>
      <c r="AF2" s="22" t="str">
        <f>CONCATENATE("30/10/",'Receitas e Despesas'!E1)</f>
        <v>30/10/2014</v>
      </c>
      <c r="AG2" s="22" t="str">
        <f>CONCATENATE("31/10/",'Receitas e Despesas'!E1)</f>
        <v>31/10/2014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31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31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31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CONCATENATE("Novembro ",'Receitas e Despesas'!E1)</f>
        <v>Novembro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CONCATENATE("01/11/",'Receitas e Despesas'!E1)</f>
        <v>01/11/2014</v>
      </c>
      <c r="D2" s="22" t="str">
        <f>CONCATENATE("02/11/",'Receitas e Despesas'!E1)</f>
        <v>02/11/2014</v>
      </c>
      <c r="E2" s="22" t="str">
        <f>CONCATENATE("03/11/",'Receitas e Despesas'!E1)</f>
        <v>03/11/2014</v>
      </c>
      <c r="F2" s="22" t="str">
        <f>CONCATENATE("04/11/",'Receitas e Despesas'!E1)</f>
        <v>04/11/2014</v>
      </c>
      <c r="G2" s="22" t="str">
        <f>CONCATENATE("05/11/",'Receitas e Despesas'!E1)</f>
        <v>05/11/2014</v>
      </c>
      <c r="H2" s="22" t="str">
        <f>CONCATENATE("06/11/",'Receitas e Despesas'!E1)</f>
        <v>06/11/2014</v>
      </c>
      <c r="I2" s="22" t="str">
        <f>CONCATENATE("07/11/",'Receitas e Despesas'!E1)</f>
        <v>07/11/2014</v>
      </c>
      <c r="J2" s="22" t="str">
        <f>CONCATENATE("08/11/",'Receitas e Despesas'!E1)</f>
        <v>08/11/2014</v>
      </c>
      <c r="K2" s="22" t="str">
        <f>CONCATENATE("09/11/",'Receitas e Despesas'!E1)</f>
        <v>09/11/2014</v>
      </c>
      <c r="L2" s="22" t="str">
        <f>CONCATENATE("10/11/",'Receitas e Despesas'!E1)</f>
        <v>10/11/2014</v>
      </c>
      <c r="M2" s="22" t="str">
        <f>CONCATENATE("11/11/",'Receitas e Despesas'!E1)</f>
        <v>11/11/2014</v>
      </c>
      <c r="N2" s="22" t="str">
        <f>CONCATENATE("12/11/",'Receitas e Despesas'!E1)</f>
        <v>12/11/2014</v>
      </c>
      <c r="O2" s="22" t="str">
        <f>CONCATENATE("13/11/",'Receitas e Despesas'!E1)</f>
        <v>13/11/2014</v>
      </c>
      <c r="P2" s="22" t="str">
        <f>CONCATENATE("14/11/",'Receitas e Despesas'!E1)</f>
        <v>14/11/2014</v>
      </c>
      <c r="Q2" s="22" t="str">
        <f>CONCATENATE("15/11/",'Receitas e Despesas'!E1)</f>
        <v>15/11/2014</v>
      </c>
      <c r="R2" s="22" t="str">
        <f>CONCATENATE("16/11/",'Receitas e Despesas'!E1)</f>
        <v>16/11/2014</v>
      </c>
      <c r="S2" s="22" t="str">
        <f>CONCATENATE("17/11/",'Receitas e Despesas'!E1)</f>
        <v>17/11/2014</v>
      </c>
      <c r="T2" s="22" t="str">
        <f>CONCATENATE("18/11/",'Receitas e Despesas'!E1)</f>
        <v>18/11/2014</v>
      </c>
      <c r="U2" s="22" t="str">
        <f>CONCATENATE("19/11/",'Receitas e Despesas'!E1)</f>
        <v>19/11/2014</v>
      </c>
      <c r="V2" s="22" t="str">
        <f>CONCATENATE("20/11/",'Receitas e Despesas'!E1)</f>
        <v>20/11/2014</v>
      </c>
      <c r="W2" s="22" t="str">
        <f>CONCATENATE("21/11/",'Receitas e Despesas'!E1)</f>
        <v>21/11/2014</v>
      </c>
      <c r="X2" s="22" t="str">
        <f>CONCATENATE("22/11/",'Receitas e Despesas'!E1)</f>
        <v>22/11/2014</v>
      </c>
      <c r="Y2" s="22" t="str">
        <f>CONCATENATE("23/11/",'Receitas e Despesas'!E1)</f>
        <v>23/11/2014</v>
      </c>
      <c r="Z2" s="22" t="str">
        <f>CONCATENATE("24/01/",'Receitas e Despesas'!E1)</f>
        <v>24/01/2014</v>
      </c>
      <c r="AA2" s="22" t="str">
        <f>CONCATENATE("25/11/",'Receitas e Despesas'!E1)</f>
        <v>25/11/2014</v>
      </c>
      <c r="AB2" s="22" t="str">
        <f>CONCATENATE("26/11/",'Receitas e Despesas'!E1)</f>
        <v>26/11/2014</v>
      </c>
      <c r="AC2" s="22" t="str">
        <f>CONCATENATE("27/11/",'Receitas e Despesas'!E1)</f>
        <v>27/11/2014</v>
      </c>
      <c r="AD2" s="22" t="str">
        <f>CONCATENATE("28/11/",'Receitas e Despesas'!E1)</f>
        <v>28/11/2014</v>
      </c>
      <c r="AE2" s="22" t="str">
        <f>CONCATENATE("29/11/",'Receitas e Despesas'!E1)</f>
        <v>29/11/2014</v>
      </c>
      <c r="AF2" s="22" t="str">
        <f>CONCATENATE("30/11/",'Receitas e Despesas'!E1)</f>
        <v>30/11/2014</v>
      </c>
      <c r="AG2" s="22" t="str">
        <f>CONCATENATE("31/11/",'Receitas e Despesas'!E1)</f>
        <v>31/11/2014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CONCATENATE("Dezembro ",'Receitas e Despesas'!E1)</f>
        <v>Dezembro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CONCATENATE("01/12/",'Receitas e Despesas'!E1)</f>
        <v>01/12/2014</v>
      </c>
      <c r="D2" s="22" t="str">
        <f>CONCATENATE("02/12/",'Receitas e Despesas'!E1)</f>
        <v>02/12/2014</v>
      </c>
      <c r="E2" s="22" t="str">
        <f>CONCATENATE("03/12/",'Receitas e Despesas'!E1)</f>
        <v>03/12/2014</v>
      </c>
      <c r="F2" s="22" t="str">
        <f>CONCATENATE("04/12/",'Receitas e Despesas'!E1)</f>
        <v>04/12/2014</v>
      </c>
      <c r="G2" s="22" t="str">
        <f>CONCATENATE("05/12/",'Receitas e Despesas'!E1)</f>
        <v>05/12/2014</v>
      </c>
      <c r="H2" s="22" t="str">
        <f>CONCATENATE("06/12/",'Receitas e Despesas'!E1)</f>
        <v>06/12/2014</v>
      </c>
      <c r="I2" s="22" t="str">
        <f>CONCATENATE("07/12/",'Receitas e Despesas'!E1)</f>
        <v>07/12/2014</v>
      </c>
      <c r="J2" s="22" t="str">
        <f>CONCATENATE("08/12/",'Receitas e Despesas'!E1)</f>
        <v>08/12/2014</v>
      </c>
      <c r="K2" s="22" t="str">
        <f>CONCATENATE("09/12/",'Receitas e Despesas'!E1)</f>
        <v>09/12/2014</v>
      </c>
      <c r="L2" s="22" t="str">
        <f>CONCATENATE("10/12/",'Receitas e Despesas'!E1)</f>
        <v>10/12/2014</v>
      </c>
      <c r="M2" s="22" t="str">
        <f>CONCATENATE("11/12/",'Receitas e Despesas'!E1)</f>
        <v>11/12/2014</v>
      </c>
      <c r="N2" s="22" t="str">
        <f>CONCATENATE("12/12/",'Receitas e Despesas'!E1)</f>
        <v>12/12/2014</v>
      </c>
      <c r="O2" s="22" t="str">
        <f>CONCATENATE("13/12/",'Receitas e Despesas'!E1)</f>
        <v>13/12/2014</v>
      </c>
      <c r="P2" s="22" t="str">
        <f>CONCATENATE("14/12/",'Receitas e Despesas'!E1)</f>
        <v>14/12/2014</v>
      </c>
      <c r="Q2" s="22" t="str">
        <f>CONCATENATE("15/12/",'Receitas e Despesas'!E1)</f>
        <v>15/12/2014</v>
      </c>
      <c r="R2" s="22" t="str">
        <f>CONCATENATE("16/12/",'Receitas e Despesas'!E1)</f>
        <v>16/12/2014</v>
      </c>
      <c r="S2" s="22" t="str">
        <f>CONCATENATE("17/12/",'Receitas e Despesas'!E1)</f>
        <v>17/12/2014</v>
      </c>
      <c r="T2" s="22" t="str">
        <f>CONCATENATE("18/12/",'Receitas e Despesas'!E1)</f>
        <v>18/12/2014</v>
      </c>
      <c r="U2" s="22" t="str">
        <f>CONCATENATE("19/12/",'Receitas e Despesas'!E1)</f>
        <v>19/12/2014</v>
      </c>
      <c r="V2" s="22" t="str">
        <f>CONCATENATE("20/12/",'Receitas e Despesas'!E1)</f>
        <v>20/12/2014</v>
      </c>
      <c r="W2" s="22" t="str">
        <f>CONCATENATE("21/12/",'Receitas e Despesas'!E1)</f>
        <v>21/12/2014</v>
      </c>
      <c r="X2" s="22" t="str">
        <f>CONCATENATE("22/12/",'Receitas e Despesas'!E1)</f>
        <v>22/12/2014</v>
      </c>
      <c r="Y2" s="22" t="str">
        <f>CONCATENATE("23/12/",'Receitas e Despesas'!E1)</f>
        <v>23/12/2014</v>
      </c>
      <c r="Z2" s="22" t="str">
        <f>CONCATENATE("24/12/",'Receitas e Despesas'!E1)</f>
        <v>24/12/2014</v>
      </c>
      <c r="AA2" s="22" t="str">
        <f>CONCATENATE("25/12/",'Receitas e Despesas'!E1)</f>
        <v>25/12/2014</v>
      </c>
      <c r="AB2" s="22" t="str">
        <f>CONCATENATE("26/12/",'Receitas e Despesas'!E1)</f>
        <v>26/12/2014</v>
      </c>
      <c r="AC2" s="22" t="str">
        <f>CONCATENATE("27/12/",'Receitas e Despesas'!E1)</f>
        <v>27/12/2014</v>
      </c>
      <c r="AD2" s="22" t="str">
        <f>CONCATENATE("28/12/",'Receitas e Despesas'!E1)</f>
        <v>28/12/2014</v>
      </c>
      <c r="AE2" s="22" t="str">
        <f>CONCATENATE("29/12/",'Receitas e Despesas'!E1)</f>
        <v>29/12/2014</v>
      </c>
      <c r="AF2" s="22" t="str">
        <f>CONCATENATE("30/12/",'Receitas e Despesas'!E1)</f>
        <v>30/12/2014</v>
      </c>
      <c r="AG2" s="22" t="str">
        <f>CONCATENATE("31/12/",'Receitas e Despesas'!E1)</f>
        <v>31/12/2014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31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31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31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50"/>
  </sheetPr>
  <dimension ref="A1:R301"/>
  <sheetViews>
    <sheetView workbookViewId="0">
      <pane xSplit="2" ySplit="2" topLeftCell="C3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4" width="10" style="90" customWidth="1"/>
    <col min="5" max="10" width="9.5546875" style="90" customWidth="1"/>
    <col min="11" max="14" width="10.33203125" style="90" customWidth="1"/>
    <col min="15" max="15" width="2" style="90" customWidth="1"/>
    <col min="16" max="17" width="13.109375" style="90" customWidth="1"/>
    <col min="18" max="18" width="2.5546875" style="25" customWidth="1"/>
    <col min="257" max="257" width="1.88671875" customWidth="1"/>
    <col min="258" max="258" width="47.6640625" customWidth="1"/>
    <col min="259" max="260" width="10" customWidth="1"/>
    <col min="261" max="266" width="9.5546875" customWidth="1"/>
    <col min="267" max="270" width="10.33203125" customWidth="1"/>
    <col min="271" max="271" width="2" customWidth="1"/>
    <col min="272" max="273" width="13.109375" customWidth="1"/>
    <col min="274" max="274" width="2.5546875" customWidth="1"/>
    <col min="513" max="513" width="1.88671875" customWidth="1"/>
    <col min="514" max="514" width="47.6640625" customWidth="1"/>
    <col min="515" max="516" width="10" customWidth="1"/>
    <col min="517" max="522" width="9.5546875" customWidth="1"/>
    <col min="523" max="526" width="10.33203125" customWidth="1"/>
    <col min="527" max="527" width="2" customWidth="1"/>
    <col min="528" max="529" width="13.109375" customWidth="1"/>
    <col min="530" max="530" width="2.5546875" customWidth="1"/>
    <col min="769" max="769" width="1.88671875" customWidth="1"/>
    <col min="770" max="770" width="47.6640625" customWidth="1"/>
    <col min="771" max="772" width="10" customWidth="1"/>
    <col min="773" max="778" width="9.5546875" customWidth="1"/>
    <col min="779" max="782" width="10.33203125" customWidth="1"/>
    <col min="783" max="783" width="2" customWidth="1"/>
    <col min="784" max="785" width="13.109375" customWidth="1"/>
    <col min="786" max="786" width="2.5546875" customWidth="1"/>
    <col min="1025" max="1025" width="1.88671875" customWidth="1"/>
    <col min="1026" max="1026" width="47.6640625" customWidth="1"/>
    <col min="1027" max="1028" width="10" customWidth="1"/>
    <col min="1029" max="1034" width="9.5546875" customWidth="1"/>
    <col min="1035" max="1038" width="10.33203125" customWidth="1"/>
    <col min="1039" max="1039" width="2" customWidth="1"/>
    <col min="1040" max="1041" width="13.109375" customWidth="1"/>
    <col min="1042" max="1042" width="2.5546875" customWidth="1"/>
    <col min="1281" max="1281" width="1.88671875" customWidth="1"/>
    <col min="1282" max="1282" width="47.6640625" customWidth="1"/>
    <col min="1283" max="1284" width="10" customWidth="1"/>
    <col min="1285" max="1290" width="9.5546875" customWidth="1"/>
    <col min="1291" max="1294" width="10.33203125" customWidth="1"/>
    <col min="1295" max="1295" width="2" customWidth="1"/>
    <col min="1296" max="1297" width="13.109375" customWidth="1"/>
    <col min="1298" max="1298" width="2.5546875" customWidth="1"/>
    <col min="1537" max="1537" width="1.88671875" customWidth="1"/>
    <col min="1538" max="1538" width="47.6640625" customWidth="1"/>
    <col min="1539" max="1540" width="10" customWidth="1"/>
    <col min="1541" max="1546" width="9.5546875" customWidth="1"/>
    <col min="1547" max="1550" width="10.33203125" customWidth="1"/>
    <col min="1551" max="1551" width="2" customWidth="1"/>
    <col min="1552" max="1553" width="13.109375" customWidth="1"/>
    <col min="1554" max="1554" width="2.5546875" customWidth="1"/>
    <col min="1793" max="1793" width="1.88671875" customWidth="1"/>
    <col min="1794" max="1794" width="47.6640625" customWidth="1"/>
    <col min="1795" max="1796" width="10" customWidth="1"/>
    <col min="1797" max="1802" width="9.5546875" customWidth="1"/>
    <col min="1803" max="1806" width="10.33203125" customWidth="1"/>
    <col min="1807" max="1807" width="2" customWidth="1"/>
    <col min="1808" max="1809" width="13.109375" customWidth="1"/>
    <col min="1810" max="1810" width="2.5546875" customWidth="1"/>
    <col min="2049" max="2049" width="1.88671875" customWidth="1"/>
    <col min="2050" max="2050" width="47.6640625" customWidth="1"/>
    <col min="2051" max="2052" width="10" customWidth="1"/>
    <col min="2053" max="2058" width="9.5546875" customWidth="1"/>
    <col min="2059" max="2062" width="10.33203125" customWidth="1"/>
    <col min="2063" max="2063" width="2" customWidth="1"/>
    <col min="2064" max="2065" width="13.109375" customWidth="1"/>
    <col min="2066" max="2066" width="2.5546875" customWidth="1"/>
    <col min="2305" max="2305" width="1.88671875" customWidth="1"/>
    <col min="2306" max="2306" width="47.6640625" customWidth="1"/>
    <col min="2307" max="2308" width="10" customWidth="1"/>
    <col min="2309" max="2314" width="9.5546875" customWidth="1"/>
    <col min="2315" max="2318" width="10.33203125" customWidth="1"/>
    <col min="2319" max="2319" width="2" customWidth="1"/>
    <col min="2320" max="2321" width="13.109375" customWidth="1"/>
    <col min="2322" max="2322" width="2.5546875" customWidth="1"/>
    <col min="2561" max="2561" width="1.88671875" customWidth="1"/>
    <col min="2562" max="2562" width="47.6640625" customWidth="1"/>
    <col min="2563" max="2564" width="10" customWidth="1"/>
    <col min="2565" max="2570" width="9.5546875" customWidth="1"/>
    <col min="2571" max="2574" width="10.33203125" customWidth="1"/>
    <col min="2575" max="2575" width="2" customWidth="1"/>
    <col min="2576" max="2577" width="13.109375" customWidth="1"/>
    <col min="2578" max="2578" width="2.5546875" customWidth="1"/>
    <col min="2817" max="2817" width="1.88671875" customWidth="1"/>
    <col min="2818" max="2818" width="47.6640625" customWidth="1"/>
    <col min="2819" max="2820" width="10" customWidth="1"/>
    <col min="2821" max="2826" width="9.5546875" customWidth="1"/>
    <col min="2827" max="2830" width="10.33203125" customWidth="1"/>
    <col min="2831" max="2831" width="2" customWidth="1"/>
    <col min="2832" max="2833" width="13.109375" customWidth="1"/>
    <col min="2834" max="2834" width="2.5546875" customWidth="1"/>
    <col min="3073" max="3073" width="1.88671875" customWidth="1"/>
    <col min="3074" max="3074" width="47.6640625" customWidth="1"/>
    <col min="3075" max="3076" width="10" customWidth="1"/>
    <col min="3077" max="3082" width="9.5546875" customWidth="1"/>
    <col min="3083" max="3086" width="10.33203125" customWidth="1"/>
    <col min="3087" max="3087" width="2" customWidth="1"/>
    <col min="3088" max="3089" width="13.109375" customWidth="1"/>
    <col min="3090" max="3090" width="2.5546875" customWidth="1"/>
    <col min="3329" max="3329" width="1.88671875" customWidth="1"/>
    <col min="3330" max="3330" width="47.6640625" customWidth="1"/>
    <col min="3331" max="3332" width="10" customWidth="1"/>
    <col min="3333" max="3338" width="9.5546875" customWidth="1"/>
    <col min="3339" max="3342" width="10.33203125" customWidth="1"/>
    <col min="3343" max="3343" width="2" customWidth="1"/>
    <col min="3344" max="3345" width="13.109375" customWidth="1"/>
    <col min="3346" max="3346" width="2.5546875" customWidth="1"/>
    <col min="3585" max="3585" width="1.88671875" customWidth="1"/>
    <col min="3586" max="3586" width="47.6640625" customWidth="1"/>
    <col min="3587" max="3588" width="10" customWidth="1"/>
    <col min="3589" max="3594" width="9.5546875" customWidth="1"/>
    <col min="3595" max="3598" width="10.33203125" customWidth="1"/>
    <col min="3599" max="3599" width="2" customWidth="1"/>
    <col min="3600" max="3601" width="13.109375" customWidth="1"/>
    <col min="3602" max="3602" width="2.5546875" customWidth="1"/>
    <col min="3841" max="3841" width="1.88671875" customWidth="1"/>
    <col min="3842" max="3842" width="47.6640625" customWidth="1"/>
    <col min="3843" max="3844" width="10" customWidth="1"/>
    <col min="3845" max="3850" width="9.5546875" customWidth="1"/>
    <col min="3851" max="3854" width="10.33203125" customWidth="1"/>
    <col min="3855" max="3855" width="2" customWidth="1"/>
    <col min="3856" max="3857" width="13.109375" customWidth="1"/>
    <col min="3858" max="3858" width="2.5546875" customWidth="1"/>
    <col min="4097" max="4097" width="1.88671875" customWidth="1"/>
    <col min="4098" max="4098" width="47.6640625" customWidth="1"/>
    <col min="4099" max="4100" width="10" customWidth="1"/>
    <col min="4101" max="4106" width="9.5546875" customWidth="1"/>
    <col min="4107" max="4110" width="10.33203125" customWidth="1"/>
    <col min="4111" max="4111" width="2" customWidth="1"/>
    <col min="4112" max="4113" width="13.109375" customWidth="1"/>
    <col min="4114" max="4114" width="2.5546875" customWidth="1"/>
    <col min="4353" max="4353" width="1.88671875" customWidth="1"/>
    <col min="4354" max="4354" width="47.6640625" customWidth="1"/>
    <col min="4355" max="4356" width="10" customWidth="1"/>
    <col min="4357" max="4362" width="9.5546875" customWidth="1"/>
    <col min="4363" max="4366" width="10.33203125" customWidth="1"/>
    <col min="4367" max="4367" width="2" customWidth="1"/>
    <col min="4368" max="4369" width="13.109375" customWidth="1"/>
    <col min="4370" max="4370" width="2.5546875" customWidth="1"/>
    <col min="4609" max="4609" width="1.88671875" customWidth="1"/>
    <col min="4610" max="4610" width="47.6640625" customWidth="1"/>
    <col min="4611" max="4612" width="10" customWidth="1"/>
    <col min="4613" max="4618" width="9.5546875" customWidth="1"/>
    <col min="4619" max="4622" width="10.33203125" customWidth="1"/>
    <col min="4623" max="4623" width="2" customWidth="1"/>
    <col min="4624" max="4625" width="13.109375" customWidth="1"/>
    <col min="4626" max="4626" width="2.5546875" customWidth="1"/>
    <col min="4865" max="4865" width="1.88671875" customWidth="1"/>
    <col min="4866" max="4866" width="47.6640625" customWidth="1"/>
    <col min="4867" max="4868" width="10" customWidth="1"/>
    <col min="4869" max="4874" width="9.5546875" customWidth="1"/>
    <col min="4875" max="4878" width="10.33203125" customWidth="1"/>
    <col min="4879" max="4879" width="2" customWidth="1"/>
    <col min="4880" max="4881" width="13.109375" customWidth="1"/>
    <col min="4882" max="4882" width="2.5546875" customWidth="1"/>
    <col min="5121" max="5121" width="1.88671875" customWidth="1"/>
    <col min="5122" max="5122" width="47.6640625" customWidth="1"/>
    <col min="5123" max="5124" width="10" customWidth="1"/>
    <col min="5125" max="5130" width="9.5546875" customWidth="1"/>
    <col min="5131" max="5134" width="10.33203125" customWidth="1"/>
    <col min="5135" max="5135" width="2" customWidth="1"/>
    <col min="5136" max="5137" width="13.109375" customWidth="1"/>
    <col min="5138" max="5138" width="2.5546875" customWidth="1"/>
    <col min="5377" max="5377" width="1.88671875" customWidth="1"/>
    <col min="5378" max="5378" width="47.6640625" customWidth="1"/>
    <col min="5379" max="5380" width="10" customWidth="1"/>
    <col min="5381" max="5386" width="9.5546875" customWidth="1"/>
    <col min="5387" max="5390" width="10.33203125" customWidth="1"/>
    <col min="5391" max="5391" width="2" customWidth="1"/>
    <col min="5392" max="5393" width="13.109375" customWidth="1"/>
    <col min="5394" max="5394" width="2.5546875" customWidth="1"/>
    <col min="5633" max="5633" width="1.88671875" customWidth="1"/>
    <col min="5634" max="5634" width="47.6640625" customWidth="1"/>
    <col min="5635" max="5636" width="10" customWidth="1"/>
    <col min="5637" max="5642" width="9.5546875" customWidth="1"/>
    <col min="5643" max="5646" width="10.33203125" customWidth="1"/>
    <col min="5647" max="5647" width="2" customWidth="1"/>
    <col min="5648" max="5649" width="13.109375" customWidth="1"/>
    <col min="5650" max="5650" width="2.5546875" customWidth="1"/>
    <col min="5889" max="5889" width="1.88671875" customWidth="1"/>
    <col min="5890" max="5890" width="47.6640625" customWidth="1"/>
    <col min="5891" max="5892" width="10" customWidth="1"/>
    <col min="5893" max="5898" width="9.5546875" customWidth="1"/>
    <col min="5899" max="5902" width="10.33203125" customWidth="1"/>
    <col min="5903" max="5903" width="2" customWidth="1"/>
    <col min="5904" max="5905" width="13.109375" customWidth="1"/>
    <col min="5906" max="5906" width="2.5546875" customWidth="1"/>
    <col min="6145" max="6145" width="1.88671875" customWidth="1"/>
    <col min="6146" max="6146" width="47.6640625" customWidth="1"/>
    <col min="6147" max="6148" width="10" customWidth="1"/>
    <col min="6149" max="6154" width="9.5546875" customWidth="1"/>
    <col min="6155" max="6158" width="10.33203125" customWidth="1"/>
    <col min="6159" max="6159" width="2" customWidth="1"/>
    <col min="6160" max="6161" width="13.109375" customWidth="1"/>
    <col min="6162" max="6162" width="2.5546875" customWidth="1"/>
    <col min="6401" max="6401" width="1.88671875" customWidth="1"/>
    <col min="6402" max="6402" width="47.6640625" customWidth="1"/>
    <col min="6403" max="6404" width="10" customWidth="1"/>
    <col min="6405" max="6410" width="9.5546875" customWidth="1"/>
    <col min="6411" max="6414" width="10.33203125" customWidth="1"/>
    <col min="6415" max="6415" width="2" customWidth="1"/>
    <col min="6416" max="6417" width="13.109375" customWidth="1"/>
    <col min="6418" max="6418" width="2.5546875" customWidth="1"/>
    <col min="6657" max="6657" width="1.88671875" customWidth="1"/>
    <col min="6658" max="6658" width="47.6640625" customWidth="1"/>
    <col min="6659" max="6660" width="10" customWidth="1"/>
    <col min="6661" max="6666" width="9.5546875" customWidth="1"/>
    <col min="6667" max="6670" width="10.33203125" customWidth="1"/>
    <col min="6671" max="6671" width="2" customWidth="1"/>
    <col min="6672" max="6673" width="13.109375" customWidth="1"/>
    <col min="6674" max="6674" width="2.5546875" customWidth="1"/>
    <col min="6913" max="6913" width="1.88671875" customWidth="1"/>
    <col min="6914" max="6914" width="47.6640625" customWidth="1"/>
    <col min="6915" max="6916" width="10" customWidth="1"/>
    <col min="6917" max="6922" width="9.5546875" customWidth="1"/>
    <col min="6923" max="6926" width="10.33203125" customWidth="1"/>
    <col min="6927" max="6927" width="2" customWidth="1"/>
    <col min="6928" max="6929" width="13.109375" customWidth="1"/>
    <col min="6930" max="6930" width="2.5546875" customWidth="1"/>
    <col min="7169" max="7169" width="1.88671875" customWidth="1"/>
    <col min="7170" max="7170" width="47.6640625" customWidth="1"/>
    <col min="7171" max="7172" width="10" customWidth="1"/>
    <col min="7173" max="7178" width="9.5546875" customWidth="1"/>
    <col min="7179" max="7182" width="10.33203125" customWidth="1"/>
    <col min="7183" max="7183" width="2" customWidth="1"/>
    <col min="7184" max="7185" width="13.109375" customWidth="1"/>
    <col min="7186" max="7186" width="2.5546875" customWidth="1"/>
    <col min="7425" max="7425" width="1.88671875" customWidth="1"/>
    <col min="7426" max="7426" width="47.6640625" customWidth="1"/>
    <col min="7427" max="7428" width="10" customWidth="1"/>
    <col min="7429" max="7434" width="9.5546875" customWidth="1"/>
    <col min="7435" max="7438" width="10.33203125" customWidth="1"/>
    <col min="7439" max="7439" width="2" customWidth="1"/>
    <col min="7440" max="7441" width="13.109375" customWidth="1"/>
    <col min="7442" max="7442" width="2.5546875" customWidth="1"/>
    <col min="7681" max="7681" width="1.88671875" customWidth="1"/>
    <col min="7682" max="7682" width="47.6640625" customWidth="1"/>
    <col min="7683" max="7684" width="10" customWidth="1"/>
    <col min="7685" max="7690" width="9.5546875" customWidth="1"/>
    <col min="7691" max="7694" width="10.33203125" customWidth="1"/>
    <col min="7695" max="7695" width="2" customWidth="1"/>
    <col min="7696" max="7697" width="13.109375" customWidth="1"/>
    <col min="7698" max="7698" width="2.5546875" customWidth="1"/>
    <col min="7937" max="7937" width="1.88671875" customWidth="1"/>
    <col min="7938" max="7938" width="47.6640625" customWidth="1"/>
    <col min="7939" max="7940" width="10" customWidth="1"/>
    <col min="7941" max="7946" width="9.5546875" customWidth="1"/>
    <col min="7947" max="7950" width="10.33203125" customWidth="1"/>
    <col min="7951" max="7951" width="2" customWidth="1"/>
    <col min="7952" max="7953" width="13.109375" customWidth="1"/>
    <col min="7954" max="7954" width="2.5546875" customWidth="1"/>
    <col min="8193" max="8193" width="1.88671875" customWidth="1"/>
    <col min="8194" max="8194" width="47.6640625" customWidth="1"/>
    <col min="8195" max="8196" width="10" customWidth="1"/>
    <col min="8197" max="8202" width="9.5546875" customWidth="1"/>
    <col min="8203" max="8206" width="10.33203125" customWidth="1"/>
    <col min="8207" max="8207" width="2" customWidth="1"/>
    <col min="8208" max="8209" width="13.109375" customWidth="1"/>
    <col min="8210" max="8210" width="2.5546875" customWidth="1"/>
    <col min="8449" max="8449" width="1.88671875" customWidth="1"/>
    <col min="8450" max="8450" width="47.6640625" customWidth="1"/>
    <col min="8451" max="8452" width="10" customWidth="1"/>
    <col min="8453" max="8458" width="9.5546875" customWidth="1"/>
    <col min="8459" max="8462" width="10.33203125" customWidth="1"/>
    <col min="8463" max="8463" width="2" customWidth="1"/>
    <col min="8464" max="8465" width="13.109375" customWidth="1"/>
    <col min="8466" max="8466" width="2.5546875" customWidth="1"/>
    <col min="8705" max="8705" width="1.88671875" customWidth="1"/>
    <col min="8706" max="8706" width="47.6640625" customWidth="1"/>
    <col min="8707" max="8708" width="10" customWidth="1"/>
    <col min="8709" max="8714" width="9.5546875" customWidth="1"/>
    <col min="8715" max="8718" width="10.33203125" customWidth="1"/>
    <col min="8719" max="8719" width="2" customWidth="1"/>
    <col min="8720" max="8721" width="13.109375" customWidth="1"/>
    <col min="8722" max="8722" width="2.5546875" customWidth="1"/>
    <col min="8961" max="8961" width="1.88671875" customWidth="1"/>
    <col min="8962" max="8962" width="47.6640625" customWidth="1"/>
    <col min="8963" max="8964" width="10" customWidth="1"/>
    <col min="8965" max="8970" width="9.5546875" customWidth="1"/>
    <col min="8971" max="8974" width="10.33203125" customWidth="1"/>
    <col min="8975" max="8975" width="2" customWidth="1"/>
    <col min="8976" max="8977" width="13.109375" customWidth="1"/>
    <col min="8978" max="8978" width="2.5546875" customWidth="1"/>
    <col min="9217" max="9217" width="1.88671875" customWidth="1"/>
    <col min="9218" max="9218" width="47.6640625" customWidth="1"/>
    <col min="9219" max="9220" width="10" customWidth="1"/>
    <col min="9221" max="9226" width="9.5546875" customWidth="1"/>
    <col min="9227" max="9230" width="10.33203125" customWidth="1"/>
    <col min="9231" max="9231" width="2" customWidth="1"/>
    <col min="9232" max="9233" width="13.109375" customWidth="1"/>
    <col min="9234" max="9234" width="2.5546875" customWidth="1"/>
    <col min="9473" max="9473" width="1.88671875" customWidth="1"/>
    <col min="9474" max="9474" width="47.6640625" customWidth="1"/>
    <col min="9475" max="9476" width="10" customWidth="1"/>
    <col min="9477" max="9482" width="9.5546875" customWidth="1"/>
    <col min="9483" max="9486" width="10.33203125" customWidth="1"/>
    <col min="9487" max="9487" width="2" customWidth="1"/>
    <col min="9488" max="9489" width="13.109375" customWidth="1"/>
    <col min="9490" max="9490" width="2.5546875" customWidth="1"/>
    <col min="9729" max="9729" width="1.88671875" customWidth="1"/>
    <col min="9730" max="9730" width="47.6640625" customWidth="1"/>
    <col min="9731" max="9732" width="10" customWidth="1"/>
    <col min="9733" max="9738" width="9.5546875" customWidth="1"/>
    <col min="9739" max="9742" width="10.33203125" customWidth="1"/>
    <col min="9743" max="9743" width="2" customWidth="1"/>
    <col min="9744" max="9745" width="13.109375" customWidth="1"/>
    <col min="9746" max="9746" width="2.5546875" customWidth="1"/>
    <col min="9985" max="9985" width="1.88671875" customWidth="1"/>
    <col min="9986" max="9986" width="47.6640625" customWidth="1"/>
    <col min="9987" max="9988" width="10" customWidth="1"/>
    <col min="9989" max="9994" width="9.5546875" customWidth="1"/>
    <col min="9995" max="9998" width="10.33203125" customWidth="1"/>
    <col min="9999" max="9999" width="2" customWidth="1"/>
    <col min="10000" max="10001" width="13.109375" customWidth="1"/>
    <col min="10002" max="10002" width="2.5546875" customWidth="1"/>
    <col min="10241" max="10241" width="1.88671875" customWidth="1"/>
    <col min="10242" max="10242" width="47.6640625" customWidth="1"/>
    <col min="10243" max="10244" width="10" customWidth="1"/>
    <col min="10245" max="10250" width="9.5546875" customWidth="1"/>
    <col min="10251" max="10254" width="10.33203125" customWidth="1"/>
    <col min="10255" max="10255" width="2" customWidth="1"/>
    <col min="10256" max="10257" width="13.109375" customWidth="1"/>
    <col min="10258" max="10258" width="2.5546875" customWidth="1"/>
    <col min="10497" max="10497" width="1.88671875" customWidth="1"/>
    <col min="10498" max="10498" width="47.6640625" customWidth="1"/>
    <col min="10499" max="10500" width="10" customWidth="1"/>
    <col min="10501" max="10506" width="9.5546875" customWidth="1"/>
    <col min="10507" max="10510" width="10.33203125" customWidth="1"/>
    <col min="10511" max="10511" width="2" customWidth="1"/>
    <col min="10512" max="10513" width="13.109375" customWidth="1"/>
    <col min="10514" max="10514" width="2.5546875" customWidth="1"/>
    <col min="10753" max="10753" width="1.88671875" customWidth="1"/>
    <col min="10754" max="10754" width="47.6640625" customWidth="1"/>
    <col min="10755" max="10756" width="10" customWidth="1"/>
    <col min="10757" max="10762" width="9.5546875" customWidth="1"/>
    <col min="10763" max="10766" width="10.33203125" customWidth="1"/>
    <col min="10767" max="10767" width="2" customWidth="1"/>
    <col min="10768" max="10769" width="13.109375" customWidth="1"/>
    <col min="10770" max="10770" width="2.5546875" customWidth="1"/>
    <col min="11009" max="11009" width="1.88671875" customWidth="1"/>
    <col min="11010" max="11010" width="47.6640625" customWidth="1"/>
    <col min="11011" max="11012" width="10" customWidth="1"/>
    <col min="11013" max="11018" width="9.5546875" customWidth="1"/>
    <col min="11019" max="11022" width="10.33203125" customWidth="1"/>
    <col min="11023" max="11023" width="2" customWidth="1"/>
    <col min="11024" max="11025" width="13.109375" customWidth="1"/>
    <col min="11026" max="11026" width="2.5546875" customWidth="1"/>
    <col min="11265" max="11265" width="1.88671875" customWidth="1"/>
    <col min="11266" max="11266" width="47.6640625" customWidth="1"/>
    <col min="11267" max="11268" width="10" customWidth="1"/>
    <col min="11269" max="11274" width="9.5546875" customWidth="1"/>
    <col min="11275" max="11278" width="10.33203125" customWidth="1"/>
    <col min="11279" max="11279" width="2" customWidth="1"/>
    <col min="11280" max="11281" width="13.109375" customWidth="1"/>
    <col min="11282" max="11282" width="2.5546875" customWidth="1"/>
    <col min="11521" max="11521" width="1.88671875" customWidth="1"/>
    <col min="11522" max="11522" width="47.6640625" customWidth="1"/>
    <col min="11523" max="11524" width="10" customWidth="1"/>
    <col min="11525" max="11530" width="9.5546875" customWidth="1"/>
    <col min="11531" max="11534" width="10.33203125" customWidth="1"/>
    <col min="11535" max="11535" width="2" customWidth="1"/>
    <col min="11536" max="11537" width="13.109375" customWidth="1"/>
    <col min="11538" max="11538" width="2.5546875" customWidth="1"/>
    <col min="11777" max="11777" width="1.88671875" customWidth="1"/>
    <col min="11778" max="11778" width="47.6640625" customWidth="1"/>
    <col min="11779" max="11780" width="10" customWidth="1"/>
    <col min="11781" max="11786" width="9.5546875" customWidth="1"/>
    <col min="11787" max="11790" width="10.33203125" customWidth="1"/>
    <col min="11791" max="11791" width="2" customWidth="1"/>
    <col min="11792" max="11793" width="13.109375" customWidth="1"/>
    <col min="11794" max="11794" width="2.5546875" customWidth="1"/>
    <col min="12033" max="12033" width="1.88671875" customWidth="1"/>
    <col min="12034" max="12034" width="47.6640625" customWidth="1"/>
    <col min="12035" max="12036" width="10" customWidth="1"/>
    <col min="12037" max="12042" width="9.5546875" customWidth="1"/>
    <col min="12043" max="12046" width="10.33203125" customWidth="1"/>
    <col min="12047" max="12047" width="2" customWidth="1"/>
    <col min="12048" max="12049" width="13.109375" customWidth="1"/>
    <col min="12050" max="12050" width="2.5546875" customWidth="1"/>
    <col min="12289" max="12289" width="1.88671875" customWidth="1"/>
    <col min="12290" max="12290" width="47.6640625" customWidth="1"/>
    <col min="12291" max="12292" width="10" customWidth="1"/>
    <col min="12293" max="12298" width="9.5546875" customWidth="1"/>
    <col min="12299" max="12302" width="10.33203125" customWidth="1"/>
    <col min="12303" max="12303" width="2" customWidth="1"/>
    <col min="12304" max="12305" width="13.109375" customWidth="1"/>
    <col min="12306" max="12306" width="2.5546875" customWidth="1"/>
    <col min="12545" max="12545" width="1.88671875" customWidth="1"/>
    <col min="12546" max="12546" width="47.6640625" customWidth="1"/>
    <col min="12547" max="12548" width="10" customWidth="1"/>
    <col min="12549" max="12554" width="9.5546875" customWidth="1"/>
    <col min="12555" max="12558" width="10.33203125" customWidth="1"/>
    <col min="12559" max="12559" width="2" customWidth="1"/>
    <col min="12560" max="12561" width="13.109375" customWidth="1"/>
    <col min="12562" max="12562" width="2.5546875" customWidth="1"/>
    <col min="12801" max="12801" width="1.88671875" customWidth="1"/>
    <col min="12802" max="12802" width="47.6640625" customWidth="1"/>
    <col min="12803" max="12804" width="10" customWidth="1"/>
    <col min="12805" max="12810" width="9.5546875" customWidth="1"/>
    <col min="12811" max="12814" width="10.33203125" customWidth="1"/>
    <col min="12815" max="12815" width="2" customWidth="1"/>
    <col min="12816" max="12817" width="13.109375" customWidth="1"/>
    <col min="12818" max="12818" width="2.5546875" customWidth="1"/>
    <col min="13057" max="13057" width="1.88671875" customWidth="1"/>
    <col min="13058" max="13058" width="47.6640625" customWidth="1"/>
    <col min="13059" max="13060" width="10" customWidth="1"/>
    <col min="13061" max="13066" width="9.5546875" customWidth="1"/>
    <col min="13067" max="13070" width="10.33203125" customWidth="1"/>
    <col min="13071" max="13071" width="2" customWidth="1"/>
    <col min="13072" max="13073" width="13.109375" customWidth="1"/>
    <col min="13074" max="13074" width="2.5546875" customWidth="1"/>
    <col min="13313" max="13313" width="1.88671875" customWidth="1"/>
    <col min="13314" max="13314" width="47.6640625" customWidth="1"/>
    <col min="13315" max="13316" width="10" customWidth="1"/>
    <col min="13317" max="13322" width="9.5546875" customWidth="1"/>
    <col min="13323" max="13326" width="10.33203125" customWidth="1"/>
    <col min="13327" max="13327" width="2" customWidth="1"/>
    <col min="13328" max="13329" width="13.109375" customWidth="1"/>
    <col min="13330" max="13330" width="2.5546875" customWidth="1"/>
    <col min="13569" max="13569" width="1.88671875" customWidth="1"/>
    <col min="13570" max="13570" width="47.6640625" customWidth="1"/>
    <col min="13571" max="13572" width="10" customWidth="1"/>
    <col min="13573" max="13578" width="9.5546875" customWidth="1"/>
    <col min="13579" max="13582" width="10.33203125" customWidth="1"/>
    <col min="13583" max="13583" width="2" customWidth="1"/>
    <col min="13584" max="13585" width="13.109375" customWidth="1"/>
    <col min="13586" max="13586" width="2.5546875" customWidth="1"/>
    <col min="13825" max="13825" width="1.88671875" customWidth="1"/>
    <col min="13826" max="13826" width="47.6640625" customWidth="1"/>
    <col min="13827" max="13828" width="10" customWidth="1"/>
    <col min="13829" max="13834" width="9.5546875" customWidth="1"/>
    <col min="13835" max="13838" width="10.33203125" customWidth="1"/>
    <col min="13839" max="13839" width="2" customWidth="1"/>
    <col min="13840" max="13841" width="13.109375" customWidth="1"/>
    <col min="13842" max="13842" width="2.5546875" customWidth="1"/>
    <col min="14081" max="14081" width="1.88671875" customWidth="1"/>
    <col min="14082" max="14082" width="47.6640625" customWidth="1"/>
    <col min="14083" max="14084" width="10" customWidth="1"/>
    <col min="14085" max="14090" width="9.5546875" customWidth="1"/>
    <col min="14091" max="14094" width="10.33203125" customWidth="1"/>
    <col min="14095" max="14095" width="2" customWidth="1"/>
    <col min="14096" max="14097" width="13.109375" customWidth="1"/>
    <col min="14098" max="14098" width="2.5546875" customWidth="1"/>
    <col min="14337" max="14337" width="1.88671875" customWidth="1"/>
    <col min="14338" max="14338" width="47.6640625" customWidth="1"/>
    <col min="14339" max="14340" width="10" customWidth="1"/>
    <col min="14341" max="14346" width="9.5546875" customWidth="1"/>
    <col min="14347" max="14350" width="10.33203125" customWidth="1"/>
    <col min="14351" max="14351" width="2" customWidth="1"/>
    <col min="14352" max="14353" width="13.109375" customWidth="1"/>
    <col min="14354" max="14354" width="2.5546875" customWidth="1"/>
    <col min="14593" max="14593" width="1.88671875" customWidth="1"/>
    <col min="14594" max="14594" width="47.6640625" customWidth="1"/>
    <col min="14595" max="14596" width="10" customWidth="1"/>
    <col min="14597" max="14602" width="9.5546875" customWidth="1"/>
    <col min="14603" max="14606" width="10.33203125" customWidth="1"/>
    <col min="14607" max="14607" width="2" customWidth="1"/>
    <col min="14608" max="14609" width="13.109375" customWidth="1"/>
    <col min="14610" max="14610" width="2.5546875" customWidth="1"/>
    <col min="14849" max="14849" width="1.88671875" customWidth="1"/>
    <col min="14850" max="14850" width="47.6640625" customWidth="1"/>
    <col min="14851" max="14852" width="10" customWidth="1"/>
    <col min="14853" max="14858" width="9.5546875" customWidth="1"/>
    <col min="14859" max="14862" width="10.33203125" customWidth="1"/>
    <col min="14863" max="14863" width="2" customWidth="1"/>
    <col min="14864" max="14865" width="13.109375" customWidth="1"/>
    <col min="14866" max="14866" width="2.5546875" customWidth="1"/>
    <col min="15105" max="15105" width="1.88671875" customWidth="1"/>
    <col min="15106" max="15106" width="47.6640625" customWidth="1"/>
    <col min="15107" max="15108" width="10" customWidth="1"/>
    <col min="15109" max="15114" width="9.5546875" customWidth="1"/>
    <col min="15115" max="15118" width="10.33203125" customWidth="1"/>
    <col min="15119" max="15119" width="2" customWidth="1"/>
    <col min="15120" max="15121" width="13.109375" customWidth="1"/>
    <col min="15122" max="15122" width="2.5546875" customWidth="1"/>
    <col min="15361" max="15361" width="1.88671875" customWidth="1"/>
    <col min="15362" max="15362" width="47.6640625" customWidth="1"/>
    <col min="15363" max="15364" width="10" customWidth="1"/>
    <col min="15365" max="15370" width="9.5546875" customWidth="1"/>
    <col min="15371" max="15374" width="10.33203125" customWidth="1"/>
    <col min="15375" max="15375" width="2" customWidth="1"/>
    <col min="15376" max="15377" width="13.109375" customWidth="1"/>
    <col min="15378" max="15378" width="2.5546875" customWidth="1"/>
    <col min="15617" max="15617" width="1.88671875" customWidth="1"/>
    <col min="15618" max="15618" width="47.6640625" customWidth="1"/>
    <col min="15619" max="15620" width="10" customWidth="1"/>
    <col min="15621" max="15626" width="9.5546875" customWidth="1"/>
    <col min="15627" max="15630" width="10.33203125" customWidth="1"/>
    <col min="15631" max="15631" width="2" customWidth="1"/>
    <col min="15632" max="15633" width="13.109375" customWidth="1"/>
    <col min="15634" max="15634" width="2.5546875" customWidth="1"/>
    <col min="15873" max="15873" width="1.88671875" customWidth="1"/>
    <col min="15874" max="15874" width="47.6640625" customWidth="1"/>
    <col min="15875" max="15876" width="10" customWidth="1"/>
    <col min="15877" max="15882" width="9.5546875" customWidth="1"/>
    <col min="15883" max="15886" width="10.33203125" customWidth="1"/>
    <col min="15887" max="15887" width="2" customWidth="1"/>
    <col min="15888" max="15889" width="13.109375" customWidth="1"/>
    <col min="15890" max="15890" width="2.5546875" customWidth="1"/>
    <col min="16129" max="16129" width="1.88671875" customWidth="1"/>
    <col min="16130" max="16130" width="47.6640625" customWidth="1"/>
    <col min="16131" max="16132" width="10" customWidth="1"/>
    <col min="16133" max="16138" width="9.5546875" customWidth="1"/>
    <col min="16139" max="16142" width="10.33203125" customWidth="1"/>
    <col min="16143" max="16143" width="2" customWidth="1"/>
    <col min="16144" max="16145" width="13.109375" customWidth="1"/>
    <col min="16146" max="16146" width="2.5546875" customWidth="1"/>
  </cols>
  <sheetData>
    <row r="1" spans="1:18" ht="20.25" customHeight="1">
      <c r="A1" s="91"/>
      <c r="B1" s="92" t="s">
        <v>20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7"/>
      <c r="Q1" s="18"/>
      <c r="R1" s="19"/>
    </row>
    <row r="2" spans="1:18" ht="20.25" customHeight="1">
      <c r="A2" s="4"/>
      <c r="B2" s="21" t="s">
        <v>10</v>
      </c>
      <c r="C2" s="106" t="s">
        <v>21</v>
      </c>
      <c r="D2" s="106" t="s">
        <v>22</v>
      </c>
      <c r="E2" s="106" t="s">
        <v>23</v>
      </c>
      <c r="F2" s="106" t="s">
        <v>24</v>
      </c>
      <c r="G2" s="106" t="s">
        <v>25</v>
      </c>
      <c r="H2" s="106" t="s">
        <v>26</v>
      </c>
      <c r="I2" s="106" t="s">
        <v>27</v>
      </c>
      <c r="J2" s="106" t="s">
        <v>28</v>
      </c>
      <c r="K2" s="106" t="s">
        <v>29</v>
      </c>
      <c r="L2" s="106" t="s">
        <v>30</v>
      </c>
      <c r="M2" s="106" t="s">
        <v>31</v>
      </c>
      <c r="N2" s="106" t="s">
        <v>32</v>
      </c>
      <c r="O2" s="23"/>
      <c r="P2" s="107" t="s">
        <v>12</v>
      </c>
      <c r="Q2" s="107" t="s">
        <v>13</v>
      </c>
    </row>
    <row r="3" spans="1:18" s="32" customFormat="1" ht="13.5" customHeight="1">
      <c r="A3" s="93"/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  <c r="P3" s="37"/>
      <c r="Q3" s="38"/>
      <c r="R3" s="25"/>
    </row>
    <row r="4" spans="1:18" s="32" customFormat="1" hidden="1">
      <c r="A4" s="108"/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1"/>
      <c r="P4" s="112"/>
      <c r="Q4" s="113"/>
      <c r="R4" s="31"/>
    </row>
    <row r="5" spans="1:18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2"/>
      <c r="R5" s="43"/>
    </row>
    <row r="6" spans="1:18">
      <c r="A6" s="4"/>
      <c r="B6" s="44" t="str">
        <f>CONCATENATE('Receitas e Despesas'!A4," - ",'Receitas e Despesas'!B4)</f>
        <v>1 - Vendas</v>
      </c>
      <c r="C6" s="114">
        <f>Jan!AI6</f>
        <v>0</v>
      </c>
      <c r="D6" s="114">
        <f>Fev!AI6</f>
        <v>0</v>
      </c>
      <c r="E6" s="114">
        <f>Mar!AI6</f>
        <v>0</v>
      </c>
      <c r="F6" s="114">
        <f>Abr!AI6</f>
        <v>0</v>
      </c>
      <c r="G6" s="114">
        <f>Mai!AI6</f>
        <v>0</v>
      </c>
      <c r="H6" s="114">
        <f>Jun!AI6</f>
        <v>0</v>
      </c>
      <c r="I6" s="48">
        <f>Jul!AI6</f>
        <v>0</v>
      </c>
      <c r="J6" s="48">
        <f>Ago!AI6</f>
        <v>0</v>
      </c>
      <c r="K6" s="48">
        <f>Set!AI6</f>
        <v>0</v>
      </c>
      <c r="L6" s="48">
        <f>Out!AI6</f>
        <v>0</v>
      </c>
      <c r="M6" s="48">
        <f>Nov!AI6</f>
        <v>0</v>
      </c>
      <c r="N6" s="48">
        <f>Dez!AI6</f>
        <v>0</v>
      </c>
      <c r="O6" s="47"/>
      <c r="P6" s="48">
        <f t="shared" ref="P6:P69" si="0">SUM(C6:N6)</f>
        <v>0</v>
      </c>
      <c r="Q6" s="94" t="str">
        <f>IF(P106=0,"",P6/P106)</f>
        <v/>
      </c>
      <c r="R6" s="43"/>
    </row>
    <row r="7" spans="1:18">
      <c r="A7" s="4"/>
      <c r="B7" s="44" t="str">
        <f>CONCATENATE('Receitas e Despesas'!A5," - ",'Receitas e Despesas'!B5)</f>
        <v>2 - Serviços Prestados</v>
      </c>
      <c r="C7" s="114">
        <f>Jan!AI7</f>
        <v>0</v>
      </c>
      <c r="D7" s="114">
        <f>Fev!AI7</f>
        <v>0</v>
      </c>
      <c r="E7" s="114">
        <f>Mar!AI7</f>
        <v>0</v>
      </c>
      <c r="F7" s="114">
        <f>Abr!AI7</f>
        <v>0</v>
      </c>
      <c r="G7" s="114">
        <f>Mai!AI7</f>
        <v>0</v>
      </c>
      <c r="H7" s="114">
        <f>Jun!AI7</f>
        <v>0</v>
      </c>
      <c r="I7" s="48">
        <f>Jul!AI7</f>
        <v>0</v>
      </c>
      <c r="J7" s="48">
        <f>Ago!AI7</f>
        <v>0</v>
      </c>
      <c r="K7" s="48">
        <f>Set!AI7</f>
        <v>0</v>
      </c>
      <c r="L7" s="48">
        <f>Out!AI7</f>
        <v>0</v>
      </c>
      <c r="M7" s="48">
        <f>Nov!AI7</f>
        <v>0</v>
      </c>
      <c r="N7" s="48">
        <f>Dez!AI7</f>
        <v>0</v>
      </c>
      <c r="O7" s="47"/>
      <c r="P7" s="48">
        <f t="shared" si="0"/>
        <v>0</v>
      </c>
      <c r="Q7" s="94" t="str">
        <f>IF(P106=0,"",P7/P106)</f>
        <v/>
      </c>
      <c r="R7" s="43"/>
    </row>
    <row r="8" spans="1:18">
      <c r="A8" s="4"/>
      <c r="B8" s="44" t="str">
        <f>CONCATENATE('Receitas e Despesas'!A6," - ",'Receitas e Despesas'!B6)</f>
        <v xml:space="preserve">3 - </v>
      </c>
      <c r="C8" s="114">
        <f>Jan!AI8</f>
        <v>0</v>
      </c>
      <c r="D8" s="114">
        <f>Fev!AI8</f>
        <v>0</v>
      </c>
      <c r="E8" s="114">
        <f>Mar!AI8</f>
        <v>0</v>
      </c>
      <c r="F8" s="114">
        <f>Abr!AI8</f>
        <v>0</v>
      </c>
      <c r="G8" s="114">
        <f>Mai!AI8</f>
        <v>0</v>
      </c>
      <c r="H8" s="114">
        <f>Jun!AI8</f>
        <v>0</v>
      </c>
      <c r="I8" s="48">
        <f>Jul!AI8</f>
        <v>0</v>
      </c>
      <c r="J8" s="48">
        <f>Ago!AI8</f>
        <v>0</v>
      </c>
      <c r="K8" s="48">
        <f>Set!AI8</f>
        <v>0</v>
      </c>
      <c r="L8" s="48">
        <f>Out!AI8</f>
        <v>0</v>
      </c>
      <c r="M8" s="48">
        <f>Nov!AI8</f>
        <v>0</v>
      </c>
      <c r="N8" s="48">
        <f>Dez!AI8</f>
        <v>0</v>
      </c>
      <c r="O8" s="47"/>
      <c r="P8" s="48">
        <f t="shared" si="0"/>
        <v>0</v>
      </c>
      <c r="Q8" s="94" t="str">
        <f>IF(P106=0,"",P8/P106)</f>
        <v/>
      </c>
      <c r="R8" s="43"/>
    </row>
    <row r="9" spans="1:18">
      <c r="A9" s="4"/>
      <c r="B9" s="44" t="str">
        <f>CONCATENATE('Receitas e Despesas'!A7," - ",'Receitas e Despesas'!B7)</f>
        <v xml:space="preserve">4 - </v>
      </c>
      <c r="C9" s="114">
        <f>Jan!AI9</f>
        <v>0</v>
      </c>
      <c r="D9" s="114">
        <f>Fev!AI9</f>
        <v>0</v>
      </c>
      <c r="E9" s="114">
        <f>Mar!AI9</f>
        <v>0</v>
      </c>
      <c r="F9" s="114">
        <f>Abr!AI9</f>
        <v>0</v>
      </c>
      <c r="G9" s="114">
        <f>Mai!AI9</f>
        <v>0</v>
      </c>
      <c r="H9" s="114">
        <f>Jun!AI9</f>
        <v>0</v>
      </c>
      <c r="I9" s="48">
        <f>Jul!AI9</f>
        <v>0</v>
      </c>
      <c r="J9" s="48">
        <f>Ago!AI9</f>
        <v>0</v>
      </c>
      <c r="K9" s="48">
        <f>Set!AI9</f>
        <v>0</v>
      </c>
      <c r="L9" s="48">
        <f>Out!AI9</f>
        <v>0</v>
      </c>
      <c r="M9" s="48">
        <f>Nov!AI9</f>
        <v>0</v>
      </c>
      <c r="N9" s="48">
        <f>Dez!AI9</f>
        <v>0</v>
      </c>
      <c r="O9" s="47"/>
      <c r="P9" s="48">
        <f t="shared" si="0"/>
        <v>0</v>
      </c>
      <c r="Q9" s="94" t="str">
        <f>IF(P106=0,"",P9/P106)</f>
        <v/>
      </c>
      <c r="R9" s="43"/>
    </row>
    <row r="10" spans="1:18">
      <c r="A10" s="4"/>
      <c r="B10" s="44" t="str">
        <f>CONCATENATE('Receitas e Despesas'!A8," - ",'Receitas e Despesas'!B8)</f>
        <v xml:space="preserve">5 - </v>
      </c>
      <c r="C10" s="114">
        <f>Jan!AI10</f>
        <v>0</v>
      </c>
      <c r="D10" s="114">
        <f>Fev!AI10</f>
        <v>0</v>
      </c>
      <c r="E10" s="114">
        <f>Mar!AI10</f>
        <v>0</v>
      </c>
      <c r="F10" s="114">
        <f>Abr!AI10</f>
        <v>0</v>
      </c>
      <c r="G10" s="114">
        <f>Mai!AI10</f>
        <v>0</v>
      </c>
      <c r="H10" s="114">
        <f>Jun!AI10</f>
        <v>0</v>
      </c>
      <c r="I10" s="48">
        <f>Jul!AI10</f>
        <v>0</v>
      </c>
      <c r="J10" s="48">
        <f>Ago!AI10</f>
        <v>0</v>
      </c>
      <c r="K10" s="48">
        <f>Set!AI10</f>
        <v>0</v>
      </c>
      <c r="L10" s="48">
        <f>Out!AI10</f>
        <v>0</v>
      </c>
      <c r="M10" s="48">
        <f>Nov!AI10</f>
        <v>0</v>
      </c>
      <c r="N10" s="48">
        <f>Dez!AI10</f>
        <v>0</v>
      </c>
      <c r="O10" s="47"/>
      <c r="P10" s="48">
        <f t="shared" si="0"/>
        <v>0</v>
      </c>
      <c r="Q10" s="94" t="str">
        <f>IF(P106=0,"",P10/P106)</f>
        <v/>
      </c>
      <c r="R10" s="43"/>
    </row>
    <row r="11" spans="1:18">
      <c r="A11" s="4"/>
      <c r="B11" s="44" t="str">
        <f>CONCATENATE('Receitas e Despesas'!A9," - ",'Receitas e Despesas'!B9)</f>
        <v xml:space="preserve">6 - </v>
      </c>
      <c r="C11" s="114">
        <f>Jan!AI11</f>
        <v>0</v>
      </c>
      <c r="D11" s="114">
        <f>Fev!AI11</f>
        <v>0</v>
      </c>
      <c r="E11" s="114">
        <f>Mar!AI11</f>
        <v>0</v>
      </c>
      <c r="F11" s="114">
        <f>Abr!AI11</f>
        <v>0</v>
      </c>
      <c r="G11" s="114">
        <f>Mai!AI11</f>
        <v>0</v>
      </c>
      <c r="H11" s="114">
        <f>Jun!AI11</f>
        <v>0</v>
      </c>
      <c r="I11" s="48">
        <f>Jul!AI11</f>
        <v>0</v>
      </c>
      <c r="J11" s="48">
        <f>Ago!AI11</f>
        <v>0</v>
      </c>
      <c r="K11" s="48">
        <f>Set!AI11</f>
        <v>0</v>
      </c>
      <c r="L11" s="48">
        <f>Out!AI11</f>
        <v>0</v>
      </c>
      <c r="M11" s="48">
        <f>Nov!AI11</f>
        <v>0</v>
      </c>
      <c r="N11" s="48">
        <f>Dez!AI11</f>
        <v>0</v>
      </c>
      <c r="O11" s="47"/>
      <c r="P11" s="48">
        <f t="shared" si="0"/>
        <v>0</v>
      </c>
      <c r="Q11" s="94" t="str">
        <f>IF(P106=0,"",P11/P106)</f>
        <v/>
      </c>
      <c r="R11" s="43"/>
    </row>
    <row r="12" spans="1:18">
      <c r="A12" s="4"/>
      <c r="B12" s="44" t="str">
        <f>CONCATENATE('Receitas e Despesas'!A10," - ",'Receitas e Despesas'!B10)</f>
        <v xml:space="preserve">7 - </v>
      </c>
      <c r="C12" s="114">
        <f>Jan!AI12</f>
        <v>0</v>
      </c>
      <c r="D12" s="114">
        <f>Fev!AI12</f>
        <v>0</v>
      </c>
      <c r="E12" s="114">
        <f>Mar!AI12</f>
        <v>0</v>
      </c>
      <c r="F12" s="114">
        <f>Abr!AI12</f>
        <v>0</v>
      </c>
      <c r="G12" s="114">
        <f>Mai!AI12</f>
        <v>0</v>
      </c>
      <c r="H12" s="114">
        <f>Jun!AI12</f>
        <v>0</v>
      </c>
      <c r="I12" s="48">
        <f>Jul!AI12</f>
        <v>0</v>
      </c>
      <c r="J12" s="48">
        <f>Ago!AI12</f>
        <v>0</v>
      </c>
      <c r="K12" s="48">
        <f>Set!AI12</f>
        <v>0</v>
      </c>
      <c r="L12" s="48">
        <f>Out!AI12</f>
        <v>0</v>
      </c>
      <c r="M12" s="48">
        <f>Nov!AI12</f>
        <v>0</v>
      </c>
      <c r="N12" s="48">
        <f>Dez!AI12</f>
        <v>0</v>
      </c>
      <c r="O12" s="47"/>
      <c r="P12" s="48">
        <f t="shared" si="0"/>
        <v>0</v>
      </c>
      <c r="Q12" s="94" t="str">
        <f>IF(P106=0,"",P12/P106)</f>
        <v/>
      </c>
      <c r="R12" s="43"/>
    </row>
    <row r="13" spans="1:18">
      <c r="A13" s="4"/>
      <c r="B13" s="44" t="str">
        <f>CONCATENATE('Receitas e Despesas'!A11," - ",'Receitas e Despesas'!B11)</f>
        <v xml:space="preserve">8 - </v>
      </c>
      <c r="C13" s="114">
        <f>Jan!AI13</f>
        <v>0</v>
      </c>
      <c r="D13" s="114">
        <f>Fev!AI13</f>
        <v>0</v>
      </c>
      <c r="E13" s="114">
        <f>Mar!AI13</f>
        <v>0</v>
      </c>
      <c r="F13" s="114">
        <f>Abr!AI13</f>
        <v>0</v>
      </c>
      <c r="G13" s="114">
        <f>Mai!AI13</f>
        <v>0</v>
      </c>
      <c r="H13" s="114">
        <f>Jun!AI13</f>
        <v>0</v>
      </c>
      <c r="I13" s="48">
        <f>Jul!AI13</f>
        <v>0</v>
      </c>
      <c r="J13" s="48">
        <f>Ago!AI13</f>
        <v>0</v>
      </c>
      <c r="K13" s="48">
        <f>Set!AI13</f>
        <v>0</v>
      </c>
      <c r="L13" s="48">
        <f>Out!AI13</f>
        <v>0</v>
      </c>
      <c r="M13" s="48">
        <f>Nov!AI13</f>
        <v>0</v>
      </c>
      <c r="N13" s="48">
        <f>Dez!AI13</f>
        <v>0</v>
      </c>
      <c r="O13" s="47"/>
      <c r="P13" s="48">
        <f t="shared" si="0"/>
        <v>0</v>
      </c>
      <c r="Q13" s="94" t="str">
        <f>IF(P106=0,"",P13/P106)</f>
        <v/>
      </c>
      <c r="R13" s="43"/>
    </row>
    <row r="14" spans="1:18">
      <c r="A14" s="4"/>
      <c r="B14" s="44" t="str">
        <f>CONCATENATE('Receitas e Despesas'!A12," - ",'Receitas e Despesas'!B12)</f>
        <v xml:space="preserve">9 - </v>
      </c>
      <c r="C14" s="114">
        <f>Jan!AI14</f>
        <v>0</v>
      </c>
      <c r="D14" s="114">
        <f>Fev!AI14</f>
        <v>0</v>
      </c>
      <c r="E14" s="114">
        <f>Mar!AI14</f>
        <v>0</v>
      </c>
      <c r="F14" s="114">
        <f>Abr!AI14</f>
        <v>0</v>
      </c>
      <c r="G14" s="114">
        <f>Mai!AI14</f>
        <v>0</v>
      </c>
      <c r="H14" s="114">
        <f>Jun!AI14</f>
        <v>0</v>
      </c>
      <c r="I14" s="48">
        <f>Jul!AI14</f>
        <v>0</v>
      </c>
      <c r="J14" s="48">
        <f>Ago!AI14</f>
        <v>0</v>
      </c>
      <c r="K14" s="48">
        <f>Set!AI14</f>
        <v>0</v>
      </c>
      <c r="L14" s="48">
        <f>Out!AI14</f>
        <v>0</v>
      </c>
      <c r="M14" s="48">
        <f>Nov!AI14</f>
        <v>0</v>
      </c>
      <c r="N14" s="48">
        <f>Dez!AI14</f>
        <v>0</v>
      </c>
      <c r="O14" s="47"/>
      <c r="P14" s="48">
        <f t="shared" si="0"/>
        <v>0</v>
      </c>
      <c r="Q14" s="94" t="str">
        <f>IF(P106=0,"",P14/P106)</f>
        <v/>
      </c>
      <c r="R14" s="43"/>
    </row>
    <row r="15" spans="1:18">
      <c r="A15" s="4"/>
      <c r="B15" s="44" t="str">
        <f>CONCATENATE('Receitas e Despesas'!A13," - ",'Receitas e Despesas'!B13)</f>
        <v xml:space="preserve">10 - </v>
      </c>
      <c r="C15" s="114">
        <f>Jan!AI15</f>
        <v>0</v>
      </c>
      <c r="D15" s="114">
        <f>Fev!AI15</f>
        <v>0</v>
      </c>
      <c r="E15" s="114">
        <f>Mar!AI15</f>
        <v>0</v>
      </c>
      <c r="F15" s="114">
        <f>Abr!AI15</f>
        <v>0</v>
      </c>
      <c r="G15" s="114">
        <f>Mai!AI15</f>
        <v>0</v>
      </c>
      <c r="H15" s="114">
        <f>Jun!AI15</f>
        <v>0</v>
      </c>
      <c r="I15" s="48">
        <f>Jul!AI15</f>
        <v>0</v>
      </c>
      <c r="J15" s="48">
        <f>Ago!AI15</f>
        <v>0</v>
      </c>
      <c r="K15" s="48">
        <f>Set!AI15</f>
        <v>0</v>
      </c>
      <c r="L15" s="48">
        <f>Out!AI15</f>
        <v>0</v>
      </c>
      <c r="M15" s="48">
        <f>Nov!AI15</f>
        <v>0</v>
      </c>
      <c r="N15" s="48">
        <f>Dez!AI15</f>
        <v>0</v>
      </c>
      <c r="O15" s="47"/>
      <c r="P15" s="48">
        <f t="shared" si="0"/>
        <v>0</v>
      </c>
      <c r="Q15" s="94" t="str">
        <f>IF(P106=0,"",P15/P106)</f>
        <v/>
      </c>
      <c r="R15" s="43"/>
    </row>
    <row r="16" spans="1:18">
      <c r="A16" s="4"/>
      <c r="B16" s="44" t="str">
        <f>CONCATENATE('Receitas e Despesas'!A14," - ",'Receitas e Despesas'!B14)</f>
        <v xml:space="preserve">11 - </v>
      </c>
      <c r="C16" s="114">
        <f>Jan!AI16</f>
        <v>0</v>
      </c>
      <c r="D16" s="114">
        <f>Fev!AI16</f>
        <v>0</v>
      </c>
      <c r="E16" s="114">
        <f>Mar!AI16</f>
        <v>0</v>
      </c>
      <c r="F16" s="114">
        <f>Abr!AI16</f>
        <v>0</v>
      </c>
      <c r="G16" s="114">
        <f>Mai!AI16</f>
        <v>0</v>
      </c>
      <c r="H16" s="114">
        <f>Jun!AI16</f>
        <v>0</v>
      </c>
      <c r="I16" s="48">
        <f>Jul!AI16</f>
        <v>0</v>
      </c>
      <c r="J16" s="48">
        <f>Ago!AI16</f>
        <v>0</v>
      </c>
      <c r="K16" s="48">
        <f>Set!AI16</f>
        <v>0</v>
      </c>
      <c r="L16" s="48">
        <f>Out!AI16</f>
        <v>0</v>
      </c>
      <c r="M16" s="48">
        <f>Nov!AI16</f>
        <v>0</v>
      </c>
      <c r="N16" s="48">
        <f>Dez!AI16</f>
        <v>0</v>
      </c>
      <c r="O16" s="47"/>
      <c r="P16" s="48">
        <f t="shared" si="0"/>
        <v>0</v>
      </c>
      <c r="Q16" s="94" t="str">
        <f>IF(P106=0,"",P16/P106)</f>
        <v/>
      </c>
      <c r="R16" s="43"/>
    </row>
    <row r="17" spans="1:18">
      <c r="A17" s="4"/>
      <c r="B17" s="44" t="str">
        <f>CONCATENATE('Receitas e Despesas'!A15," - ",'Receitas e Despesas'!B15)</f>
        <v xml:space="preserve">12 - </v>
      </c>
      <c r="C17" s="114">
        <f>Jan!AI17</f>
        <v>0</v>
      </c>
      <c r="D17" s="114">
        <f>Fev!AI17</f>
        <v>0</v>
      </c>
      <c r="E17" s="114">
        <f>Mar!AI17</f>
        <v>0</v>
      </c>
      <c r="F17" s="114">
        <f>Abr!AI17</f>
        <v>0</v>
      </c>
      <c r="G17" s="114">
        <f>Mai!AI17</f>
        <v>0</v>
      </c>
      <c r="H17" s="114">
        <f>Jun!AI17</f>
        <v>0</v>
      </c>
      <c r="I17" s="48">
        <f>Jul!AI17</f>
        <v>0</v>
      </c>
      <c r="J17" s="48">
        <f>Ago!AI17</f>
        <v>0</v>
      </c>
      <c r="K17" s="48">
        <f>Set!AI17</f>
        <v>0</v>
      </c>
      <c r="L17" s="48">
        <f>Out!AI17</f>
        <v>0</v>
      </c>
      <c r="M17" s="48">
        <f>Nov!AI17</f>
        <v>0</v>
      </c>
      <c r="N17" s="48">
        <f>Dez!AI17</f>
        <v>0</v>
      </c>
      <c r="O17" s="47"/>
      <c r="P17" s="48">
        <f t="shared" si="0"/>
        <v>0</v>
      </c>
      <c r="Q17" s="94" t="str">
        <f>IF(P106=0,"",P17/P106)</f>
        <v/>
      </c>
      <c r="R17" s="43"/>
    </row>
    <row r="18" spans="1:18">
      <c r="A18" s="4"/>
      <c r="B18" s="44" t="str">
        <f>CONCATENATE('Receitas e Despesas'!A16," - ",'Receitas e Despesas'!B16)</f>
        <v xml:space="preserve">13 - </v>
      </c>
      <c r="C18" s="114">
        <f>Jan!AI18</f>
        <v>0</v>
      </c>
      <c r="D18" s="114">
        <f>Fev!AI18</f>
        <v>0</v>
      </c>
      <c r="E18" s="114">
        <f>Mar!AI18</f>
        <v>0</v>
      </c>
      <c r="F18" s="114">
        <f>Abr!AI18</f>
        <v>0</v>
      </c>
      <c r="G18" s="114">
        <f>Mai!AI18</f>
        <v>0</v>
      </c>
      <c r="H18" s="114">
        <f>Jun!AI18</f>
        <v>0</v>
      </c>
      <c r="I18" s="48">
        <f>Jul!AI18</f>
        <v>0</v>
      </c>
      <c r="J18" s="48">
        <f>Ago!AI18</f>
        <v>0</v>
      </c>
      <c r="K18" s="48">
        <f>Set!AI18</f>
        <v>0</v>
      </c>
      <c r="L18" s="48">
        <f>Out!AI18</f>
        <v>0</v>
      </c>
      <c r="M18" s="48">
        <f>Nov!AI18</f>
        <v>0</v>
      </c>
      <c r="N18" s="48">
        <f>Dez!AI18</f>
        <v>0</v>
      </c>
      <c r="O18" s="47"/>
      <c r="P18" s="48">
        <f t="shared" si="0"/>
        <v>0</v>
      </c>
      <c r="Q18" s="94" t="str">
        <f>IF(P106=0,"",P18/P106)</f>
        <v/>
      </c>
      <c r="R18" s="43"/>
    </row>
    <row r="19" spans="1:18">
      <c r="A19" s="4"/>
      <c r="B19" s="44" t="str">
        <f>CONCATENATE('Receitas e Despesas'!A17," - ",'Receitas e Despesas'!B17)</f>
        <v xml:space="preserve">14 - </v>
      </c>
      <c r="C19" s="114">
        <f>Jan!AI19</f>
        <v>0</v>
      </c>
      <c r="D19" s="114">
        <f>Fev!AI19</f>
        <v>0</v>
      </c>
      <c r="E19" s="114">
        <f>Mar!AI19</f>
        <v>0</v>
      </c>
      <c r="F19" s="114">
        <f>Abr!AI19</f>
        <v>0</v>
      </c>
      <c r="G19" s="114">
        <f>Mai!AI19</f>
        <v>0</v>
      </c>
      <c r="H19" s="114">
        <f>Jun!AI19</f>
        <v>0</v>
      </c>
      <c r="I19" s="48">
        <f>Jul!AI19</f>
        <v>0</v>
      </c>
      <c r="J19" s="48">
        <f>Ago!AI19</f>
        <v>0</v>
      </c>
      <c r="K19" s="48">
        <f>Set!AI19</f>
        <v>0</v>
      </c>
      <c r="L19" s="48">
        <f>Out!AI19</f>
        <v>0</v>
      </c>
      <c r="M19" s="48">
        <f>Nov!AI19</f>
        <v>0</v>
      </c>
      <c r="N19" s="48">
        <f>Dez!AI19</f>
        <v>0</v>
      </c>
      <c r="O19" s="47"/>
      <c r="P19" s="48">
        <f t="shared" si="0"/>
        <v>0</v>
      </c>
      <c r="Q19" s="94" t="str">
        <f>IF(P106=0,"",P19/P106)</f>
        <v/>
      </c>
      <c r="R19" s="43"/>
    </row>
    <row r="20" spans="1:18">
      <c r="A20" s="4"/>
      <c r="B20" s="44" t="str">
        <f>CONCATENATE('Receitas e Despesas'!A18," - ",'Receitas e Despesas'!B18)</f>
        <v xml:space="preserve">15 - </v>
      </c>
      <c r="C20" s="114">
        <f>Jan!AI20</f>
        <v>0</v>
      </c>
      <c r="D20" s="114">
        <f>Fev!AI20</f>
        <v>0</v>
      </c>
      <c r="E20" s="114">
        <f>Mar!AI20</f>
        <v>0</v>
      </c>
      <c r="F20" s="114">
        <f>Abr!AI20</f>
        <v>0</v>
      </c>
      <c r="G20" s="114">
        <f>Mai!AI20</f>
        <v>0</v>
      </c>
      <c r="H20" s="114">
        <f>Jun!AI20</f>
        <v>0</v>
      </c>
      <c r="I20" s="48">
        <f>Jul!AI20</f>
        <v>0</v>
      </c>
      <c r="J20" s="48">
        <f>Ago!AI20</f>
        <v>0</v>
      </c>
      <c r="K20" s="48">
        <f>Set!AI20</f>
        <v>0</v>
      </c>
      <c r="L20" s="48">
        <f>Out!AI20</f>
        <v>0</v>
      </c>
      <c r="M20" s="48">
        <f>Nov!AI20</f>
        <v>0</v>
      </c>
      <c r="N20" s="48">
        <f>Dez!AI20</f>
        <v>0</v>
      </c>
      <c r="O20" s="47"/>
      <c r="P20" s="48">
        <f t="shared" si="0"/>
        <v>0</v>
      </c>
      <c r="Q20" s="94" t="str">
        <f>IF(P106=0,"",P20/P106)</f>
        <v/>
      </c>
      <c r="R20" s="43"/>
    </row>
    <row r="21" spans="1:18">
      <c r="A21" s="4"/>
      <c r="B21" s="44" t="str">
        <f>CONCATENATE('Receitas e Despesas'!A19," - ",'Receitas e Despesas'!B19)</f>
        <v xml:space="preserve">16 - </v>
      </c>
      <c r="C21" s="114">
        <f>Jan!AI21</f>
        <v>0</v>
      </c>
      <c r="D21" s="114">
        <f>Fev!AI21</f>
        <v>0</v>
      </c>
      <c r="E21" s="114">
        <f>Mar!AI21</f>
        <v>0</v>
      </c>
      <c r="F21" s="114">
        <f>Abr!AI21</f>
        <v>0</v>
      </c>
      <c r="G21" s="114">
        <f>Mai!AI21</f>
        <v>0</v>
      </c>
      <c r="H21" s="114">
        <f>Jun!AI21</f>
        <v>0</v>
      </c>
      <c r="I21" s="48">
        <f>Jul!AI21</f>
        <v>0</v>
      </c>
      <c r="J21" s="48">
        <f>Ago!AI21</f>
        <v>0</v>
      </c>
      <c r="K21" s="48">
        <f>Set!AI21</f>
        <v>0</v>
      </c>
      <c r="L21" s="48">
        <f>Out!AI21</f>
        <v>0</v>
      </c>
      <c r="M21" s="48">
        <f>Nov!AI21</f>
        <v>0</v>
      </c>
      <c r="N21" s="48">
        <f>Dez!AI21</f>
        <v>0</v>
      </c>
      <c r="O21" s="47"/>
      <c r="P21" s="48">
        <f t="shared" si="0"/>
        <v>0</v>
      </c>
      <c r="Q21" s="94" t="str">
        <f>IF(P106=0,"",P21/P106)</f>
        <v/>
      </c>
      <c r="R21" s="43"/>
    </row>
    <row r="22" spans="1:18">
      <c r="A22" s="4"/>
      <c r="B22" s="44" t="str">
        <f>CONCATENATE('Receitas e Despesas'!A20," - ",'Receitas e Despesas'!B20)</f>
        <v xml:space="preserve">17 - </v>
      </c>
      <c r="C22" s="114">
        <f>Jan!AI22</f>
        <v>0</v>
      </c>
      <c r="D22" s="114">
        <f>Fev!AI22</f>
        <v>0</v>
      </c>
      <c r="E22" s="114">
        <f>Mar!AI22</f>
        <v>0</v>
      </c>
      <c r="F22" s="114">
        <f>Abr!AI22</f>
        <v>0</v>
      </c>
      <c r="G22" s="114">
        <f>Mai!AI22</f>
        <v>0</v>
      </c>
      <c r="H22" s="114">
        <f>Jun!AI22</f>
        <v>0</v>
      </c>
      <c r="I22" s="48">
        <f>Jul!AI22</f>
        <v>0</v>
      </c>
      <c r="J22" s="48">
        <f>Ago!AI22</f>
        <v>0</v>
      </c>
      <c r="K22" s="48">
        <f>Set!AI22</f>
        <v>0</v>
      </c>
      <c r="L22" s="48">
        <f>Out!AI22</f>
        <v>0</v>
      </c>
      <c r="M22" s="48">
        <f>Nov!AI22</f>
        <v>0</v>
      </c>
      <c r="N22" s="48">
        <f>Dez!AI22</f>
        <v>0</v>
      </c>
      <c r="O22" s="47"/>
      <c r="P22" s="48">
        <f t="shared" si="0"/>
        <v>0</v>
      </c>
      <c r="Q22" s="94" t="str">
        <f>IF(P106=0,"",P22/P106)</f>
        <v/>
      </c>
      <c r="R22" s="43"/>
    </row>
    <row r="23" spans="1:18">
      <c r="A23" s="4"/>
      <c r="B23" s="44" t="str">
        <f>CONCATENATE('Receitas e Despesas'!A21," - ",'Receitas e Despesas'!B21)</f>
        <v xml:space="preserve">18 - </v>
      </c>
      <c r="C23" s="114">
        <f>Jan!AI23</f>
        <v>0</v>
      </c>
      <c r="D23" s="114">
        <f>Fev!AI23</f>
        <v>0</v>
      </c>
      <c r="E23" s="114">
        <f>Mar!AI23</f>
        <v>0</v>
      </c>
      <c r="F23" s="114">
        <f>Abr!AI23</f>
        <v>0</v>
      </c>
      <c r="G23" s="114">
        <f>Mai!AI23</f>
        <v>0</v>
      </c>
      <c r="H23" s="114">
        <f>Jun!AI23</f>
        <v>0</v>
      </c>
      <c r="I23" s="48">
        <f>Jul!AI23</f>
        <v>0</v>
      </c>
      <c r="J23" s="48">
        <f>Ago!AI23</f>
        <v>0</v>
      </c>
      <c r="K23" s="48">
        <f>Set!AI23</f>
        <v>0</v>
      </c>
      <c r="L23" s="48">
        <f>Out!AI23</f>
        <v>0</v>
      </c>
      <c r="M23" s="48">
        <f>Nov!AI23</f>
        <v>0</v>
      </c>
      <c r="N23" s="48">
        <f>Dez!AI23</f>
        <v>0</v>
      </c>
      <c r="O23" s="47"/>
      <c r="P23" s="48">
        <f t="shared" si="0"/>
        <v>0</v>
      </c>
      <c r="Q23" s="94" t="str">
        <f>IF(P106=0,"",P23/P106)</f>
        <v/>
      </c>
      <c r="R23" s="43"/>
    </row>
    <row r="24" spans="1:18">
      <c r="A24" s="4"/>
      <c r="B24" s="44" t="str">
        <f>CONCATENATE('Receitas e Despesas'!A22," - ",'Receitas e Despesas'!B22)</f>
        <v xml:space="preserve">19 - </v>
      </c>
      <c r="C24" s="114">
        <f>Jan!AI24</f>
        <v>0</v>
      </c>
      <c r="D24" s="114">
        <f>Fev!AI24</f>
        <v>0</v>
      </c>
      <c r="E24" s="114">
        <f>Mar!AI24</f>
        <v>0</v>
      </c>
      <c r="F24" s="114">
        <f>Abr!AI24</f>
        <v>0</v>
      </c>
      <c r="G24" s="114">
        <f>Mai!AI24</f>
        <v>0</v>
      </c>
      <c r="H24" s="114">
        <f>Jun!AI24</f>
        <v>0</v>
      </c>
      <c r="I24" s="48">
        <f>Jul!AI24</f>
        <v>0</v>
      </c>
      <c r="J24" s="48">
        <f>Ago!AI24</f>
        <v>0</v>
      </c>
      <c r="K24" s="48">
        <f>Set!AI24</f>
        <v>0</v>
      </c>
      <c r="L24" s="48">
        <f>Out!AI24</f>
        <v>0</v>
      </c>
      <c r="M24" s="48">
        <f>Nov!AI24</f>
        <v>0</v>
      </c>
      <c r="N24" s="48">
        <f>Dez!AI24</f>
        <v>0</v>
      </c>
      <c r="O24" s="47"/>
      <c r="P24" s="48">
        <f t="shared" si="0"/>
        <v>0</v>
      </c>
      <c r="Q24" s="94" t="str">
        <f>IF(P106=0,"",P24/P106)</f>
        <v/>
      </c>
      <c r="R24" s="43"/>
    </row>
    <row r="25" spans="1:18">
      <c r="A25" s="4"/>
      <c r="B25" s="44" t="str">
        <f>CONCATENATE('Receitas e Despesas'!A23," - ",'Receitas e Despesas'!B23)</f>
        <v xml:space="preserve">20 - </v>
      </c>
      <c r="C25" s="114">
        <f>Jan!AI25</f>
        <v>0</v>
      </c>
      <c r="D25" s="114">
        <f>Fev!AI25</f>
        <v>0</v>
      </c>
      <c r="E25" s="114">
        <f>Mar!AI25</f>
        <v>0</v>
      </c>
      <c r="F25" s="114">
        <f>Abr!AI25</f>
        <v>0</v>
      </c>
      <c r="G25" s="114">
        <f>Mai!AI25</f>
        <v>0</v>
      </c>
      <c r="H25" s="114">
        <f>Jun!AI25</f>
        <v>0</v>
      </c>
      <c r="I25" s="48">
        <f>Jul!AI25</f>
        <v>0</v>
      </c>
      <c r="J25" s="48">
        <f>Ago!AI25</f>
        <v>0</v>
      </c>
      <c r="K25" s="48">
        <f>Set!AI25</f>
        <v>0</v>
      </c>
      <c r="L25" s="48">
        <f>Out!AI25</f>
        <v>0</v>
      </c>
      <c r="M25" s="48">
        <f>Nov!AI25</f>
        <v>0</v>
      </c>
      <c r="N25" s="48">
        <f>Dez!AI25</f>
        <v>0</v>
      </c>
      <c r="O25" s="47"/>
      <c r="P25" s="48">
        <f t="shared" si="0"/>
        <v>0</v>
      </c>
      <c r="Q25" s="94" t="str">
        <f>IF(P106=0,"",P25/P106)</f>
        <v/>
      </c>
      <c r="R25" s="43"/>
    </row>
    <row r="26" spans="1:18">
      <c r="A26" s="4"/>
      <c r="B26" s="44" t="str">
        <f>CONCATENATE('Receitas e Despesas'!A24," - ",'Receitas e Despesas'!B24)</f>
        <v xml:space="preserve">21 - </v>
      </c>
      <c r="C26" s="114">
        <f>Jan!AI26</f>
        <v>0</v>
      </c>
      <c r="D26" s="114">
        <f>Fev!AI26</f>
        <v>0</v>
      </c>
      <c r="E26" s="114">
        <f>Mar!AI26</f>
        <v>0</v>
      </c>
      <c r="F26" s="114">
        <f>Abr!AI26</f>
        <v>0</v>
      </c>
      <c r="G26" s="114">
        <f>Mai!AI26</f>
        <v>0</v>
      </c>
      <c r="H26" s="114">
        <f>Jun!AI26</f>
        <v>0</v>
      </c>
      <c r="I26" s="48">
        <f>Jul!AI26</f>
        <v>0</v>
      </c>
      <c r="J26" s="48">
        <f>Ago!AI26</f>
        <v>0</v>
      </c>
      <c r="K26" s="48">
        <f>Set!AI26</f>
        <v>0</v>
      </c>
      <c r="L26" s="48">
        <f>Out!AI26</f>
        <v>0</v>
      </c>
      <c r="M26" s="48">
        <f>Nov!AI26</f>
        <v>0</v>
      </c>
      <c r="N26" s="48">
        <f>Dez!AI26</f>
        <v>0</v>
      </c>
      <c r="O26" s="47"/>
      <c r="P26" s="48">
        <f t="shared" si="0"/>
        <v>0</v>
      </c>
      <c r="Q26" s="94" t="str">
        <f>IF(P106=0,"",P26/P106)</f>
        <v/>
      </c>
      <c r="R26" s="43"/>
    </row>
    <row r="27" spans="1:18">
      <c r="A27" s="4"/>
      <c r="B27" s="44" t="str">
        <f>CONCATENATE('Receitas e Despesas'!A25," - ",'Receitas e Despesas'!B25)</f>
        <v xml:space="preserve">22 - </v>
      </c>
      <c r="C27" s="114">
        <f>Jan!AI27</f>
        <v>0</v>
      </c>
      <c r="D27" s="114">
        <f>Fev!AI27</f>
        <v>0</v>
      </c>
      <c r="E27" s="114">
        <f>Mar!AI27</f>
        <v>0</v>
      </c>
      <c r="F27" s="114">
        <f>Abr!AI27</f>
        <v>0</v>
      </c>
      <c r="G27" s="114">
        <f>Mai!AI27</f>
        <v>0</v>
      </c>
      <c r="H27" s="114">
        <f>Jun!AI27</f>
        <v>0</v>
      </c>
      <c r="I27" s="48">
        <f>Jul!AI27</f>
        <v>0</v>
      </c>
      <c r="J27" s="48">
        <f>Ago!AI27</f>
        <v>0</v>
      </c>
      <c r="K27" s="48">
        <f>Set!AI27</f>
        <v>0</v>
      </c>
      <c r="L27" s="48">
        <f>Out!AI27</f>
        <v>0</v>
      </c>
      <c r="M27" s="48">
        <f>Nov!AI27</f>
        <v>0</v>
      </c>
      <c r="N27" s="48">
        <f>Dez!AI27</f>
        <v>0</v>
      </c>
      <c r="O27" s="47"/>
      <c r="P27" s="48">
        <f t="shared" si="0"/>
        <v>0</v>
      </c>
      <c r="Q27" s="94" t="str">
        <f>IF(P106=0,"",P27/P106)</f>
        <v/>
      </c>
      <c r="R27" s="43"/>
    </row>
    <row r="28" spans="1:18">
      <c r="A28" s="4"/>
      <c r="B28" s="44" t="str">
        <f>CONCATENATE('Receitas e Despesas'!A26," - ",'Receitas e Despesas'!B26)</f>
        <v xml:space="preserve">23 - </v>
      </c>
      <c r="C28" s="114">
        <f>Jan!AI28</f>
        <v>0</v>
      </c>
      <c r="D28" s="114">
        <f>Fev!AI28</f>
        <v>0</v>
      </c>
      <c r="E28" s="114">
        <f>Mar!AI28</f>
        <v>0</v>
      </c>
      <c r="F28" s="114">
        <f>Abr!AI28</f>
        <v>0</v>
      </c>
      <c r="G28" s="114">
        <f>Mai!AI28</f>
        <v>0</v>
      </c>
      <c r="H28" s="114">
        <f>Jun!AI28</f>
        <v>0</v>
      </c>
      <c r="I28" s="48">
        <f>Jul!AI28</f>
        <v>0</v>
      </c>
      <c r="J28" s="48">
        <f>Ago!AI28</f>
        <v>0</v>
      </c>
      <c r="K28" s="48">
        <f>Set!AI28</f>
        <v>0</v>
      </c>
      <c r="L28" s="48">
        <f>Out!AI28</f>
        <v>0</v>
      </c>
      <c r="M28" s="48">
        <f>Nov!AI28</f>
        <v>0</v>
      </c>
      <c r="N28" s="48">
        <f>Dez!AI28</f>
        <v>0</v>
      </c>
      <c r="O28" s="47"/>
      <c r="P28" s="48">
        <f t="shared" si="0"/>
        <v>0</v>
      </c>
      <c r="Q28" s="94" t="str">
        <f>IF(P106=0,"",P28/P106)</f>
        <v/>
      </c>
      <c r="R28" s="43"/>
    </row>
    <row r="29" spans="1:18">
      <c r="A29" s="4"/>
      <c r="B29" s="44" t="str">
        <f>CONCATENATE('Receitas e Despesas'!A27," - ",'Receitas e Despesas'!B27)</f>
        <v xml:space="preserve">24 - </v>
      </c>
      <c r="C29" s="114">
        <f>Jan!AI29</f>
        <v>0</v>
      </c>
      <c r="D29" s="114">
        <f>Fev!AI29</f>
        <v>0</v>
      </c>
      <c r="E29" s="114">
        <f>Mar!AI29</f>
        <v>0</v>
      </c>
      <c r="F29" s="114">
        <f>Abr!AI29</f>
        <v>0</v>
      </c>
      <c r="G29" s="114">
        <f>Mai!AI29</f>
        <v>0</v>
      </c>
      <c r="H29" s="114">
        <f>Jun!AI29</f>
        <v>0</v>
      </c>
      <c r="I29" s="48">
        <f>Jul!AI29</f>
        <v>0</v>
      </c>
      <c r="J29" s="48">
        <f>Ago!AI29</f>
        <v>0</v>
      </c>
      <c r="K29" s="48">
        <f>Set!AI29</f>
        <v>0</v>
      </c>
      <c r="L29" s="48">
        <f>Out!AI29</f>
        <v>0</v>
      </c>
      <c r="M29" s="48">
        <f>Nov!AI29</f>
        <v>0</v>
      </c>
      <c r="N29" s="48">
        <f>Dez!AI29</f>
        <v>0</v>
      </c>
      <c r="O29" s="47"/>
      <c r="P29" s="48">
        <f t="shared" si="0"/>
        <v>0</v>
      </c>
      <c r="Q29" s="94" t="str">
        <f>IF(P106=0,"",P29/P106)</f>
        <v/>
      </c>
      <c r="R29" s="43"/>
    </row>
    <row r="30" spans="1:18">
      <c r="A30" s="4"/>
      <c r="B30" s="44" t="str">
        <f>CONCATENATE('Receitas e Despesas'!A28," - ",'Receitas e Despesas'!B28)</f>
        <v xml:space="preserve">25 - </v>
      </c>
      <c r="C30" s="114">
        <f>Jan!AI30</f>
        <v>0</v>
      </c>
      <c r="D30" s="114">
        <f>Fev!AI30</f>
        <v>0</v>
      </c>
      <c r="E30" s="114">
        <f>Mar!AI30</f>
        <v>0</v>
      </c>
      <c r="F30" s="114">
        <f>Abr!AI30</f>
        <v>0</v>
      </c>
      <c r="G30" s="114">
        <f>Mai!AI30</f>
        <v>0</v>
      </c>
      <c r="H30" s="114">
        <f>Jun!AI30</f>
        <v>0</v>
      </c>
      <c r="I30" s="48">
        <f>Jul!AI30</f>
        <v>0</v>
      </c>
      <c r="J30" s="48">
        <f>Ago!AI30</f>
        <v>0</v>
      </c>
      <c r="K30" s="48">
        <f>Set!AI30</f>
        <v>0</v>
      </c>
      <c r="L30" s="48">
        <f>Out!AI30</f>
        <v>0</v>
      </c>
      <c r="M30" s="48">
        <f>Nov!AI30</f>
        <v>0</v>
      </c>
      <c r="N30" s="48">
        <f>Dez!AI30</f>
        <v>0</v>
      </c>
      <c r="O30" s="47"/>
      <c r="P30" s="48">
        <f t="shared" si="0"/>
        <v>0</v>
      </c>
      <c r="Q30" s="94" t="str">
        <f>IF(P106=0,"",P30/P106)</f>
        <v/>
      </c>
      <c r="R30" s="43"/>
    </row>
    <row r="31" spans="1:18">
      <c r="A31" s="4"/>
      <c r="B31" s="44" t="str">
        <f>CONCATENATE('Receitas e Despesas'!A29," - ",'Receitas e Despesas'!B29)</f>
        <v xml:space="preserve">26 - </v>
      </c>
      <c r="C31" s="114">
        <f>Jan!AI31</f>
        <v>0</v>
      </c>
      <c r="D31" s="114">
        <f>Fev!AI31</f>
        <v>0</v>
      </c>
      <c r="E31" s="114">
        <f>Mar!AI31</f>
        <v>0</v>
      </c>
      <c r="F31" s="114">
        <f>Abr!AI31</f>
        <v>0</v>
      </c>
      <c r="G31" s="114">
        <f>Mai!AI31</f>
        <v>0</v>
      </c>
      <c r="H31" s="114">
        <f>Jun!AI31</f>
        <v>0</v>
      </c>
      <c r="I31" s="48">
        <f>Jul!AI31</f>
        <v>0</v>
      </c>
      <c r="J31" s="48">
        <f>Ago!AI31</f>
        <v>0</v>
      </c>
      <c r="K31" s="48">
        <f>Set!AI31</f>
        <v>0</v>
      </c>
      <c r="L31" s="48">
        <f>Out!AI31</f>
        <v>0</v>
      </c>
      <c r="M31" s="48">
        <f>Nov!AI31</f>
        <v>0</v>
      </c>
      <c r="N31" s="48">
        <f>Dez!AI31</f>
        <v>0</v>
      </c>
      <c r="O31" s="47"/>
      <c r="P31" s="48">
        <f t="shared" si="0"/>
        <v>0</v>
      </c>
      <c r="Q31" s="94" t="str">
        <f>IF(P106=0,"",P31/P106)</f>
        <v/>
      </c>
      <c r="R31" s="43"/>
    </row>
    <row r="32" spans="1:18">
      <c r="A32" s="4"/>
      <c r="B32" s="44" t="str">
        <f>CONCATENATE('Receitas e Despesas'!A30," - ",'Receitas e Despesas'!B30)</f>
        <v xml:space="preserve">27 - </v>
      </c>
      <c r="C32" s="114">
        <f>Jan!AI32</f>
        <v>0</v>
      </c>
      <c r="D32" s="114">
        <f>Fev!AI32</f>
        <v>0</v>
      </c>
      <c r="E32" s="114">
        <f>Mar!AI32</f>
        <v>0</v>
      </c>
      <c r="F32" s="114">
        <f>Abr!AI32</f>
        <v>0</v>
      </c>
      <c r="G32" s="114">
        <f>Mai!AI32</f>
        <v>0</v>
      </c>
      <c r="H32" s="114">
        <f>Jun!AI32</f>
        <v>0</v>
      </c>
      <c r="I32" s="48">
        <f>Jul!AI32</f>
        <v>0</v>
      </c>
      <c r="J32" s="48">
        <f>Ago!AI32</f>
        <v>0</v>
      </c>
      <c r="K32" s="48">
        <f>Set!AI32</f>
        <v>0</v>
      </c>
      <c r="L32" s="48">
        <f>Out!AI32</f>
        <v>0</v>
      </c>
      <c r="M32" s="48">
        <f>Nov!AI32</f>
        <v>0</v>
      </c>
      <c r="N32" s="48">
        <f>Dez!AI32</f>
        <v>0</v>
      </c>
      <c r="O32" s="47"/>
      <c r="P32" s="48">
        <f t="shared" si="0"/>
        <v>0</v>
      </c>
      <c r="Q32" s="94" t="str">
        <f>IF(P106=0,"",P32/P106)</f>
        <v/>
      </c>
      <c r="R32" s="43"/>
    </row>
    <row r="33" spans="1:18">
      <c r="A33" s="4"/>
      <c r="B33" s="44" t="str">
        <f>CONCATENATE('Receitas e Despesas'!A31," - ",'Receitas e Despesas'!B31)</f>
        <v xml:space="preserve">28 - </v>
      </c>
      <c r="C33" s="114">
        <f>Jan!AI33</f>
        <v>0</v>
      </c>
      <c r="D33" s="114">
        <f>Fev!AI33</f>
        <v>0</v>
      </c>
      <c r="E33" s="114">
        <f>Mar!AI33</f>
        <v>0</v>
      </c>
      <c r="F33" s="114">
        <f>Abr!AI33</f>
        <v>0</v>
      </c>
      <c r="G33" s="114">
        <f>Mai!AI33</f>
        <v>0</v>
      </c>
      <c r="H33" s="114">
        <f>Jun!AI33</f>
        <v>0</v>
      </c>
      <c r="I33" s="48">
        <f>Jul!AI33</f>
        <v>0</v>
      </c>
      <c r="J33" s="48">
        <f>Ago!AI33</f>
        <v>0</v>
      </c>
      <c r="K33" s="48">
        <f>Set!AI33</f>
        <v>0</v>
      </c>
      <c r="L33" s="48">
        <f>Out!AI33</f>
        <v>0</v>
      </c>
      <c r="M33" s="48">
        <f>Nov!AI33</f>
        <v>0</v>
      </c>
      <c r="N33" s="48">
        <f>Dez!AI33</f>
        <v>0</v>
      </c>
      <c r="O33" s="47"/>
      <c r="P33" s="48">
        <f t="shared" si="0"/>
        <v>0</v>
      </c>
      <c r="Q33" s="94" t="str">
        <f>IF(P106=0,"",P33/P106)</f>
        <v/>
      </c>
      <c r="R33" s="43"/>
    </row>
    <row r="34" spans="1:18">
      <c r="A34" s="4"/>
      <c r="B34" s="44" t="str">
        <f>CONCATENATE('Receitas e Despesas'!A32," - ",'Receitas e Despesas'!B32)</f>
        <v xml:space="preserve">29 - </v>
      </c>
      <c r="C34" s="114">
        <f>Jan!AI34</f>
        <v>0</v>
      </c>
      <c r="D34" s="114">
        <f>Fev!AI34</f>
        <v>0</v>
      </c>
      <c r="E34" s="114">
        <f>Mar!AI34</f>
        <v>0</v>
      </c>
      <c r="F34" s="114">
        <f>Abr!AI34</f>
        <v>0</v>
      </c>
      <c r="G34" s="114">
        <f>Mai!AI34</f>
        <v>0</v>
      </c>
      <c r="H34" s="114">
        <f>Jun!AI34</f>
        <v>0</v>
      </c>
      <c r="I34" s="48">
        <f>Jul!AI34</f>
        <v>0</v>
      </c>
      <c r="J34" s="48">
        <f>Ago!AI34</f>
        <v>0</v>
      </c>
      <c r="K34" s="48">
        <f>Set!AI34</f>
        <v>0</v>
      </c>
      <c r="L34" s="48">
        <f>Out!AI34</f>
        <v>0</v>
      </c>
      <c r="M34" s="48">
        <f>Nov!AI34</f>
        <v>0</v>
      </c>
      <c r="N34" s="48">
        <f>Dez!AI34</f>
        <v>0</v>
      </c>
      <c r="O34" s="47"/>
      <c r="P34" s="48">
        <f t="shared" si="0"/>
        <v>0</v>
      </c>
      <c r="Q34" s="94" t="str">
        <f>IF(P106=0,"",P34/P106)</f>
        <v/>
      </c>
      <c r="R34" s="43"/>
    </row>
    <row r="35" spans="1:18">
      <c r="A35" s="4"/>
      <c r="B35" s="44" t="str">
        <f>CONCATENATE('Receitas e Despesas'!A33," - ",'Receitas e Despesas'!B33)</f>
        <v xml:space="preserve">30 - </v>
      </c>
      <c r="C35" s="114">
        <f>Jan!AI35</f>
        <v>0</v>
      </c>
      <c r="D35" s="114">
        <f>Fev!AI35</f>
        <v>0</v>
      </c>
      <c r="E35" s="114">
        <f>Mar!AI35</f>
        <v>0</v>
      </c>
      <c r="F35" s="114">
        <f>Abr!AI35</f>
        <v>0</v>
      </c>
      <c r="G35" s="114">
        <f>Mai!AI35</f>
        <v>0</v>
      </c>
      <c r="H35" s="114">
        <f>Jun!AI35</f>
        <v>0</v>
      </c>
      <c r="I35" s="48">
        <f>Jul!AI35</f>
        <v>0</v>
      </c>
      <c r="J35" s="48">
        <f>Ago!AI35</f>
        <v>0</v>
      </c>
      <c r="K35" s="48">
        <f>Set!AI35</f>
        <v>0</v>
      </c>
      <c r="L35" s="48">
        <f>Out!AI35</f>
        <v>0</v>
      </c>
      <c r="M35" s="48">
        <f>Nov!AI35</f>
        <v>0</v>
      </c>
      <c r="N35" s="48">
        <f>Dez!AI35</f>
        <v>0</v>
      </c>
      <c r="O35" s="47"/>
      <c r="P35" s="48">
        <f t="shared" si="0"/>
        <v>0</v>
      </c>
      <c r="Q35" s="94" t="str">
        <f>IF(P106=0,"",P35/P106)</f>
        <v/>
      </c>
      <c r="R35" s="43"/>
    </row>
    <row r="36" spans="1:18">
      <c r="A36" s="4"/>
      <c r="B36" s="44" t="str">
        <f>CONCATENATE('Receitas e Despesas'!A34," - ",'Receitas e Despesas'!B34)</f>
        <v xml:space="preserve">31 - </v>
      </c>
      <c r="C36" s="114">
        <f>Jan!AI36</f>
        <v>0</v>
      </c>
      <c r="D36" s="114">
        <f>Fev!AI36</f>
        <v>0</v>
      </c>
      <c r="E36" s="114">
        <f>Mar!AI36</f>
        <v>0</v>
      </c>
      <c r="F36" s="114">
        <f>Abr!AI36</f>
        <v>0</v>
      </c>
      <c r="G36" s="114">
        <f>Mai!AI36</f>
        <v>0</v>
      </c>
      <c r="H36" s="114">
        <f>Jun!AI36</f>
        <v>0</v>
      </c>
      <c r="I36" s="48">
        <f>Jul!AI36</f>
        <v>0</v>
      </c>
      <c r="J36" s="48">
        <f>Ago!AI36</f>
        <v>0</v>
      </c>
      <c r="K36" s="48">
        <f>Set!AI36</f>
        <v>0</v>
      </c>
      <c r="L36" s="48">
        <f>Out!AI36</f>
        <v>0</v>
      </c>
      <c r="M36" s="48">
        <f>Nov!AI36</f>
        <v>0</v>
      </c>
      <c r="N36" s="48">
        <f>Dez!AI36</f>
        <v>0</v>
      </c>
      <c r="O36" s="47"/>
      <c r="P36" s="48">
        <f t="shared" si="0"/>
        <v>0</v>
      </c>
      <c r="Q36" s="94" t="str">
        <f>IF(P106=0,"",P36/P106)</f>
        <v/>
      </c>
      <c r="R36" s="43"/>
    </row>
    <row r="37" spans="1:18">
      <c r="A37" s="4"/>
      <c r="B37" s="44" t="str">
        <f>CONCATENATE('Receitas e Despesas'!A35," - ",'Receitas e Despesas'!B35)</f>
        <v xml:space="preserve">32 - </v>
      </c>
      <c r="C37" s="114">
        <f>Jan!AI37</f>
        <v>0</v>
      </c>
      <c r="D37" s="114">
        <f>Fev!AI37</f>
        <v>0</v>
      </c>
      <c r="E37" s="114">
        <f>Mar!AI37</f>
        <v>0</v>
      </c>
      <c r="F37" s="114">
        <f>Abr!AI37</f>
        <v>0</v>
      </c>
      <c r="G37" s="114">
        <f>Mai!AI37</f>
        <v>0</v>
      </c>
      <c r="H37" s="114">
        <f>Jun!AI37</f>
        <v>0</v>
      </c>
      <c r="I37" s="48">
        <f>Jul!AI37</f>
        <v>0</v>
      </c>
      <c r="J37" s="48">
        <f>Ago!AI37</f>
        <v>0</v>
      </c>
      <c r="K37" s="48">
        <f>Set!AI37</f>
        <v>0</v>
      </c>
      <c r="L37" s="48">
        <f>Out!AI37</f>
        <v>0</v>
      </c>
      <c r="M37" s="48">
        <f>Nov!AI37</f>
        <v>0</v>
      </c>
      <c r="N37" s="48">
        <f>Dez!AI37</f>
        <v>0</v>
      </c>
      <c r="O37" s="47"/>
      <c r="P37" s="48">
        <f t="shared" si="0"/>
        <v>0</v>
      </c>
      <c r="Q37" s="94" t="str">
        <f>IF(P106=0,"",P37/P106)</f>
        <v/>
      </c>
      <c r="R37" s="43"/>
    </row>
    <row r="38" spans="1:18">
      <c r="A38" s="4"/>
      <c r="B38" s="44" t="str">
        <f>CONCATENATE('Receitas e Despesas'!A36," - ",'Receitas e Despesas'!B36)</f>
        <v xml:space="preserve">33 - </v>
      </c>
      <c r="C38" s="114">
        <f>Jan!AI38</f>
        <v>0</v>
      </c>
      <c r="D38" s="114">
        <f>Fev!AI38</f>
        <v>0</v>
      </c>
      <c r="E38" s="114">
        <f>Mar!AI38</f>
        <v>0</v>
      </c>
      <c r="F38" s="114">
        <f>Abr!AI38</f>
        <v>0</v>
      </c>
      <c r="G38" s="114">
        <f>Mai!AI38</f>
        <v>0</v>
      </c>
      <c r="H38" s="114">
        <f>Jun!AI38</f>
        <v>0</v>
      </c>
      <c r="I38" s="48">
        <f>Jul!AI38</f>
        <v>0</v>
      </c>
      <c r="J38" s="48">
        <f>Ago!AI38</f>
        <v>0</v>
      </c>
      <c r="K38" s="48">
        <f>Set!AI38</f>
        <v>0</v>
      </c>
      <c r="L38" s="48">
        <f>Out!AI38</f>
        <v>0</v>
      </c>
      <c r="M38" s="48">
        <f>Nov!AI38</f>
        <v>0</v>
      </c>
      <c r="N38" s="48">
        <f>Dez!AI38</f>
        <v>0</v>
      </c>
      <c r="O38" s="47"/>
      <c r="P38" s="48">
        <f t="shared" si="0"/>
        <v>0</v>
      </c>
      <c r="Q38" s="94" t="str">
        <f>IF(P106=0,"",P38/P106)</f>
        <v/>
      </c>
      <c r="R38" s="43"/>
    </row>
    <row r="39" spans="1:18">
      <c r="A39" s="4"/>
      <c r="B39" s="44" t="str">
        <f>CONCATENATE('Receitas e Despesas'!A37," - ",'Receitas e Despesas'!B37)</f>
        <v xml:space="preserve">34 - </v>
      </c>
      <c r="C39" s="114">
        <f>Jan!AI39</f>
        <v>0</v>
      </c>
      <c r="D39" s="114">
        <f>Fev!AI39</f>
        <v>0</v>
      </c>
      <c r="E39" s="114">
        <f>Mar!AI39</f>
        <v>0</v>
      </c>
      <c r="F39" s="114">
        <f>Abr!AI39</f>
        <v>0</v>
      </c>
      <c r="G39" s="114">
        <f>Mai!AI39</f>
        <v>0</v>
      </c>
      <c r="H39" s="114">
        <f>Jun!AI39</f>
        <v>0</v>
      </c>
      <c r="I39" s="48">
        <f>Jul!AI39</f>
        <v>0</v>
      </c>
      <c r="J39" s="48">
        <f>Ago!AI39</f>
        <v>0</v>
      </c>
      <c r="K39" s="48">
        <f>Set!AI39</f>
        <v>0</v>
      </c>
      <c r="L39" s="48">
        <f>Out!AI39</f>
        <v>0</v>
      </c>
      <c r="M39" s="48">
        <f>Nov!AI39</f>
        <v>0</v>
      </c>
      <c r="N39" s="48">
        <f>Dez!AI39</f>
        <v>0</v>
      </c>
      <c r="O39" s="47"/>
      <c r="P39" s="48">
        <f t="shared" si="0"/>
        <v>0</v>
      </c>
      <c r="Q39" s="94" t="str">
        <f>IF(P106=0,"",P39/P106)</f>
        <v/>
      </c>
      <c r="R39" s="43"/>
    </row>
    <row r="40" spans="1:18">
      <c r="A40" s="4"/>
      <c r="B40" s="44" t="str">
        <f>CONCATENATE('Receitas e Despesas'!A38," - ",'Receitas e Despesas'!B38)</f>
        <v xml:space="preserve">35 - </v>
      </c>
      <c r="C40" s="114">
        <f>Jan!AI40</f>
        <v>0</v>
      </c>
      <c r="D40" s="114">
        <f>Fev!AI40</f>
        <v>0</v>
      </c>
      <c r="E40" s="114">
        <f>Mar!AI40</f>
        <v>0</v>
      </c>
      <c r="F40" s="114">
        <f>Abr!AI40</f>
        <v>0</v>
      </c>
      <c r="G40" s="114">
        <f>Mai!AI40</f>
        <v>0</v>
      </c>
      <c r="H40" s="114">
        <f>Jun!AI40</f>
        <v>0</v>
      </c>
      <c r="I40" s="48">
        <f>Jul!AI40</f>
        <v>0</v>
      </c>
      <c r="J40" s="48">
        <f>Ago!AI40</f>
        <v>0</v>
      </c>
      <c r="K40" s="48">
        <f>Set!AI40</f>
        <v>0</v>
      </c>
      <c r="L40" s="48">
        <f>Out!AI40</f>
        <v>0</v>
      </c>
      <c r="M40" s="48">
        <f>Nov!AI40</f>
        <v>0</v>
      </c>
      <c r="N40" s="48">
        <f>Dez!AI40</f>
        <v>0</v>
      </c>
      <c r="O40" s="47"/>
      <c r="P40" s="48">
        <f t="shared" si="0"/>
        <v>0</v>
      </c>
      <c r="Q40" s="94" t="str">
        <f>IF(P106=0,"",P40/P106)</f>
        <v/>
      </c>
      <c r="R40" s="43"/>
    </row>
    <row r="41" spans="1:18">
      <c r="A41" s="4"/>
      <c r="B41" s="44" t="str">
        <f>CONCATENATE('Receitas e Despesas'!A39," - ",'Receitas e Despesas'!B39)</f>
        <v xml:space="preserve">36 - </v>
      </c>
      <c r="C41" s="114">
        <f>Jan!AI41</f>
        <v>0</v>
      </c>
      <c r="D41" s="114">
        <f>Fev!AI41</f>
        <v>0</v>
      </c>
      <c r="E41" s="114">
        <f>Mar!AI41</f>
        <v>0</v>
      </c>
      <c r="F41" s="114">
        <f>Abr!AI41</f>
        <v>0</v>
      </c>
      <c r="G41" s="114">
        <f>Mai!AI41</f>
        <v>0</v>
      </c>
      <c r="H41" s="114">
        <f>Jun!AI41</f>
        <v>0</v>
      </c>
      <c r="I41" s="48">
        <f>Jul!AI41</f>
        <v>0</v>
      </c>
      <c r="J41" s="48">
        <f>Ago!AI41</f>
        <v>0</v>
      </c>
      <c r="K41" s="48">
        <f>Set!AI41</f>
        <v>0</v>
      </c>
      <c r="L41" s="48">
        <f>Out!AI41</f>
        <v>0</v>
      </c>
      <c r="M41" s="48">
        <f>Nov!AI41</f>
        <v>0</v>
      </c>
      <c r="N41" s="48">
        <f>Dez!AI41</f>
        <v>0</v>
      </c>
      <c r="O41" s="47"/>
      <c r="P41" s="48">
        <f t="shared" si="0"/>
        <v>0</v>
      </c>
      <c r="Q41" s="94" t="str">
        <f>IF(P106=0,"",P41/P106)</f>
        <v/>
      </c>
      <c r="R41" s="43"/>
    </row>
    <row r="42" spans="1:18">
      <c r="A42" s="4"/>
      <c r="B42" s="44" t="str">
        <f>CONCATENATE('Receitas e Despesas'!A40," - ",'Receitas e Despesas'!B40)</f>
        <v xml:space="preserve">37 - </v>
      </c>
      <c r="C42" s="114">
        <f>Jan!AI42</f>
        <v>0</v>
      </c>
      <c r="D42" s="114">
        <f>Fev!AI42</f>
        <v>0</v>
      </c>
      <c r="E42" s="114">
        <f>Mar!AI42</f>
        <v>0</v>
      </c>
      <c r="F42" s="114">
        <f>Abr!AI42</f>
        <v>0</v>
      </c>
      <c r="G42" s="114">
        <f>Mai!AI42</f>
        <v>0</v>
      </c>
      <c r="H42" s="114">
        <f>Jun!AI42</f>
        <v>0</v>
      </c>
      <c r="I42" s="48">
        <f>Jul!AI42</f>
        <v>0</v>
      </c>
      <c r="J42" s="48">
        <f>Ago!AI42</f>
        <v>0</v>
      </c>
      <c r="K42" s="48">
        <f>Set!AI42</f>
        <v>0</v>
      </c>
      <c r="L42" s="48">
        <f>Out!AI42</f>
        <v>0</v>
      </c>
      <c r="M42" s="48">
        <f>Nov!AI42</f>
        <v>0</v>
      </c>
      <c r="N42" s="48">
        <f>Dez!AI42</f>
        <v>0</v>
      </c>
      <c r="O42" s="47"/>
      <c r="P42" s="48">
        <f t="shared" si="0"/>
        <v>0</v>
      </c>
      <c r="Q42" s="94" t="str">
        <f>IF(P106=0,"",P42/P106)</f>
        <v/>
      </c>
      <c r="R42" s="43"/>
    </row>
    <row r="43" spans="1:18">
      <c r="A43" s="4"/>
      <c r="B43" s="44" t="str">
        <f>CONCATENATE('Receitas e Despesas'!A41," - ",'Receitas e Despesas'!B41)</f>
        <v xml:space="preserve">38 - </v>
      </c>
      <c r="C43" s="114">
        <f>Jan!AI43</f>
        <v>0</v>
      </c>
      <c r="D43" s="114">
        <f>Fev!AI43</f>
        <v>0</v>
      </c>
      <c r="E43" s="114">
        <f>Mar!AI43</f>
        <v>0</v>
      </c>
      <c r="F43" s="114">
        <f>Abr!AI43</f>
        <v>0</v>
      </c>
      <c r="G43" s="114">
        <f>Mai!AI43</f>
        <v>0</v>
      </c>
      <c r="H43" s="114">
        <f>Jun!AI43</f>
        <v>0</v>
      </c>
      <c r="I43" s="48">
        <f>Jul!AI43</f>
        <v>0</v>
      </c>
      <c r="J43" s="48">
        <f>Ago!AI43</f>
        <v>0</v>
      </c>
      <c r="K43" s="48">
        <f>Set!AI43</f>
        <v>0</v>
      </c>
      <c r="L43" s="48">
        <f>Out!AI43</f>
        <v>0</v>
      </c>
      <c r="M43" s="48">
        <f>Nov!AI43</f>
        <v>0</v>
      </c>
      <c r="N43" s="48">
        <f>Dez!AI43</f>
        <v>0</v>
      </c>
      <c r="O43" s="47"/>
      <c r="P43" s="48">
        <f t="shared" si="0"/>
        <v>0</v>
      </c>
      <c r="Q43" s="94" t="str">
        <f>IF(P106=0,"",P43/P106)</f>
        <v/>
      </c>
      <c r="R43" s="43"/>
    </row>
    <row r="44" spans="1:18">
      <c r="A44" s="4"/>
      <c r="B44" s="44" t="str">
        <f>CONCATENATE('Receitas e Despesas'!A42," - ",'Receitas e Despesas'!B42)</f>
        <v xml:space="preserve">39 - </v>
      </c>
      <c r="C44" s="114">
        <f>Jan!AI44</f>
        <v>0</v>
      </c>
      <c r="D44" s="114">
        <f>Fev!AI44</f>
        <v>0</v>
      </c>
      <c r="E44" s="114">
        <f>Mar!AI44</f>
        <v>0</v>
      </c>
      <c r="F44" s="114">
        <f>Abr!AI44</f>
        <v>0</v>
      </c>
      <c r="G44" s="114">
        <f>Mai!AI44</f>
        <v>0</v>
      </c>
      <c r="H44" s="114">
        <f>Jun!AI44</f>
        <v>0</v>
      </c>
      <c r="I44" s="48">
        <f>Jul!AI44</f>
        <v>0</v>
      </c>
      <c r="J44" s="48">
        <f>Ago!AI44</f>
        <v>0</v>
      </c>
      <c r="K44" s="48">
        <f>Set!AI44</f>
        <v>0</v>
      </c>
      <c r="L44" s="48">
        <f>Out!AI44</f>
        <v>0</v>
      </c>
      <c r="M44" s="48">
        <f>Nov!AI44</f>
        <v>0</v>
      </c>
      <c r="N44" s="48">
        <f>Dez!AI44</f>
        <v>0</v>
      </c>
      <c r="O44" s="47"/>
      <c r="P44" s="48">
        <f t="shared" si="0"/>
        <v>0</v>
      </c>
      <c r="Q44" s="94" t="str">
        <f>IF(P106=0,"",P44/P106)</f>
        <v/>
      </c>
      <c r="R44" s="43"/>
    </row>
    <row r="45" spans="1:18">
      <c r="A45" s="4"/>
      <c r="B45" s="44" t="str">
        <f>CONCATENATE('Receitas e Despesas'!A43," - ",'Receitas e Despesas'!B43)</f>
        <v xml:space="preserve">40 - </v>
      </c>
      <c r="C45" s="114">
        <f>Jan!AI45</f>
        <v>0</v>
      </c>
      <c r="D45" s="114">
        <f>Fev!AI45</f>
        <v>0</v>
      </c>
      <c r="E45" s="114">
        <f>Mar!AI45</f>
        <v>0</v>
      </c>
      <c r="F45" s="114">
        <f>Abr!AI45</f>
        <v>0</v>
      </c>
      <c r="G45" s="114">
        <f>Mai!AI45</f>
        <v>0</v>
      </c>
      <c r="H45" s="114">
        <f>Jun!AI45</f>
        <v>0</v>
      </c>
      <c r="I45" s="48">
        <f>Jul!AI45</f>
        <v>0</v>
      </c>
      <c r="J45" s="48">
        <f>Ago!AI45</f>
        <v>0</v>
      </c>
      <c r="K45" s="48">
        <f>Set!AI45</f>
        <v>0</v>
      </c>
      <c r="L45" s="48">
        <f>Out!AI45</f>
        <v>0</v>
      </c>
      <c r="M45" s="48">
        <f>Nov!AI45</f>
        <v>0</v>
      </c>
      <c r="N45" s="48">
        <f>Dez!AI45</f>
        <v>0</v>
      </c>
      <c r="O45" s="47"/>
      <c r="P45" s="48">
        <f t="shared" si="0"/>
        <v>0</v>
      </c>
      <c r="Q45" s="94" t="str">
        <f>IF(P106=0,"",P45/P106)</f>
        <v/>
      </c>
      <c r="R45" s="43"/>
    </row>
    <row r="46" spans="1:18">
      <c r="A46" s="4"/>
      <c r="B46" s="44" t="str">
        <f>CONCATENATE('Receitas e Despesas'!A44," - ",'Receitas e Despesas'!B44)</f>
        <v xml:space="preserve">41 - </v>
      </c>
      <c r="C46" s="114">
        <f>Jan!AI46</f>
        <v>0</v>
      </c>
      <c r="D46" s="114">
        <f>Fev!AI46</f>
        <v>0</v>
      </c>
      <c r="E46" s="114">
        <f>Mar!AI46</f>
        <v>0</v>
      </c>
      <c r="F46" s="114">
        <f>Abr!AI46</f>
        <v>0</v>
      </c>
      <c r="G46" s="114">
        <f>Mai!AI46</f>
        <v>0</v>
      </c>
      <c r="H46" s="114">
        <f>Jun!AI46</f>
        <v>0</v>
      </c>
      <c r="I46" s="48">
        <f>Jul!AI46</f>
        <v>0</v>
      </c>
      <c r="J46" s="48">
        <f>Ago!AI46</f>
        <v>0</v>
      </c>
      <c r="K46" s="48">
        <f>Set!AI46</f>
        <v>0</v>
      </c>
      <c r="L46" s="48">
        <f>Out!AI46</f>
        <v>0</v>
      </c>
      <c r="M46" s="48">
        <f>Nov!AI46</f>
        <v>0</v>
      </c>
      <c r="N46" s="48">
        <f>Dez!AI46</f>
        <v>0</v>
      </c>
      <c r="O46" s="47"/>
      <c r="P46" s="48">
        <f t="shared" si="0"/>
        <v>0</v>
      </c>
      <c r="Q46" s="94" t="str">
        <f>IF(P106=0,"",P46/P106)</f>
        <v/>
      </c>
      <c r="R46" s="43"/>
    </row>
    <row r="47" spans="1:18">
      <c r="A47" s="4"/>
      <c r="B47" s="44" t="str">
        <f>CONCATENATE('Receitas e Despesas'!A45," - ",'Receitas e Despesas'!B45)</f>
        <v xml:space="preserve">42 - </v>
      </c>
      <c r="C47" s="114">
        <f>Jan!AI47</f>
        <v>0</v>
      </c>
      <c r="D47" s="114">
        <f>Fev!AI47</f>
        <v>0</v>
      </c>
      <c r="E47" s="114">
        <f>Mar!AI47</f>
        <v>0</v>
      </c>
      <c r="F47" s="114">
        <f>Abr!AI47</f>
        <v>0</v>
      </c>
      <c r="G47" s="114">
        <f>Mai!AI47</f>
        <v>0</v>
      </c>
      <c r="H47" s="114">
        <f>Jun!AI47</f>
        <v>0</v>
      </c>
      <c r="I47" s="48">
        <f>Jul!AI47</f>
        <v>0</v>
      </c>
      <c r="J47" s="48">
        <f>Ago!AI47</f>
        <v>0</v>
      </c>
      <c r="K47" s="48">
        <f>Set!AI47</f>
        <v>0</v>
      </c>
      <c r="L47" s="48">
        <f>Out!AI47</f>
        <v>0</v>
      </c>
      <c r="M47" s="48">
        <f>Nov!AI47</f>
        <v>0</v>
      </c>
      <c r="N47" s="48">
        <f>Dez!AI47</f>
        <v>0</v>
      </c>
      <c r="O47" s="47"/>
      <c r="P47" s="48">
        <f t="shared" si="0"/>
        <v>0</v>
      </c>
      <c r="Q47" s="94" t="str">
        <f>IF(P106=0,"",P47/P106)</f>
        <v/>
      </c>
      <c r="R47" s="43"/>
    </row>
    <row r="48" spans="1:18">
      <c r="A48" s="4"/>
      <c r="B48" s="44" t="str">
        <f>CONCATENATE('Receitas e Despesas'!A46," - ",'Receitas e Despesas'!B46)</f>
        <v xml:space="preserve">43 - </v>
      </c>
      <c r="C48" s="114">
        <f>Jan!AI48</f>
        <v>0</v>
      </c>
      <c r="D48" s="114">
        <f>Fev!AI48</f>
        <v>0</v>
      </c>
      <c r="E48" s="114">
        <f>Mar!AI48</f>
        <v>0</v>
      </c>
      <c r="F48" s="114">
        <f>Abr!AI48</f>
        <v>0</v>
      </c>
      <c r="G48" s="114">
        <f>Mai!AI48</f>
        <v>0</v>
      </c>
      <c r="H48" s="114">
        <f>Jun!AI48</f>
        <v>0</v>
      </c>
      <c r="I48" s="48">
        <f>Jul!AI48</f>
        <v>0</v>
      </c>
      <c r="J48" s="48">
        <f>Ago!AI48</f>
        <v>0</v>
      </c>
      <c r="K48" s="48">
        <f>Set!AI48</f>
        <v>0</v>
      </c>
      <c r="L48" s="48">
        <f>Out!AI48</f>
        <v>0</v>
      </c>
      <c r="M48" s="48">
        <f>Nov!AI48</f>
        <v>0</v>
      </c>
      <c r="N48" s="48">
        <f>Dez!AI48</f>
        <v>0</v>
      </c>
      <c r="O48" s="47"/>
      <c r="P48" s="48">
        <f t="shared" si="0"/>
        <v>0</v>
      </c>
      <c r="Q48" s="94" t="str">
        <f>IF(P106=0,"",P48/P106)</f>
        <v/>
      </c>
      <c r="R48" s="43"/>
    </row>
    <row r="49" spans="1:18">
      <c r="A49" s="4"/>
      <c r="B49" s="44" t="str">
        <f>CONCATENATE('Receitas e Despesas'!A47," - ",'Receitas e Despesas'!B47)</f>
        <v xml:space="preserve">44 - </v>
      </c>
      <c r="C49" s="114">
        <f>Jan!AI49</f>
        <v>0</v>
      </c>
      <c r="D49" s="114">
        <f>Fev!AI49</f>
        <v>0</v>
      </c>
      <c r="E49" s="114">
        <f>Mar!AI49</f>
        <v>0</v>
      </c>
      <c r="F49" s="114">
        <f>Abr!AI49</f>
        <v>0</v>
      </c>
      <c r="G49" s="114">
        <f>Mai!AI49</f>
        <v>0</v>
      </c>
      <c r="H49" s="114">
        <f>Jun!AI49</f>
        <v>0</v>
      </c>
      <c r="I49" s="48">
        <f>Jul!AI49</f>
        <v>0</v>
      </c>
      <c r="J49" s="48">
        <f>Ago!AI49</f>
        <v>0</v>
      </c>
      <c r="K49" s="48">
        <f>Set!AI49</f>
        <v>0</v>
      </c>
      <c r="L49" s="48">
        <f>Out!AI49</f>
        <v>0</v>
      </c>
      <c r="M49" s="48">
        <f>Nov!AI49</f>
        <v>0</v>
      </c>
      <c r="N49" s="48">
        <f>Dez!AI49</f>
        <v>0</v>
      </c>
      <c r="O49" s="47"/>
      <c r="P49" s="48">
        <f t="shared" si="0"/>
        <v>0</v>
      </c>
      <c r="Q49" s="94" t="str">
        <f>IF(P106=0,"",P49/P106)</f>
        <v/>
      </c>
      <c r="R49" s="43"/>
    </row>
    <row r="50" spans="1:18">
      <c r="A50" s="4"/>
      <c r="B50" s="44" t="str">
        <f>CONCATENATE('Receitas e Despesas'!A48," - ",'Receitas e Despesas'!B48)</f>
        <v xml:space="preserve">45 - </v>
      </c>
      <c r="C50" s="114">
        <f>Jan!AI50</f>
        <v>0</v>
      </c>
      <c r="D50" s="114">
        <f>Fev!AI50</f>
        <v>0</v>
      </c>
      <c r="E50" s="114">
        <f>Mar!AI50</f>
        <v>0</v>
      </c>
      <c r="F50" s="114">
        <f>Abr!AI50</f>
        <v>0</v>
      </c>
      <c r="G50" s="114">
        <f>Mai!AI50</f>
        <v>0</v>
      </c>
      <c r="H50" s="114">
        <f>Jun!AI50</f>
        <v>0</v>
      </c>
      <c r="I50" s="48">
        <f>Jul!AI50</f>
        <v>0</v>
      </c>
      <c r="J50" s="48">
        <f>Ago!AI50</f>
        <v>0</v>
      </c>
      <c r="K50" s="48">
        <f>Set!AI50</f>
        <v>0</v>
      </c>
      <c r="L50" s="48">
        <f>Out!AI50</f>
        <v>0</v>
      </c>
      <c r="M50" s="48">
        <f>Nov!AI50</f>
        <v>0</v>
      </c>
      <c r="N50" s="48">
        <f>Dez!AI50</f>
        <v>0</v>
      </c>
      <c r="O50" s="47"/>
      <c r="P50" s="48">
        <f t="shared" si="0"/>
        <v>0</v>
      </c>
      <c r="Q50" s="94" t="str">
        <f>IF(P106=0,"",P50/P106)</f>
        <v/>
      </c>
      <c r="R50" s="43"/>
    </row>
    <row r="51" spans="1:18">
      <c r="A51" s="4"/>
      <c r="B51" s="44" t="str">
        <f>CONCATENATE('Receitas e Despesas'!A49," - ",'Receitas e Despesas'!B49)</f>
        <v xml:space="preserve">46 - </v>
      </c>
      <c r="C51" s="114">
        <f>Jan!AI51</f>
        <v>0</v>
      </c>
      <c r="D51" s="114">
        <f>Fev!AI51</f>
        <v>0</v>
      </c>
      <c r="E51" s="114">
        <f>Mar!AI51</f>
        <v>0</v>
      </c>
      <c r="F51" s="114">
        <f>Abr!AI51</f>
        <v>0</v>
      </c>
      <c r="G51" s="114">
        <f>Mai!AI51</f>
        <v>0</v>
      </c>
      <c r="H51" s="114">
        <f>Jun!AI51</f>
        <v>0</v>
      </c>
      <c r="I51" s="48">
        <f>Jul!AI51</f>
        <v>0</v>
      </c>
      <c r="J51" s="48">
        <f>Ago!AI51</f>
        <v>0</v>
      </c>
      <c r="K51" s="48">
        <f>Set!AI51</f>
        <v>0</v>
      </c>
      <c r="L51" s="48">
        <f>Out!AI51</f>
        <v>0</v>
      </c>
      <c r="M51" s="48">
        <f>Nov!AI51</f>
        <v>0</v>
      </c>
      <c r="N51" s="48">
        <f>Dez!AI51</f>
        <v>0</v>
      </c>
      <c r="O51" s="47"/>
      <c r="P51" s="48">
        <f t="shared" si="0"/>
        <v>0</v>
      </c>
      <c r="Q51" s="94" t="str">
        <f>IF(P106=0,"",P51/P106)</f>
        <v/>
      </c>
      <c r="R51" s="43"/>
    </row>
    <row r="52" spans="1:18">
      <c r="A52" s="4"/>
      <c r="B52" s="44" t="str">
        <f>CONCATENATE('Receitas e Despesas'!A50," - ",'Receitas e Despesas'!B50)</f>
        <v xml:space="preserve">47 - </v>
      </c>
      <c r="C52" s="114">
        <f>Jan!AI52</f>
        <v>0</v>
      </c>
      <c r="D52" s="114">
        <f>Fev!AI52</f>
        <v>0</v>
      </c>
      <c r="E52" s="114">
        <f>Mar!AI52</f>
        <v>0</v>
      </c>
      <c r="F52" s="114">
        <f>Abr!AI52</f>
        <v>0</v>
      </c>
      <c r="G52" s="114">
        <f>Mai!AI52</f>
        <v>0</v>
      </c>
      <c r="H52" s="114">
        <f>Jun!AI52</f>
        <v>0</v>
      </c>
      <c r="I52" s="48">
        <f>Jul!AI52</f>
        <v>0</v>
      </c>
      <c r="J52" s="48">
        <f>Ago!AI52</f>
        <v>0</v>
      </c>
      <c r="K52" s="48">
        <f>Set!AI52</f>
        <v>0</v>
      </c>
      <c r="L52" s="48">
        <f>Out!AI52</f>
        <v>0</v>
      </c>
      <c r="M52" s="48">
        <f>Nov!AI52</f>
        <v>0</v>
      </c>
      <c r="N52" s="48">
        <f>Dez!AI52</f>
        <v>0</v>
      </c>
      <c r="O52" s="47"/>
      <c r="P52" s="48">
        <f t="shared" si="0"/>
        <v>0</v>
      </c>
      <c r="Q52" s="94" t="str">
        <f>IF(P106=0,"",P52/P106)</f>
        <v/>
      </c>
      <c r="R52" s="43"/>
    </row>
    <row r="53" spans="1:18">
      <c r="A53" s="4"/>
      <c r="B53" s="44" t="str">
        <f>CONCATENATE('Receitas e Despesas'!A51," - ",'Receitas e Despesas'!B51)</f>
        <v xml:space="preserve">48 - </v>
      </c>
      <c r="C53" s="114">
        <f>Jan!AI53</f>
        <v>0</v>
      </c>
      <c r="D53" s="114">
        <f>Fev!AI53</f>
        <v>0</v>
      </c>
      <c r="E53" s="114">
        <f>Mar!AI53</f>
        <v>0</v>
      </c>
      <c r="F53" s="114">
        <f>Abr!AI53</f>
        <v>0</v>
      </c>
      <c r="G53" s="114">
        <f>Mai!AI53</f>
        <v>0</v>
      </c>
      <c r="H53" s="114">
        <f>Jun!AI53</f>
        <v>0</v>
      </c>
      <c r="I53" s="48">
        <f>Jul!AI53</f>
        <v>0</v>
      </c>
      <c r="J53" s="48">
        <f>Ago!AI53</f>
        <v>0</v>
      </c>
      <c r="K53" s="48">
        <f>Set!AI53</f>
        <v>0</v>
      </c>
      <c r="L53" s="48">
        <f>Out!AI53</f>
        <v>0</v>
      </c>
      <c r="M53" s="48">
        <f>Nov!AI53</f>
        <v>0</v>
      </c>
      <c r="N53" s="48">
        <f>Dez!AI53</f>
        <v>0</v>
      </c>
      <c r="O53" s="47"/>
      <c r="P53" s="48">
        <f t="shared" si="0"/>
        <v>0</v>
      </c>
      <c r="Q53" s="94" t="str">
        <f>IF(P106=0,"",P53/P106)</f>
        <v/>
      </c>
      <c r="R53" s="43"/>
    </row>
    <row r="54" spans="1:18">
      <c r="A54" s="4"/>
      <c r="B54" s="44" t="str">
        <f>CONCATENATE('Receitas e Despesas'!A52," - ",'Receitas e Despesas'!B52)</f>
        <v xml:space="preserve">49 - </v>
      </c>
      <c r="C54" s="114">
        <f>Jan!AI54</f>
        <v>0</v>
      </c>
      <c r="D54" s="114">
        <f>Fev!AI54</f>
        <v>0</v>
      </c>
      <c r="E54" s="114">
        <f>Mar!AI54</f>
        <v>0</v>
      </c>
      <c r="F54" s="114">
        <f>Abr!AI54</f>
        <v>0</v>
      </c>
      <c r="G54" s="114">
        <f>Mai!AI54</f>
        <v>0</v>
      </c>
      <c r="H54" s="114">
        <f>Jun!AI54</f>
        <v>0</v>
      </c>
      <c r="I54" s="48">
        <f>Jul!AI54</f>
        <v>0</v>
      </c>
      <c r="J54" s="48">
        <f>Ago!AI54</f>
        <v>0</v>
      </c>
      <c r="K54" s="48">
        <f>Set!AI54</f>
        <v>0</v>
      </c>
      <c r="L54" s="48">
        <f>Out!AI54</f>
        <v>0</v>
      </c>
      <c r="M54" s="48">
        <f>Nov!AI54</f>
        <v>0</v>
      </c>
      <c r="N54" s="48">
        <f>Dez!AI54</f>
        <v>0</v>
      </c>
      <c r="O54" s="47"/>
      <c r="P54" s="48">
        <f t="shared" si="0"/>
        <v>0</v>
      </c>
      <c r="Q54" s="94" t="str">
        <f>IF(P106=0,"",P54/P106)</f>
        <v/>
      </c>
      <c r="R54" s="43"/>
    </row>
    <row r="55" spans="1:18">
      <c r="A55" s="4"/>
      <c r="B55" s="44" t="str">
        <f>CONCATENATE('Receitas e Despesas'!A53," - ",'Receitas e Despesas'!B53)</f>
        <v xml:space="preserve">50 - </v>
      </c>
      <c r="C55" s="114">
        <f>Jan!AI55</f>
        <v>0</v>
      </c>
      <c r="D55" s="114">
        <f>Fev!AI55</f>
        <v>0</v>
      </c>
      <c r="E55" s="114">
        <f>Mar!AI55</f>
        <v>0</v>
      </c>
      <c r="F55" s="114">
        <f>Abr!AI55</f>
        <v>0</v>
      </c>
      <c r="G55" s="114">
        <f>Mai!AI55</f>
        <v>0</v>
      </c>
      <c r="H55" s="114">
        <f>Jun!AI55</f>
        <v>0</v>
      </c>
      <c r="I55" s="48">
        <f>Jul!AI55</f>
        <v>0</v>
      </c>
      <c r="J55" s="48">
        <f>Ago!AI55</f>
        <v>0</v>
      </c>
      <c r="K55" s="48">
        <f>Set!AI55</f>
        <v>0</v>
      </c>
      <c r="L55" s="48">
        <f>Out!AI55</f>
        <v>0</v>
      </c>
      <c r="M55" s="48">
        <f>Nov!AI55</f>
        <v>0</v>
      </c>
      <c r="N55" s="48">
        <f>Dez!AI55</f>
        <v>0</v>
      </c>
      <c r="O55" s="47"/>
      <c r="P55" s="48">
        <f t="shared" si="0"/>
        <v>0</v>
      </c>
      <c r="Q55" s="94" t="str">
        <f>IF(P106=0,"",P55/P106)</f>
        <v/>
      </c>
      <c r="R55" s="43"/>
    </row>
    <row r="56" spans="1:18">
      <c r="A56" s="4"/>
      <c r="B56" s="44" t="str">
        <f>CONCATENATE('Receitas e Despesas'!A54," - ",'Receitas e Despesas'!B54)</f>
        <v xml:space="preserve">51 - </v>
      </c>
      <c r="C56" s="114">
        <f>Jan!AI56</f>
        <v>0</v>
      </c>
      <c r="D56" s="114">
        <f>Fev!AI56</f>
        <v>0</v>
      </c>
      <c r="E56" s="114">
        <f>Mar!AI56</f>
        <v>0</v>
      </c>
      <c r="F56" s="114">
        <f>Abr!AI56</f>
        <v>0</v>
      </c>
      <c r="G56" s="114">
        <f>Mai!AI56</f>
        <v>0</v>
      </c>
      <c r="H56" s="114">
        <f>Jun!AI56</f>
        <v>0</v>
      </c>
      <c r="I56" s="48">
        <f>Jul!AI56</f>
        <v>0</v>
      </c>
      <c r="J56" s="48">
        <f>Ago!AI56</f>
        <v>0</v>
      </c>
      <c r="K56" s="48">
        <f>Set!AI56</f>
        <v>0</v>
      </c>
      <c r="L56" s="48">
        <f>Out!AI56</f>
        <v>0</v>
      </c>
      <c r="M56" s="48">
        <f>Nov!AI56</f>
        <v>0</v>
      </c>
      <c r="N56" s="48">
        <f>Dez!AI56</f>
        <v>0</v>
      </c>
      <c r="O56" s="47"/>
      <c r="P56" s="48">
        <f t="shared" si="0"/>
        <v>0</v>
      </c>
      <c r="Q56" s="94" t="str">
        <f>IF(P106=0,"",P56/P106)</f>
        <v/>
      </c>
      <c r="R56" s="43"/>
    </row>
    <row r="57" spans="1:18">
      <c r="A57" s="4"/>
      <c r="B57" s="44" t="str">
        <f>CONCATENATE('Receitas e Despesas'!A55," - ",'Receitas e Despesas'!B55)</f>
        <v xml:space="preserve">52 - </v>
      </c>
      <c r="C57" s="114">
        <f>Jan!AI57</f>
        <v>0</v>
      </c>
      <c r="D57" s="114">
        <f>Fev!AI57</f>
        <v>0</v>
      </c>
      <c r="E57" s="114">
        <f>Mar!AI57</f>
        <v>0</v>
      </c>
      <c r="F57" s="114">
        <f>Abr!AI57</f>
        <v>0</v>
      </c>
      <c r="G57" s="114">
        <f>Mai!AI57</f>
        <v>0</v>
      </c>
      <c r="H57" s="114">
        <f>Jun!AI57</f>
        <v>0</v>
      </c>
      <c r="I57" s="48">
        <f>Jul!AI57</f>
        <v>0</v>
      </c>
      <c r="J57" s="48">
        <f>Ago!AI57</f>
        <v>0</v>
      </c>
      <c r="K57" s="48">
        <f>Set!AI57</f>
        <v>0</v>
      </c>
      <c r="L57" s="48">
        <f>Out!AI57</f>
        <v>0</v>
      </c>
      <c r="M57" s="48">
        <f>Nov!AI57</f>
        <v>0</v>
      </c>
      <c r="N57" s="48">
        <f>Dez!AI57</f>
        <v>0</v>
      </c>
      <c r="O57" s="47"/>
      <c r="P57" s="48">
        <f t="shared" si="0"/>
        <v>0</v>
      </c>
      <c r="Q57" s="94" t="str">
        <f>IF(P106=0,"",P57/P106)</f>
        <v/>
      </c>
      <c r="R57" s="43"/>
    </row>
    <row r="58" spans="1:18">
      <c r="A58" s="4"/>
      <c r="B58" s="44" t="str">
        <f>CONCATENATE('Receitas e Despesas'!A56," - ",'Receitas e Despesas'!B56)</f>
        <v xml:space="preserve">53 - </v>
      </c>
      <c r="C58" s="114">
        <f>Jan!AI58</f>
        <v>0</v>
      </c>
      <c r="D58" s="114">
        <f>Fev!AI58</f>
        <v>0</v>
      </c>
      <c r="E58" s="114">
        <f>Mar!AI58</f>
        <v>0</v>
      </c>
      <c r="F58" s="114">
        <f>Abr!AI58</f>
        <v>0</v>
      </c>
      <c r="G58" s="114">
        <f>Mai!AI58</f>
        <v>0</v>
      </c>
      <c r="H58" s="114">
        <f>Jun!AI58</f>
        <v>0</v>
      </c>
      <c r="I58" s="48">
        <f>Jul!AI58</f>
        <v>0</v>
      </c>
      <c r="J58" s="48">
        <f>Ago!AI58</f>
        <v>0</v>
      </c>
      <c r="K58" s="48">
        <f>Set!AI58</f>
        <v>0</v>
      </c>
      <c r="L58" s="48">
        <f>Out!AI58</f>
        <v>0</v>
      </c>
      <c r="M58" s="48">
        <f>Nov!AI58</f>
        <v>0</v>
      </c>
      <c r="N58" s="48">
        <f>Dez!AI58</f>
        <v>0</v>
      </c>
      <c r="O58" s="47"/>
      <c r="P58" s="48">
        <f t="shared" si="0"/>
        <v>0</v>
      </c>
      <c r="Q58" s="94" t="str">
        <f>IF(P106=0,"",P58/P106)</f>
        <v/>
      </c>
      <c r="R58" s="43"/>
    </row>
    <row r="59" spans="1:18">
      <c r="A59" s="4"/>
      <c r="B59" s="44" t="str">
        <f>CONCATENATE('Receitas e Despesas'!A57," - ",'Receitas e Despesas'!B57)</f>
        <v xml:space="preserve">54 - </v>
      </c>
      <c r="C59" s="114">
        <f>Jan!AI59</f>
        <v>0</v>
      </c>
      <c r="D59" s="114">
        <f>Fev!AI59</f>
        <v>0</v>
      </c>
      <c r="E59" s="114">
        <f>Mar!AI59</f>
        <v>0</v>
      </c>
      <c r="F59" s="114">
        <f>Abr!AI59</f>
        <v>0</v>
      </c>
      <c r="G59" s="114">
        <f>Mai!AI59</f>
        <v>0</v>
      </c>
      <c r="H59" s="114">
        <f>Jun!AI59</f>
        <v>0</v>
      </c>
      <c r="I59" s="48">
        <f>Jul!AI59</f>
        <v>0</v>
      </c>
      <c r="J59" s="48">
        <f>Ago!AI59</f>
        <v>0</v>
      </c>
      <c r="K59" s="48">
        <f>Set!AI59</f>
        <v>0</v>
      </c>
      <c r="L59" s="48">
        <f>Out!AI59</f>
        <v>0</v>
      </c>
      <c r="M59" s="48">
        <f>Nov!AI59</f>
        <v>0</v>
      </c>
      <c r="N59" s="48">
        <f>Dez!AI59</f>
        <v>0</v>
      </c>
      <c r="O59" s="47"/>
      <c r="P59" s="48">
        <f t="shared" si="0"/>
        <v>0</v>
      </c>
      <c r="Q59" s="94" t="str">
        <f>IF(P106=0,"",P59/P106)</f>
        <v/>
      </c>
      <c r="R59" s="43"/>
    </row>
    <row r="60" spans="1:18">
      <c r="A60" s="4"/>
      <c r="B60" s="44" t="str">
        <f>CONCATENATE('Receitas e Despesas'!A58," - ",'Receitas e Despesas'!B58)</f>
        <v xml:space="preserve">55 - </v>
      </c>
      <c r="C60" s="114">
        <f>Jan!AI60</f>
        <v>0</v>
      </c>
      <c r="D60" s="114">
        <f>Fev!AI60</f>
        <v>0</v>
      </c>
      <c r="E60" s="114">
        <f>Mar!AI60</f>
        <v>0</v>
      </c>
      <c r="F60" s="114">
        <f>Abr!AI60</f>
        <v>0</v>
      </c>
      <c r="G60" s="114">
        <f>Mai!AI60</f>
        <v>0</v>
      </c>
      <c r="H60" s="114">
        <f>Jun!AI60</f>
        <v>0</v>
      </c>
      <c r="I60" s="48">
        <f>Jul!AI60</f>
        <v>0</v>
      </c>
      <c r="J60" s="48">
        <f>Ago!AI60</f>
        <v>0</v>
      </c>
      <c r="K60" s="48">
        <f>Set!AI60</f>
        <v>0</v>
      </c>
      <c r="L60" s="48">
        <f>Out!AI60</f>
        <v>0</v>
      </c>
      <c r="M60" s="48">
        <f>Nov!AI60</f>
        <v>0</v>
      </c>
      <c r="N60" s="48">
        <f>Dez!AI60</f>
        <v>0</v>
      </c>
      <c r="O60" s="47"/>
      <c r="P60" s="48">
        <f t="shared" si="0"/>
        <v>0</v>
      </c>
      <c r="Q60" s="94" t="str">
        <f>IF(P106=0,"",P60/P106)</f>
        <v/>
      </c>
      <c r="R60" s="43"/>
    </row>
    <row r="61" spans="1:18">
      <c r="A61" s="4"/>
      <c r="B61" s="44" t="str">
        <f>CONCATENATE('Receitas e Despesas'!A59," - ",'Receitas e Despesas'!B59)</f>
        <v xml:space="preserve">56 - </v>
      </c>
      <c r="C61" s="114">
        <f>Jan!AI61</f>
        <v>0</v>
      </c>
      <c r="D61" s="114">
        <f>Fev!AI61</f>
        <v>0</v>
      </c>
      <c r="E61" s="114">
        <f>Mar!AI61</f>
        <v>0</v>
      </c>
      <c r="F61" s="114">
        <f>Abr!AI61</f>
        <v>0</v>
      </c>
      <c r="G61" s="114">
        <f>Mai!AI61</f>
        <v>0</v>
      </c>
      <c r="H61" s="114">
        <f>Jun!AI61</f>
        <v>0</v>
      </c>
      <c r="I61" s="48">
        <f>Jul!AI61</f>
        <v>0</v>
      </c>
      <c r="J61" s="48">
        <f>Ago!AI61</f>
        <v>0</v>
      </c>
      <c r="K61" s="48">
        <f>Set!AI61</f>
        <v>0</v>
      </c>
      <c r="L61" s="48">
        <f>Out!AI61</f>
        <v>0</v>
      </c>
      <c r="M61" s="48">
        <f>Nov!AI61</f>
        <v>0</v>
      </c>
      <c r="N61" s="48">
        <f>Dez!AI61</f>
        <v>0</v>
      </c>
      <c r="O61" s="47"/>
      <c r="P61" s="48">
        <f t="shared" si="0"/>
        <v>0</v>
      </c>
      <c r="Q61" s="94" t="str">
        <f>IF(P106=0,"",P61/P106)</f>
        <v/>
      </c>
      <c r="R61" s="43"/>
    </row>
    <row r="62" spans="1:18">
      <c r="A62" s="4"/>
      <c r="B62" s="44" t="str">
        <f>CONCATENATE('Receitas e Despesas'!A60," - ",'Receitas e Despesas'!B60)</f>
        <v xml:space="preserve">57 - </v>
      </c>
      <c r="C62" s="114">
        <f>Jan!AI62</f>
        <v>0</v>
      </c>
      <c r="D62" s="114">
        <f>Fev!AI62</f>
        <v>0</v>
      </c>
      <c r="E62" s="114">
        <f>Mar!AI62</f>
        <v>0</v>
      </c>
      <c r="F62" s="114">
        <f>Abr!AI62</f>
        <v>0</v>
      </c>
      <c r="G62" s="114">
        <f>Mai!AI62</f>
        <v>0</v>
      </c>
      <c r="H62" s="114">
        <f>Jun!AI62</f>
        <v>0</v>
      </c>
      <c r="I62" s="48">
        <f>Jul!AI62</f>
        <v>0</v>
      </c>
      <c r="J62" s="48">
        <f>Ago!AI62</f>
        <v>0</v>
      </c>
      <c r="K62" s="48">
        <f>Set!AI62</f>
        <v>0</v>
      </c>
      <c r="L62" s="48">
        <f>Out!AI62</f>
        <v>0</v>
      </c>
      <c r="M62" s="48">
        <f>Nov!AI62</f>
        <v>0</v>
      </c>
      <c r="N62" s="48">
        <f>Dez!AI62</f>
        <v>0</v>
      </c>
      <c r="O62" s="47"/>
      <c r="P62" s="48">
        <f t="shared" si="0"/>
        <v>0</v>
      </c>
      <c r="Q62" s="94" t="str">
        <f>IF(P106=0,"",P62/P106)</f>
        <v/>
      </c>
      <c r="R62" s="43"/>
    </row>
    <row r="63" spans="1:18">
      <c r="A63" s="4"/>
      <c r="B63" s="44" t="str">
        <f>CONCATENATE('Receitas e Despesas'!A61," - ",'Receitas e Despesas'!B61)</f>
        <v xml:space="preserve">58 - </v>
      </c>
      <c r="C63" s="114">
        <f>Jan!AI63</f>
        <v>0</v>
      </c>
      <c r="D63" s="114">
        <f>Fev!AI63</f>
        <v>0</v>
      </c>
      <c r="E63" s="114">
        <f>Mar!AI63</f>
        <v>0</v>
      </c>
      <c r="F63" s="114">
        <f>Abr!AI63</f>
        <v>0</v>
      </c>
      <c r="G63" s="114">
        <f>Mai!AI63</f>
        <v>0</v>
      </c>
      <c r="H63" s="114">
        <f>Jun!AI63</f>
        <v>0</v>
      </c>
      <c r="I63" s="48">
        <f>Jul!AI63</f>
        <v>0</v>
      </c>
      <c r="J63" s="48">
        <f>Ago!AI63</f>
        <v>0</v>
      </c>
      <c r="K63" s="48">
        <f>Set!AI63</f>
        <v>0</v>
      </c>
      <c r="L63" s="48">
        <f>Out!AI63</f>
        <v>0</v>
      </c>
      <c r="M63" s="48">
        <f>Nov!AI63</f>
        <v>0</v>
      </c>
      <c r="N63" s="48">
        <f>Dez!AI63</f>
        <v>0</v>
      </c>
      <c r="O63" s="47"/>
      <c r="P63" s="48">
        <f t="shared" si="0"/>
        <v>0</v>
      </c>
      <c r="Q63" s="94" t="str">
        <f>IF(P106=0,"",P63/P106)</f>
        <v/>
      </c>
      <c r="R63" s="43"/>
    </row>
    <row r="64" spans="1:18">
      <c r="A64" s="4"/>
      <c r="B64" s="44" t="str">
        <f>CONCATENATE('Receitas e Despesas'!A62," - ",'Receitas e Despesas'!B62)</f>
        <v xml:space="preserve">59 - </v>
      </c>
      <c r="C64" s="114">
        <f>Jan!AI64</f>
        <v>0</v>
      </c>
      <c r="D64" s="114">
        <f>Fev!AI64</f>
        <v>0</v>
      </c>
      <c r="E64" s="114">
        <f>Mar!AI64</f>
        <v>0</v>
      </c>
      <c r="F64" s="114">
        <f>Abr!AI64</f>
        <v>0</v>
      </c>
      <c r="G64" s="114">
        <f>Mai!AI64</f>
        <v>0</v>
      </c>
      <c r="H64" s="114">
        <f>Jun!AI64</f>
        <v>0</v>
      </c>
      <c r="I64" s="48">
        <f>Jul!AI64</f>
        <v>0</v>
      </c>
      <c r="J64" s="48">
        <f>Ago!AI64</f>
        <v>0</v>
      </c>
      <c r="K64" s="48">
        <f>Set!AI64</f>
        <v>0</v>
      </c>
      <c r="L64" s="48">
        <f>Out!AI64</f>
        <v>0</v>
      </c>
      <c r="M64" s="48">
        <f>Nov!AI64</f>
        <v>0</v>
      </c>
      <c r="N64" s="48">
        <f>Dez!AI64</f>
        <v>0</v>
      </c>
      <c r="O64" s="47"/>
      <c r="P64" s="48">
        <f t="shared" si="0"/>
        <v>0</v>
      </c>
      <c r="Q64" s="94" t="str">
        <f>IF(P106=0,"",P64/P106)</f>
        <v/>
      </c>
      <c r="R64" s="43"/>
    </row>
    <row r="65" spans="1:18">
      <c r="A65" s="4"/>
      <c r="B65" s="44" t="str">
        <f>CONCATENATE('Receitas e Despesas'!A63," - ",'Receitas e Despesas'!B63)</f>
        <v xml:space="preserve">60 - </v>
      </c>
      <c r="C65" s="114">
        <f>Jan!AI65</f>
        <v>0</v>
      </c>
      <c r="D65" s="114">
        <f>Fev!AI65</f>
        <v>0</v>
      </c>
      <c r="E65" s="114">
        <f>Mar!AI65</f>
        <v>0</v>
      </c>
      <c r="F65" s="114">
        <f>Abr!AI65</f>
        <v>0</v>
      </c>
      <c r="G65" s="114">
        <f>Mai!AI65</f>
        <v>0</v>
      </c>
      <c r="H65" s="114">
        <f>Jun!AI65</f>
        <v>0</v>
      </c>
      <c r="I65" s="48">
        <f>Jul!AI65</f>
        <v>0</v>
      </c>
      <c r="J65" s="48">
        <f>Ago!AI65</f>
        <v>0</v>
      </c>
      <c r="K65" s="48">
        <f>Set!AI65</f>
        <v>0</v>
      </c>
      <c r="L65" s="48">
        <f>Out!AI65</f>
        <v>0</v>
      </c>
      <c r="M65" s="48">
        <f>Nov!AI65</f>
        <v>0</v>
      </c>
      <c r="N65" s="48">
        <f>Dez!AI65</f>
        <v>0</v>
      </c>
      <c r="O65" s="47"/>
      <c r="P65" s="48">
        <f t="shared" si="0"/>
        <v>0</v>
      </c>
      <c r="Q65" s="94" t="str">
        <f>IF(P106=0,"",P65/P106)</f>
        <v/>
      </c>
      <c r="R65" s="43"/>
    </row>
    <row r="66" spans="1:18">
      <c r="A66" s="4"/>
      <c r="B66" s="44" t="str">
        <f>CONCATENATE('Receitas e Despesas'!A64," - ",'Receitas e Despesas'!B64)</f>
        <v xml:space="preserve">61 - </v>
      </c>
      <c r="C66" s="114">
        <f>Jan!AI66</f>
        <v>0</v>
      </c>
      <c r="D66" s="114">
        <f>Fev!AI66</f>
        <v>0</v>
      </c>
      <c r="E66" s="114">
        <f>Mar!AI66</f>
        <v>0</v>
      </c>
      <c r="F66" s="114">
        <f>Abr!AI66</f>
        <v>0</v>
      </c>
      <c r="G66" s="114">
        <f>Mai!AI66</f>
        <v>0</v>
      </c>
      <c r="H66" s="114">
        <f>Jun!AI66</f>
        <v>0</v>
      </c>
      <c r="I66" s="48">
        <f>Jul!AI66</f>
        <v>0</v>
      </c>
      <c r="J66" s="48">
        <f>Ago!AI66</f>
        <v>0</v>
      </c>
      <c r="K66" s="48">
        <f>Set!AI66</f>
        <v>0</v>
      </c>
      <c r="L66" s="48">
        <f>Out!AI66</f>
        <v>0</v>
      </c>
      <c r="M66" s="48">
        <f>Nov!AI66</f>
        <v>0</v>
      </c>
      <c r="N66" s="48">
        <f>Dez!AI66</f>
        <v>0</v>
      </c>
      <c r="O66" s="47"/>
      <c r="P66" s="48">
        <f t="shared" si="0"/>
        <v>0</v>
      </c>
      <c r="Q66" s="94" t="str">
        <f>IF(P106=0,"",P66/P106)</f>
        <v/>
      </c>
      <c r="R66" s="43"/>
    </row>
    <row r="67" spans="1:18">
      <c r="A67" s="4"/>
      <c r="B67" s="44" t="str">
        <f>CONCATENATE('Receitas e Despesas'!A65," - ",'Receitas e Despesas'!B65)</f>
        <v xml:space="preserve">62 - </v>
      </c>
      <c r="C67" s="114">
        <f>Jan!AI67</f>
        <v>0</v>
      </c>
      <c r="D67" s="114">
        <f>Fev!AI67</f>
        <v>0</v>
      </c>
      <c r="E67" s="114">
        <f>Mar!AI67</f>
        <v>0</v>
      </c>
      <c r="F67" s="114">
        <f>Abr!AI67</f>
        <v>0</v>
      </c>
      <c r="G67" s="114">
        <f>Mai!AI67</f>
        <v>0</v>
      </c>
      <c r="H67" s="114">
        <f>Jun!AI67</f>
        <v>0</v>
      </c>
      <c r="I67" s="48">
        <f>Jul!AI67</f>
        <v>0</v>
      </c>
      <c r="J67" s="48">
        <f>Ago!AI67</f>
        <v>0</v>
      </c>
      <c r="K67" s="48">
        <f>Set!AI67</f>
        <v>0</v>
      </c>
      <c r="L67" s="48">
        <f>Out!AI67</f>
        <v>0</v>
      </c>
      <c r="M67" s="48">
        <f>Nov!AI67</f>
        <v>0</v>
      </c>
      <c r="N67" s="48">
        <f>Dez!AI67</f>
        <v>0</v>
      </c>
      <c r="O67" s="47"/>
      <c r="P67" s="48">
        <f t="shared" si="0"/>
        <v>0</v>
      </c>
      <c r="Q67" s="94" t="str">
        <f>IF(P106=0,"",P67/P106)</f>
        <v/>
      </c>
      <c r="R67" s="43"/>
    </row>
    <row r="68" spans="1:18">
      <c r="A68" s="4"/>
      <c r="B68" s="44" t="str">
        <f>CONCATENATE('Receitas e Despesas'!A66," - ",'Receitas e Despesas'!B66)</f>
        <v xml:space="preserve">63 - </v>
      </c>
      <c r="C68" s="114">
        <f>Jan!AI68</f>
        <v>0</v>
      </c>
      <c r="D68" s="114">
        <f>Fev!AI68</f>
        <v>0</v>
      </c>
      <c r="E68" s="114">
        <f>Mar!AI68</f>
        <v>0</v>
      </c>
      <c r="F68" s="114">
        <f>Abr!AI68</f>
        <v>0</v>
      </c>
      <c r="G68" s="114">
        <f>Mai!AI68</f>
        <v>0</v>
      </c>
      <c r="H68" s="114">
        <f>Jun!AI68</f>
        <v>0</v>
      </c>
      <c r="I68" s="48">
        <f>Jul!AI68</f>
        <v>0</v>
      </c>
      <c r="J68" s="48">
        <f>Ago!AI68</f>
        <v>0</v>
      </c>
      <c r="K68" s="48">
        <f>Set!AI68</f>
        <v>0</v>
      </c>
      <c r="L68" s="48">
        <f>Out!AI68</f>
        <v>0</v>
      </c>
      <c r="M68" s="48">
        <f>Nov!AI68</f>
        <v>0</v>
      </c>
      <c r="N68" s="48">
        <f>Dez!AI68</f>
        <v>0</v>
      </c>
      <c r="O68" s="47"/>
      <c r="P68" s="48">
        <f t="shared" si="0"/>
        <v>0</v>
      </c>
      <c r="Q68" s="94" t="str">
        <f>IF(P106=0,"",P68/P106)</f>
        <v/>
      </c>
      <c r="R68" s="43"/>
    </row>
    <row r="69" spans="1:18">
      <c r="A69" s="4"/>
      <c r="B69" s="44" t="str">
        <f>CONCATENATE('Receitas e Despesas'!A67," - ",'Receitas e Despesas'!B67)</f>
        <v xml:space="preserve">64 - </v>
      </c>
      <c r="C69" s="114">
        <f>Jan!AI69</f>
        <v>0</v>
      </c>
      <c r="D69" s="114">
        <f>Fev!AI69</f>
        <v>0</v>
      </c>
      <c r="E69" s="114">
        <f>Mar!AI69</f>
        <v>0</v>
      </c>
      <c r="F69" s="114">
        <f>Abr!AI69</f>
        <v>0</v>
      </c>
      <c r="G69" s="114">
        <f>Mai!AI69</f>
        <v>0</v>
      </c>
      <c r="H69" s="114">
        <f>Jun!AI69</f>
        <v>0</v>
      </c>
      <c r="I69" s="48">
        <f>Jul!AI69</f>
        <v>0</v>
      </c>
      <c r="J69" s="48">
        <f>Ago!AI69</f>
        <v>0</v>
      </c>
      <c r="K69" s="48">
        <f>Set!AI69</f>
        <v>0</v>
      </c>
      <c r="L69" s="48">
        <f>Out!AI69</f>
        <v>0</v>
      </c>
      <c r="M69" s="48">
        <f>Nov!AI69</f>
        <v>0</v>
      </c>
      <c r="N69" s="48">
        <f>Dez!AI69</f>
        <v>0</v>
      </c>
      <c r="O69" s="47"/>
      <c r="P69" s="48">
        <f t="shared" si="0"/>
        <v>0</v>
      </c>
      <c r="Q69" s="94" t="str">
        <f>IF(P106=0,"",P69/P106)</f>
        <v/>
      </c>
      <c r="R69" s="43"/>
    </row>
    <row r="70" spans="1:18">
      <c r="A70" s="4"/>
      <c r="B70" s="44" t="str">
        <f>CONCATENATE('Receitas e Despesas'!A68," - ",'Receitas e Despesas'!B68)</f>
        <v xml:space="preserve">65 - </v>
      </c>
      <c r="C70" s="114">
        <f>Jan!AI70</f>
        <v>0</v>
      </c>
      <c r="D70" s="114">
        <f>Fev!AI70</f>
        <v>0</v>
      </c>
      <c r="E70" s="114">
        <f>Mar!AI70</f>
        <v>0</v>
      </c>
      <c r="F70" s="114">
        <f>Abr!AI70</f>
        <v>0</v>
      </c>
      <c r="G70" s="114">
        <f>Mai!AI70</f>
        <v>0</v>
      </c>
      <c r="H70" s="114">
        <f>Jun!AI70</f>
        <v>0</v>
      </c>
      <c r="I70" s="48">
        <f>Jul!AI70</f>
        <v>0</v>
      </c>
      <c r="J70" s="48">
        <f>Ago!AI70</f>
        <v>0</v>
      </c>
      <c r="K70" s="48">
        <f>Set!AI70</f>
        <v>0</v>
      </c>
      <c r="L70" s="48">
        <f>Out!AI70</f>
        <v>0</v>
      </c>
      <c r="M70" s="48">
        <f>Nov!AI70</f>
        <v>0</v>
      </c>
      <c r="N70" s="48">
        <f>Dez!AI70</f>
        <v>0</v>
      </c>
      <c r="O70" s="47"/>
      <c r="P70" s="48">
        <f t="shared" ref="P70:P105" si="1">SUM(C70:N70)</f>
        <v>0</v>
      </c>
      <c r="Q70" s="94" t="str">
        <f>IF(P106=0,"",P70/P106)</f>
        <v/>
      </c>
      <c r="R70" s="43"/>
    </row>
    <row r="71" spans="1:18">
      <c r="A71" s="4"/>
      <c r="B71" s="44" t="str">
        <f>CONCATENATE('Receitas e Despesas'!A69," - ",'Receitas e Despesas'!B69)</f>
        <v xml:space="preserve">66 - </v>
      </c>
      <c r="C71" s="114">
        <f>Jan!AI71</f>
        <v>0</v>
      </c>
      <c r="D71" s="114">
        <f>Fev!AI71</f>
        <v>0</v>
      </c>
      <c r="E71" s="114">
        <f>Mar!AI71</f>
        <v>0</v>
      </c>
      <c r="F71" s="114">
        <f>Abr!AI71</f>
        <v>0</v>
      </c>
      <c r="G71" s="114">
        <f>Mai!AI71</f>
        <v>0</v>
      </c>
      <c r="H71" s="114">
        <f>Jun!AI71</f>
        <v>0</v>
      </c>
      <c r="I71" s="48">
        <f>Jul!AI71</f>
        <v>0</v>
      </c>
      <c r="J71" s="48">
        <f>Ago!AI71</f>
        <v>0</v>
      </c>
      <c r="K71" s="48">
        <f>Set!AI71</f>
        <v>0</v>
      </c>
      <c r="L71" s="48">
        <f>Out!AI71</f>
        <v>0</v>
      </c>
      <c r="M71" s="48">
        <f>Nov!AI71</f>
        <v>0</v>
      </c>
      <c r="N71" s="48">
        <f>Dez!AI71</f>
        <v>0</v>
      </c>
      <c r="O71" s="47"/>
      <c r="P71" s="48">
        <f t="shared" si="1"/>
        <v>0</v>
      </c>
      <c r="Q71" s="94" t="str">
        <f>IF(P106=0,"",P71/P106)</f>
        <v/>
      </c>
      <c r="R71" s="43"/>
    </row>
    <row r="72" spans="1:18">
      <c r="A72" s="4"/>
      <c r="B72" s="44" t="str">
        <f>CONCATENATE('Receitas e Despesas'!A70," - ",'Receitas e Despesas'!B70)</f>
        <v xml:space="preserve">67 - </v>
      </c>
      <c r="C72" s="114">
        <f>Jan!AI72</f>
        <v>0</v>
      </c>
      <c r="D72" s="114">
        <f>Fev!AI72</f>
        <v>0</v>
      </c>
      <c r="E72" s="114">
        <f>Mar!AI72</f>
        <v>0</v>
      </c>
      <c r="F72" s="114">
        <f>Abr!AI72</f>
        <v>0</v>
      </c>
      <c r="G72" s="114">
        <f>Mai!AI72</f>
        <v>0</v>
      </c>
      <c r="H72" s="114">
        <f>Jun!AI72</f>
        <v>0</v>
      </c>
      <c r="I72" s="48">
        <f>Jul!AI72</f>
        <v>0</v>
      </c>
      <c r="J72" s="48">
        <f>Ago!AI72</f>
        <v>0</v>
      </c>
      <c r="K72" s="48">
        <f>Set!AI72</f>
        <v>0</v>
      </c>
      <c r="L72" s="48">
        <f>Out!AI72</f>
        <v>0</v>
      </c>
      <c r="M72" s="48">
        <f>Nov!AI72</f>
        <v>0</v>
      </c>
      <c r="N72" s="48">
        <f>Dez!AI72</f>
        <v>0</v>
      </c>
      <c r="O72" s="47"/>
      <c r="P72" s="48">
        <f t="shared" si="1"/>
        <v>0</v>
      </c>
      <c r="Q72" s="94" t="str">
        <f>IF(P106=0,"",P72/P106)</f>
        <v/>
      </c>
      <c r="R72" s="43"/>
    </row>
    <row r="73" spans="1:18">
      <c r="A73" s="4"/>
      <c r="B73" s="44" t="str">
        <f>CONCATENATE('Receitas e Despesas'!A71," - ",'Receitas e Despesas'!B71)</f>
        <v xml:space="preserve">68 - </v>
      </c>
      <c r="C73" s="114">
        <f>Jan!AI73</f>
        <v>0</v>
      </c>
      <c r="D73" s="114">
        <f>Fev!AI73</f>
        <v>0</v>
      </c>
      <c r="E73" s="114">
        <f>Mar!AI73</f>
        <v>0</v>
      </c>
      <c r="F73" s="114">
        <f>Abr!AI73</f>
        <v>0</v>
      </c>
      <c r="G73" s="114">
        <f>Mai!AI73</f>
        <v>0</v>
      </c>
      <c r="H73" s="114">
        <f>Jun!AI73</f>
        <v>0</v>
      </c>
      <c r="I73" s="48">
        <f>Jul!AI73</f>
        <v>0</v>
      </c>
      <c r="J73" s="48">
        <f>Ago!AI73</f>
        <v>0</v>
      </c>
      <c r="K73" s="48">
        <f>Set!AI73</f>
        <v>0</v>
      </c>
      <c r="L73" s="48">
        <f>Out!AI73</f>
        <v>0</v>
      </c>
      <c r="M73" s="48">
        <f>Nov!AI73</f>
        <v>0</v>
      </c>
      <c r="N73" s="48">
        <f>Dez!AI73</f>
        <v>0</v>
      </c>
      <c r="O73" s="47"/>
      <c r="P73" s="48">
        <f t="shared" si="1"/>
        <v>0</v>
      </c>
      <c r="Q73" s="94" t="str">
        <f>IF(P106=0,"",P73/P106)</f>
        <v/>
      </c>
      <c r="R73" s="43"/>
    </row>
    <row r="74" spans="1:18">
      <c r="A74" s="4"/>
      <c r="B74" s="44" t="str">
        <f>CONCATENATE('Receitas e Despesas'!A72," - ",'Receitas e Despesas'!B72)</f>
        <v xml:space="preserve">69 - </v>
      </c>
      <c r="C74" s="114">
        <f>Jan!AI74</f>
        <v>0</v>
      </c>
      <c r="D74" s="114">
        <f>Fev!AI74</f>
        <v>0</v>
      </c>
      <c r="E74" s="114">
        <f>Mar!AI74</f>
        <v>0</v>
      </c>
      <c r="F74" s="114">
        <f>Abr!AI74</f>
        <v>0</v>
      </c>
      <c r="G74" s="114">
        <f>Mai!AI74</f>
        <v>0</v>
      </c>
      <c r="H74" s="114">
        <f>Jun!AI74</f>
        <v>0</v>
      </c>
      <c r="I74" s="48">
        <f>Jul!AI74</f>
        <v>0</v>
      </c>
      <c r="J74" s="48">
        <f>Ago!AI74</f>
        <v>0</v>
      </c>
      <c r="K74" s="48">
        <f>Set!AI74</f>
        <v>0</v>
      </c>
      <c r="L74" s="48">
        <f>Out!AI74</f>
        <v>0</v>
      </c>
      <c r="M74" s="48">
        <f>Nov!AI74</f>
        <v>0</v>
      </c>
      <c r="N74" s="48">
        <f>Dez!AI74</f>
        <v>0</v>
      </c>
      <c r="O74" s="47"/>
      <c r="P74" s="48">
        <f t="shared" si="1"/>
        <v>0</v>
      </c>
      <c r="Q74" s="94" t="str">
        <f>IF(P106=0,"",P74/P106)</f>
        <v/>
      </c>
      <c r="R74" s="43"/>
    </row>
    <row r="75" spans="1:18">
      <c r="A75" s="4"/>
      <c r="B75" s="44" t="str">
        <f>CONCATENATE('Receitas e Despesas'!A73," - ",'Receitas e Despesas'!B73)</f>
        <v xml:space="preserve">70 - </v>
      </c>
      <c r="C75" s="114">
        <f>Jan!AI75</f>
        <v>0</v>
      </c>
      <c r="D75" s="114">
        <f>Fev!AI75</f>
        <v>0</v>
      </c>
      <c r="E75" s="114">
        <f>Mar!AI75</f>
        <v>0</v>
      </c>
      <c r="F75" s="114">
        <f>Abr!AI75</f>
        <v>0</v>
      </c>
      <c r="G75" s="114">
        <f>Mai!AI75</f>
        <v>0</v>
      </c>
      <c r="H75" s="114">
        <f>Jun!AI75</f>
        <v>0</v>
      </c>
      <c r="I75" s="48">
        <f>Jul!AI75</f>
        <v>0</v>
      </c>
      <c r="J75" s="48">
        <f>Ago!AI75</f>
        <v>0</v>
      </c>
      <c r="K75" s="48">
        <f>Set!AI75</f>
        <v>0</v>
      </c>
      <c r="L75" s="48">
        <f>Out!AI75</f>
        <v>0</v>
      </c>
      <c r="M75" s="48">
        <f>Nov!AI75</f>
        <v>0</v>
      </c>
      <c r="N75" s="48">
        <f>Dez!AI75</f>
        <v>0</v>
      </c>
      <c r="O75" s="47"/>
      <c r="P75" s="48">
        <f t="shared" si="1"/>
        <v>0</v>
      </c>
      <c r="Q75" s="94" t="str">
        <f>IF(P106=0,"",P75/P106)</f>
        <v/>
      </c>
      <c r="R75" s="43"/>
    </row>
    <row r="76" spans="1:18">
      <c r="A76" s="4"/>
      <c r="B76" s="44" t="str">
        <f>CONCATENATE('Receitas e Despesas'!A74," - ",'Receitas e Despesas'!B74)</f>
        <v xml:space="preserve">71 - </v>
      </c>
      <c r="C76" s="114">
        <f>Jan!AI76</f>
        <v>0</v>
      </c>
      <c r="D76" s="114">
        <f>Fev!AI76</f>
        <v>0</v>
      </c>
      <c r="E76" s="114">
        <f>Mar!AI76</f>
        <v>0</v>
      </c>
      <c r="F76" s="114">
        <f>Abr!AI76</f>
        <v>0</v>
      </c>
      <c r="G76" s="114">
        <f>Mai!AI76</f>
        <v>0</v>
      </c>
      <c r="H76" s="114">
        <f>Jun!AI76</f>
        <v>0</v>
      </c>
      <c r="I76" s="48">
        <f>Jul!AI76</f>
        <v>0</v>
      </c>
      <c r="J76" s="48">
        <f>Ago!AI76</f>
        <v>0</v>
      </c>
      <c r="K76" s="48">
        <f>Set!AI76</f>
        <v>0</v>
      </c>
      <c r="L76" s="48">
        <f>Out!AI76</f>
        <v>0</v>
      </c>
      <c r="M76" s="48">
        <f>Nov!AI76</f>
        <v>0</v>
      </c>
      <c r="N76" s="48">
        <f>Dez!AI76</f>
        <v>0</v>
      </c>
      <c r="O76" s="47"/>
      <c r="P76" s="48">
        <f t="shared" si="1"/>
        <v>0</v>
      </c>
      <c r="Q76" s="94" t="str">
        <f>IF(P106=0,"",P76/P106)</f>
        <v/>
      </c>
      <c r="R76" s="43"/>
    </row>
    <row r="77" spans="1:18">
      <c r="A77" s="4"/>
      <c r="B77" s="44" t="str">
        <f>CONCATENATE('Receitas e Despesas'!A75," - ",'Receitas e Despesas'!B75)</f>
        <v xml:space="preserve">72 - </v>
      </c>
      <c r="C77" s="114">
        <f>Jan!AI77</f>
        <v>0</v>
      </c>
      <c r="D77" s="114">
        <f>Fev!AI77</f>
        <v>0</v>
      </c>
      <c r="E77" s="114">
        <f>Mar!AI77</f>
        <v>0</v>
      </c>
      <c r="F77" s="114">
        <f>Abr!AI77</f>
        <v>0</v>
      </c>
      <c r="G77" s="114">
        <f>Mai!AI77</f>
        <v>0</v>
      </c>
      <c r="H77" s="114">
        <f>Jun!AI77</f>
        <v>0</v>
      </c>
      <c r="I77" s="48">
        <f>Jul!AI77</f>
        <v>0</v>
      </c>
      <c r="J77" s="48">
        <f>Ago!AI77</f>
        <v>0</v>
      </c>
      <c r="K77" s="48">
        <f>Set!AI77</f>
        <v>0</v>
      </c>
      <c r="L77" s="48">
        <f>Out!AI77</f>
        <v>0</v>
      </c>
      <c r="M77" s="48">
        <f>Nov!AI77</f>
        <v>0</v>
      </c>
      <c r="N77" s="48">
        <f>Dez!AI77</f>
        <v>0</v>
      </c>
      <c r="O77" s="47"/>
      <c r="P77" s="48">
        <f t="shared" si="1"/>
        <v>0</v>
      </c>
      <c r="Q77" s="94" t="str">
        <f>IF(P106=0,"",P77/P106)</f>
        <v/>
      </c>
      <c r="R77" s="43"/>
    </row>
    <row r="78" spans="1:18">
      <c r="A78" s="4"/>
      <c r="B78" s="44" t="str">
        <f>CONCATENATE('Receitas e Despesas'!A76," - ",'Receitas e Despesas'!B76)</f>
        <v xml:space="preserve">73 - </v>
      </c>
      <c r="C78" s="114">
        <f>Jan!AI78</f>
        <v>0</v>
      </c>
      <c r="D78" s="114">
        <f>Fev!AI78</f>
        <v>0</v>
      </c>
      <c r="E78" s="114">
        <f>Mar!AI78</f>
        <v>0</v>
      </c>
      <c r="F78" s="114">
        <f>Abr!AI78</f>
        <v>0</v>
      </c>
      <c r="G78" s="114">
        <f>Mai!AI78</f>
        <v>0</v>
      </c>
      <c r="H78" s="114">
        <f>Jun!AI78</f>
        <v>0</v>
      </c>
      <c r="I78" s="48">
        <f>Jul!AI78</f>
        <v>0</v>
      </c>
      <c r="J78" s="48">
        <f>Ago!AI78</f>
        <v>0</v>
      </c>
      <c r="K78" s="48">
        <f>Set!AI78</f>
        <v>0</v>
      </c>
      <c r="L78" s="48">
        <f>Out!AI78</f>
        <v>0</v>
      </c>
      <c r="M78" s="48">
        <f>Nov!AI78</f>
        <v>0</v>
      </c>
      <c r="N78" s="48">
        <f>Dez!AI78</f>
        <v>0</v>
      </c>
      <c r="O78" s="47"/>
      <c r="P78" s="48">
        <f t="shared" si="1"/>
        <v>0</v>
      </c>
      <c r="Q78" s="94" t="str">
        <f>IF(P106=0,"",P78/P106)</f>
        <v/>
      </c>
      <c r="R78" s="43"/>
    </row>
    <row r="79" spans="1:18">
      <c r="A79" s="4"/>
      <c r="B79" s="44" t="str">
        <f>CONCATENATE('Receitas e Despesas'!A77," - ",'Receitas e Despesas'!B77)</f>
        <v xml:space="preserve">74 - </v>
      </c>
      <c r="C79" s="114">
        <f>Jan!AI79</f>
        <v>0</v>
      </c>
      <c r="D79" s="114">
        <f>Fev!AI79</f>
        <v>0</v>
      </c>
      <c r="E79" s="114">
        <f>Mar!AI79</f>
        <v>0</v>
      </c>
      <c r="F79" s="114">
        <f>Abr!AI79</f>
        <v>0</v>
      </c>
      <c r="G79" s="114">
        <f>Mai!AI79</f>
        <v>0</v>
      </c>
      <c r="H79" s="114">
        <f>Jun!AI79</f>
        <v>0</v>
      </c>
      <c r="I79" s="48">
        <f>Jul!AI79</f>
        <v>0</v>
      </c>
      <c r="J79" s="48">
        <f>Ago!AI79</f>
        <v>0</v>
      </c>
      <c r="K79" s="48">
        <f>Set!AI79</f>
        <v>0</v>
      </c>
      <c r="L79" s="48">
        <f>Out!AI79</f>
        <v>0</v>
      </c>
      <c r="M79" s="48">
        <f>Nov!AI79</f>
        <v>0</v>
      </c>
      <c r="N79" s="48">
        <f>Dez!AI79</f>
        <v>0</v>
      </c>
      <c r="O79" s="47"/>
      <c r="P79" s="48">
        <f t="shared" si="1"/>
        <v>0</v>
      </c>
      <c r="Q79" s="94" t="str">
        <f>IF(P106=0,"",P79/P106)</f>
        <v/>
      </c>
      <c r="R79" s="43"/>
    </row>
    <row r="80" spans="1:18">
      <c r="A80" s="4"/>
      <c r="B80" s="44" t="str">
        <f>CONCATENATE('Receitas e Despesas'!A78," - ",'Receitas e Despesas'!B78)</f>
        <v xml:space="preserve">75 - </v>
      </c>
      <c r="C80" s="114">
        <f>Jan!AI80</f>
        <v>0</v>
      </c>
      <c r="D80" s="114">
        <f>Fev!AI80</f>
        <v>0</v>
      </c>
      <c r="E80" s="114">
        <f>Mar!AI80</f>
        <v>0</v>
      </c>
      <c r="F80" s="114">
        <f>Abr!AI80</f>
        <v>0</v>
      </c>
      <c r="G80" s="114">
        <f>Mai!AI80</f>
        <v>0</v>
      </c>
      <c r="H80" s="114">
        <f>Jun!AI80</f>
        <v>0</v>
      </c>
      <c r="I80" s="48">
        <f>Jul!AI80</f>
        <v>0</v>
      </c>
      <c r="J80" s="48">
        <f>Ago!AI80</f>
        <v>0</v>
      </c>
      <c r="K80" s="48">
        <f>Set!AI80</f>
        <v>0</v>
      </c>
      <c r="L80" s="48">
        <f>Out!AI80</f>
        <v>0</v>
      </c>
      <c r="M80" s="48">
        <f>Nov!AI80</f>
        <v>0</v>
      </c>
      <c r="N80" s="48">
        <f>Dez!AI80</f>
        <v>0</v>
      </c>
      <c r="O80" s="47"/>
      <c r="P80" s="48">
        <f t="shared" si="1"/>
        <v>0</v>
      </c>
      <c r="Q80" s="94" t="str">
        <f>IF(P106=0,"",P80/P106)</f>
        <v/>
      </c>
      <c r="R80" s="43"/>
    </row>
    <row r="81" spans="1:18">
      <c r="A81" s="4"/>
      <c r="B81" s="44" t="str">
        <f>CONCATENATE('Receitas e Despesas'!A79," - ",'Receitas e Despesas'!B79)</f>
        <v xml:space="preserve">76 - </v>
      </c>
      <c r="C81" s="114">
        <f>Jan!AI81</f>
        <v>0</v>
      </c>
      <c r="D81" s="114">
        <f>Fev!AI81</f>
        <v>0</v>
      </c>
      <c r="E81" s="114">
        <f>Mar!AI81</f>
        <v>0</v>
      </c>
      <c r="F81" s="114">
        <f>Abr!AI81</f>
        <v>0</v>
      </c>
      <c r="G81" s="114">
        <f>Mai!AI81</f>
        <v>0</v>
      </c>
      <c r="H81" s="114">
        <f>Jun!AI81</f>
        <v>0</v>
      </c>
      <c r="I81" s="48">
        <f>Jul!AI81</f>
        <v>0</v>
      </c>
      <c r="J81" s="48">
        <f>Ago!AI81</f>
        <v>0</v>
      </c>
      <c r="K81" s="48">
        <f>Set!AI81</f>
        <v>0</v>
      </c>
      <c r="L81" s="48">
        <f>Out!AI81</f>
        <v>0</v>
      </c>
      <c r="M81" s="48">
        <f>Nov!AI81</f>
        <v>0</v>
      </c>
      <c r="N81" s="48">
        <f>Dez!AI81</f>
        <v>0</v>
      </c>
      <c r="O81" s="47"/>
      <c r="P81" s="48">
        <f t="shared" si="1"/>
        <v>0</v>
      </c>
      <c r="Q81" s="94" t="str">
        <f>IF(P106=0,"",P81/P106)</f>
        <v/>
      </c>
      <c r="R81" s="43"/>
    </row>
    <row r="82" spans="1:18">
      <c r="A82" s="4"/>
      <c r="B82" s="44" t="str">
        <f>CONCATENATE('Receitas e Despesas'!A80," - ",'Receitas e Despesas'!B80)</f>
        <v xml:space="preserve">77 - </v>
      </c>
      <c r="C82" s="114">
        <f>Jan!AI82</f>
        <v>0</v>
      </c>
      <c r="D82" s="114">
        <f>Fev!AI82</f>
        <v>0</v>
      </c>
      <c r="E82" s="114">
        <f>Mar!AI82</f>
        <v>0</v>
      </c>
      <c r="F82" s="114">
        <f>Abr!AI82</f>
        <v>0</v>
      </c>
      <c r="G82" s="114">
        <f>Mai!AI82</f>
        <v>0</v>
      </c>
      <c r="H82" s="114">
        <f>Jun!AI82</f>
        <v>0</v>
      </c>
      <c r="I82" s="48">
        <f>Jul!AI82</f>
        <v>0</v>
      </c>
      <c r="J82" s="48">
        <f>Ago!AI82</f>
        <v>0</v>
      </c>
      <c r="K82" s="48">
        <f>Set!AI82</f>
        <v>0</v>
      </c>
      <c r="L82" s="48">
        <f>Out!AI82</f>
        <v>0</v>
      </c>
      <c r="M82" s="48">
        <f>Nov!AI82</f>
        <v>0</v>
      </c>
      <c r="N82" s="48">
        <f>Dez!AI82</f>
        <v>0</v>
      </c>
      <c r="O82" s="47"/>
      <c r="P82" s="48">
        <f t="shared" si="1"/>
        <v>0</v>
      </c>
      <c r="Q82" s="94" t="str">
        <f>IF(P106=0,"",P82/P106)</f>
        <v/>
      </c>
      <c r="R82" s="43"/>
    </row>
    <row r="83" spans="1:18">
      <c r="A83" s="4"/>
      <c r="B83" s="44" t="str">
        <f>CONCATENATE('Receitas e Despesas'!A81," - ",'Receitas e Despesas'!B81)</f>
        <v xml:space="preserve">78 - </v>
      </c>
      <c r="C83" s="114">
        <f>Jan!AI83</f>
        <v>0</v>
      </c>
      <c r="D83" s="114">
        <f>Fev!AI83</f>
        <v>0</v>
      </c>
      <c r="E83" s="114">
        <f>Mar!AI83</f>
        <v>0</v>
      </c>
      <c r="F83" s="114">
        <f>Abr!AI83</f>
        <v>0</v>
      </c>
      <c r="G83" s="114">
        <f>Mai!AI83</f>
        <v>0</v>
      </c>
      <c r="H83" s="114">
        <f>Jun!AI83</f>
        <v>0</v>
      </c>
      <c r="I83" s="48">
        <f>Jul!AI83</f>
        <v>0</v>
      </c>
      <c r="J83" s="48">
        <f>Ago!AI83</f>
        <v>0</v>
      </c>
      <c r="K83" s="48">
        <f>Set!AI83</f>
        <v>0</v>
      </c>
      <c r="L83" s="48">
        <f>Out!AI83</f>
        <v>0</v>
      </c>
      <c r="M83" s="48">
        <f>Nov!AI83</f>
        <v>0</v>
      </c>
      <c r="N83" s="48">
        <f>Dez!AI83</f>
        <v>0</v>
      </c>
      <c r="O83" s="47"/>
      <c r="P83" s="48">
        <f t="shared" si="1"/>
        <v>0</v>
      </c>
      <c r="Q83" s="94" t="str">
        <f>IF(P106=0,"",P83/P106)</f>
        <v/>
      </c>
      <c r="R83" s="43"/>
    </row>
    <row r="84" spans="1:18">
      <c r="A84" s="4"/>
      <c r="B84" s="44" t="str">
        <f>CONCATENATE('Receitas e Despesas'!A82," - ",'Receitas e Despesas'!B82)</f>
        <v xml:space="preserve">79 - </v>
      </c>
      <c r="C84" s="114">
        <f>Jan!AI84</f>
        <v>0</v>
      </c>
      <c r="D84" s="114">
        <f>Fev!AI84</f>
        <v>0</v>
      </c>
      <c r="E84" s="114">
        <f>Mar!AI84</f>
        <v>0</v>
      </c>
      <c r="F84" s="114">
        <f>Abr!AI84</f>
        <v>0</v>
      </c>
      <c r="G84" s="114">
        <f>Mai!AI84</f>
        <v>0</v>
      </c>
      <c r="H84" s="114">
        <f>Jun!AI84</f>
        <v>0</v>
      </c>
      <c r="I84" s="48">
        <f>Jul!AI84</f>
        <v>0</v>
      </c>
      <c r="J84" s="48">
        <f>Ago!AI84</f>
        <v>0</v>
      </c>
      <c r="K84" s="48">
        <f>Set!AI84</f>
        <v>0</v>
      </c>
      <c r="L84" s="48">
        <f>Out!AI84</f>
        <v>0</v>
      </c>
      <c r="M84" s="48">
        <f>Nov!AI84</f>
        <v>0</v>
      </c>
      <c r="N84" s="48">
        <f>Dez!AI84</f>
        <v>0</v>
      </c>
      <c r="O84" s="47"/>
      <c r="P84" s="48">
        <f t="shared" si="1"/>
        <v>0</v>
      </c>
      <c r="Q84" s="94" t="str">
        <f>IF(P106=0,"",P84/P106)</f>
        <v/>
      </c>
      <c r="R84" s="43"/>
    </row>
    <row r="85" spans="1:18">
      <c r="A85" s="4"/>
      <c r="B85" s="44" t="str">
        <f>CONCATENATE('Receitas e Despesas'!A83," - ",'Receitas e Despesas'!B83)</f>
        <v xml:space="preserve">80 - </v>
      </c>
      <c r="C85" s="114">
        <f>Jan!AI85</f>
        <v>0</v>
      </c>
      <c r="D85" s="114">
        <f>Fev!AI85</f>
        <v>0</v>
      </c>
      <c r="E85" s="114">
        <f>Mar!AI85</f>
        <v>0</v>
      </c>
      <c r="F85" s="114">
        <f>Abr!AI85</f>
        <v>0</v>
      </c>
      <c r="G85" s="114">
        <f>Mai!AI85</f>
        <v>0</v>
      </c>
      <c r="H85" s="114">
        <f>Jun!AI85</f>
        <v>0</v>
      </c>
      <c r="I85" s="48">
        <f>Jul!AI85</f>
        <v>0</v>
      </c>
      <c r="J85" s="48">
        <f>Ago!AI85</f>
        <v>0</v>
      </c>
      <c r="K85" s="48">
        <f>Set!AI85</f>
        <v>0</v>
      </c>
      <c r="L85" s="48">
        <f>Out!AI85</f>
        <v>0</v>
      </c>
      <c r="M85" s="48">
        <f>Nov!AI85</f>
        <v>0</v>
      </c>
      <c r="N85" s="48">
        <f>Dez!AI85</f>
        <v>0</v>
      </c>
      <c r="O85" s="47"/>
      <c r="P85" s="48">
        <f t="shared" si="1"/>
        <v>0</v>
      </c>
      <c r="Q85" s="94" t="str">
        <f>IF(P106=0,"",P85/P106)</f>
        <v/>
      </c>
      <c r="R85" s="43"/>
    </row>
    <row r="86" spans="1:18">
      <c r="A86" s="4"/>
      <c r="B86" s="44" t="str">
        <f>CONCATENATE('Receitas e Despesas'!A84," - ",'Receitas e Despesas'!B84)</f>
        <v xml:space="preserve">81 - </v>
      </c>
      <c r="C86" s="114">
        <f>Jan!AI86</f>
        <v>0</v>
      </c>
      <c r="D86" s="114">
        <f>Fev!AI86</f>
        <v>0</v>
      </c>
      <c r="E86" s="114">
        <f>Mar!AI86</f>
        <v>0</v>
      </c>
      <c r="F86" s="114">
        <f>Abr!AI86</f>
        <v>0</v>
      </c>
      <c r="G86" s="114">
        <f>Mai!AI86</f>
        <v>0</v>
      </c>
      <c r="H86" s="114">
        <f>Jun!AI86</f>
        <v>0</v>
      </c>
      <c r="I86" s="48">
        <f>Jul!AI86</f>
        <v>0</v>
      </c>
      <c r="J86" s="48">
        <f>Ago!AI86</f>
        <v>0</v>
      </c>
      <c r="K86" s="48">
        <f>Set!AI86</f>
        <v>0</v>
      </c>
      <c r="L86" s="48">
        <f>Out!AI86</f>
        <v>0</v>
      </c>
      <c r="M86" s="48">
        <f>Nov!AI86</f>
        <v>0</v>
      </c>
      <c r="N86" s="48">
        <f>Dez!AI86</f>
        <v>0</v>
      </c>
      <c r="O86" s="47"/>
      <c r="P86" s="48">
        <f t="shared" si="1"/>
        <v>0</v>
      </c>
      <c r="Q86" s="94" t="str">
        <f>IF(P106=0,"",P86/P106)</f>
        <v/>
      </c>
      <c r="R86" s="43"/>
    </row>
    <row r="87" spans="1:18">
      <c r="A87" s="4"/>
      <c r="B87" s="44" t="str">
        <f>CONCATENATE('Receitas e Despesas'!A85," - ",'Receitas e Despesas'!B85)</f>
        <v xml:space="preserve">82 - </v>
      </c>
      <c r="C87" s="114">
        <f>Jan!AI87</f>
        <v>0</v>
      </c>
      <c r="D87" s="114">
        <f>Fev!AI87</f>
        <v>0</v>
      </c>
      <c r="E87" s="114">
        <f>Mar!AI87</f>
        <v>0</v>
      </c>
      <c r="F87" s="114">
        <f>Abr!AI87</f>
        <v>0</v>
      </c>
      <c r="G87" s="114">
        <f>Mai!AI87</f>
        <v>0</v>
      </c>
      <c r="H87" s="114">
        <f>Jun!AI87</f>
        <v>0</v>
      </c>
      <c r="I87" s="48">
        <f>Jul!AI87</f>
        <v>0</v>
      </c>
      <c r="J87" s="48">
        <f>Ago!AI87</f>
        <v>0</v>
      </c>
      <c r="K87" s="48">
        <f>Set!AI87</f>
        <v>0</v>
      </c>
      <c r="L87" s="48">
        <f>Out!AI87</f>
        <v>0</v>
      </c>
      <c r="M87" s="48">
        <f>Nov!AI87</f>
        <v>0</v>
      </c>
      <c r="N87" s="48">
        <f>Dez!AI87</f>
        <v>0</v>
      </c>
      <c r="O87" s="47"/>
      <c r="P87" s="48">
        <f t="shared" si="1"/>
        <v>0</v>
      </c>
      <c r="Q87" s="94" t="str">
        <f>IF(P106=0,"",P87/P106)</f>
        <v/>
      </c>
      <c r="R87" s="43"/>
    </row>
    <row r="88" spans="1:18">
      <c r="A88" s="4"/>
      <c r="B88" s="44" t="str">
        <f>CONCATENATE('Receitas e Despesas'!A86," - ",'Receitas e Despesas'!B86)</f>
        <v xml:space="preserve">83 - </v>
      </c>
      <c r="C88" s="114">
        <f>Jan!AI88</f>
        <v>0</v>
      </c>
      <c r="D88" s="114">
        <f>Fev!AI88</f>
        <v>0</v>
      </c>
      <c r="E88" s="114">
        <f>Mar!AI88</f>
        <v>0</v>
      </c>
      <c r="F88" s="114">
        <f>Abr!AI88</f>
        <v>0</v>
      </c>
      <c r="G88" s="114">
        <f>Mai!AI88</f>
        <v>0</v>
      </c>
      <c r="H88" s="114">
        <f>Jun!AI88</f>
        <v>0</v>
      </c>
      <c r="I88" s="48">
        <f>Jul!AI88</f>
        <v>0</v>
      </c>
      <c r="J88" s="48">
        <f>Ago!AI88</f>
        <v>0</v>
      </c>
      <c r="K88" s="48">
        <f>Set!AI88</f>
        <v>0</v>
      </c>
      <c r="L88" s="48">
        <f>Out!AI88</f>
        <v>0</v>
      </c>
      <c r="M88" s="48">
        <f>Nov!AI88</f>
        <v>0</v>
      </c>
      <c r="N88" s="48">
        <f>Dez!AI88</f>
        <v>0</v>
      </c>
      <c r="O88" s="47"/>
      <c r="P88" s="48">
        <f t="shared" si="1"/>
        <v>0</v>
      </c>
      <c r="Q88" s="94" t="str">
        <f>IF(P106=0,"",P88/P106)</f>
        <v/>
      </c>
      <c r="R88" s="43"/>
    </row>
    <row r="89" spans="1:18">
      <c r="A89" s="4"/>
      <c r="B89" s="44" t="str">
        <f>CONCATENATE('Receitas e Despesas'!A87," - ",'Receitas e Despesas'!B87)</f>
        <v xml:space="preserve">84 - </v>
      </c>
      <c r="C89" s="114">
        <f>Jan!AI89</f>
        <v>0</v>
      </c>
      <c r="D89" s="114">
        <f>Fev!AI89</f>
        <v>0</v>
      </c>
      <c r="E89" s="114">
        <f>Mar!AI89</f>
        <v>0</v>
      </c>
      <c r="F89" s="114">
        <f>Abr!AI89</f>
        <v>0</v>
      </c>
      <c r="G89" s="114">
        <f>Mai!AI89</f>
        <v>0</v>
      </c>
      <c r="H89" s="114">
        <f>Jun!AI89</f>
        <v>0</v>
      </c>
      <c r="I89" s="48">
        <f>Jul!AI89</f>
        <v>0</v>
      </c>
      <c r="J89" s="48">
        <f>Ago!AI89</f>
        <v>0</v>
      </c>
      <c r="K89" s="48">
        <f>Set!AI89</f>
        <v>0</v>
      </c>
      <c r="L89" s="48">
        <f>Out!AI89</f>
        <v>0</v>
      </c>
      <c r="M89" s="48">
        <f>Nov!AI89</f>
        <v>0</v>
      </c>
      <c r="N89" s="48">
        <f>Dez!AI89</f>
        <v>0</v>
      </c>
      <c r="O89" s="47"/>
      <c r="P89" s="48">
        <f t="shared" si="1"/>
        <v>0</v>
      </c>
      <c r="Q89" s="94" t="str">
        <f>IF(P106=0,"",P89/P106)</f>
        <v/>
      </c>
      <c r="R89" s="43"/>
    </row>
    <row r="90" spans="1:18">
      <c r="A90" s="4"/>
      <c r="B90" s="44" t="str">
        <f>CONCATENATE('Receitas e Despesas'!A88," - ",'Receitas e Despesas'!B88)</f>
        <v xml:space="preserve">85 - </v>
      </c>
      <c r="C90" s="114">
        <f>Jan!AI90</f>
        <v>0</v>
      </c>
      <c r="D90" s="114">
        <f>Fev!AI90</f>
        <v>0</v>
      </c>
      <c r="E90" s="114">
        <f>Mar!AI90</f>
        <v>0</v>
      </c>
      <c r="F90" s="114">
        <f>Abr!AI90</f>
        <v>0</v>
      </c>
      <c r="G90" s="114">
        <f>Mai!AI90</f>
        <v>0</v>
      </c>
      <c r="H90" s="114">
        <f>Jun!AI90</f>
        <v>0</v>
      </c>
      <c r="I90" s="48">
        <f>Jul!AI90</f>
        <v>0</v>
      </c>
      <c r="J90" s="48">
        <f>Ago!AI90</f>
        <v>0</v>
      </c>
      <c r="K90" s="48">
        <f>Set!AI90</f>
        <v>0</v>
      </c>
      <c r="L90" s="48">
        <f>Out!AI90</f>
        <v>0</v>
      </c>
      <c r="M90" s="48">
        <f>Nov!AI90</f>
        <v>0</v>
      </c>
      <c r="N90" s="48">
        <f>Dez!AI90</f>
        <v>0</v>
      </c>
      <c r="O90" s="47"/>
      <c r="P90" s="48">
        <f t="shared" si="1"/>
        <v>0</v>
      </c>
      <c r="Q90" s="94" t="str">
        <f>IF(P106=0,"",P90/P106)</f>
        <v/>
      </c>
      <c r="R90" s="43"/>
    </row>
    <row r="91" spans="1:18">
      <c r="A91" s="4"/>
      <c r="B91" s="44" t="str">
        <f>CONCATENATE('Receitas e Despesas'!A89," - ",'Receitas e Despesas'!B89)</f>
        <v xml:space="preserve">86 - </v>
      </c>
      <c r="C91" s="114">
        <f>Jan!AI91</f>
        <v>0</v>
      </c>
      <c r="D91" s="114">
        <f>Fev!AI91</f>
        <v>0</v>
      </c>
      <c r="E91" s="114">
        <f>Mar!AI91</f>
        <v>0</v>
      </c>
      <c r="F91" s="114">
        <f>Abr!AI91</f>
        <v>0</v>
      </c>
      <c r="G91" s="114">
        <f>Mai!AI91</f>
        <v>0</v>
      </c>
      <c r="H91" s="114">
        <f>Jun!AI91</f>
        <v>0</v>
      </c>
      <c r="I91" s="48">
        <f>Jul!AI91</f>
        <v>0</v>
      </c>
      <c r="J91" s="48">
        <f>Ago!AI91</f>
        <v>0</v>
      </c>
      <c r="K91" s="48">
        <f>Set!AI91</f>
        <v>0</v>
      </c>
      <c r="L91" s="48">
        <f>Out!AI91</f>
        <v>0</v>
      </c>
      <c r="M91" s="48">
        <f>Nov!AI91</f>
        <v>0</v>
      </c>
      <c r="N91" s="48">
        <f>Dez!AI91</f>
        <v>0</v>
      </c>
      <c r="O91" s="47"/>
      <c r="P91" s="48">
        <f t="shared" si="1"/>
        <v>0</v>
      </c>
      <c r="Q91" s="94" t="str">
        <f>IF(P106=0,"",P91/P106)</f>
        <v/>
      </c>
      <c r="R91" s="43"/>
    </row>
    <row r="92" spans="1:18">
      <c r="A92" s="4"/>
      <c r="B92" s="44" t="str">
        <f>CONCATENATE('Receitas e Despesas'!A90," - ",'Receitas e Despesas'!B90)</f>
        <v xml:space="preserve">87 - </v>
      </c>
      <c r="C92" s="114">
        <f>Jan!AI92</f>
        <v>0</v>
      </c>
      <c r="D92" s="114">
        <f>Fev!AI92</f>
        <v>0</v>
      </c>
      <c r="E92" s="114">
        <f>Mar!AI92</f>
        <v>0</v>
      </c>
      <c r="F92" s="114">
        <f>Abr!AI92</f>
        <v>0</v>
      </c>
      <c r="G92" s="114">
        <f>Mai!AI92</f>
        <v>0</v>
      </c>
      <c r="H92" s="114">
        <f>Jun!AI92</f>
        <v>0</v>
      </c>
      <c r="I92" s="48">
        <f>Jul!AI92</f>
        <v>0</v>
      </c>
      <c r="J92" s="48">
        <f>Ago!AI92</f>
        <v>0</v>
      </c>
      <c r="K92" s="48">
        <f>Set!AI92</f>
        <v>0</v>
      </c>
      <c r="L92" s="48">
        <f>Out!AI92</f>
        <v>0</v>
      </c>
      <c r="M92" s="48">
        <f>Nov!AI92</f>
        <v>0</v>
      </c>
      <c r="N92" s="48">
        <f>Dez!AI92</f>
        <v>0</v>
      </c>
      <c r="O92" s="47"/>
      <c r="P92" s="48">
        <f t="shared" si="1"/>
        <v>0</v>
      </c>
      <c r="Q92" s="94" t="str">
        <f>IF(P106=0,"",P92/P106)</f>
        <v/>
      </c>
      <c r="R92" s="43"/>
    </row>
    <row r="93" spans="1:18">
      <c r="A93" s="4"/>
      <c r="B93" s="44" t="str">
        <f>CONCATENATE('Receitas e Despesas'!A91," - ",'Receitas e Despesas'!B91)</f>
        <v xml:space="preserve">88 - </v>
      </c>
      <c r="C93" s="114">
        <f>Jan!AI93</f>
        <v>0</v>
      </c>
      <c r="D93" s="114">
        <f>Fev!AI93</f>
        <v>0</v>
      </c>
      <c r="E93" s="114">
        <f>Mar!AI93</f>
        <v>0</v>
      </c>
      <c r="F93" s="114">
        <f>Abr!AI93</f>
        <v>0</v>
      </c>
      <c r="G93" s="114">
        <f>Mai!AI93</f>
        <v>0</v>
      </c>
      <c r="H93" s="114">
        <f>Jun!AI93</f>
        <v>0</v>
      </c>
      <c r="I93" s="48">
        <f>Jul!AI93</f>
        <v>0</v>
      </c>
      <c r="J93" s="48">
        <f>Ago!AI93</f>
        <v>0</v>
      </c>
      <c r="K93" s="48">
        <f>Set!AI93</f>
        <v>0</v>
      </c>
      <c r="L93" s="48">
        <f>Out!AI93</f>
        <v>0</v>
      </c>
      <c r="M93" s="48">
        <f>Nov!AI93</f>
        <v>0</v>
      </c>
      <c r="N93" s="48">
        <f>Dez!AI93</f>
        <v>0</v>
      </c>
      <c r="O93" s="47"/>
      <c r="P93" s="48">
        <f t="shared" si="1"/>
        <v>0</v>
      </c>
      <c r="Q93" s="94" t="str">
        <f>IF(P106=0,"",P93/P106)</f>
        <v/>
      </c>
      <c r="R93" s="43"/>
    </row>
    <row r="94" spans="1:18">
      <c r="A94" s="4"/>
      <c r="B94" s="44" t="str">
        <f>CONCATENATE('Receitas e Despesas'!A92," - ",'Receitas e Despesas'!B92)</f>
        <v xml:space="preserve">89 - </v>
      </c>
      <c r="C94" s="114">
        <f>Jan!AI94</f>
        <v>0</v>
      </c>
      <c r="D94" s="114">
        <f>Fev!AI94</f>
        <v>0</v>
      </c>
      <c r="E94" s="114">
        <f>Mar!AI94</f>
        <v>0</v>
      </c>
      <c r="F94" s="114">
        <f>Abr!AI94</f>
        <v>0</v>
      </c>
      <c r="G94" s="114">
        <f>Mai!AI94</f>
        <v>0</v>
      </c>
      <c r="H94" s="114">
        <f>Jun!AI94</f>
        <v>0</v>
      </c>
      <c r="I94" s="48">
        <f>Jul!AI94</f>
        <v>0</v>
      </c>
      <c r="J94" s="48">
        <f>Ago!AI94</f>
        <v>0</v>
      </c>
      <c r="K94" s="48">
        <f>Set!AI94</f>
        <v>0</v>
      </c>
      <c r="L94" s="48">
        <f>Out!AI94</f>
        <v>0</v>
      </c>
      <c r="M94" s="48">
        <f>Nov!AI94</f>
        <v>0</v>
      </c>
      <c r="N94" s="48">
        <f>Dez!AI94</f>
        <v>0</v>
      </c>
      <c r="O94" s="47"/>
      <c r="P94" s="48">
        <f t="shared" si="1"/>
        <v>0</v>
      </c>
      <c r="Q94" s="94" t="str">
        <f>IF(P106=0,"",P94/P106)</f>
        <v/>
      </c>
      <c r="R94" s="43"/>
    </row>
    <row r="95" spans="1:18">
      <c r="A95" s="4"/>
      <c r="B95" s="44" t="str">
        <f>CONCATENATE('Receitas e Despesas'!A93," - ",'Receitas e Despesas'!B93)</f>
        <v xml:space="preserve">90 - </v>
      </c>
      <c r="C95" s="114">
        <f>Jan!AI95</f>
        <v>0</v>
      </c>
      <c r="D95" s="114">
        <f>Fev!AI95</f>
        <v>0</v>
      </c>
      <c r="E95" s="114">
        <f>Mar!AI95</f>
        <v>0</v>
      </c>
      <c r="F95" s="114">
        <f>Abr!AI95</f>
        <v>0</v>
      </c>
      <c r="G95" s="114">
        <f>Mai!AI95</f>
        <v>0</v>
      </c>
      <c r="H95" s="114">
        <f>Jun!AI95</f>
        <v>0</v>
      </c>
      <c r="I95" s="48">
        <f>Jul!AI95</f>
        <v>0</v>
      </c>
      <c r="J95" s="48">
        <f>Ago!AI95</f>
        <v>0</v>
      </c>
      <c r="K95" s="48">
        <f>Set!AI95</f>
        <v>0</v>
      </c>
      <c r="L95" s="48">
        <f>Out!AI95</f>
        <v>0</v>
      </c>
      <c r="M95" s="48">
        <f>Nov!AI95</f>
        <v>0</v>
      </c>
      <c r="N95" s="48">
        <f>Dez!AI95</f>
        <v>0</v>
      </c>
      <c r="O95" s="47"/>
      <c r="P95" s="48">
        <f t="shared" si="1"/>
        <v>0</v>
      </c>
      <c r="Q95" s="94" t="str">
        <f>IF(P106=0,"",P95/P106)</f>
        <v/>
      </c>
      <c r="R95" s="43"/>
    </row>
    <row r="96" spans="1:18">
      <c r="A96" s="4"/>
      <c r="B96" s="44" t="str">
        <f>CONCATENATE('Receitas e Despesas'!A94," - ",'Receitas e Despesas'!B94)</f>
        <v xml:space="preserve">91 - </v>
      </c>
      <c r="C96" s="114">
        <f>Jan!AI96</f>
        <v>0</v>
      </c>
      <c r="D96" s="114">
        <f>Fev!AI96</f>
        <v>0</v>
      </c>
      <c r="E96" s="114">
        <f>Mar!AI96</f>
        <v>0</v>
      </c>
      <c r="F96" s="114">
        <f>Abr!AI96</f>
        <v>0</v>
      </c>
      <c r="G96" s="114">
        <f>Mai!AI96</f>
        <v>0</v>
      </c>
      <c r="H96" s="114">
        <f>Jun!AI96</f>
        <v>0</v>
      </c>
      <c r="I96" s="48">
        <f>Jul!AI96</f>
        <v>0</v>
      </c>
      <c r="J96" s="48">
        <f>Ago!AI96</f>
        <v>0</v>
      </c>
      <c r="K96" s="48">
        <f>Set!AI96</f>
        <v>0</v>
      </c>
      <c r="L96" s="48">
        <f>Out!AI96</f>
        <v>0</v>
      </c>
      <c r="M96" s="48">
        <f>Nov!AI96</f>
        <v>0</v>
      </c>
      <c r="N96" s="48">
        <f>Dez!AI96</f>
        <v>0</v>
      </c>
      <c r="O96" s="47"/>
      <c r="P96" s="48">
        <f t="shared" si="1"/>
        <v>0</v>
      </c>
      <c r="Q96" s="94" t="str">
        <f>IF(P106=0,"",P96/P106)</f>
        <v/>
      </c>
      <c r="R96" s="43"/>
    </row>
    <row r="97" spans="1:18">
      <c r="A97" s="4"/>
      <c r="B97" s="44" t="str">
        <f>CONCATENATE('Receitas e Despesas'!A95," - ",'Receitas e Despesas'!B95)</f>
        <v xml:space="preserve">92 - </v>
      </c>
      <c r="C97" s="114">
        <f>Jan!AI97</f>
        <v>0</v>
      </c>
      <c r="D97" s="114">
        <f>Fev!AI97</f>
        <v>0</v>
      </c>
      <c r="E97" s="114">
        <f>Mar!AI97</f>
        <v>0</v>
      </c>
      <c r="F97" s="114">
        <f>Abr!AI97</f>
        <v>0</v>
      </c>
      <c r="G97" s="114">
        <f>Mai!AI97</f>
        <v>0</v>
      </c>
      <c r="H97" s="114">
        <f>Jun!AI97</f>
        <v>0</v>
      </c>
      <c r="I97" s="48">
        <f>Jul!AI97</f>
        <v>0</v>
      </c>
      <c r="J97" s="48">
        <f>Ago!AI97</f>
        <v>0</v>
      </c>
      <c r="K97" s="48">
        <f>Set!AI97</f>
        <v>0</v>
      </c>
      <c r="L97" s="48">
        <f>Out!AI97</f>
        <v>0</v>
      </c>
      <c r="M97" s="48">
        <f>Nov!AI97</f>
        <v>0</v>
      </c>
      <c r="N97" s="48">
        <f>Dez!AI97</f>
        <v>0</v>
      </c>
      <c r="O97" s="47"/>
      <c r="P97" s="48">
        <f t="shared" si="1"/>
        <v>0</v>
      </c>
      <c r="Q97" s="94" t="str">
        <f>IF(P106=0,"",P97/P106)</f>
        <v/>
      </c>
      <c r="R97" s="43"/>
    </row>
    <row r="98" spans="1:18">
      <c r="A98" s="4"/>
      <c r="B98" s="44" t="str">
        <f>CONCATENATE('Receitas e Despesas'!A96," - ",'Receitas e Despesas'!B96)</f>
        <v xml:space="preserve">93 - </v>
      </c>
      <c r="C98" s="114">
        <f>Jan!AI98</f>
        <v>0</v>
      </c>
      <c r="D98" s="114">
        <f>Fev!AI98</f>
        <v>0</v>
      </c>
      <c r="E98" s="114">
        <f>Mar!AI98</f>
        <v>0</v>
      </c>
      <c r="F98" s="114">
        <f>Abr!AI98</f>
        <v>0</v>
      </c>
      <c r="G98" s="114">
        <f>Mai!AI98</f>
        <v>0</v>
      </c>
      <c r="H98" s="114">
        <f>Jun!AI98</f>
        <v>0</v>
      </c>
      <c r="I98" s="48">
        <f>Jul!AI98</f>
        <v>0</v>
      </c>
      <c r="J98" s="48">
        <f>Ago!AI98</f>
        <v>0</v>
      </c>
      <c r="K98" s="48">
        <f>Set!AI98</f>
        <v>0</v>
      </c>
      <c r="L98" s="48">
        <f>Out!AI98</f>
        <v>0</v>
      </c>
      <c r="M98" s="48">
        <f>Nov!AI98</f>
        <v>0</v>
      </c>
      <c r="N98" s="48">
        <f>Dez!AI98</f>
        <v>0</v>
      </c>
      <c r="O98" s="47"/>
      <c r="P98" s="48">
        <f t="shared" si="1"/>
        <v>0</v>
      </c>
      <c r="Q98" s="94" t="str">
        <f>IF(P106=0,"",P98/P106)</f>
        <v/>
      </c>
      <c r="R98" s="43"/>
    </row>
    <row r="99" spans="1:18">
      <c r="A99" s="4"/>
      <c r="B99" s="44" t="str">
        <f>CONCATENATE('Receitas e Despesas'!A97," - ",'Receitas e Despesas'!B97)</f>
        <v xml:space="preserve">94 - </v>
      </c>
      <c r="C99" s="114">
        <f>Jan!AI99</f>
        <v>0</v>
      </c>
      <c r="D99" s="114">
        <f>Fev!AI99</f>
        <v>0</v>
      </c>
      <c r="E99" s="114">
        <f>Mar!AI99</f>
        <v>0</v>
      </c>
      <c r="F99" s="114">
        <f>Abr!AI99</f>
        <v>0</v>
      </c>
      <c r="G99" s="114">
        <f>Mai!AI99</f>
        <v>0</v>
      </c>
      <c r="H99" s="114">
        <f>Jun!AI99</f>
        <v>0</v>
      </c>
      <c r="I99" s="48">
        <f>Jul!AI99</f>
        <v>0</v>
      </c>
      <c r="J99" s="48">
        <f>Ago!AI99</f>
        <v>0</v>
      </c>
      <c r="K99" s="48">
        <f>Set!AI99</f>
        <v>0</v>
      </c>
      <c r="L99" s="48">
        <f>Out!AI99</f>
        <v>0</v>
      </c>
      <c r="M99" s="48">
        <f>Nov!AI99</f>
        <v>0</v>
      </c>
      <c r="N99" s="48">
        <f>Dez!AI99</f>
        <v>0</v>
      </c>
      <c r="O99" s="47"/>
      <c r="P99" s="48">
        <f t="shared" si="1"/>
        <v>0</v>
      </c>
      <c r="Q99" s="94" t="str">
        <f>IF(P106=0,"",P99/P106)</f>
        <v/>
      </c>
      <c r="R99" s="43"/>
    </row>
    <row r="100" spans="1:18">
      <c r="A100" s="4"/>
      <c r="B100" s="44" t="str">
        <f>CONCATENATE('Receitas e Despesas'!A98," - ",'Receitas e Despesas'!B98)</f>
        <v xml:space="preserve">95 - </v>
      </c>
      <c r="C100" s="114">
        <f>Jan!AI100</f>
        <v>0</v>
      </c>
      <c r="D100" s="114">
        <f>Fev!AI100</f>
        <v>0</v>
      </c>
      <c r="E100" s="114">
        <f>Mar!AI100</f>
        <v>0</v>
      </c>
      <c r="F100" s="114">
        <f>Abr!AI100</f>
        <v>0</v>
      </c>
      <c r="G100" s="114">
        <f>Mai!AI100</f>
        <v>0</v>
      </c>
      <c r="H100" s="114">
        <f>Jun!AI100</f>
        <v>0</v>
      </c>
      <c r="I100" s="48">
        <f>Jul!AI100</f>
        <v>0</v>
      </c>
      <c r="J100" s="48">
        <f>Ago!AI100</f>
        <v>0</v>
      </c>
      <c r="K100" s="48">
        <f>Set!AI100</f>
        <v>0</v>
      </c>
      <c r="L100" s="48">
        <f>Out!AI100</f>
        <v>0</v>
      </c>
      <c r="M100" s="48">
        <f>Nov!AI100</f>
        <v>0</v>
      </c>
      <c r="N100" s="48">
        <f>Dez!AI100</f>
        <v>0</v>
      </c>
      <c r="O100" s="47"/>
      <c r="P100" s="48">
        <f t="shared" si="1"/>
        <v>0</v>
      </c>
      <c r="Q100" s="94" t="str">
        <f>IF(P106=0,"",P100/P106)</f>
        <v/>
      </c>
      <c r="R100" s="43"/>
    </row>
    <row r="101" spans="1:18">
      <c r="A101" s="4"/>
      <c r="B101" s="44" t="str">
        <f>CONCATENATE('Receitas e Despesas'!A99," - ",'Receitas e Despesas'!B99)</f>
        <v xml:space="preserve">96 - </v>
      </c>
      <c r="C101" s="114">
        <f>Jan!AI101</f>
        <v>0</v>
      </c>
      <c r="D101" s="114">
        <f>Fev!AI101</f>
        <v>0</v>
      </c>
      <c r="E101" s="114">
        <f>Mar!AI101</f>
        <v>0</v>
      </c>
      <c r="F101" s="114">
        <f>Abr!AI101</f>
        <v>0</v>
      </c>
      <c r="G101" s="114">
        <f>Mai!AI101</f>
        <v>0</v>
      </c>
      <c r="H101" s="114">
        <f>Jun!AI101</f>
        <v>0</v>
      </c>
      <c r="I101" s="48">
        <f>Jul!AI101</f>
        <v>0</v>
      </c>
      <c r="J101" s="48">
        <f>Ago!AI101</f>
        <v>0</v>
      </c>
      <c r="K101" s="48">
        <f>Set!AI101</f>
        <v>0</v>
      </c>
      <c r="L101" s="48">
        <f>Out!AI101</f>
        <v>0</v>
      </c>
      <c r="M101" s="48">
        <f>Nov!AI101</f>
        <v>0</v>
      </c>
      <c r="N101" s="48">
        <f>Dez!AI101</f>
        <v>0</v>
      </c>
      <c r="O101" s="47"/>
      <c r="P101" s="48">
        <f t="shared" si="1"/>
        <v>0</v>
      </c>
      <c r="Q101" s="94" t="str">
        <f>IF(P106=0,"",P101/P106)</f>
        <v/>
      </c>
      <c r="R101" s="43"/>
    </row>
    <row r="102" spans="1:18">
      <c r="A102" s="4"/>
      <c r="B102" s="44" t="str">
        <f>CONCATENATE('Receitas e Despesas'!A100," - ",'Receitas e Despesas'!B100)</f>
        <v xml:space="preserve">97 - </v>
      </c>
      <c r="C102" s="114">
        <f>Jan!AI102</f>
        <v>0</v>
      </c>
      <c r="D102" s="114">
        <f>Fev!AI102</f>
        <v>0</v>
      </c>
      <c r="E102" s="114">
        <f>Mar!AI102</f>
        <v>0</v>
      </c>
      <c r="F102" s="114">
        <f>Abr!AI102</f>
        <v>0</v>
      </c>
      <c r="G102" s="114">
        <f>Mai!AI102</f>
        <v>0</v>
      </c>
      <c r="H102" s="114">
        <f>Jun!AI102</f>
        <v>0</v>
      </c>
      <c r="I102" s="48">
        <f>Jul!AI102</f>
        <v>0</v>
      </c>
      <c r="J102" s="48">
        <f>Ago!AI102</f>
        <v>0</v>
      </c>
      <c r="K102" s="48">
        <f>Set!AI102</f>
        <v>0</v>
      </c>
      <c r="L102" s="48">
        <f>Out!AI102</f>
        <v>0</v>
      </c>
      <c r="M102" s="48">
        <f>Nov!AI102</f>
        <v>0</v>
      </c>
      <c r="N102" s="48">
        <f>Dez!AI102</f>
        <v>0</v>
      </c>
      <c r="O102" s="47"/>
      <c r="P102" s="48">
        <f t="shared" si="1"/>
        <v>0</v>
      </c>
      <c r="Q102" s="94" t="str">
        <f>IF(P106=0,"",P102/P106)</f>
        <v/>
      </c>
      <c r="R102" s="43"/>
    </row>
    <row r="103" spans="1:18">
      <c r="A103" s="4"/>
      <c r="B103" s="44" t="str">
        <f>CONCATENATE('Receitas e Despesas'!A101," - ",'Receitas e Despesas'!B101)</f>
        <v xml:space="preserve">98 - </v>
      </c>
      <c r="C103" s="114">
        <f>Jan!AI103</f>
        <v>0</v>
      </c>
      <c r="D103" s="114">
        <f>Fev!AI103</f>
        <v>0</v>
      </c>
      <c r="E103" s="114">
        <f>Mar!AI103</f>
        <v>0</v>
      </c>
      <c r="F103" s="114">
        <f>Abr!AI103</f>
        <v>0</v>
      </c>
      <c r="G103" s="114">
        <f>Mai!AI103</f>
        <v>0</v>
      </c>
      <c r="H103" s="114">
        <f>Jun!AI103</f>
        <v>0</v>
      </c>
      <c r="I103" s="48">
        <f>Jul!AI103</f>
        <v>0</v>
      </c>
      <c r="J103" s="48">
        <f>Ago!AI103</f>
        <v>0</v>
      </c>
      <c r="K103" s="48">
        <f>Set!AI103</f>
        <v>0</v>
      </c>
      <c r="L103" s="48">
        <f>Out!AI103</f>
        <v>0</v>
      </c>
      <c r="M103" s="48">
        <f>Nov!AI103</f>
        <v>0</v>
      </c>
      <c r="N103" s="48">
        <f>Dez!AI103</f>
        <v>0</v>
      </c>
      <c r="O103" s="47"/>
      <c r="P103" s="48">
        <f t="shared" si="1"/>
        <v>0</v>
      </c>
      <c r="Q103" s="94" t="str">
        <f>IF(P106=0,"",P103/P106)</f>
        <v/>
      </c>
      <c r="R103" s="43"/>
    </row>
    <row r="104" spans="1:18">
      <c r="A104" s="4"/>
      <c r="B104" s="44" t="str">
        <f>CONCATENATE('Receitas e Despesas'!A102," - ",'Receitas e Despesas'!B102)</f>
        <v xml:space="preserve">99 - </v>
      </c>
      <c r="C104" s="114">
        <f>Jan!AI104</f>
        <v>0</v>
      </c>
      <c r="D104" s="114">
        <f>Fev!AI104</f>
        <v>0</v>
      </c>
      <c r="E104" s="114">
        <f>Mar!AI104</f>
        <v>0</v>
      </c>
      <c r="F104" s="114">
        <f>Abr!AI104</f>
        <v>0</v>
      </c>
      <c r="G104" s="114">
        <f>Mai!AI104</f>
        <v>0</v>
      </c>
      <c r="H104" s="114">
        <f>Jun!AI104</f>
        <v>0</v>
      </c>
      <c r="I104" s="48">
        <f>Jul!AI104</f>
        <v>0</v>
      </c>
      <c r="J104" s="48">
        <f>Ago!AI104</f>
        <v>0</v>
      </c>
      <c r="K104" s="48">
        <f>Set!AI104</f>
        <v>0</v>
      </c>
      <c r="L104" s="48">
        <f>Out!AI104</f>
        <v>0</v>
      </c>
      <c r="M104" s="48">
        <f>Nov!AI104</f>
        <v>0</v>
      </c>
      <c r="N104" s="48">
        <f>Dez!AI104</f>
        <v>0</v>
      </c>
      <c r="O104" s="47"/>
      <c r="P104" s="48">
        <f t="shared" si="1"/>
        <v>0</v>
      </c>
      <c r="Q104" s="94" t="str">
        <f>IF(P106=0,"",P104/P106)</f>
        <v/>
      </c>
      <c r="R104" s="43"/>
    </row>
    <row r="105" spans="1:18">
      <c r="A105" s="4"/>
      <c r="B105" s="44" t="str">
        <f>CONCATENATE('Receitas e Despesas'!A103," - ",'Receitas e Despesas'!B103)</f>
        <v xml:space="preserve">100 - </v>
      </c>
      <c r="C105" s="114">
        <f>Jan!AI105</f>
        <v>0</v>
      </c>
      <c r="D105" s="114">
        <f>Fev!AI105</f>
        <v>0</v>
      </c>
      <c r="E105" s="114">
        <f>Mar!AI105</f>
        <v>0</v>
      </c>
      <c r="F105" s="114">
        <f>Abr!AI105</f>
        <v>0</v>
      </c>
      <c r="G105" s="114">
        <f>Mai!AI105</f>
        <v>0</v>
      </c>
      <c r="H105" s="114">
        <f>Jun!AI105</f>
        <v>0</v>
      </c>
      <c r="I105" s="48">
        <f>Jul!AI105</f>
        <v>0</v>
      </c>
      <c r="J105" s="48">
        <f>Ago!AI105</f>
        <v>0</v>
      </c>
      <c r="K105" s="48">
        <f>Set!AI105</f>
        <v>0</v>
      </c>
      <c r="L105" s="48">
        <f>Out!AI105</f>
        <v>0</v>
      </c>
      <c r="M105" s="48">
        <f>Nov!AI105</f>
        <v>0</v>
      </c>
      <c r="N105" s="48">
        <f>Dez!AI105</f>
        <v>0</v>
      </c>
      <c r="O105" s="47"/>
      <c r="P105" s="48">
        <f t="shared" si="1"/>
        <v>0</v>
      </c>
      <c r="Q105" s="94" t="str">
        <f>IF(P106=0,"",P105/P106)</f>
        <v/>
      </c>
      <c r="R105" s="43"/>
    </row>
    <row r="106" spans="1:18">
      <c r="A106" s="4"/>
      <c r="B106" s="50" t="s">
        <v>15</v>
      </c>
      <c r="C106" s="51">
        <f>SUM(C6:C105)</f>
        <v>0</v>
      </c>
      <c r="D106" s="51">
        <f t="shared" ref="D106:N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41"/>
      <c r="P106" s="51">
        <f>SUM(P6:P105)</f>
        <v>0</v>
      </c>
      <c r="Q106" s="52">
        <v>1</v>
      </c>
      <c r="R106" s="43"/>
    </row>
    <row r="107" spans="1:18" s="56" customFormat="1">
      <c r="A107" s="95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6"/>
      <c r="P107" s="54"/>
      <c r="Q107" s="55"/>
      <c r="R107" s="25"/>
    </row>
    <row r="108" spans="1:18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41"/>
      <c r="P108" s="58"/>
      <c r="Q108" s="59"/>
      <c r="R108" s="43"/>
    </row>
    <row r="109" spans="1:18">
      <c r="A109" s="4"/>
      <c r="B109" s="60" t="str">
        <f>CONCATENATE('Receitas e Despesas'!D4," - ",'Receitas e Despesas'!E4)</f>
        <v>1 - Fornecedores</v>
      </c>
      <c r="C109" s="114">
        <f>Jan!AI109</f>
        <v>0</v>
      </c>
      <c r="D109" s="114">
        <f>Fev!AI109</f>
        <v>0</v>
      </c>
      <c r="E109" s="114">
        <f>Mar!AI109</f>
        <v>0</v>
      </c>
      <c r="F109" s="114">
        <f>Abr!AI109</f>
        <v>0</v>
      </c>
      <c r="G109" s="114">
        <f>Mai!AI109</f>
        <v>0</v>
      </c>
      <c r="H109" s="114">
        <f>Jun!AI109</f>
        <v>0</v>
      </c>
      <c r="I109" s="114">
        <f>Jul!AI109</f>
        <v>0</v>
      </c>
      <c r="J109" s="114">
        <f>Ago!AI109</f>
        <v>0</v>
      </c>
      <c r="K109" s="114">
        <f>Set!AI109</f>
        <v>0</v>
      </c>
      <c r="L109" s="114">
        <f>Out!AI109</f>
        <v>0</v>
      </c>
      <c r="M109" s="114">
        <f>Nov!AI109</f>
        <v>0</v>
      </c>
      <c r="N109" s="114">
        <f>Dez!AI109</f>
        <v>0</v>
      </c>
      <c r="O109" s="47"/>
      <c r="P109" s="48">
        <f t="shared" ref="P109:P172" si="3">SUM(C109:N109)</f>
        <v>0</v>
      </c>
      <c r="Q109" s="61" t="str">
        <f>IF(P209=0,"",P109/P209)</f>
        <v/>
      </c>
      <c r="R109" s="43"/>
    </row>
    <row r="110" spans="1:18">
      <c r="A110" s="4"/>
      <c r="B110" s="60" t="str">
        <f>CONCATENATE('Receitas e Despesas'!D5," - ",'Receitas e Despesas'!E5)</f>
        <v>2 - Salários</v>
      </c>
      <c r="C110" s="114">
        <f>Jan!AI110</f>
        <v>0</v>
      </c>
      <c r="D110" s="114">
        <f>Fev!AI110</f>
        <v>0</v>
      </c>
      <c r="E110" s="114">
        <f>Mar!AI110</f>
        <v>0</v>
      </c>
      <c r="F110" s="114">
        <f>Abr!AI110</f>
        <v>0</v>
      </c>
      <c r="G110" s="114">
        <f>Mai!AI110</f>
        <v>0</v>
      </c>
      <c r="H110" s="114">
        <f>Jun!AI110</f>
        <v>0</v>
      </c>
      <c r="I110" s="114">
        <f>Jul!AI110</f>
        <v>0</v>
      </c>
      <c r="J110" s="114">
        <f>Ago!AI110</f>
        <v>0</v>
      </c>
      <c r="K110" s="114">
        <f>Set!AI110</f>
        <v>0</v>
      </c>
      <c r="L110" s="114">
        <f>Out!AI110</f>
        <v>0</v>
      </c>
      <c r="M110" s="114">
        <f>Nov!AI110</f>
        <v>0</v>
      </c>
      <c r="N110" s="114">
        <f>Dez!AI110</f>
        <v>0</v>
      </c>
      <c r="O110" s="47"/>
      <c r="P110" s="48">
        <f t="shared" si="3"/>
        <v>0</v>
      </c>
      <c r="Q110" s="61" t="str">
        <f>IF(P209=0,"",P110/P209)</f>
        <v/>
      </c>
      <c r="R110" s="43"/>
    </row>
    <row r="111" spans="1:18">
      <c r="A111" s="4"/>
      <c r="B111" s="60" t="str">
        <f>CONCATENATE('Receitas e Despesas'!D6," - ",'Receitas e Despesas'!E6)</f>
        <v xml:space="preserve">3 - </v>
      </c>
      <c r="C111" s="114">
        <f>Jan!AI111</f>
        <v>0</v>
      </c>
      <c r="D111" s="114">
        <f>Fev!AI111</f>
        <v>0</v>
      </c>
      <c r="E111" s="114">
        <f>Mar!AI111</f>
        <v>0</v>
      </c>
      <c r="F111" s="114">
        <f>Abr!AI111</f>
        <v>0</v>
      </c>
      <c r="G111" s="114">
        <f>Mai!AI111</f>
        <v>0</v>
      </c>
      <c r="H111" s="114">
        <f>Jun!AI111</f>
        <v>0</v>
      </c>
      <c r="I111" s="114">
        <f>Jul!AI111</f>
        <v>0</v>
      </c>
      <c r="J111" s="114">
        <f>Ago!AI111</f>
        <v>0</v>
      </c>
      <c r="K111" s="114">
        <f>Set!AI111</f>
        <v>0</v>
      </c>
      <c r="L111" s="114">
        <f>Out!AI111</f>
        <v>0</v>
      </c>
      <c r="M111" s="114">
        <f>Nov!AI111</f>
        <v>0</v>
      </c>
      <c r="N111" s="114">
        <f>Dez!AI111</f>
        <v>0</v>
      </c>
      <c r="O111" s="47"/>
      <c r="P111" s="48">
        <f t="shared" si="3"/>
        <v>0</v>
      </c>
      <c r="Q111" s="61" t="str">
        <f>IF(P209=0,"",P111/P209)</f>
        <v/>
      </c>
      <c r="R111" s="43"/>
    </row>
    <row r="112" spans="1:18">
      <c r="A112" s="4"/>
      <c r="B112" s="60" t="str">
        <f>CONCATENATE('Receitas e Despesas'!D7," - ",'Receitas e Despesas'!E7)</f>
        <v xml:space="preserve">4 - </v>
      </c>
      <c r="C112" s="114">
        <f>Jan!AI112</f>
        <v>0</v>
      </c>
      <c r="D112" s="114">
        <f>Fev!AI112</f>
        <v>0</v>
      </c>
      <c r="E112" s="114">
        <f>Mar!AI112</f>
        <v>0</v>
      </c>
      <c r="F112" s="114">
        <f>Abr!AI112</f>
        <v>0</v>
      </c>
      <c r="G112" s="114">
        <f>Mai!AI112</f>
        <v>0</v>
      </c>
      <c r="H112" s="114">
        <f>Jun!AI112</f>
        <v>0</v>
      </c>
      <c r="I112" s="114">
        <f>Jul!AI112</f>
        <v>0</v>
      </c>
      <c r="J112" s="114">
        <f>Ago!AI112</f>
        <v>0</v>
      </c>
      <c r="K112" s="114">
        <f>Set!AI112</f>
        <v>0</v>
      </c>
      <c r="L112" s="114">
        <f>Out!AI112</f>
        <v>0</v>
      </c>
      <c r="M112" s="114">
        <f>Nov!AI112</f>
        <v>0</v>
      </c>
      <c r="N112" s="114">
        <f>Dez!AI112</f>
        <v>0</v>
      </c>
      <c r="O112" s="47"/>
      <c r="P112" s="48">
        <f t="shared" si="3"/>
        <v>0</v>
      </c>
      <c r="Q112" s="61" t="str">
        <f>IF(P209=0,"",P112/P209)</f>
        <v/>
      </c>
      <c r="R112" s="43"/>
    </row>
    <row r="113" spans="1:18">
      <c r="A113" s="4"/>
      <c r="B113" s="60" t="str">
        <f>CONCATENATE('Receitas e Despesas'!D8," - ",'Receitas e Despesas'!E8)</f>
        <v xml:space="preserve">5 - </v>
      </c>
      <c r="C113" s="114">
        <f>Jan!AI113</f>
        <v>0</v>
      </c>
      <c r="D113" s="114">
        <f>Fev!AI113</f>
        <v>0</v>
      </c>
      <c r="E113" s="114">
        <f>Mar!AI113</f>
        <v>0</v>
      </c>
      <c r="F113" s="114">
        <f>Abr!AI113</f>
        <v>0</v>
      </c>
      <c r="G113" s="114">
        <f>Mai!AI113</f>
        <v>0</v>
      </c>
      <c r="H113" s="114">
        <f>Jun!AI113</f>
        <v>0</v>
      </c>
      <c r="I113" s="114">
        <f>Jul!AI113</f>
        <v>0</v>
      </c>
      <c r="J113" s="114">
        <f>Ago!AI113</f>
        <v>0</v>
      </c>
      <c r="K113" s="114">
        <f>Set!AI113</f>
        <v>0</v>
      </c>
      <c r="L113" s="114">
        <f>Out!AI113</f>
        <v>0</v>
      </c>
      <c r="M113" s="114">
        <f>Nov!AI113</f>
        <v>0</v>
      </c>
      <c r="N113" s="114">
        <f>Dez!AI113</f>
        <v>0</v>
      </c>
      <c r="O113" s="47"/>
      <c r="P113" s="48">
        <f t="shared" si="3"/>
        <v>0</v>
      </c>
      <c r="Q113" s="61" t="str">
        <f>IF(P209=0,"",P113/P209)</f>
        <v/>
      </c>
      <c r="R113" s="43"/>
    </row>
    <row r="114" spans="1:18">
      <c r="A114" s="4"/>
      <c r="B114" s="60" t="str">
        <f>CONCATENATE('Receitas e Despesas'!D9," - ",'Receitas e Despesas'!E9)</f>
        <v xml:space="preserve">6 - </v>
      </c>
      <c r="C114" s="114">
        <f>Jan!AI114</f>
        <v>0</v>
      </c>
      <c r="D114" s="114">
        <f>Fev!AI114</f>
        <v>0</v>
      </c>
      <c r="E114" s="114">
        <f>Mar!AI114</f>
        <v>0</v>
      </c>
      <c r="F114" s="114">
        <f>Abr!AI114</f>
        <v>0</v>
      </c>
      <c r="G114" s="114">
        <f>Mai!AI114</f>
        <v>0</v>
      </c>
      <c r="H114" s="114">
        <f>Jun!AI114</f>
        <v>0</v>
      </c>
      <c r="I114" s="114">
        <f>Jul!AI114</f>
        <v>0</v>
      </c>
      <c r="J114" s="114">
        <f>Ago!AI114</f>
        <v>0</v>
      </c>
      <c r="K114" s="114">
        <f>Set!AI114</f>
        <v>0</v>
      </c>
      <c r="L114" s="114">
        <f>Out!AI114</f>
        <v>0</v>
      </c>
      <c r="M114" s="114">
        <f>Nov!AI114</f>
        <v>0</v>
      </c>
      <c r="N114" s="114">
        <f>Dez!AI114</f>
        <v>0</v>
      </c>
      <c r="O114" s="47"/>
      <c r="P114" s="48">
        <f t="shared" si="3"/>
        <v>0</v>
      </c>
      <c r="Q114" s="61" t="str">
        <f>IF(P209=0,"",P114/P209)</f>
        <v/>
      </c>
      <c r="R114" s="43"/>
    </row>
    <row r="115" spans="1:18">
      <c r="A115" s="4"/>
      <c r="B115" s="60" t="str">
        <f>CONCATENATE('Receitas e Despesas'!D10," - ",'Receitas e Despesas'!E10)</f>
        <v xml:space="preserve">7 - </v>
      </c>
      <c r="C115" s="114">
        <f>Jan!AI115</f>
        <v>0</v>
      </c>
      <c r="D115" s="114">
        <f>Fev!AI115</f>
        <v>0</v>
      </c>
      <c r="E115" s="114">
        <f>Mar!AI115</f>
        <v>0</v>
      </c>
      <c r="F115" s="114">
        <f>Abr!AI115</f>
        <v>0</v>
      </c>
      <c r="G115" s="114">
        <f>Mai!AI115</f>
        <v>0</v>
      </c>
      <c r="H115" s="114">
        <f>Jun!AI115</f>
        <v>0</v>
      </c>
      <c r="I115" s="114">
        <f>Jul!AI115</f>
        <v>0</v>
      </c>
      <c r="J115" s="114">
        <f>Ago!AI115</f>
        <v>0</v>
      </c>
      <c r="K115" s="114">
        <f>Set!AI115</f>
        <v>0</v>
      </c>
      <c r="L115" s="114">
        <f>Out!AI115</f>
        <v>0</v>
      </c>
      <c r="M115" s="114">
        <f>Nov!AI115</f>
        <v>0</v>
      </c>
      <c r="N115" s="114">
        <f>Dez!AI115</f>
        <v>0</v>
      </c>
      <c r="O115" s="47"/>
      <c r="P115" s="48">
        <f t="shared" si="3"/>
        <v>0</v>
      </c>
      <c r="Q115" s="61" t="str">
        <f>IF(P209=0,"",P115/P209)</f>
        <v/>
      </c>
      <c r="R115" s="43"/>
    </row>
    <row r="116" spans="1:18">
      <c r="A116" s="4"/>
      <c r="B116" s="60" t="str">
        <f>CONCATENATE('Receitas e Despesas'!D11," - ",'Receitas e Despesas'!E11)</f>
        <v xml:space="preserve">8 - </v>
      </c>
      <c r="C116" s="114">
        <f>Jan!AI116</f>
        <v>0</v>
      </c>
      <c r="D116" s="114">
        <f>Fev!AI116</f>
        <v>0</v>
      </c>
      <c r="E116" s="114">
        <f>Mar!AI116</f>
        <v>0</v>
      </c>
      <c r="F116" s="114">
        <f>Abr!AI116</f>
        <v>0</v>
      </c>
      <c r="G116" s="114">
        <f>Mai!AI116</f>
        <v>0</v>
      </c>
      <c r="H116" s="114">
        <f>Jun!AI116</f>
        <v>0</v>
      </c>
      <c r="I116" s="114">
        <f>Jul!AI116</f>
        <v>0</v>
      </c>
      <c r="J116" s="114">
        <f>Ago!AI116</f>
        <v>0</v>
      </c>
      <c r="K116" s="114">
        <f>Set!AI116</f>
        <v>0</v>
      </c>
      <c r="L116" s="114">
        <f>Out!AI116</f>
        <v>0</v>
      </c>
      <c r="M116" s="114">
        <f>Nov!AI116</f>
        <v>0</v>
      </c>
      <c r="N116" s="114">
        <f>Dez!AI116</f>
        <v>0</v>
      </c>
      <c r="O116" s="47"/>
      <c r="P116" s="48">
        <f t="shared" si="3"/>
        <v>0</v>
      </c>
      <c r="Q116" s="61" t="str">
        <f>IF(P209=0,"",P116/P209)</f>
        <v/>
      </c>
      <c r="R116" s="43"/>
    </row>
    <row r="117" spans="1:18">
      <c r="A117" s="4"/>
      <c r="B117" s="60" t="str">
        <f>CONCATENATE('Receitas e Despesas'!D12," - ",'Receitas e Despesas'!E12)</f>
        <v xml:space="preserve">9 - </v>
      </c>
      <c r="C117" s="114">
        <f>Jan!AI117</f>
        <v>0</v>
      </c>
      <c r="D117" s="114">
        <f>Fev!AI117</f>
        <v>0</v>
      </c>
      <c r="E117" s="114">
        <f>Mar!AI117</f>
        <v>0</v>
      </c>
      <c r="F117" s="114">
        <f>Abr!AI117</f>
        <v>0</v>
      </c>
      <c r="G117" s="114">
        <f>Mai!AI117</f>
        <v>0</v>
      </c>
      <c r="H117" s="114">
        <f>Jun!AI117</f>
        <v>0</v>
      </c>
      <c r="I117" s="114">
        <f>Jul!AI117</f>
        <v>0</v>
      </c>
      <c r="J117" s="114">
        <f>Ago!AI117</f>
        <v>0</v>
      </c>
      <c r="K117" s="114">
        <f>Set!AI117</f>
        <v>0</v>
      </c>
      <c r="L117" s="114">
        <f>Out!AI117</f>
        <v>0</v>
      </c>
      <c r="M117" s="114">
        <f>Nov!AI117</f>
        <v>0</v>
      </c>
      <c r="N117" s="114">
        <f>Dez!AI117</f>
        <v>0</v>
      </c>
      <c r="O117" s="47"/>
      <c r="P117" s="48">
        <f t="shared" si="3"/>
        <v>0</v>
      </c>
      <c r="Q117" s="61" t="str">
        <f>IF(P209=0,"",P117/P209)</f>
        <v/>
      </c>
      <c r="R117" s="43"/>
    </row>
    <row r="118" spans="1:18">
      <c r="A118" s="4"/>
      <c r="B118" s="60" t="str">
        <f>CONCATENATE('Receitas e Despesas'!D13," - ",'Receitas e Despesas'!E13)</f>
        <v xml:space="preserve">10 - </v>
      </c>
      <c r="C118" s="114">
        <f>Jan!AI118</f>
        <v>0</v>
      </c>
      <c r="D118" s="114">
        <f>Fev!AI118</f>
        <v>0</v>
      </c>
      <c r="E118" s="114">
        <f>Mar!AI118</f>
        <v>0</v>
      </c>
      <c r="F118" s="114">
        <f>Abr!AI118</f>
        <v>0</v>
      </c>
      <c r="G118" s="114">
        <f>Mai!AI118</f>
        <v>0</v>
      </c>
      <c r="H118" s="114">
        <f>Jun!AI118</f>
        <v>0</v>
      </c>
      <c r="I118" s="114">
        <f>Jul!AI118</f>
        <v>0</v>
      </c>
      <c r="J118" s="114">
        <f>Ago!AI118</f>
        <v>0</v>
      </c>
      <c r="K118" s="114">
        <f>Set!AI118</f>
        <v>0</v>
      </c>
      <c r="L118" s="114">
        <f>Out!AI118</f>
        <v>0</v>
      </c>
      <c r="M118" s="114">
        <f>Nov!AI118</f>
        <v>0</v>
      </c>
      <c r="N118" s="114">
        <f>Dez!AI118</f>
        <v>0</v>
      </c>
      <c r="O118" s="47"/>
      <c r="P118" s="48">
        <f t="shared" si="3"/>
        <v>0</v>
      </c>
      <c r="Q118" s="61" t="str">
        <f>IF(P209=0,"",P118/P209)</f>
        <v/>
      </c>
      <c r="R118" s="43"/>
    </row>
    <row r="119" spans="1:18">
      <c r="A119" s="4"/>
      <c r="B119" s="60" t="str">
        <f>CONCATENATE('Receitas e Despesas'!D14," - ",'Receitas e Despesas'!E14)</f>
        <v xml:space="preserve">11 - </v>
      </c>
      <c r="C119" s="114">
        <f>Jan!AI119</f>
        <v>0</v>
      </c>
      <c r="D119" s="114">
        <f>Fev!AI119</f>
        <v>0</v>
      </c>
      <c r="E119" s="114">
        <f>Mar!AI119</f>
        <v>0</v>
      </c>
      <c r="F119" s="114">
        <f>Abr!AI119</f>
        <v>0</v>
      </c>
      <c r="G119" s="114">
        <f>Mai!AI119</f>
        <v>0</v>
      </c>
      <c r="H119" s="114">
        <f>Jun!AI119</f>
        <v>0</v>
      </c>
      <c r="I119" s="114">
        <f>Jul!AI119</f>
        <v>0</v>
      </c>
      <c r="J119" s="114">
        <f>Ago!AI119</f>
        <v>0</v>
      </c>
      <c r="K119" s="114">
        <f>Set!AI119</f>
        <v>0</v>
      </c>
      <c r="L119" s="114">
        <f>Out!AI119</f>
        <v>0</v>
      </c>
      <c r="M119" s="114">
        <f>Nov!AI119</f>
        <v>0</v>
      </c>
      <c r="N119" s="114">
        <f>Dez!AI119</f>
        <v>0</v>
      </c>
      <c r="O119" s="47"/>
      <c r="P119" s="48">
        <f t="shared" si="3"/>
        <v>0</v>
      </c>
      <c r="Q119" s="61" t="str">
        <f>IF(P209=0,"",P119/P209)</f>
        <v/>
      </c>
      <c r="R119" s="43"/>
    </row>
    <row r="120" spans="1:18">
      <c r="A120" s="4"/>
      <c r="B120" s="60" t="str">
        <f>CONCATENATE('Receitas e Despesas'!D15," - ",'Receitas e Despesas'!E15)</f>
        <v xml:space="preserve">12 - </v>
      </c>
      <c r="C120" s="114">
        <f>Jan!AI120</f>
        <v>0</v>
      </c>
      <c r="D120" s="114">
        <f>Fev!AI120</f>
        <v>0</v>
      </c>
      <c r="E120" s="114">
        <f>Mar!AI120</f>
        <v>0</v>
      </c>
      <c r="F120" s="114">
        <f>Abr!AI120</f>
        <v>0</v>
      </c>
      <c r="G120" s="114">
        <f>Mai!AI120</f>
        <v>0</v>
      </c>
      <c r="H120" s="114">
        <f>Jun!AI120</f>
        <v>0</v>
      </c>
      <c r="I120" s="114">
        <f>Jul!AI120</f>
        <v>0</v>
      </c>
      <c r="J120" s="114">
        <f>Ago!AI120</f>
        <v>0</v>
      </c>
      <c r="K120" s="114">
        <f>Set!AI120</f>
        <v>0</v>
      </c>
      <c r="L120" s="114">
        <f>Out!AI120</f>
        <v>0</v>
      </c>
      <c r="M120" s="114">
        <f>Nov!AI120</f>
        <v>0</v>
      </c>
      <c r="N120" s="114">
        <f>Dez!AI120</f>
        <v>0</v>
      </c>
      <c r="O120" s="47"/>
      <c r="P120" s="48">
        <f t="shared" si="3"/>
        <v>0</v>
      </c>
      <c r="Q120" s="61" t="str">
        <f>IF(P209=0,"",P120/P209)</f>
        <v/>
      </c>
      <c r="R120" s="43"/>
    </row>
    <row r="121" spans="1:18">
      <c r="A121" s="4"/>
      <c r="B121" s="60" t="str">
        <f>CONCATENATE('Receitas e Despesas'!D16," - ",'Receitas e Despesas'!E16)</f>
        <v xml:space="preserve">13 - </v>
      </c>
      <c r="C121" s="114">
        <f>Jan!AI121</f>
        <v>0</v>
      </c>
      <c r="D121" s="114">
        <f>Fev!AI121</f>
        <v>0</v>
      </c>
      <c r="E121" s="114">
        <f>Mar!AI121</f>
        <v>0</v>
      </c>
      <c r="F121" s="114">
        <f>Abr!AI121</f>
        <v>0</v>
      </c>
      <c r="G121" s="114">
        <f>Mai!AI121</f>
        <v>0</v>
      </c>
      <c r="H121" s="114">
        <f>Jun!AI121</f>
        <v>0</v>
      </c>
      <c r="I121" s="114">
        <f>Jul!AI121</f>
        <v>0</v>
      </c>
      <c r="J121" s="114">
        <f>Ago!AI121</f>
        <v>0</v>
      </c>
      <c r="K121" s="114">
        <f>Set!AI121</f>
        <v>0</v>
      </c>
      <c r="L121" s="114">
        <f>Out!AI121</f>
        <v>0</v>
      </c>
      <c r="M121" s="114">
        <f>Nov!AI121</f>
        <v>0</v>
      </c>
      <c r="N121" s="114">
        <f>Dez!AI121</f>
        <v>0</v>
      </c>
      <c r="O121" s="47"/>
      <c r="P121" s="48">
        <f t="shared" si="3"/>
        <v>0</v>
      </c>
      <c r="Q121" s="61" t="str">
        <f>IF(P209=0,"",P121/P209)</f>
        <v/>
      </c>
      <c r="R121" s="43"/>
    </row>
    <row r="122" spans="1:18">
      <c r="A122" s="4"/>
      <c r="B122" s="60" t="str">
        <f>CONCATENATE('Receitas e Despesas'!D17," - ",'Receitas e Despesas'!E17)</f>
        <v xml:space="preserve">14 - </v>
      </c>
      <c r="C122" s="114">
        <f>Jan!AI122</f>
        <v>0</v>
      </c>
      <c r="D122" s="114">
        <f>Fev!AI122</f>
        <v>0</v>
      </c>
      <c r="E122" s="114">
        <f>Mar!AI122</f>
        <v>0</v>
      </c>
      <c r="F122" s="114">
        <f>Abr!AI122</f>
        <v>0</v>
      </c>
      <c r="G122" s="114">
        <f>Mai!AI122</f>
        <v>0</v>
      </c>
      <c r="H122" s="114">
        <f>Jun!AI122</f>
        <v>0</v>
      </c>
      <c r="I122" s="114">
        <f>Jul!AI122</f>
        <v>0</v>
      </c>
      <c r="J122" s="114">
        <f>Ago!AI122</f>
        <v>0</v>
      </c>
      <c r="K122" s="114">
        <f>Set!AI122</f>
        <v>0</v>
      </c>
      <c r="L122" s="114">
        <f>Out!AI122</f>
        <v>0</v>
      </c>
      <c r="M122" s="114">
        <f>Nov!AI122</f>
        <v>0</v>
      </c>
      <c r="N122" s="114">
        <f>Dez!AI122</f>
        <v>0</v>
      </c>
      <c r="O122" s="47"/>
      <c r="P122" s="48">
        <f t="shared" si="3"/>
        <v>0</v>
      </c>
      <c r="Q122" s="61" t="str">
        <f>IF(P209=0,"",P122/P209)</f>
        <v/>
      </c>
      <c r="R122" s="43"/>
    </row>
    <row r="123" spans="1:18">
      <c r="A123" s="4"/>
      <c r="B123" s="60" t="str">
        <f>CONCATENATE('Receitas e Despesas'!D18," - ",'Receitas e Despesas'!E18)</f>
        <v xml:space="preserve">15 - </v>
      </c>
      <c r="C123" s="114">
        <f>Jan!AI123</f>
        <v>0</v>
      </c>
      <c r="D123" s="114">
        <f>Fev!AI123</f>
        <v>0</v>
      </c>
      <c r="E123" s="114">
        <f>Mar!AI123</f>
        <v>0</v>
      </c>
      <c r="F123" s="114">
        <f>Abr!AI123</f>
        <v>0</v>
      </c>
      <c r="G123" s="114">
        <f>Mai!AI123</f>
        <v>0</v>
      </c>
      <c r="H123" s="114">
        <f>Jun!AI123</f>
        <v>0</v>
      </c>
      <c r="I123" s="114">
        <f>Jul!AI123</f>
        <v>0</v>
      </c>
      <c r="J123" s="114">
        <f>Ago!AI123</f>
        <v>0</v>
      </c>
      <c r="K123" s="114">
        <f>Set!AI123</f>
        <v>0</v>
      </c>
      <c r="L123" s="114">
        <f>Out!AI123</f>
        <v>0</v>
      </c>
      <c r="M123" s="114">
        <f>Nov!AI123</f>
        <v>0</v>
      </c>
      <c r="N123" s="114">
        <f>Dez!AI123</f>
        <v>0</v>
      </c>
      <c r="O123" s="47"/>
      <c r="P123" s="48">
        <f t="shared" si="3"/>
        <v>0</v>
      </c>
      <c r="Q123" s="61" t="str">
        <f>IF(P209=0,"",P123/P209)</f>
        <v/>
      </c>
      <c r="R123" s="43"/>
    </row>
    <row r="124" spans="1:18">
      <c r="A124" s="4"/>
      <c r="B124" s="60" t="str">
        <f>CONCATENATE('Receitas e Despesas'!D19," - ",'Receitas e Despesas'!E19)</f>
        <v xml:space="preserve">16 - </v>
      </c>
      <c r="C124" s="114">
        <f>Jan!AI124</f>
        <v>0</v>
      </c>
      <c r="D124" s="114">
        <f>Fev!AI124</f>
        <v>0</v>
      </c>
      <c r="E124" s="114">
        <f>Mar!AI124</f>
        <v>0</v>
      </c>
      <c r="F124" s="114">
        <f>Abr!AI124</f>
        <v>0</v>
      </c>
      <c r="G124" s="114">
        <f>Mai!AI124</f>
        <v>0</v>
      </c>
      <c r="H124" s="114">
        <f>Jun!AI124</f>
        <v>0</v>
      </c>
      <c r="I124" s="114">
        <f>Jul!AI124</f>
        <v>0</v>
      </c>
      <c r="J124" s="114">
        <f>Ago!AI124</f>
        <v>0</v>
      </c>
      <c r="K124" s="114">
        <f>Set!AI124</f>
        <v>0</v>
      </c>
      <c r="L124" s="114">
        <f>Out!AI124</f>
        <v>0</v>
      </c>
      <c r="M124" s="114">
        <f>Nov!AI124</f>
        <v>0</v>
      </c>
      <c r="N124" s="114">
        <f>Dez!AI124</f>
        <v>0</v>
      </c>
      <c r="O124" s="47"/>
      <c r="P124" s="48">
        <f t="shared" si="3"/>
        <v>0</v>
      </c>
      <c r="Q124" s="61" t="str">
        <f>IF(P209=0,"",P124/P209)</f>
        <v/>
      </c>
      <c r="R124" s="43"/>
    </row>
    <row r="125" spans="1:18">
      <c r="A125" s="4"/>
      <c r="B125" s="60" t="str">
        <f>CONCATENATE('Receitas e Despesas'!D20," - ",'Receitas e Despesas'!E20)</f>
        <v xml:space="preserve">17 - </v>
      </c>
      <c r="C125" s="114">
        <f>Jan!AI125</f>
        <v>0</v>
      </c>
      <c r="D125" s="114">
        <f>Fev!AI125</f>
        <v>0</v>
      </c>
      <c r="E125" s="114">
        <f>Mar!AI125</f>
        <v>0</v>
      </c>
      <c r="F125" s="114">
        <f>Abr!AI125</f>
        <v>0</v>
      </c>
      <c r="G125" s="114">
        <f>Mai!AI125</f>
        <v>0</v>
      </c>
      <c r="H125" s="114">
        <f>Jun!AI125</f>
        <v>0</v>
      </c>
      <c r="I125" s="114">
        <f>Jul!AI125</f>
        <v>0</v>
      </c>
      <c r="J125" s="114">
        <f>Ago!AI125</f>
        <v>0</v>
      </c>
      <c r="K125" s="114">
        <f>Set!AI125</f>
        <v>0</v>
      </c>
      <c r="L125" s="114">
        <f>Out!AI125</f>
        <v>0</v>
      </c>
      <c r="M125" s="114">
        <f>Nov!AI125</f>
        <v>0</v>
      </c>
      <c r="N125" s="114">
        <f>Dez!AI125</f>
        <v>0</v>
      </c>
      <c r="O125" s="47"/>
      <c r="P125" s="48">
        <f t="shared" si="3"/>
        <v>0</v>
      </c>
      <c r="Q125" s="61" t="str">
        <f>IF(P209=0,"",P125/P209)</f>
        <v/>
      </c>
      <c r="R125" s="43"/>
    </row>
    <row r="126" spans="1:18">
      <c r="A126" s="4"/>
      <c r="B126" s="60" t="str">
        <f>CONCATENATE('Receitas e Despesas'!D21," - ",'Receitas e Despesas'!E21)</f>
        <v xml:space="preserve">18 - </v>
      </c>
      <c r="C126" s="114">
        <f>Jan!AI126</f>
        <v>0</v>
      </c>
      <c r="D126" s="114">
        <f>Fev!AI126</f>
        <v>0</v>
      </c>
      <c r="E126" s="114">
        <f>Mar!AI126</f>
        <v>0</v>
      </c>
      <c r="F126" s="114">
        <f>Abr!AI126</f>
        <v>0</v>
      </c>
      <c r="G126" s="114">
        <f>Mai!AI126</f>
        <v>0</v>
      </c>
      <c r="H126" s="114">
        <f>Jun!AI126</f>
        <v>0</v>
      </c>
      <c r="I126" s="114">
        <f>Jul!AI126</f>
        <v>0</v>
      </c>
      <c r="J126" s="114">
        <f>Ago!AI126</f>
        <v>0</v>
      </c>
      <c r="K126" s="114">
        <f>Set!AI126</f>
        <v>0</v>
      </c>
      <c r="L126" s="114">
        <f>Out!AI126</f>
        <v>0</v>
      </c>
      <c r="M126" s="114">
        <f>Nov!AI126</f>
        <v>0</v>
      </c>
      <c r="N126" s="114">
        <f>Dez!AI126</f>
        <v>0</v>
      </c>
      <c r="O126" s="47"/>
      <c r="P126" s="48">
        <f t="shared" si="3"/>
        <v>0</v>
      </c>
      <c r="Q126" s="61" t="str">
        <f>IF(P209=0,"",P126/P209)</f>
        <v/>
      </c>
      <c r="R126" s="43"/>
    </row>
    <row r="127" spans="1:18">
      <c r="A127" s="4"/>
      <c r="B127" s="60" t="str">
        <f>CONCATENATE('Receitas e Despesas'!D22," - ",'Receitas e Despesas'!E22)</f>
        <v xml:space="preserve">19 - </v>
      </c>
      <c r="C127" s="114">
        <f>Jan!AI127</f>
        <v>0</v>
      </c>
      <c r="D127" s="114">
        <f>Fev!AI127</f>
        <v>0</v>
      </c>
      <c r="E127" s="114">
        <f>Mar!AI127</f>
        <v>0</v>
      </c>
      <c r="F127" s="114">
        <f>Abr!AI127</f>
        <v>0</v>
      </c>
      <c r="G127" s="114">
        <f>Mai!AI127</f>
        <v>0</v>
      </c>
      <c r="H127" s="114">
        <f>Jun!AI127</f>
        <v>0</v>
      </c>
      <c r="I127" s="114">
        <f>Jul!AI127</f>
        <v>0</v>
      </c>
      <c r="J127" s="114">
        <f>Ago!AI127</f>
        <v>0</v>
      </c>
      <c r="K127" s="114">
        <f>Set!AI127</f>
        <v>0</v>
      </c>
      <c r="L127" s="114">
        <f>Out!AI127</f>
        <v>0</v>
      </c>
      <c r="M127" s="114">
        <f>Nov!AI127</f>
        <v>0</v>
      </c>
      <c r="N127" s="114">
        <f>Dez!AI127</f>
        <v>0</v>
      </c>
      <c r="O127" s="47"/>
      <c r="P127" s="48">
        <f t="shared" si="3"/>
        <v>0</v>
      </c>
      <c r="Q127" s="61" t="str">
        <f>IF(P209=0,"",P127/P209)</f>
        <v/>
      </c>
      <c r="R127" s="43"/>
    </row>
    <row r="128" spans="1:18">
      <c r="A128" s="4"/>
      <c r="B128" s="60" t="str">
        <f>CONCATENATE('Receitas e Despesas'!D23," - ",'Receitas e Despesas'!E23)</f>
        <v xml:space="preserve">20 - </v>
      </c>
      <c r="C128" s="114">
        <f>Jan!AI128</f>
        <v>0</v>
      </c>
      <c r="D128" s="114">
        <f>Fev!AI128</f>
        <v>0</v>
      </c>
      <c r="E128" s="114">
        <f>Mar!AI128</f>
        <v>0</v>
      </c>
      <c r="F128" s="114">
        <f>Abr!AI128</f>
        <v>0</v>
      </c>
      <c r="G128" s="114">
        <f>Mai!AI128</f>
        <v>0</v>
      </c>
      <c r="H128" s="114">
        <f>Jun!AI128</f>
        <v>0</v>
      </c>
      <c r="I128" s="114">
        <f>Jul!AI128</f>
        <v>0</v>
      </c>
      <c r="J128" s="114">
        <f>Ago!AI128</f>
        <v>0</v>
      </c>
      <c r="K128" s="114">
        <f>Set!AI128</f>
        <v>0</v>
      </c>
      <c r="L128" s="114">
        <f>Out!AI128</f>
        <v>0</v>
      </c>
      <c r="M128" s="114">
        <f>Nov!AI128</f>
        <v>0</v>
      </c>
      <c r="N128" s="114">
        <f>Dez!AI128</f>
        <v>0</v>
      </c>
      <c r="O128" s="47"/>
      <c r="P128" s="48">
        <f t="shared" si="3"/>
        <v>0</v>
      </c>
      <c r="Q128" s="61" t="str">
        <f>IF(P209=0,"",P128/P209)</f>
        <v/>
      </c>
      <c r="R128" s="43"/>
    </row>
    <row r="129" spans="1:18">
      <c r="A129" s="4"/>
      <c r="B129" s="60" t="str">
        <f>CONCATENATE('Receitas e Despesas'!D24," - ",'Receitas e Despesas'!E24)</f>
        <v xml:space="preserve">21 - </v>
      </c>
      <c r="C129" s="114">
        <f>Jan!AI129</f>
        <v>0</v>
      </c>
      <c r="D129" s="114">
        <f>Fev!AI129</f>
        <v>0</v>
      </c>
      <c r="E129" s="114">
        <f>Mar!AI129</f>
        <v>0</v>
      </c>
      <c r="F129" s="114">
        <f>Abr!AI129</f>
        <v>0</v>
      </c>
      <c r="G129" s="114">
        <f>Mai!AI129</f>
        <v>0</v>
      </c>
      <c r="H129" s="114">
        <f>Jun!AI129</f>
        <v>0</v>
      </c>
      <c r="I129" s="114">
        <f>Jul!AI129</f>
        <v>0</v>
      </c>
      <c r="J129" s="114">
        <f>Ago!AI129</f>
        <v>0</v>
      </c>
      <c r="K129" s="114">
        <f>Set!AI129</f>
        <v>0</v>
      </c>
      <c r="L129" s="114">
        <f>Out!AI129</f>
        <v>0</v>
      </c>
      <c r="M129" s="114">
        <f>Nov!AI129</f>
        <v>0</v>
      </c>
      <c r="N129" s="114">
        <f>Dez!AI129</f>
        <v>0</v>
      </c>
      <c r="O129" s="47"/>
      <c r="P129" s="48">
        <f t="shared" si="3"/>
        <v>0</v>
      </c>
      <c r="Q129" s="61" t="str">
        <f>IF(P209=0,"",P129/P209)</f>
        <v/>
      </c>
      <c r="R129" s="43"/>
    </row>
    <row r="130" spans="1:18">
      <c r="A130" s="4"/>
      <c r="B130" s="60" t="str">
        <f>CONCATENATE('Receitas e Despesas'!D25," - ",'Receitas e Despesas'!E25)</f>
        <v xml:space="preserve">22 - </v>
      </c>
      <c r="C130" s="114">
        <f>Jan!AI130</f>
        <v>0</v>
      </c>
      <c r="D130" s="114">
        <f>Fev!AI130</f>
        <v>0</v>
      </c>
      <c r="E130" s="114">
        <f>Mar!AI130</f>
        <v>0</v>
      </c>
      <c r="F130" s="114">
        <f>Abr!AI130</f>
        <v>0</v>
      </c>
      <c r="G130" s="114">
        <f>Mai!AI130</f>
        <v>0</v>
      </c>
      <c r="H130" s="114">
        <f>Jun!AI130</f>
        <v>0</v>
      </c>
      <c r="I130" s="114">
        <f>Jul!AI130</f>
        <v>0</v>
      </c>
      <c r="J130" s="114">
        <f>Ago!AI130</f>
        <v>0</v>
      </c>
      <c r="K130" s="114">
        <f>Set!AI130</f>
        <v>0</v>
      </c>
      <c r="L130" s="114">
        <f>Out!AI130</f>
        <v>0</v>
      </c>
      <c r="M130" s="114">
        <f>Nov!AI130</f>
        <v>0</v>
      </c>
      <c r="N130" s="114">
        <f>Dez!AI130</f>
        <v>0</v>
      </c>
      <c r="O130" s="47"/>
      <c r="P130" s="48">
        <f t="shared" si="3"/>
        <v>0</v>
      </c>
      <c r="Q130" s="61" t="str">
        <f>IF(P209=0,"",P130/P209)</f>
        <v/>
      </c>
      <c r="R130" s="43"/>
    </row>
    <row r="131" spans="1:18">
      <c r="A131" s="4"/>
      <c r="B131" s="60" t="str">
        <f>CONCATENATE('Receitas e Despesas'!D26," - ",'Receitas e Despesas'!E26)</f>
        <v xml:space="preserve">23 - </v>
      </c>
      <c r="C131" s="114">
        <f>Jan!AI131</f>
        <v>0</v>
      </c>
      <c r="D131" s="114">
        <f>Fev!AI131</f>
        <v>0</v>
      </c>
      <c r="E131" s="114">
        <f>Mar!AI131</f>
        <v>0</v>
      </c>
      <c r="F131" s="114">
        <f>Abr!AI131</f>
        <v>0</v>
      </c>
      <c r="G131" s="114">
        <f>Mai!AI131</f>
        <v>0</v>
      </c>
      <c r="H131" s="114">
        <f>Jun!AI131</f>
        <v>0</v>
      </c>
      <c r="I131" s="114">
        <f>Jul!AI131</f>
        <v>0</v>
      </c>
      <c r="J131" s="114">
        <f>Ago!AI131</f>
        <v>0</v>
      </c>
      <c r="K131" s="114">
        <f>Set!AI131</f>
        <v>0</v>
      </c>
      <c r="L131" s="114">
        <f>Out!AI131</f>
        <v>0</v>
      </c>
      <c r="M131" s="114">
        <f>Nov!AI131</f>
        <v>0</v>
      </c>
      <c r="N131" s="114">
        <f>Dez!AI131</f>
        <v>0</v>
      </c>
      <c r="O131" s="47"/>
      <c r="P131" s="48">
        <f t="shared" si="3"/>
        <v>0</v>
      </c>
      <c r="Q131" s="61" t="str">
        <f>IF(P209=0,"",P131/P209)</f>
        <v/>
      </c>
      <c r="R131" s="43"/>
    </row>
    <row r="132" spans="1:18">
      <c r="A132" s="4"/>
      <c r="B132" s="60" t="str">
        <f>CONCATENATE('Receitas e Despesas'!D27," - ",'Receitas e Despesas'!E27)</f>
        <v xml:space="preserve">24 - </v>
      </c>
      <c r="C132" s="114">
        <f>Jan!AI132</f>
        <v>0</v>
      </c>
      <c r="D132" s="114">
        <f>Fev!AI132</f>
        <v>0</v>
      </c>
      <c r="E132" s="114">
        <f>Mar!AI132</f>
        <v>0</v>
      </c>
      <c r="F132" s="114">
        <f>Abr!AI132</f>
        <v>0</v>
      </c>
      <c r="G132" s="114">
        <f>Mai!AI132</f>
        <v>0</v>
      </c>
      <c r="H132" s="114">
        <f>Jun!AI132</f>
        <v>0</v>
      </c>
      <c r="I132" s="114">
        <f>Jul!AI132</f>
        <v>0</v>
      </c>
      <c r="J132" s="114">
        <f>Ago!AI132</f>
        <v>0</v>
      </c>
      <c r="K132" s="114">
        <f>Set!AI132</f>
        <v>0</v>
      </c>
      <c r="L132" s="114">
        <f>Out!AI132</f>
        <v>0</v>
      </c>
      <c r="M132" s="114">
        <f>Nov!AI132</f>
        <v>0</v>
      </c>
      <c r="N132" s="114">
        <f>Dez!AI132</f>
        <v>0</v>
      </c>
      <c r="O132" s="47"/>
      <c r="P132" s="48">
        <f t="shared" si="3"/>
        <v>0</v>
      </c>
      <c r="Q132" s="61" t="str">
        <f>IF(P209=0,"",P132/P209)</f>
        <v/>
      </c>
      <c r="R132" s="43"/>
    </row>
    <row r="133" spans="1:18">
      <c r="A133" s="4"/>
      <c r="B133" s="60" t="str">
        <f>CONCATENATE('Receitas e Despesas'!D28," - ",'Receitas e Despesas'!E28)</f>
        <v xml:space="preserve">25 - </v>
      </c>
      <c r="C133" s="114">
        <f>Jan!AI133</f>
        <v>0</v>
      </c>
      <c r="D133" s="114">
        <f>Fev!AI133</f>
        <v>0</v>
      </c>
      <c r="E133" s="114">
        <f>Mar!AI133</f>
        <v>0</v>
      </c>
      <c r="F133" s="114">
        <f>Abr!AI133</f>
        <v>0</v>
      </c>
      <c r="G133" s="114">
        <f>Mai!AI133</f>
        <v>0</v>
      </c>
      <c r="H133" s="114">
        <f>Jun!AI133</f>
        <v>0</v>
      </c>
      <c r="I133" s="114">
        <f>Jul!AI133</f>
        <v>0</v>
      </c>
      <c r="J133" s="114">
        <f>Ago!AI133</f>
        <v>0</v>
      </c>
      <c r="K133" s="114">
        <f>Set!AI133</f>
        <v>0</v>
      </c>
      <c r="L133" s="114">
        <f>Out!AI133</f>
        <v>0</v>
      </c>
      <c r="M133" s="114">
        <f>Nov!AI133</f>
        <v>0</v>
      </c>
      <c r="N133" s="114">
        <f>Dez!AI133</f>
        <v>0</v>
      </c>
      <c r="O133" s="47"/>
      <c r="P133" s="48">
        <f t="shared" si="3"/>
        <v>0</v>
      </c>
      <c r="Q133" s="61" t="str">
        <f>IF(P209=0,"",P133/P209)</f>
        <v/>
      </c>
      <c r="R133" s="43"/>
    </row>
    <row r="134" spans="1:18">
      <c r="A134" s="4"/>
      <c r="B134" s="60" t="str">
        <f>CONCATENATE('Receitas e Despesas'!D29," - ",'Receitas e Despesas'!E29)</f>
        <v xml:space="preserve">26 - </v>
      </c>
      <c r="C134" s="114">
        <f>Jan!AI134</f>
        <v>0</v>
      </c>
      <c r="D134" s="114">
        <f>Fev!AI134</f>
        <v>0</v>
      </c>
      <c r="E134" s="114">
        <f>Mar!AI134</f>
        <v>0</v>
      </c>
      <c r="F134" s="114">
        <f>Abr!AI134</f>
        <v>0</v>
      </c>
      <c r="G134" s="114">
        <f>Mai!AI134</f>
        <v>0</v>
      </c>
      <c r="H134" s="114">
        <f>Jun!AI134</f>
        <v>0</v>
      </c>
      <c r="I134" s="114">
        <f>Jul!AI134</f>
        <v>0</v>
      </c>
      <c r="J134" s="114">
        <f>Ago!AI134</f>
        <v>0</v>
      </c>
      <c r="K134" s="114">
        <f>Set!AI134</f>
        <v>0</v>
      </c>
      <c r="L134" s="114">
        <f>Out!AI134</f>
        <v>0</v>
      </c>
      <c r="M134" s="114">
        <f>Nov!AI134</f>
        <v>0</v>
      </c>
      <c r="N134" s="114">
        <f>Dez!AI134</f>
        <v>0</v>
      </c>
      <c r="O134" s="47"/>
      <c r="P134" s="48">
        <f t="shared" si="3"/>
        <v>0</v>
      </c>
      <c r="Q134" s="61" t="str">
        <f>IF(P209=0,"",P134/P209)</f>
        <v/>
      </c>
      <c r="R134" s="43"/>
    </row>
    <row r="135" spans="1:18">
      <c r="A135" s="4"/>
      <c r="B135" s="60" t="str">
        <f>CONCATENATE('Receitas e Despesas'!D30," - ",'Receitas e Despesas'!E30)</f>
        <v xml:space="preserve">27 - </v>
      </c>
      <c r="C135" s="114">
        <f>Jan!AI135</f>
        <v>0</v>
      </c>
      <c r="D135" s="114">
        <f>Fev!AI135</f>
        <v>0</v>
      </c>
      <c r="E135" s="114">
        <f>Mar!AI135</f>
        <v>0</v>
      </c>
      <c r="F135" s="114">
        <f>Abr!AI135</f>
        <v>0</v>
      </c>
      <c r="G135" s="114">
        <f>Mai!AI135</f>
        <v>0</v>
      </c>
      <c r="H135" s="114">
        <f>Jun!AI135</f>
        <v>0</v>
      </c>
      <c r="I135" s="114">
        <f>Jul!AI135</f>
        <v>0</v>
      </c>
      <c r="J135" s="114">
        <f>Ago!AI135</f>
        <v>0</v>
      </c>
      <c r="K135" s="114">
        <f>Set!AI135</f>
        <v>0</v>
      </c>
      <c r="L135" s="114">
        <f>Out!AI135</f>
        <v>0</v>
      </c>
      <c r="M135" s="114">
        <f>Nov!AI135</f>
        <v>0</v>
      </c>
      <c r="N135" s="114">
        <f>Dez!AI135</f>
        <v>0</v>
      </c>
      <c r="O135" s="47"/>
      <c r="P135" s="48">
        <f t="shared" si="3"/>
        <v>0</v>
      </c>
      <c r="Q135" s="61" t="str">
        <f>IF(P209=0,"",P135/P209)</f>
        <v/>
      </c>
      <c r="R135" s="43"/>
    </row>
    <row r="136" spans="1:18">
      <c r="A136" s="4"/>
      <c r="B136" s="60" t="str">
        <f>CONCATENATE('Receitas e Despesas'!D31," - ",'Receitas e Despesas'!E31)</f>
        <v xml:space="preserve">28 - </v>
      </c>
      <c r="C136" s="114">
        <f>Jan!AI136</f>
        <v>0</v>
      </c>
      <c r="D136" s="114">
        <f>Fev!AI136</f>
        <v>0</v>
      </c>
      <c r="E136" s="114">
        <f>Mar!AI136</f>
        <v>0</v>
      </c>
      <c r="F136" s="114">
        <f>Abr!AI136</f>
        <v>0</v>
      </c>
      <c r="G136" s="114">
        <f>Mai!AI136</f>
        <v>0</v>
      </c>
      <c r="H136" s="114">
        <f>Jun!AI136</f>
        <v>0</v>
      </c>
      <c r="I136" s="114">
        <f>Jul!AI136</f>
        <v>0</v>
      </c>
      <c r="J136" s="114">
        <f>Ago!AI136</f>
        <v>0</v>
      </c>
      <c r="K136" s="114">
        <f>Set!AI136</f>
        <v>0</v>
      </c>
      <c r="L136" s="114">
        <f>Out!AI136</f>
        <v>0</v>
      </c>
      <c r="M136" s="114">
        <f>Nov!AI136</f>
        <v>0</v>
      </c>
      <c r="N136" s="114">
        <f>Dez!AI136</f>
        <v>0</v>
      </c>
      <c r="O136" s="47"/>
      <c r="P136" s="48">
        <f t="shared" si="3"/>
        <v>0</v>
      </c>
      <c r="Q136" s="61" t="str">
        <f>IF(P209=0,"",P136/P209)</f>
        <v/>
      </c>
      <c r="R136" s="43"/>
    </row>
    <row r="137" spans="1:18">
      <c r="A137" s="4"/>
      <c r="B137" s="60" t="str">
        <f>CONCATENATE('Receitas e Despesas'!D32," - ",'Receitas e Despesas'!E32)</f>
        <v xml:space="preserve">29 - </v>
      </c>
      <c r="C137" s="114">
        <f>Jan!AI137</f>
        <v>0</v>
      </c>
      <c r="D137" s="114">
        <f>Fev!AI137</f>
        <v>0</v>
      </c>
      <c r="E137" s="114">
        <f>Mar!AI137</f>
        <v>0</v>
      </c>
      <c r="F137" s="114">
        <f>Abr!AI137</f>
        <v>0</v>
      </c>
      <c r="G137" s="114">
        <f>Mai!AI137</f>
        <v>0</v>
      </c>
      <c r="H137" s="114">
        <f>Jun!AI137</f>
        <v>0</v>
      </c>
      <c r="I137" s="114">
        <f>Jul!AI137</f>
        <v>0</v>
      </c>
      <c r="J137" s="114">
        <f>Ago!AI137</f>
        <v>0</v>
      </c>
      <c r="K137" s="114">
        <f>Set!AI137</f>
        <v>0</v>
      </c>
      <c r="L137" s="114">
        <f>Out!AI137</f>
        <v>0</v>
      </c>
      <c r="M137" s="114">
        <f>Nov!AI137</f>
        <v>0</v>
      </c>
      <c r="N137" s="114">
        <f>Dez!AI137</f>
        <v>0</v>
      </c>
      <c r="O137" s="47"/>
      <c r="P137" s="48">
        <f t="shared" si="3"/>
        <v>0</v>
      </c>
      <c r="Q137" s="61" t="str">
        <f>IF(P209=0,"",P137/P209)</f>
        <v/>
      </c>
      <c r="R137" s="43"/>
    </row>
    <row r="138" spans="1:18">
      <c r="A138" s="4"/>
      <c r="B138" s="60" t="str">
        <f>CONCATENATE('Receitas e Despesas'!D33," - ",'Receitas e Despesas'!E33)</f>
        <v xml:space="preserve">30 - </v>
      </c>
      <c r="C138" s="114">
        <f>Jan!AI138</f>
        <v>0</v>
      </c>
      <c r="D138" s="114">
        <f>Fev!AI138</f>
        <v>0</v>
      </c>
      <c r="E138" s="114">
        <f>Mar!AI138</f>
        <v>0</v>
      </c>
      <c r="F138" s="114">
        <f>Abr!AI138</f>
        <v>0</v>
      </c>
      <c r="G138" s="114">
        <f>Mai!AI138</f>
        <v>0</v>
      </c>
      <c r="H138" s="114">
        <f>Jun!AI138</f>
        <v>0</v>
      </c>
      <c r="I138" s="114">
        <f>Jul!AI138</f>
        <v>0</v>
      </c>
      <c r="J138" s="114">
        <f>Ago!AI138</f>
        <v>0</v>
      </c>
      <c r="K138" s="114">
        <f>Set!AI138</f>
        <v>0</v>
      </c>
      <c r="L138" s="114">
        <f>Out!AI138</f>
        <v>0</v>
      </c>
      <c r="M138" s="114">
        <f>Nov!AI138</f>
        <v>0</v>
      </c>
      <c r="N138" s="114">
        <f>Dez!AI138</f>
        <v>0</v>
      </c>
      <c r="O138" s="47"/>
      <c r="P138" s="48">
        <f t="shared" si="3"/>
        <v>0</v>
      </c>
      <c r="Q138" s="61" t="str">
        <f>IF(P209=0,"",P138/P209)</f>
        <v/>
      </c>
      <c r="R138" s="43"/>
    </row>
    <row r="139" spans="1:18">
      <c r="A139" s="4"/>
      <c r="B139" s="60" t="str">
        <f>CONCATENATE('Receitas e Despesas'!D34," - ",'Receitas e Despesas'!E34)</f>
        <v xml:space="preserve">31 - </v>
      </c>
      <c r="C139" s="114">
        <f>Jan!AI139</f>
        <v>0</v>
      </c>
      <c r="D139" s="114">
        <f>Fev!AI139</f>
        <v>0</v>
      </c>
      <c r="E139" s="114">
        <f>Mar!AI139</f>
        <v>0</v>
      </c>
      <c r="F139" s="114">
        <f>Abr!AI139</f>
        <v>0</v>
      </c>
      <c r="G139" s="114">
        <f>Mai!AI139</f>
        <v>0</v>
      </c>
      <c r="H139" s="114">
        <f>Jun!AI139</f>
        <v>0</v>
      </c>
      <c r="I139" s="114">
        <f>Jul!AI139</f>
        <v>0</v>
      </c>
      <c r="J139" s="114">
        <f>Ago!AI139</f>
        <v>0</v>
      </c>
      <c r="K139" s="114">
        <f>Set!AI139</f>
        <v>0</v>
      </c>
      <c r="L139" s="114">
        <f>Out!AI139</f>
        <v>0</v>
      </c>
      <c r="M139" s="114">
        <f>Nov!AI139</f>
        <v>0</v>
      </c>
      <c r="N139" s="114">
        <f>Dez!AI139</f>
        <v>0</v>
      </c>
      <c r="O139" s="47"/>
      <c r="P139" s="48">
        <f t="shared" si="3"/>
        <v>0</v>
      </c>
      <c r="Q139" s="61" t="str">
        <f>IF(P209=0,"",P139/P209)</f>
        <v/>
      </c>
      <c r="R139" s="43"/>
    </row>
    <row r="140" spans="1:18">
      <c r="A140" s="4"/>
      <c r="B140" s="60" t="str">
        <f>CONCATENATE('Receitas e Despesas'!D35," - ",'Receitas e Despesas'!E35)</f>
        <v xml:space="preserve">32 - </v>
      </c>
      <c r="C140" s="114">
        <f>Jan!AI140</f>
        <v>0</v>
      </c>
      <c r="D140" s="114">
        <f>Fev!AI140</f>
        <v>0</v>
      </c>
      <c r="E140" s="114">
        <f>Mar!AI140</f>
        <v>0</v>
      </c>
      <c r="F140" s="114">
        <f>Abr!AI140</f>
        <v>0</v>
      </c>
      <c r="G140" s="114">
        <f>Mai!AI140</f>
        <v>0</v>
      </c>
      <c r="H140" s="114">
        <f>Jun!AI140</f>
        <v>0</v>
      </c>
      <c r="I140" s="114">
        <f>Jul!AI140</f>
        <v>0</v>
      </c>
      <c r="J140" s="114">
        <f>Ago!AI140</f>
        <v>0</v>
      </c>
      <c r="K140" s="114">
        <f>Set!AI140</f>
        <v>0</v>
      </c>
      <c r="L140" s="114">
        <f>Out!AI140</f>
        <v>0</v>
      </c>
      <c r="M140" s="114">
        <f>Nov!AI140</f>
        <v>0</v>
      </c>
      <c r="N140" s="114">
        <f>Dez!AI140</f>
        <v>0</v>
      </c>
      <c r="O140" s="47"/>
      <c r="P140" s="48">
        <f t="shared" si="3"/>
        <v>0</v>
      </c>
      <c r="Q140" s="61" t="str">
        <f>IF(P209=0,"",P140/P209)</f>
        <v/>
      </c>
      <c r="R140" s="43"/>
    </row>
    <row r="141" spans="1:18">
      <c r="A141" s="4"/>
      <c r="B141" s="60" t="str">
        <f>CONCATENATE('Receitas e Despesas'!D36," - ",'Receitas e Despesas'!E36)</f>
        <v xml:space="preserve">33 - </v>
      </c>
      <c r="C141" s="114">
        <f>Jan!AI141</f>
        <v>0</v>
      </c>
      <c r="D141" s="114">
        <f>Fev!AI141</f>
        <v>0</v>
      </c>
      <c r="E141" s="114">
        <f>Mar!AI141</f>
        <v>0</v>
      </c>
      <c r="F141" s="114">
        <f>Abr!AI141</f>
        <v>0</v>
      </c>
      <c r="G141" s="114">
        <f>Mai!AI141</f>
        <v>0</v>
      </c>
      <c r="H141" s="114">
        <f>Jun!AI141</f>
        <v>0</v>
      </c>
      <c r="I141" s="114">
        <f>Jul!AI141</f>
        <v>0</v>
      </c>
      <c r="J141" s="114">
        <f>Ago!AI141</f>
        <v>0</v>
      </c>
      <c r="K141" s="114">
        <f>Set!AI141</f>
        <v>0</v>
      </c>
      <c r="L141" s="114">
        <f>Out!AI141</f>
        <v>0</v>
      </c>
      <c r="M141" s="114">
        <f>Nov!AI141</f>
        <v>0</v>
      </c>
      <c r="N141" s="114">
        <f>Dez!AI141</f>
        <v>0</v>
      </c>
      <c r="O141" s="47"/>
      <c r="P141" s="48">
        <f t="shared" si="3"/>
        <v>0</v>
      </c>
      <c r="Q141" s="61" t="str">
        <f>IF(P209=0,"",P141/P209)</f>
        <v/>
      </c>
      <c r="R141" s="43"/>
    </row>
    <row r="142" spans="1:18">
      <c r="A142" s="4"/>
      <c r="B142" s="60" t="str">
        <f>CONCATENATE('Receitas e Despesas'!D37," - ",'Receitas e Despesas'!E37)</f>
        <v xml:space="preserve">34 - </v>
      </c>
      <c r="C142" s="114">
        <f>Jan!AI142</f>
        <v>0</v>
      </c>
      <c r="D142" s="114">
        <f>Fev!AI142</f>
        <v>0</v>
      </c>
      <c r="E142" s="114">
        <f>Mar!AI142</f>
        <v>0</v>
      </c>
      <c r="F142" s="114">
        <f>Abr!AI142</f>
        <v>0</v>
      </c>
      <c r="G142" s="114">
        <f>Mai!AI142</f>
        <v>0</v>
      </c>
      <c r="H142" s="114">
        <f>Jun!AI142</f>
        <v>0</v>
      </c>
      <c r="I142" s="114">
        <f>Jul!AI142</f>
        <v>0</v>
      </c>
      <c r="J142" s="114">
        <f>Ago!AI142</f>
        <v>0</v>
      </c>
      <c r="K142" s="114">
        <f>Set!AI142</f>
        <v>0</v>
      </c>
      <c r="L142" s="114">
        <f>Out!AI142</f>
        <v>0</v>
      </c>
      <c r="M142" s="114">
        <f>Nov!AI142</f>
        <v>0</v>
      </c>
      <c r="N142" s="114">
        <f>Dez!AI142</f>
        <v>0</v>
      </c>
      <c r="O142" s="47"/>
      <c r="P142" s="48">
        <f t="shared" si="3"/>
        <v>0</v>
      </c>
      <c r="Q142" s="61" t="str">
        <f>IF(P209=0,"",P142/P209)</f>
        <v/>
      </c>
      <c r="R142" s="43"/>
    </row>
    <row r="143" spans="1:18">
      <c r="A143" s="4"/>
      <c r="B143" s="60" t="str">
        <f>CONCATENATE('Receitas e Despesas'!D38," - ",'Receitas e Despesas'!E38)</f>
        <v xml:space="preserve">35 - </v>
      </c>
      <c r="C143" s="114">
        <f>Jan!AI143</f>
        <v>0</v>
      </c>
      <c r="D143" s="114">
        <f>Fev!AI143</f>
        <v>0</v>
      </c>
      <c r="E143" s="114">
        <f>Mar!AI143</f>
        <v>0</v>
      </c>
      <c r="F143" s="114">
        <f>Abr!AI143</f>
        <v>0</v>
      </c>
      <c r="G143" s="114">
        <f>Mai!AI143</f>
        <v>0</v>
      </c>
      <c r="H143" s="114">
        <f>Jun!AI143</f>
        <v>0</v>
      </c>
      <c r="I143" s="114">
        <f>Jul!AI143</f>
        <v>0</v>
      </c>
      <c r="J143" s="114">
        <f>Ago!AI143</f>
        <v>0</v>
      </c>
      <c r="K143" s="114">
        <f>Set!AI143</f>
        <v>0</v>
      </c>
      <c r="L143" s="114">
        <f>Out!AI143</f>
        <v>0</v>
      </c>
      <c r="M143" s="114">
        <f>Nov!AI143</f>
        <v>0</v>
      </c>
      <c r="N143" s="114">
        <f>Dez!AI143</f>
        <v>0</v>
      </c>
      <c r="O143" s="47"/>
      <c r="P143" s="48">
        <f t="shared" si="3"/>
        <v>0</v>
      </c>
      <c r="Q143" s="61" t="str">
        <f>IF(P209=0,"",P143/P209)</f>
        <v/>
      </c>
      <c r="R143" s="43"/>
    </row>
    <row r="144" spans="1:18">
      <c r="A144" s="4"/>
      <c r="B144" s="60" t="str">
        <f>CONCATENATE('Receitas e Despesas'!D39," - ",'Receitas e Despesas'!E39)</f>
        <v xml:space="preserve">36 - </v>
      </c>
      <c r="C144" s="114">
        <f>Jan!AI144</f>
        <v>0</v>
      </c>
      <c r="D144" s="114">
        <f>Fev!AI144</f>
        <v>0</v>
      </c>
      <c r="E144" s="114">
        <f>Mar!AI144</f>
        <v>0</v>
      </c>
      <c r="F144" s="114">
        <f>Abr!AI144</f>
        <v>0</v>
      </c>
      <c r="G144" s="114">
        <f>Mai!AI144</f>
        <v>0</v>
      </c>
      <c r="H144" s="114">
        <f>Jun!AI144</f>
        <v>0</v>
      </c>
      <c r="I144" s="114">
        <f>Jul!AI144</f>
        <v>0</v>
      </c>
      <c r="J144" s="114">
        <f>Ago!AI144</f>
        <v>0</v>
      </c>
      <c r="K144" s="114">
        <f>Set!AI144</f>
        <v>0</v>
      </c>
      <c r="L144" s="114">
        <f>Out!AI144</f>
        <v>0</v>
      </c>
      <c r="M144" s="114">
        <f>Nov!AI144</f>
        <v>0</v>
      </c>
      <c r="N144" s="114">
        <f>Dez!AI144</f>
        <v>0</v>
      </c>
      <c r="O144" s="47"/>
      <c r="P144" s="48">
        <f t="shared" si="3"/>
        <v>0</v>
      </c>
      <c r="Q144" s="61" t="str">
        <f>IF(P209=0,"",P144/P209)</f>
        <v/>
      </c>
      <c r="R144" s="43"/>
    </row>
    <row r="145" spans="1:18">
      <c r="A145" s="4"/>
      <c r="B145" s="60" t="str">
        <f>CONCATENATE('Receitas e Despesas'!D40," - ",'Receitas e Despesas'!E40)</f>
        <v xml:space="preserve">37 - </v>
      </c>
      <c r="C145" s="114">
        <f>Jan!AI145</f>
        <v>0</v>
      </c>
      <c r="D145" s="114">
        <f>Fev!AI145</f>
        <v>0</v>
      </c>
      <c r="E145" s="114">
        <f>Mar!AI145</f>
        <v>0</v>
      </c>
      <c r="F145" s="114">
        <f>Abr!AI145</f>
        <v>0</v>
      </c>
      <c r="G145" s="114">
        <f>Mai!AI145</f>
        <v>0</v>
      </c>
      <c r="H145" s="114">
        <f>Jun!AI145</f>
        <v>0</v>
      </c>
      <c r="I145" s="114">
        <f>Jul!AI145</f>
        <v>0</v>
      </c>
      <c r="J145" s="114">
        <f>Ago!AI145</f>
        <v>0</v>
      </c>
      <c r="K145" s="114">
        <f>Set!AI145</f>
        <v>0</v>
      </c>
      <c r="L145" s="114">
        <f>Out!AI145</f>
        <v>0</v>
      </c>
      <c r="M145" s="114">
        <f>Nov!AI145</f>
        <v>0</v>
      </c>
      <c r="N145" s="114">
        <f>Dez!AI145</f>
        <v>0</v>
      </c>
      <c r="O145" s="47"/>
      <c r="P145" s="48">
        <f t="shared" si="3"/>
        <v>0</v>
      </c>
      <c r="Q145" s="61" t="str">
        <f>IF(P209=0,"",P145/P209)</f>
        <v/>
      </c>
      <c r="R145" s="43"/>
    </row>
    <row r="146" spans="1:18">
      <c r="A146" s="4"/>
      <c r="B146" s="60" t="str">
        <f>CONCATENATE('Receitas e Despesas'!D41," - ",'Receitas e Despesas'!E41)</f>
        <v xml:space="preserve">38 - </v>
      </c>
      <c r="C146" s="114">
        <f>Jan!AI146</f>
        <v>0</v>
      </c>
      <c r="D146" s="114">
        <f>Fev!AI146</f>
        <v>0</v>
      </c>
      <c r="E146" s="114">
        <f>Mar!AI146</f>
        <v>0</v>
      </c>
      <c r="F146" s="114">
        <f>Abr!AI146</f>
        <v>0</v>
      </c>
      <c r="G146" s="114">
        <f>Mai!AI146</f>
        <v>0</v>
      </c>
      <c r="H146" s="114">
        <f>Jun!AI146</f>
        <v>0</v>
      </c>
      <c r="I146" s="114">
        <f>Jul!AI146</f>
        <v>0</v>
      </c>
      <c r="J146" s="114">
        <f>Ago!AI146</f>
        <v>0</v>
      </c>
      <c r="K146" s="114">
        <f>Set!AI146</f>
        <v>0</v>
      </c>
      <c r="L146" s="114">
        <f>Out!AI146</f>
        <v>0</v>
      </c>
      <c r="M146" s="114">
        <f>Nov!AI146</f>
        <v>0</v>
      </c>
      <c r="N146" s="114">
        <f>Dez!AI146</f>
        <v>0</v>
      </c>
      <c r="O146" s="47"/>
      <c r="P146" s="48">
        <f t="shared" si="3"/>
        <v>0</v>
      </c>
      <c r="Q146" s="61" t="str">
        <f>IF(P209=0,"",P146/P209)</f>
        <v/>
      </c>
      <c r="R146" s="43"/>
    </row>
    <row r="147" spans="1:18">
      <c r="A147" s="4"/>
      <c r="B147" s="60" t="str">
        <f>CONCATENATE('Receitas e Despesas'!D42," - ",'Receitas e Despesas'!E42)</f>
        <v xml:space="preserve">39 - </v>
      </c>
      <c r="C147" s="114">
        <f>Jan!AI147</f>
        <v>0</v>
      </c>
      <c r="D147" s="114">
        <f>Fev!AI147</f>
        <v>0</v>
      </c>
      <c r="E147" s="114">
        <f>Mar!AI147</f>
        <v>0</v>
      </c>
      <c r="F147" s="114">
        <f>Abr!AI147</f>
        <v>0</v>
      </c>
      <c r="G147" s="114">
        <f>Mai!AI147</f>
        <v>0</v>
      </c>
      <c r="H147" s="114">
        <f>Jun!AI147</f>
        <v>0</v>
      </c>
      <c r="I147" s="114">
        <f>Jul!AI147</f>
        <v>0</v>
      </c>
      <c r="J147" s="114">
        <f>Ago!AI147</f>
        <v>0</v>
      </c>
      <c r="K147" s="114">
        <f>Set!AI147</f>
        <v>0</v>
      </c>
      <c r="L147" s="114">
        <f>Out!AI147</f>
        <v>0</v>
      </c>
      <c r="M147" s="114">
        <f>Nov!AI147</f>
        <v>0</v>
      </c>
      <c r="N147" s="114">
        <f>Dez!AI147</f>
        <v>0</v>
      </c>
      <c r="O147" s="47"/>
      <c r="P147" s="48">
        <f t="shared" si="3"/>
        <v>0</v>
      </c>
      <c r="Q147" s="61" t="str">
        <f>IF(P209=0,"",P147/P209)</f>
        <v/>
      </c>
      <c r="R147" s="43"/>
    </row>
    <row r="148" spans="1:18">
      <c r="A148" s="4"/>
      <c r="B148" s="60" t="str">
        <f>CONCATENATE('Receitas e Despesas'!D43," - ",'Receitas e Despesas'!E43)</f>
        <v xml:space="preserve">40 - </v>
      </c>
      <c r="C148" s="114">
        <f>Jan!AI148</f>
        <v>0</v>
      </c>
      <c r="D148" s="114">
        <f>Fev!AI148</f>
        <v>0</v>
      </c>
      <c r="E148" s="114">
        <f>Mar!AI148</f>
        <v>0</v>
      </c>
      <c r="F148" s="114">
        <f>Abr!AI148</f>
        <v>0</v>
      </c>
      <c r="G148" s="114">
        <f>Mai!AI148</f>
        <v>0</v>
      </c>
      <c r="H148" s="114">
        <f>Jun!AI148</f>
        <v>0</v>
      </c>
      <c r="I148" s="114">
        <f>Jul!AI148</f>
        <v>0</v>
      </c>
      <c r="J148" s="114">
        <f>Ago!AI148</f>
        <v>0</v>
      </c>
      <c r="K148" s="114">
        <f>Set!AI148</f>
        <v>0</v>
      </c>
      <c r="L148" s="114">
        <f>Out!AI148</f>
        <v>0</v>
      </c>
      <c r="M148" s="114">
        <f>Nov!AI148</f>
        <v>0</v>
      </c>
      <c r="N148" s="114">
        <f>Dez!AI148</f>
        <v>0</v>
      </c>
      <c r="O148" s="47"/>
      <c r="P148" s="48">
        <f t="shared" si="3"/>
        <v>0</v>
      </c>
      <c r="Q148" s="61" t="str">
        <f>IF(P209=0,"",P148/P209)</f>
        <v/>
      </c>
      <c r="R148" s="43"/>
    </row>
    <row r="149" spans="1:18">
      <c r="A149" s="4"/>
      <c r="B149" s="60" t="str">
        <f>CONCATENATE('Receitas e Despesas'!D44," - ",'Receitas e Despesas'!E44)</f>
        <v xml:space="preserve">41 - </v>
      </c>
      <c r="C149" s="114">
        <f>Jan!AI149</f>
        <v>0</v>
      </c>
      <c r="D149" s="114">
        <f>Fev!AI149</f>
        <v>0</v>
      </c>
      <c r="E149" s="114">
        <f>Mar!AI149</f>
        <v>0</v>
      </c>
      <c r="F149" s="114">
        <f>Abr!AI149</f>
        <v>0</v>
      </c>
      <c r="G149" s="114">
        <f>Mai!AI149</f>
        <v>0</v>
      </c>
      <c r="H149" s="114">
        <f>Jun!AI149</f>
        <v>0</v>
      </c>
      <c r="I149" s="114">
        <f>Jul!AI149</f>
        <v>0</v>
      </c>
      <c r="J149" s="114">
        <f>Ago!AI149</f>
        <v>0</v>
      </c>
      <c r="K149" s="114">
        <f>Set!AI149</f>
        <v>0</v>
      </c>
      <c r="L149" s="114">
        <f>Out!AI149</f>
        <v>0</v>
      </c>
      <c r="M149" s="114">
        <f>Nov!AI149</f>
        <v>0</v>
      </c>
      <c r="N149" s="114">
        <f>Dez!AI149</f>
        <v>0</v>
      </c>
      <c r="O149" s="47"/>
      <c r="P149" s="48">
        <f t="shared" si="3"/>
        <v>0</v>
      </c>
      <c r="Q149" s="61" t="str">
        <f>IF(P209=0,"",P149/P209)</f>
        <v/>
      </c>
      <c r="R149" s="43"/>
    </row>
    <row r="150" spans="1:18">
      <c r="A150" s="4"/>
      <c r="B150" s="60" t="str">
        <f>CONCATENATE('Receitas e Despesas'!D45," - ",'Receitas e Despesas'!E45)</f>
        <v xml:space="preserve">42 - </v>
      </c>
      <c r="C150" s="114">
        <f>Jan!AI150</f>
        <v>0</v>
      </c>
      <c r="D150" s="114">
        <f>Fev!AI150</f>
        <v>0</v>
      </c>
      <c r="E150" s="114">
        <f>Mar!AI150</f>
        <v>0</v>
      </c>
      <c r="F150" s="114">
        <f>Abr!AI150</f>
        <v>0</v>
      </c>
      <c r="G150" s="114">
        <f>Mai!AI150</f>
        <v>0</v>
      </c>
      <c r="H150" s="114">
        <f>Jun!AI150</f>
        <v>0</v>
      </c>
      <c r="I150" s="114">
        <f>Jul!AI150</f>
        <v>0</v>
      </c>
      <c r="J150" s="114">
        <f>Ago!AI150</f>
        <v>0</v>
      </c>
      <c r="K150" s="114">
        <f>Set!AI150</f>
        <v>0</v>
      </c>
      <c r="L150" s="114">
        <f>Out!AI150</f>
        <v>0</v>
      </c>
      <c r="M150" s="114">
        <f>Nov!AI150</f>
        <v>0</v>
      </c>
      <c r="N150" s="114">
        <f>Dez!AI150</f>
        <v>0</v>
      </c>
      <c r="O150" s="47"/>
      <c r="P150" s="48">
        <f t="shared" si="3"/>
        <v>0</v>
      </c>
      <c r="Q150" s="61" t="str">
        <f>IF(P209=0,"",P150/P209)</f>
        <v/>
      </c>
      <c r="R150" s="43"/>
    </row>
    <row r="151" spans="1:18">
      <c r="A151" s="4"/>
      <c r="B151" s="60" t="str">
        <f>CONCATENATE('Receitas e Despesas'!D46," - ",'Receitas e Despesas'!E46)</f>
        <v xml:space="preserve">43 - </v>
      </c>
      <c r="C151" s="114">
        <f>Jan!AI151</f>
        <v>0</v>
      </c>
      <c r="D151" s="114">
        <f>Fev!AI151</f>
        <v>0</v>
      </c>
      <c r="E151" s="114">
        <f>Mar!AI151</f>
        <v>0</v>
      </c>
      <c r="F151" s="114">
        <f>Abr!AI151</f>
        <v>0</v>
      </c>
      <c r="G151" s="114">
        <f>Mai!AI151</f>
        <v>0</v>
      </c>
      <c r="H151" s="114">
        <f>Jun!AI151</f>
        <v>0</v>
      </c>
      <c r="I151" s="114">
        <f>Jul!AI151</f>
        <v>0</v>
      </c>
      <c r="J151" s="114">
        <f>Ago!AI151</f>
        <v>0</v>
      </c>
      <c r="K151" s="114">
        <f>Set!AI151</f>
        <v>0</v>
      </c>
      <c r="L151" s="114">
        <f>Out!AI151</f>
        <v>0</v>
      </c>
      <c r="M151" s="114">
        <f>Nov!AI151</f>
        <v>0</v>
      </c>
      <c r="N151" s="114">
        <f>Dez!AI151</f>
        <v>0</v>
      </c>
      <c r="O151" s="47"/>
      <c r="P151" s="48">
        <f t="shared" si="3"/>
        <v>0</v>
      </c>
      <c r="Q151" s="61" t="str">
        <f>IF(P209=0,"",P151/P209)</f>
        <v/>
      </c>
      <c r="R151" s="43"/>
    </row>
    <row r="152" spans="1:18">
      <c r="A152" s="4"/>
      <c r="B152" s="60" t="str">
        <f>CONCATENATE('Receitas e Despesas'!D47," - ",'Receitas e Despesas'!E47)</f>
        <v xml:space="preserve">44 - </v>
      </c>
      <c r="C152" s="114">
        <f>Jan!AI152</f>
        <v>0</v>
      </c>
      <c r="D152" s="114">
        <f>Fev!AI152</f>
        <v>0</v>
      </c>
      <c r="E152" s="114">
        <f>Mar!AI152</f>
        <v>0</v>
      </c>
      <c r="F152" s="114">
        <f>Abr!AI152</f>
        <v>0</v>
      </c>
      <c r="G152" s="114">
        <f>Mai!AI152</f>
        <v>0</v>
      </c>
      <c r="H152" s="114">
        <f>Jun!AI152</f>
        <v>0</v>
      </c>
      <c r="I152" s="114">
        <f>Jul!AI152</f>
        <v>0</v>
      </c>
      <c r="J152" s="114">
        <f>Ago!AI152</f>
        <v>0</v>
      </c>
      <c r="K152" s="114">
        <f>Set!AI152</f>
        <v>0</v>
      </c>
      <c r="L152" s="114">
        <f>Out!AI152</f>
        <v>0</v>
      </c>
      <c r="M152" s="114">
        <f>Nov!AI152</f>
        <v>0</v>
      </c>
      <c r="N152" s="114">
        <f>Dez!AI152</f>
        <v>0</v>
      </c>
      <c r="O152" s="47"/>
      <c r="P152" s="48">
        <f t="shared" si="3"/>
        <v>0</v>
      </c>
      <c r="Q152" s="61" t="str">
        <f>IF(P209=0,"",P152/P209)</f>
        <v/>
      </c>
      <c r="R152" s="43"/>
    </row>
    <row r="153" spans="1:18">
      <c r="A153" s="4"/>
      <c r="B153" s="60" t="str">
        <f>CONCATENATE('Receitas e Despesas'!D48," - ",'Receitas e Despesas'!E48)</f>
        <v xml:space="preserve">45 - </v>
      </c>
      <c r="C153" s="114">
        <f>Jan!AI153</f>
        <v>0</v>
      </c>
      <c r="D153" s="114">
        <f>Fev!AI153</f>
        <v>0</v>
      </c>
      <c r="E153" s="114">
        <f>Mar!AI153</f>
        <v>0</v>
      </c>
      <c r="F153" s="114">
        <f>Abr!AI153</f>
        <v>0</v>
      </c>
      <c r="G153" s="114">
        <f>Mai!AI153</f>
        <v>0</v>
      </c>
      <c r="H153" s="114">
        <f>Jun!AI153</f>
        <v>0</v>
      </c>
      <c r="I153" s="114">
        <f>Jul!AI153</f>
        <v>0</v>
      </c>
      <c r="J153" s="114">
        <f>Ago!AI153</f>
        <v>0</v>
      </c>
      <c r="K153" s="114">
        <f>Set!AI153</f>
        <v>0</v>
      </c>
      <c r="L153" s="114">
        <f>Out!AI153</f>
        <v>0</v>
      </c>
      <c r="M153" s="114">
        <f>Nov!AI153</f>
        <v>0</v>
      </c>
      <c r="N153" s="114">
        <f>Dez!AI153</f>
        <v>0</v>
      </c>
      <c r="O153" s="47"/>
      <c r="P153" s="48">
        <f t="shared" si="3"/>
        <v>0</v>
      </c>
      <c r="Q153" s="61" t="str">
        <f>IF(P209=0,"",P153/P209)</f>
        <v/>
      </c>
      <c r="R153" s="43"/>
    </row>
    <row r="154" spans="1:18">
      <c r="A154" s="4"/>
      <c r="B154" s="60" t="str">
        <f>CONCATENATE('Receitas e Despesas'!D49," - ",'Receitas e Despesas'!E49)</f>
        <v xml:space="preserve">46 - </v>
      </c>
      <c r="C154" s="114">
        <f>Jan!AI154</f>
        <v>0</v>
      </c>
      <c r="D154" s="114">
        <f>Fev!AI154</f>
        <v>0</v>
      </c>
      <c r="E154" s="114">
        <f>Mar!AI154</f>
        <v>0</v>
      </c>
      <c r="F154" s="114">
        <f>Abr!AI154</f>
        <v>0</v>
      </c>
      <c r="G154" s="114">
        <f>Mai!AI154</f>
        <v>0</v>
      </c>
      <c r="H154" s="114">
        <f>Jun!AI154</f>
        <v>0</v>
      </c>
      <c r="I154" s="114">
        <f>Jul!AI154</f>
        <v>0</v>
      </c>
      <c r="J154" s="114">
        <f>Ago!AI154</f>
        <v>0</v>
      </c>
      <c r="K154" s="114">
        <f>Set!AI154</f>
        <v>0</v>
      </c>
      <c r="L154" s="114">
        <f>Out!AI154</f>
        <v>0</v>
      </c>
      <c r="M154" s="114">
        <f>Nov!AI154</f>
        <v>0</v>
      </c>
      <c r="N154" s="114">
        <f>Dez!AI154</f>
        <v>0</v>
      </c>
      <c r="O154" s="47"/>
      <c r="P154" s="48">
        <f t="shared" si="3"/>
        <v>0</v>
      </c>
      <c r="Q154" s="61" t="str">
        <f>IF(P209=0,"",P154/P209)</f>
        <v/>
      </c>
      <c r="R154" s="43"/>
    </row>
    <row r="155" spans="1:18">
      <c r="A155" s="4"/>
      <c r="B155" s="60" t="str">
        <f>CONCATENATE('Receitas e Despesas'!D50," - ",'Receitas e Despesas'!E50)</f>
        <v xml:space="preserve">47 - </v>
      </c>
      <c r="C155" s="114">
        <f>Jan!AI155</f>
        <v>0</v>
      </c>
      <c r="D155" s="114">
        <f>Fev!AI155</f>
        <v>0</v>
      </c>
      <c r="E155" s="114">
        <f>Mar!AI155</f>
        <v>0</v>
      </c>
      <c r="F155" s="114">
        <f>Abr!AI155</f>
        <v>0</v>
      </c>
      <c r="G155" s="114">
        <f>Mai!AI155</f>
        <v>0</v>
      </c>
      <c r="H155" s="114">
        <f>Jun!AI155</f>
        <v>0</v>
      </c>
      <c r="I155" s="114">
        <f>Jul!AI155</f>
        <v>0</v>
      </c>
      <c r="J155" s="114">
        <f>Ago!AI155</f>
        <v>0</v>
      </c>
      <c r="K155" s="114">
        <f>Set!AI155</f>
        <v>0</v>
      </c>
      <c r="L155" s="114">
        <f>Out!AI155</f>
        <v>0</v>
      </c>
      <c r="M155" s="114">
        <f>Nov!AI155</f>
        <v>0</v>
      </c>
      <c r="N155" s="114">
        <f>Dez!AI155</f>
        <v>0</v>
      </c>
      <c r="O155" s="47"/>
      <c r="P155" s="48">
        <f t="shared" si="3"/>
        <v>0</v>
      </c>
      <c r="Q155" s="61" t="str">
        <f>IF(P209=0,"",P155/P209)</f>
        <v/>
      </c>
      <c r="R155" s="43"/>
    </row>
    <row r="156" spans="1:18">
      <c r="A156" s="4"/>
      <c r="B156" s="60" t="str">
        <f>CONCATENATE('Receitas e Despesas'!D51," - ",'Receitas e Despesas'!E51)</f>
        <v xml:space="preserve">48 - </v>
      </c>
      <c r="C156" s="114">
        <f>Jan!AI156</f>
        <v>0</v>
      </c>
      <c r="D156" s="114">
        <f>Fev!AI156</f>
        <v>0</v>
      </c>
      <c r="E156" s="114">
        <f>Mar!AI156</f>
        <v>0</v>
      </c>
      <c r="F156" s="114">
        <f>Abr!AI156</f>
        <v>0</v>
      </c>
      <c r="G156" s="114">
        <f>Mai!AI156</f>
        <v>0</v>
      </c>
      <c r="H156" s="114">
        <f>Jun!AI156</f>
        <v>0</v>
      </c>
      <c r="I156" s="114">
        <f>Jul!AI156</f>
        <v>0</v>
      </c>
      <c r="J156" s="114">
        <f>Ago!AI156</f>
        <v>0</v>
      </c>
      <c r="K156" s="114">
        <f>Set!AI156</f>
        <v>0</v>
      </c>
      <c r="L156" s="114">
        <f>Out!AI156</f>
        <v>0</v>
      </c>
      <c r="M156" s="114">
        <f>Nov!AI156</f>
        <v>0</v>
      </c>
      <c r="N156" s="114">
        <f>Dez!AI156</f>
        <v>0</v>
      </c>
      <c r="O156" s="47"/>
      <c r="P156" s="48">
        <f t="shared" si="3"/>
        <v>0</v>
      </c>
      <c r="Q156" s="61" t="str">
        <f>IF(P209=0,"",P156/P209)</f>
        <v/>
      </c>
      <c r="R156" s="43"/>
    </row>
    <row r="157" spans="1:18">
      <c r="A157" s="4"/>
      <c r="B157" s="60" t="str">
        <f>CONCATENATE('Receitas e Despesas'!D52," - ",'Receitas e Despesas'!E52)</f>
        <v xml:space="preserve">49 - </v>
      </c>
      <c r="C157" s="114">
        <f>Jan!AI157</f>
        <v>0</v>
      </c>
      <c r="D157" s="114">
        <f>Fev!AI157</f>
        <v>0</v>
      </c>
      <c r="E157" s="114">
        <f>Mar!AI157</f>
        <v>0</v>
      </c>
      <c r="F157" s="114">
        <f>Abr!AI157</f>
        <v>0</v>
      </c>
      <c r="G157" s="114">
        <f>Mai!AI157</f>
        <v>0</v>
      </c>
      <c r="H157" s="114">
        <f>Jun!AI157</f>
        <v>0</v>
      </c>
      <c r="I157" s="114">
        <f>Jul!AI157</f>
        <v>0</v>
      </c>
      <c r="J157" s="114">
        <f>Ago!AI157</f>
        <v>0</v>
      </c>
      <c r="K157" s="114">
        <f>Set!AI157</f>
        <v>0</v>
      </c>
      <c r="L157" s="114">
        <f>Out!AI157</f>
        <v>0</v>
      </c>
      <c r="M157" s="114">
        <f>Nov!AI157</f>
        <v>0</v>
      </c>
      <c r="N157" s="114">
        <f>Dez!AI157</f>
        <v>0</v>
      </c>
      <c r="O157" s="47"/>
      <c r="P157" s="48">
        <f t="shared" si="3"/>
        <v>0</v>
      </c>
      <c r="Q157" s="61" t="str">
        <f>IF(P209=0,"",P157/P209)</f>
        <v/>
      </c>
      <c r="R157" s="43"/>
    </row>
    <row r="158" spans="1:18">
      <c r="A158" s="4"/>
      <c r="B158" s="60" t="str">
        <f>CONCATENATE('Receitas e Despesas'!D53," - ",'Receitas e Despesas'!E53)</f>
        <v xml:space="preserve">50 - </v>
      </c>
      <c r="C158" s="114">
        <f>Jan!AI158</f>
        <v>0</v>
      </c>
      <c r="D158" s="114">
        <f>Fev!AI158</f>
        <v>0</v>
      </c>
      <c r="E158" s="114">
        <f>Mar!AI158</f>
        <v>0</v>
      </c>
      <c r="F158" s="114">
        <f>Abr!AI158</f>
        <v>0</v>
      </c>
      <c r="G158" s="114">
        <f>Mai!AI158</f>
        <v>0</v>
      </c>
      <c r="H158" s="114">
        <f>Jun!AI158</f>
        <v>0</v>
      </c>
      <c r="I158" s="114">
        <f>Jul!AI158</f>
        <v>0</v>
      </c>
      <c r="J158" s="114">
        <f>Ago!AI158</f>
        <v>0</v>
      </c>
      <c r="K158" s="114">
        <f>Set!AI158</f>
        <v>0</v>
      </c>
      <c r="L158" s="114">
        <f>Out!AI158</f>
        <v>0</v>
      </c>
      <c r="M158" s="114">
        <f>Nov!AI158</f>
        <v>0</v>
      </c>
      <c r="N158" s="114">
        <f>Dez!AI158</f>
        <v>0</v>
      </c>
      <c r="O158" s="47"/>
      <c r="P158" s="48">
        <f t="shared" si="3"/>
        <v>0</v>
      </c>
      <c r="Q158" s="61" t="str">
        <f>IF(P209=0,"",P158/P209)</f>
        <v/>
      </c>
      <c r="R158" s="43"/>
    </row>
    <row r="159" spans="1:18">
      <c r="A159" s="4"/>
      <c r="B159" s="60" t="str">
        <f>CONCATENATE('Receitas e Despesas'!D54," - ",'Receitas e Despesas'!E54)</f>
        <v xml:space="preserve">51 - </v>
      </c>
      <c r="C159" s="114">
        <f>Jan!AI159</f>
        <v>0</v>
      </c>
      <c r="D159" s="114">
        <f>Fev!AI159</f>
        <v>0</v>
      </c>
      <c r="E159" s="114">
        <f>Mar!AI159</f>
        <v>0</v>
      </c>
      <c r="F159" s="114">
        <f>Abr!AI159</f>
        <v>0</v>
      </c>
      <c r="G159" s="114">
        <f>Mai!AI159</f>
        <v>0</v>
      </c>
      <c r="H159" s="114">
        <f>Jun!AI159</f>
        <v>0</v>
      </c>
      <c r="I159" s="114">
        <f>Jul!AI159</f>
        <v>0</v>
      </c>
      <c r="J159" s="114">
        <f>Ago!AI159</f>
        <v>0</v>
      </c>
      <c r="K159" s="114">
        <f>Set!AI159</f>
        <v>0</v>
      </c>
      <c r="L159" s="114">
        <f>Out!AI159</f>
        <v>0</v>
      </c>
      <c r="M159" s="114">
        <f>Nov!AI159</f>
        <v>0</v>
      </c>
      <c r="N159" s="114">
        <f>Dez!AI159</f>
        <v>0</v>
      </c>
      <c r="O159" s="47"/>
      <c r="P159" s="48">
        <f t="shared" si="3"/>
        <v>0</v>
      </c>
      <c r="Q159" s="61" t="str">
        <f>IF(P209=0,"",P159/P209)</f>
        <v/>
      </c>
      <c r="R159" s="43"/>
    </row>
    <row r="160" spans="1:18">
      <c r="A160" s="4"/>
      <c r="B160" s="60" t="str">
        <f>CONCATENATE('Receitas e Despesas'!D55," - ",'Receitas e Despesas'!E55)</f>
        <v xml:space="preserve">52 - </v>
      </c>
      <c r="C160" s="114">
        <f>Jan!AI160</f>
        <v>0</v>
      </c>
      <c r="D160" s="114">
        <f>Fev!AI160</f>
        <v>0</v>
      </c>
      <c r="E160" s="114">
        <f>Mar!AI160</f>
        <v>0</v>
      </c>
      <c r="F160" s="114">
        <f>Abr!AI160</f>
        <v>0</v>
      </c>
      <c r="G160" s="114">
        <f>Mai!AI160</f>
        <v>0</v>
      </c>
      <c r="H160" s="114">
        <f>Jun!AI160</f>
        <v>0</v>
      </c>
      <c r="I160" s="114">
        <f>Jul!AI160</f>
        <v>0</v>
      </c>
      <c r="J160" s="114">
        <f>Ago!AI160</f>
        <v>0</v>
      </c>
      <c r="K160" s="114">
        <f>Set!AI160</f>
        <v>0</v>
      </c>
      <c r="L160" s="114">
        <f>Out!AI160</f>
        <v>0</v>
      </c>
      <c r="M160" s="114">
        <f>Nov!AI160</f>
        <v>0</v>
      </c>
      <c r="N160" s="114">
        <f>Dez!AI160</f>
        <v>0</v>
      </c>
      <c r="O160" s="47"/>
      <c r="P160" s="48">
        <f t="shared" si="3"/>
        <v>0</v>
      </c>
      <c r="Q160" s="61" t="str">
        <f>IF(P209=0,"",P160/P209)</f>
        <v/>
      </c>
      <c r="R160" s="43"/>
    </row>
    <row r="161" spans="1:18">
      <c r="A161" s="4"/>
      <c r="B161" s="60" t="str">
        <f>CONCATENATE('Receitas e Despesas'!D56," - ",'Receitas e Despesas'!E56)</f>
        <v xml:space="preserve">53 - </v>
      </c>
      <c r="C161" s="114">
        <f>Jan!AI161</f>
        <v>0</v>
      </c>
      <c r="D161" s="114">
        <f>Fev!AI161</f>
        <v>0</v>
      </c>
      <c r="E161" s="114">
        <f>Mar!AI161</f>
        <v>0</v>
      </c>
      <c r="F161" s="114">
        <f>Abr!AI161</f>
        <v>0</v>
      </c>
      <c r="G161" s="114">
        <f>Mai!AI161</f>
        <v>0</v>
      </c>
      <c r="H161" s="114">
        <f>Jun!AI161</f>
        <v>0</v>
      </c>
      <c r="I161" s="114">
        <f>Jul!AI161</f>
        <v>0</v>
      </c>
      <c r="J161" s="114">
        <f>Ago!AI161</f>
        <v>0</v>
      </c>
      <c r="K161" s="114">
        <f>Set!AI161</f>
        <v>0</v>
      </c>
      <c r="L161" s="114">
        <f>Out!AI161</f>
        <v>0</v>
      </c>
      <c r="M161" s="114">
        <f>Nov!AI161</f>
        <v>0</v>
      </c>
      <c r="N161" s="114">
        <f>Dez!AI161</f>
        <v>0</v>
      </c>
      <c r="O161" s="47"/>
      <c r="P161" s="48">
        <f t="shared" si="3"/>
        <v>0</v>
      </c>
      <c r="Q161" s="61" t="str">
        <f>IF(P209=0,"",P161/P209)</f>
        <v/>
      </c>
      <c r="R161" s="43"/>
    </row>
    <row r="162" spans="1:18">
      <c r="A162" s="4"/>
      <c r="B162" s="60" t="str">
        <f>CONCATENATE('Receitas e Despesas'!D57," - ",'Receitas e Despesas'!E57)</f>
        <v xml:space="preserve">54 - </v>
      </c>
      <c r="C162" s="114">
        <f>Jan!AI162</f>
        <v>0</v>
      </c>
      <c r="D162" s="114">
        <f>Fev!AI162</f>
        <v>0</v>
      </c>
      <c r="E162" s="114">
        <f>Mar!AI162</f>
        <v>0</v>
      </c>
      <c r="F162" s="114">
        <f>Abr!AI162</f>
        <v>0</v>
      </c>
      <c r="G162" s="114">
        <f>Mai!AI162</f>
        <v>0</v>
      </c>
      <c r="H162" s="114">
        <f>Jun!AI162</f>
        <v>0</v>
      </c>
      <c r="I162" s="114">
        <f>Jul!AI162</f>
        <v>0</v>
      </c>
      <c r="J162" s="114">
        <f>Ago!AI162</f>
        <v>0</v>
      </c>
      <c r="K162" s="114">
        <f>Set!AI162</f>
        <v>0</v>
      </c>
      <c r="L162" s="114">
        <f>Out!AI162</f>
        <v>0</v>
      </c>
      <c r="M162" s="114">
        <f>Nov!AI162</f>
        <v>0</v>
      </c>
      <c r="N162" s="114">
        <f>Dez!AI162</f>
        <v>0</v>
      </c>
      <c r="O162" s="47"/>
      <c r="P162" s="48">
        <f t="shared" si="3"/>
        <v>0</v>
      </c>
      <c r="Q162" s="61" t="str">
        <f>IF(P209=0,"",P162/P209)</f>
        <v/>
      </c>
      <c r="R162" s="43"/>
    </row>
    <row r="163" spans="1:18">
      <c r="A163" s="4"/>
      <c r="B163" s="60" t="str">
        <f>CONCATENATE('Receitas e Despesas'!D58," - ",'Receitas e Despesas'!E58)</f>
        <v xml:space="preserve">55 - </v>
      </c>
      <c r="C163" s="114">
        <f>Jan!AI163</f>
        <v>0</v>
      </c>
      <c r="D163" s="114">
        <f>Fev!AI163</f>
        <v>0</v>
      </c>
      <c r="E163" s="114">
        <f>Mar!AI163</f>
        <v>0</v>
      </c>
      <c r="F163" s="114">
        <f>Abr!AI163</f>
        <v>0</v>
      </c>
      <c r="G163" s="114">
        <f>Mai!AI163</f>
        <v>0</v>
      </c>
      <c r="H163" s="114">
        <f>Jun!AI163</f>
        <v>0</v>
      </c>
      <c r="I163" s="114">
        <f>Jul!AI163</f>
        <v>0</v>
      </c>
      <c r="J163" s="114">
        <f>Ago!AI163</f>
        <v>0</v>
      </c>
      <c r="K163" s="114">
        <f>Set!AI163</f>
        <v>0</v>
      </c>
      <c r="L163" s="114">
        <f>Out!AI163</f>
        <v>0</v>
      </c>
      <c r="M163" s="114">
        <f>Nov!AI163</f>
        <v>0</v>
      </c>
      <c r="N163" s="114">
        <f>Dez!AI163</f>
        <v>0</v>
      </c>
      <c r="O163" s="47"/>
      <c r="P163" s="48">
        <f t="shared" si="3"/>
        <v>0</v>
      </c>
      <c r="Q163" s="61" t="str">
        <f>IF(P209=0,"",P163/P209)</f>
        <v/>
      </c>
      <c r="R163" s="43"/>
    </row>
    <row r="164" spans="1:18">
      <c r="A164" s="4"/>
      <c r="B164" s="60" t="str">
        <f>CONCATENATE('Receitas e Despesas'!D59," - ",'Receitas e Despesas'!E59)</f>
        <v xml:space="preserve">56 - </v>
      </c>
      <c r="C164" s="114">
        <f>Jan!AI164</f>
        <v>0</v>
      </c>
      <c r="D164" s="114">
        <f>Fev!AI164</f>
        <v>0</v>
      </c>
      <c r="E164" s="114">
        <f>Mar!AI164</f>
        <v>0</v>
      </c>
      <c r="F164" s="114">
        <f>Abr!AI164</f>
        <v>0</v>
      </c>
      <c r="G164" s="114">
        <f>Mai!AI164</f>
        <v>0</v>
      </c>
      <c r="H164" s="114">
        <f>Jun!AI164</f>
        <v>0</v>
      </c>
      <c r="I164" s="114">
        <f>Jul!AI164</f>
        <v>0</v>
      </c>
      <c r="J164" s="114">
        <f>Ago!AI164</f>
        <v>0</v>
      </c>
      <c r="K164" s="114">
        <f>Set!AI164</f>
        <v>0</v>
      </c>
      <c r="L164" s="114">
        <f>Out!AI164</f>
        <v>0</v>
      </c>
      <c r="M164" s="114">
        <f>Nov!AI164</f>
        <v>0</v>
      </c>
      <c r="N164" s="114">
        <f>Dez!AI164</f>
        <v>0</v>
      </c>
      <c r="O164" s="47"/>
      <c r="P164" s="48">
        <f t="shared" si="3"/>
        <v>0</v>
      </c>
      <c r="Q164" s="61" t="str">
        <f>IF(P209=0,"",P164/P209)</f>
        <v/>
      </c>
      <c r="R164" s="43"/>
    </row>
    <row r="165" spans="1:18">
      <c r="A165" s="4"/>
      <c r="B165" s="60" t="str">
        <f>CONCATENATE('Receitas e Despesas'!D60," - ",'Receitas e Despesas'!E60)</f>
        <v xml:space="preserve">57 - </v>
      </c>
      <c r="C165" s="114">
        <f>Jan!AI165</f>
        <v>0</v>
      </c>
      <c r="D165" s="114">
        <f>Fev!AI165</f>
        <v>0</v>
      </c>
      <c r="E165" s="114">
        <f>Mar!AI165</f>
        <v>0</v>
      </c>
      <c r="F165" s="114">
        <f>Abr!AI165</f>
        <v>0</v>
      </c>
      <c r="G165" s="114">
        <f>Mai!AI165</f>
        <v>0</v>
      </c>
      <c r="H165" s="114">
        <f>Jun!AI165</f>
        <v>0</v>
      </c>
      <c r="I165" s="114">
        <f>Jul!AI165</f>
        <v>0</v>
      </c>
      <c r="J165" s="114">
        <f>Ago!AI165</f>
        <v>0</v>
      </c>
      <c r="K165" s="114">
        <f>Set!AI165</f>
        <v>0</v>
      </c>
      <c r="L165" s="114">
        <f>Out!AI165</f>
        <v>0</v>
      </c>
      <c r="M165" s="114">
        <f>Nov!AI165</f>
        <v>0</v>
      </c>
      <c r="N165" s="114">
        <f>Dez!AI165</f>
        <v>0</v>
      </c>
      <c r="O165" s="47"/>
      <c r="P165" s="48">
        <f t="shared" si="3"/>
        <v>0</v>
      </c>
      <c r="Q165" s="61" t="str">
        <f>IF(P209=0,"",P165/P209)</f>
        <v/>
      </c>
      <c r="R165" s="43"/>
    </row>
    <row r="166" spans="1:18">
      <c r="A166" s="4"/>
      <c r="B166" s="60" t="str">
        <f>CONCATENATE('Receitas e Despesas'!D61," - ",'Receitas e Despesas'!E61)</f>
        <v xml:space="preserve">58 - </v>
      </c>
      <c r="C166" s="114">
        <f>Jan!AI166</f>
        <v>0</v>
      </c>
      <c r="D166" s="114">
        <f>Fev!AI166</f>
        <v>0</v>
      </c>
      <c r="E166" s="114">
        <f>Mar!AI166</f>
        <v>0</v>
      </c>
      <c r="F166" s="114">
        <f>Abr!AI166</f>
        <v>0</v>
      </c>
      <c r="G166" s="114">
        <f>Mai!AI166</f>
        <v>0</v>
      </c>
      <c r="H166" s="114">
        <f>Jun!AI166</f>
        <v>0</v>
      </c>
      <c r="I166" s="114">
        <f>Jul!AI166</f>
        <v>0</v>
      </c>
      <c r="J166" s="114">
        <f>Ago!AI166</f>
        <v>0</v>
      </c>
      <c r="K166" s="114">
        <f>Set!AI166</f>
        <v>0</v>
      </c>
      <c r="L166" s="114">
        <f>Out!AI166</f>
        <v>0</v>
      </c>
      <c r="M166" s="114">
        <f>Nov!AI166</f>
        <v>0</v>
      </c>
      <c r="N166" s="114">
        <f>Dez!AI166</f>
        <v>0</v>
      </c>
      <c r="O166" s="47"/>
      <c r="P166" s="48">
        <f t="shared" si="3"/>
        <v>0</v>
      </c>
      <c r="Q166" s="61" t="str">
        <f>IF(P209=0,"",P166/P209)</f>
        <v/>
      </c>
      <c r="R166" s="43"/>
    </row>
    <row r="167" spans="1:18">
      <c r="A167" s="4"/>
      <c r="B167" s="60" t="str">
        <f>CONCATENATE('Receitas e Despesas'!D62," - ",'Receitas e Despesas'!E62)</f>
        <v xml:space="preserve">59 - </v>
      </c>
      <c r="C167" s="114">
        <f>Jan!AI167</f>
        <v>0</v>
      </c>
      <c r="D167" s="114">
        <f>Fev!AI167</f>
        <v>0</v>
      </c>
      <c r="E167" s="114">
        <f>Mar!AI167</f>
        <v>0</v>
      </c>
      <c r="F167" s="114">
        <f>Abr!AI167</f>
        <v>0</v>
      </c>
      <c r="G167" s="114">
        <f>Mai!AI167</f>
        <v>0</v>
      </c>
      <c r="H167" s="114">
        <f>Jun!AI167</f>
        <v>0</v>
      </c>
      <c r="I167" s="114">
        <f>Jul!AI167</f>
        <v>0</v>
      </c>
      <c r="J167" s="114">
        <f>Ago!AI167</f>
        <v>0</v>
      </c>
      <c r="K167" s="114">
        <f>Set!AI167</f>
        <v>0</v>
      </c>
      <c r="L167" s="114">
        <f>Out!AI167</f>
        <v>0</v>
      </c>
      <c r="M167" s="114">
        <f>Nov!AI167</f>
        <v>0</v>
      </c>
      <c r="N167" s="114">
        <f>Dez!AI167</f>
        <v>0</v>
      </c>
      <c r="O167" s="47"/>
      <c r="P167" s="48">
        <f t="shared" si="3"/>
        <v>0</v>
      </c>
      <c r="Q167" s="61" t="str">
        <f>IF(P209=0,"",P167/P209)</f>
        <v/>
      </c>
      <c r="R167" s="43"/>
    </row>
    <row r="168" spans="1:18">
      <c r="A168" s="4"/>
      <c r="B168" s="60" t="str">
        <f>CONCATENATE('Receitas e Despesas'!D63," - ",'Receitas e Despesas'!E63)</f>
        <v xml:space="preserve">60 - </v>
      </c>
      <c r="C168" s="114">
        <f>Jan!AI168</f>
        <v>0</v>
      </c>
      <c r="D168" s="114">
        <f>Fev!AI168</f>
        <v>0</v>
      </c>
      <c r="E168" s="114">
        <f>Mar!AI168</f>
        <v>0</v>
      </c>
      <c r="F168" s="114">
        <f>Abr!AI168</f>
        <v>0</v>
      </c>
      <c r="G168" s="114">
        <f>Mai!AI168</f>
        <v>0</v>
      </c>
      <c r="H168" s="114">
        <f>Jun!AI168</f>
        <v>0</v>
      </c>
      <c r="I168" s="114">
        <f>Jul!AI168</f>
        <v>0</v>
      </c>
      <c r="J168" s="114">
        <f>Ago!AI168</f>
        <v>0</v>
      </c>
      <c r="K168" s="114">
        <f>Set!AI168</f>
        <v>0</v>
      </c>
      <c r="L168" s="114">
        <f>Out!AI168</f>
        <v>0</v>
      </c>
      <c r="M168" s="114">
        <f>Nov!AI168</f>
        <v>0</v>
      </c>
      <c r="N168" s="114">
        <f>Dez!AI168</f>
        <v>0</v>
      </c>
      <c r="O168" s="47"/>
      <c r="P168" s="48">
        <f t="shared" si="3"/>
        <v>0</v>
      </c>
      <c r="Q168" s="61" t="str">
        <f>IF(P209=0,"",P168/P209)</f>
        <v/>
      </c>
      <c r="R168" s="43"/>
    </row>
    <row r="169" spans="1:18">
      <c r="A169" s="4"/>
      <c r="B169" s="60" t="str">
        <f>CONCATENATE('Receitas e Despesas'!D64," - ",'Receitas e Despesas'!E64)</f>
        <v xml:space="preserve">61 - </v>
      </c>
      <c r="C169" s="114">
        <f>Jan!AI169</f>
        <v>0</v>
      </c>
      <c r="D169" s="114">
        <f>Fev!AI169</f>
        <v>0</v>
      </c>
      <c r="E169" s="114">
        <f>Mar!AI169</f>
        <v>0</v>
      </c>
      <c r="F169" s="114">
        <f>Abr!AI169</f>
        <v>0</v>
      </c>
      <c r="G169" s="114">
        <f>Mai!AI169</f>
        <v>0</v>
      </c>
      <c r="H169" s="114">
        <f>Jun!AI169</f>
        <v>0</v>
      </c>
      <c r="I169" s="114">
        <f>Jul!AI169</f>
        <v>0</v>
      </c>
      <c r="J169" s="114">
        <f>Ago!AI169</f>
        <v>0</v>
      </c>
      <c r="K169" s="114">
        <f>Set!AI169</f>
        <v>0</v>
      </c>
      <c r="L169" s="114">
        <f>Out!AI169</f>
        <v>0</v>
      </c>
      <c r="M169" s="114">
        <f>Nov!AI169</f>
        <v>0</v>
      </c>
      <c r="N169" s="114">
        <f>Dez!AI169</f>
        <v>0</v>
      </c>
      <c r="O169" s="47"/>
      <c r="P169" s="48">
        <f t="shared" si="3"/>
        <v>0</v>
      </c>
      <c r="Q169" s="61" t="str">
        <f>IF(P209=0,"",P169/P209)</f>
        <v/>
      </c>
      <c r="R169" s="43"/>
    </row>
    <row r="170" spans="1:18">
      <c r="A170" s="4"/>
      <c r="B170" s="60" t="str">
        <f>CONCATENATE('Receitas e Despesas'!D65," - ",'Receitas e Despesas'!E65)</f>
        <v xml:space="preserve">62 - </v>
      </c>
      <c r="C170" s="114">
        <f>Jan!AI170</f>
        <v>0</v>
      </c>
      <c r="D170" s="114">
        <f>Fev!AI170</f>
        <v>0</v>
      </c>
      <c r="E170" s="114">
        <f>Mar!AI170</f>
        <v>0</v>
      </c>
      <c r="F170" s="114">
        <f>Abr!AI170</f>
        <v>0</v>
      </c>
      <c r="G170" s="114">
        <f>Mai!AI170</f>
        <v>0</v>
      </c>
      <c r="H170" s="114">
        <f>Jun!AI170</f>
        <v>0</v>
      </c>
      <c r="I170" s="114">
        <f>Jul!AI170</f>
        <v>0</v>
      </c>
      <c r="J170" s="114">
        <f>Ago!AI170</f>
        <v>0</v>
      </c>
      <c r="K170" s="114">
        <f>Set!AI170</f>
        <v>0</v>
      </c>
      <c r="L170" s="114">
        <f>Out!AI170</f>
        <v>0</v>
      </c>
      <c r="M170" s="114">
        <f>Nov!AI170</f>
        <v>0</v>
      </c>
      <c r="N170" s="114">
        <f>Dez!AI170</f>
        <v>0</v>
      </c>
      <c r="O170" s="47"/>
      <c r="P170" s="48">
        <f t="shared" si="3"/>
        <v>0</v>
      </c>
      <c r="Q170" s="61" t="str">
        <f>IF(P209=0,"",P170/P209)</f>
        <v/>
      </c>
      <c r="R170" s="43"/>
    </row>
    <row r="171" spans="1:18">
      <c r="A171" s="4"/>
      <c r="B171" s="60" t="str">
        <f>CONCATENATE('Receitas e Despesas'!D66," - ",'Receitas e Despesas'!E66)</f>
        <v xml:space="preserve">63 - </v>
      </c>
      <c r="C171" s="114">
        <f>Jan!AI171</f>
        <v>0</v>
      </c>
      <c r="D171" s="114">
        <f>Fev!AI171</f>
        <v>0</v>
      </c>
      <c r="E171" s="114">
        <f>Mar!AI171</f>
        <v>0</v>
      </c>
      <c r="F171" s="114">
        <f>Abr!AI171</f>
        <v>0</v>
      </c>
      <c r="G171" s="114">
        <f>Mai!AI171</f>
        <v>0</v>
      </c>
      <c r="H171" s="114">
        <f>Jun!AI171</f>
        <v>0</v>
      </c>
      <c r="I171" s="114">
        <f>Jul!AI171</f>
        <v>0</v>
      </c>
      <c r="J171" s="114">
        <f>Ago!AI171</f>
        <v>0</v>
      </c>
      <c r="K171" s="114">
        <f>Set!AI171</f>
        <v>0</v>
      </c>
      <c r="L171" s="114">
        <f>Out!AI171</f>
        <v>0</v>
      </c>
      <c r="M171" s="114">
        <f>Nov!AI171</f>
        <v>0</v>
      </c>
      <c r="N171" s="114">
        <f>Dez!AI171</f>
        <v>0</v>
      </c>
      <c r="O171" s="47"/>
      <c r="P171" s="48">
        <f t="shared" si="3"/>
        <v>0</v>
      </c>
      <c r="Q171" s="61" t="str">
        <f>IF(P209=0,"",P171/P209)</f>
        <v/>
      </c>
      <c r="R171" s="43"/>
    </row>
    <row r="172" spans="1:18">
      <c r="A172" s="4"/>
      <c r="B172" s="60" t="str">
        <f>CONCATENATE('Receitas e Despesas'!D67," - ",'Receitas e Despesas'!E67)</f>
        <v xml:space="preserve">64 - </v>
      </c>
      <c r="C172" s="114">
        <f>Jan!AI172</f>
        <v>0</v>
      </c>
      <c r="D172" s="114">
        <f>Fev!AI172</f>
        <v>0</v>
      </c>
      <c r="E172" s="114">
        <f>Mar!AI172</f>
        <v>0</v>
      </c>
      <c r="F172" s="114">
        <f>Abr!AI172</f>
        <v>0</v>
      </c>
      <c r="G172" s="114">
        <f>Mai!AI172</f>
        <v>0</v>
      </c>
      <c r="H172" s="114">
        <f>Jun!AI172</f>
        <v>0</v>
      </c>
      <c r="I172" s="114">
        <f>Jul!AI172</f>
        <v>0</v>
      </c>
      <c r="J172" s="114">
        <f>Ago!AI172</f>
        <v>0</v>
      </c>
      <c r="K172" s="114">
        <f>Set!AI172</f>
        <v>0</v>
      </c>
      <c r="L172" s="114">
        <f>Out!AI172</f>
        <v>0</v>
      </c>
      <c r="M172" s="114">
        <f>Nov!AI172</f>
        <v>0</v>
      </c>
      <c r="N172" s="114">
        <f>Dez!AI172</f>
        <v>0</v>
      </c>
      <c r="O172" s="47"/>
      <c r="P172" s="48">
        <f t="shared" si="3"/>
        <v>0</v>
      </c>
      <c r="Q172" s="61" t="str">
        <f>IF(P209=0,"",P172/P209)</f>
        <v/>
      </c>
      <c r="R172" s="43"/>
    </row>
    <row r="173" spans="1:18">
      <c r="A173" s="4"/>
      <c r="B173" s="60" t="str">
        <f>CONCATENATE('Receitas e Despesas'!D68," - ",'Receitas e Despesas'!E68)</f>
        <v xml:space="preserve">65 - </v>
      </c>
      <c r="C173" s="114">
        <f>Jan!AI173</f>
        <v>0</v>
      </c>
      <c r="D173" s="114">
        <f>Fev!AI173</f>
        <v>0</v>
      </c>
      <c r="E173" s="114">
        <f>Mar!AI173</f>
        <v>0</v>
      </c>
      <c r="F173" s="114">
        <f>Abr!AI173</f>
        <v>0</v>
      </c>
      <c r="G173" s="114">
        <f>Mai!AI173</f>
        <v>0</v>
      </c>
      <c r="H173" s="114">
        <f>Jun!AI173</f>
        <v>0</v>
      </c>
      <c r="I173" s="114">
        <f>Jul!AI173</f>
        <v>0</v>
      </c>
      <c r="J173" s="114">
        <f>Ago!AI173</f>
        <v>0</v>
      </c>
      <c r="K173" s="114">
        <f>Set!AI173</f>
        <v>0</v>
      </c>
      <c r="L173" s="114">
        <f>Out!AI173</f>
        <v>0</v>
      </c>
      <c r="M173" s="114">
        <f>Nov!AI173</f>
        <v>0</v>
      </c>
      <c r="N173" s="114">
        <f>Dez!AI173</f>
        <v>0</v>
      </c>
      <c r="O173" s="47"/>
      <c r="P173" s="48">
        <f t="shared" ref="P173:P204" si="4">SUM(C173:N173)</f>
        <v>0</v>
      </c>
      <c r="Q173" s="61" t="str">
        <f>IF(P209=0,"",P173/P209)</f>
        <v/>
      </c>
      <c r="R173" s="43"/>
    </row>
    <row r="174" spans="1:18">
      <c r="A174" s="4"/>
      <c r="B174" s="60" t="str">
        <f>CONCATENATE('Receitas e Despesas'!D69," - ",'Receitas e Despesas'!E69)</f>
        <v xml:space="preserve">66 - </v>
      </c>
      <c r="C174" s="114">
        <f>Jan!AI174</f>
        <v>0</v>
      </c>
      <c r="D174" s="114">
        <f>Fev!AI174</f>
        <v>0</v>
      </c>
      <c r="E174" s="114">
        <f>Mar!AI174</f>
        <v>0</v>
      </c>
      <c r="F174" s="114">
        <f>Abr!AI174</f>
        <v>0</v>
      </c>
      <c r="G174" s="114">
        <f>Mai!AI174</f>
        <v>0</v>
      </c>
      <c r="H174" s="114">
        <f>Jun!AI174</f>
        <v>0</v>
      </c>
      <c r="I174" s="114">
        <f>Jul!AI174</f>
        <v>0</v>
      </c>
      <c r="J174" s="114">
        <f>Ago!AI174</f>
        <v>0</v>
      </c>
      <c r="K174" s="114">
        <f>Set!AI174</f>
        <v>0</v>
      </c>
      <c r="L174" s="114">
        <f>Out!AI174</f>
        <v>0</v>
      </c>
      <c r="M174" s="114">
        <f>Nov!AI174</f>
        <v>0</v>
      </c>
      <c r="N174" s="114">
        <f>Dez!AI174</f>
        <v>0</v>
      </c>
      <c r="O174" s="47"/>
      <c r="P174" s="48">
        <f t="shared" si="4"/>
        <v>0</v>
      </c>
      <c r="Q174" s="61" t="str">
        <f>IF(P209=0,"",P174/P209)</f>
        <v/>
      </c>
      <c r="R174" s="43"/>
    </row>
    <row r="175" spans="1:18">
      <c r="A175" s="4"/>
      <c r="B175" s="60" t="str">
        <f>CONCATENATE('Receitas e Despesas'!D70," - ",'Receitas e Despesas'!E70)</f>
        <v xml:space="preserve">67 - </v>
      </c>
      <c r="C175" s="114">
        <f>Jan!AI175</f>
        <v>0</v>
      </c>
      <c r="D175" s="114">
        <f>Fev!AI175</f>
        <v>0</v>
      </c>
      <c r="E175" s="114">
        <f>Mar!AI175</f>
        <v>0</v>
      </c>
      <c r="F175" s="114">
        <f>Abr!AI175</f>
        <v>0</v>
      </c>
      <c r="G175" s="114">
        <f>Mai!AI175</f>
        <v>0</v>
      </c>
      <c r="H175" s="114">
        <f>Jun!AI175</f>
        <v>0</v>
      </c>
      <c r="I175" s="114">
        <f>Jul!AI175</f>
        <v>0</v>
      </c>
      <c r="J175" s="114">
        <f>Ago!AI175</f>
        <v>0</v>
      </c>
      <c r="K175" s="114">
        <f>Set!AI175</f>
        <v>0</v>
      </c>
      <c r="L175" s="114">
        <f>Out!AI175</f>
        <v>0</v>
      </c>
      <c r="M175" s="114">
        <f>Nov!AI175</f>
        <v>0</v>
      </c>
      <c r="N175" s="114">
        <f>Dez!AI175</f>
        <v>0</v>
      </c>
      <c r="O175" s="47"/>
      <c r="P175" s="48">
        <f t="shared" si="4"/>
        <v>0</v>
      </c>
      <c r="Q175" s="61" t="str">
        <f>IF(P209=0,"",P175/P209)</f>
        <v/>
      </c>
      <c r="R175" s="43"/>
    </row>
    <row r="176" spans="1:18">
      <c r="A176" s="4"/>
      <c r="B176" s="60" t="str">
        <f>CONCATENATE('Receitas e Despesas'!D71," - ",'Receitas e Despesas'!E71)</f>
        <v xml:space="preserve">68 - </v>
      </c>
      <c r="C176" s="114">
        <f>Jan!AI176</f>
        <v>0</v>
      </c>
      <c r="D176" s="114">
        <f>Fev!AI176</f>
        <v>0</v>
      </c>
      <c r="E176" s="114">
        <f>Mar!AI176</f>
        <v>0</v>
      </c>
      <c r="F176" s="114">
        <f>Abr!AI176</f>
        <v>0</v>
      </c>
      <c r="G176" s="114">
        <f>Mai!AI176</f>
        <v>0</v>
      </c>
      <c r="H176" s="114">
        <f>Jun!AI176</f>
        <v>0</v>
      </c>
      <c r="I176" s="114">
        <f>Jul!AI176</f>
        <v>0</v>
      </c>
      <c r="J176" s="114">
        <f>Ago!AI176</f>
        <v>0</v>
      </c>
      <c r="K176" s="114">
        <f>Set!AI176</f>
        <v>0</v>
      </c>
      <c r="L176" s="114">
        <f>Out!AI176</f>
        <v>0</v>
      </c>
      <c r="M176" s="114">
        <f>Nov!AI176</f>
        <v>0</v>
      </c>
      <c r="N176" s="114">
        <f>Dez!AI176</f>
        <v>0</v>
      </c>
      <c r="O176" s="47"/>
      <c r="P176" s="48">
        <f t="shared" si="4"/>
        <v>0</v>
      </c>
      <c r="Q176" s="61" t="str">
        <f>IF(P209=0,"",P176/P209)</f>
        <v/>
      </c>
      <c r="R176" s="43"/>
    </row>
    <row r="177" spans="1:18">
      <c r="A177" s="4"/>
      <c r="B177" s="60" t="str">
        <f>CONCATENATE('Receitas e Despesas'!D72," - ",'Receitas e Despesas'!E72)</f>
        <v xml:space="preserve">69 - </v>
      </c>
      <c r="C177" s="114">
        <f>Jan!AI177</f>
        <v>0</v>
      </c>
      <c r="D177" s="114">
        <f>Fev!AI177</f>
        <v>0</v>
      </c>
      <c r="E177" s="114">
        <f>Mar!AI177</f>
        <v>0</v>
      </c>
      <c r="F177" s="114">
        <f>Abr!AI177</f>
        <v>0</v>
      </c>
      <c r="G177" s="114">
        <f>Mai!AI177</f>
        <v>0</v>
      </c>
      <c r="H177" s="114">
        <f>Jun!AI177</f>
        <v>0</v>
      </c>
      <c r="I177" s="114">
        <f>Jul!AI177</f>
        <v>0</v>
      </c>
      <c r="J177" s="114">
        <f>Ago!AI177</f>
        <v>0</v>
      </c>
      <c r="K177" s="114">
        <f>Set!AI177</f>
        <v>0</v>
      </c>
      <c r="L177" s="114">
        <f>Out!AI177</f>
        <v>0</v>
      </c>
      <c r="M177" s="114">
        <f>Nov!AI177</f>
        <v>0</v>
      </c>
      <c r="N177" s="114">
        <f>Dez!AI177</f>
        <v>0</v>
      </c>
      <c r="O177" s="47"/>
      <c r="P177" s="48">
        <f t="shared" si="4"/>
        <v>0</v>
      </c>
      <c r="Q177" s="61" t="str">
        <f>IF(P209=0,"",P177/P209)</f>
        <v/>
      </c>
      <c r="R177" s="43"/>
    </row>
    <row r="178" spans="1:18">
      <c r="A178" s="4"/>
      <c r="B178" s="60" t="str">
        <f>CONCATENATE('Receitas e Despesas'!D73," - ",'Receitas e Despesas'!E73)</f>
        <v xml:space="preserve">70 - </v>
      </c>
      <c r="C178" s="114">
        <f>Jan!AI178</f>
        <v>0</v>
      </c>
      <c r="D178" s="114">
        <f>Fev!AI178</f>
        <v>0</v>
      </c>
      <c r="E178" s="114">
        <f>Mar!AI178</f>
        <v>0</v>
      </c>
      <c r="F178" s="114">
        <f>Abr!AI178</f>
        <v>0</v>
      </c>
      <c r="G178" s="114">
        <f>Mai!AI178</f>
        <v>0</v>
      </c>
      <c r="H178" s="114">
        <f>Jun!AI178</f>
        <v>0</v>
      </c>
      <c r="I178" s="114">
        <f>Jul!AI178</f>
        <v>0</v>
      </c>
      <c r="J178" s="114">
        <f>Ago!AI178</f>
        <v>0</v>
      </c>
      <c r="K178" s="114">
        <f>Set!AI178</f>
        <v>0</v>
      </c>
      <c r="L178" s="114">
        <f>Out!AI178</f>
        <v>0</v>
      </c>
      <c r="M178" s="114">
        <f>Nov!AI178</f>
        <v>0</v>
      </c>
      <c r="N178" s="114">
        <f>Dez!AI178</f>
        <v>0</v>
      </c>
      <c r="O178" s="47"/>
      <c r="P178" s="48">
        <f t="shared" si="4"/>
        <v>0</v>
      </c>
      <c r="Q178" s="61" t="str">
        <f>IF(P209=0,"",P178/P209)</f>
        <v/>
      </c>
      <c r="R178" s="43"/>
    </row>
    <row r="179" spans="1:18">
      <c r="A179" s="4"/>
      <c r="B179" s="60" t="str">
        <f>CONCATENATE('Receitas e Despesas'!D74," - ",'Receitas e Despesas'!E74)</f>
        <v xml:space="preserve">71 - </v>
      </c>
      <c r="C179" s="114">
        <f>Jan!AI179</f>
        <v>0</v>
      </c>
      <c r="D179" s="114">
        <f>Fev!AI179</f>
        <v>0</v>
      </c>
      <c r="E179" s="114">
        <f>Mar!AI179</f>
        <v>0</v>
      </c>
      <c r="F179" s="114">
        <f>Abr!AI179</f>
        <v>0</v>
      </c>
      <c r="G179" s="114">
        <f>Mai!AI179</f>
        <v>0</v>
      </c>
      <c r="H179" s="114">
        <f>Jun!AI179</f>
        <v>0</v>
      </c>
      <c r="I179" s="114">
        <f>Jul!AI179</f>
        <v>0</v>
      </c>
      <c r="J179" s="114">
        <f>Ago!AI179</f>
        <v>0</v>
      </c>
      <c r="K179" s="114">
        <f>Set!AI179</f>
        <v>0</v>
      </c>
      <c r="L179" s="114">
        <f>Out!AI179</f>
        <v>0</v>
      </c>
      <c r="M179" s="114">
        <f>Nov!AI179</f>
        <v>0</v>
      </c>
      <c r="N179" s="114">
        <f>Dez!AI179</f>
        <v>0</v>
      </c>
      <c r="O179" s="47"/>
      <c r="P179" s="48">
        <f t="shared" si="4"/>
        <v>0</v>
      </c>
      <c r="Q179" s="61" t="str">
        <f>IF(P209=0,"",P179/P209)</f>
        <v/>
      </c>
      <c r="R179" s="43"/>
    </row>
    <row r="180" spans="1:18">
      <c r="A180" s="4"/>
      <c r="B180" s="60" t="str">
        <f>CONCATENATE('Receitas e Despesas'!D75," - ",'Receitas e Despesas'!E75)</f>
        <v xml:space="preserve">72 - </v>
      </c>
      <c r="C180" s="114">
        <f>Jan!AI180</f>
        <v>0</v>
      </c>
      <c r="D180" s="114">
        <f>Fev!AI180</f>
        <v>0</v>
      </c>
      <c r="E180" s="114">
        <f>Mar!AI180</f>
        <v>0</v>
      </c>
      <c r="F180" s="114">
        <f>Abr!AI180</f>
        <v>0</v>
      </c>
      <c r="G180" s="114">
        <f>Mai!AI180</f>
        <v>0</v>
      </c>
      <c r="H180" s="114">
        <f>Jun!AI180</f>
        <v>0</v>
      </c>
      <c r="I180" s="114">
        <f>Jul!AI180</f>
        <v>0</v>
      </c>
      <c r="J180" s="114">
        <f>Ago!AI180</f>
        <v>0</v>
      </c>
      <c r="K180" s="114">
        <f>Set!AI180</f>
        <v>0</v>
      </c>
      <c r="L180" s="114">
        <f>Out!AI180</f>
        <v>0</v>
      </c>
      <c r="M180" s="114">
        <f>Nov!AI180</f>
        <v>0</v>
      </c>
      <c r="N180" s="114">
        <f>Dez!AI180</f>
        <v>0</v>
      </c>
      <c r="O180" s="47"/>
      <c r="P180" s="48">
        <f t="shared" si="4"/>
        <v>0</v>
      </c>
      <c r="Q180" s="61" t="str">
        <f>IF(P209=0,"",P180/P209)</f>
        <v/>
      </c>
      <c r="R180" s="43"/>
    </row>
    <row r="181" spans="1:18">
      <c r="A181" s="4"/>
      <c r="B181" s="60" t="str">
        <f>CONCATENATE('Receitas e Despesas'!D76," - ",'Receitas e Despesas'!E76)</f>
        <v xml:space="preserve">73 - </v>
      </c>
      <c r="C181" s="114">
        <f>Jan!AI181</f>
        <v>0</v>
      </c>
      <c r="D181" s="114">
        <f>Fev!AI181</f>
        <v>0</v>
      </c>
      <c r="E181" s="114">
        <f>Mar!AI181</f>
        <v>0</v>
      </c>
      <c r="F181" s="114">
        <f>Abr!AI181</f>
        <v>0</v>
      </c>
      <c r="G181" s="114">
        <f>Mai!AI181</f>
        <v>0</v>
      </c>
      <c r="H181" s="114">
        <f>Jun!AI181</f>
        <v>0</v>
      </c>
      <c r="I181" s="114">
        <f>Jul!AI181</f>
        <v>0</v>
      </c>
      <c r="J181" s="114">
        <f>Ago!AI181</f>
        <v>0</v>
      </c>
      <c r="K181" s="114">
        <f>Set!AI181</f>
        <v>0</v>
      </c>
      <c r="L181" s="114">
        <f>Out!AI181</f>
        <v>0</v>
      </c>
      <c r="M181" s="114">
        <f>Nov!AI181</f>
        <v>0</v>
      </c>
      <c r="N181" s="114">
        <f>Dez!AI181</f>
        <v>0</v>
      </c>
      <c r="O181" s="47"/>
      <c r="P181" s="48">
        <f t="shared" si="4"/>
        <v>0</v>
      </c>
      <c r="Q181" s="61" t="str">
        <f>IF(P209=0,"",P181/P209)</f>
        <v/>
      </c>
      <c r="R181" s="43"/>
    </row>
    <row r="182" spans="1:18">
      <c r="A182" s="4"/>
      <c r="B182" s="60" t="str">
        <f>CONCATENATE('Receitas e Despesas'!D77," - ",'Receitas e Despesas'!E77)</f>
        <v xml:space="preserve">74 - </v>
      </c>
      <c r="C182" s="114">
        <f>Jan!AI182</f>
        <v>0</v>
      </c>
      <c r="D182" s="114">
        <f>Fev!AI182</f>
        <v>0</v>
      </c>
      <c r="E182" s="114">
        <f>Mar!AI182</f>
        <v>0</v>
      </c>
      <c r="F182" s="114">
        <f>Abr!AI182</f>
        <v>0</v>
      </c>
      <c r="G182" s="114">
        <f>Mai!AI182</f>
        <v>0</v>
      </c>
      <c r="H182" s="114">
        <f>Jun!AI182</f>
        <v>0</v>
      </c>
      <c r="I182" s="114">
        <f>Jul!AI182</f>
        <v>0</v>
      </c>
      <c r="J182" s="114">
        <f>Ago!AI182</f>
        <v>0</v>
      </c>
      <c r="K182" s="114">
        <f>Set!AI182</f>
        <v>0</v>
      </c>
      <c r="L182" s="114">
        <f>Out!AI182</f>
        <v>0</v>
      </c>
      <c r="M182" s="114">
        <f>Nov!AI182</f>
        <v>0</v>
      </c>
      <c r="N182" s="114">
        <f>Dez!AI182</f>
        <v>0</v>
      </c>
      <c r="O182" s="47"/>
      <c r="P182" s="48">
        <f t="shared" si="4"/>
        <v>0</v>
      </c>
      <c r="Q182" s="61" t="str">
        <f>IF(P209=0,"",P182/P209)</f>
        <v/>
      </c>
      <c r="R182" s="43"/>
    </row>
    <row r="183" spans="1:18">
      <c r="A183" s="4"/>
      <c r="B183" s="60" t="str">
        <f>CONCATENATE('Receitas e Despesas'!D78," - ",'Receitas e Despesas'!E78)</f>
        <v xml:space="preserve">75 - </v>
      </c>
      <c r="C183" s="114">
        <f>Jan!AI183</f>
        <v>0</v>
      </c>
      <c r="D183" s="114">
        <f>Fev!AI183</f>
        <v>0</v>
      </c>
      <c r="E183" s="114">
        <f>Mar!AI183</f>
        <v>0</v>
      </c>
      <c r="F183" s="114">
        <f>Abr!AI183</f>
        <v>0</v>
      </c>
      <c r="G183" s="114">
        <f>Mai!AI183</f>
        <v>0</v>
      </c>
      <c r="H183" s="114">
        <f>Jun!AI183</f>
        <v>0</v>
      </c>
      <c r="I183" s="114">
        <f>Jul!AI183</f>
        <v>0</v>
      </c>
      <c r="J183" s="114">
        <f>Ago!AI183</f>
        <v>0</v>
      </c>
      <c r="K183" s="114">
        <f>Set!AI183</f>
        <v>0</v>
      </c>
      <c r="L183" s="114">
        <f>Out!AI183</f>
        <v>0</v>
      </c>
      <c r="M183" s="114">
        <f>Nov!AI183</f>
        <v>0</v>
      </c>
      <c r="N183" s="114">
        <f>Dez!AI183</f>
        <v>0</v>
      </c>
      <c r="O183" s="47"/>
      <c r="P183" s="48">
        <f t="shared" si="4"/>
        <v>0</v>
      </c>
      <c r="Q183" s="61" t="str">
        <f>IF(P209=0,"",P183/P209)</f>
        <v/>
      </c>
      <c r="R183" s="43"/>
    </row>
    <row r="184" spans="1:18">
      <c r="A184" s="4"/>
      <c r="B184" s="60" t="str">
        <f>CONCATENATE('Receitas e Despesas'!D79," - ",'Receitas e Despesas'!E79)</f>
        <v xml:space="preserve">76 - </v>
      </c>
      <c r="C184" s="114">
        <f>Jan!AI184</f>
        <v>0</v>
      </c>
      <c r="D184" s="114">
        <f>Fev!AI184</f>
        <v>0</v>
      </c>
      <c r="E184" s="114">
        <f>Mar!AI184</f>
        <v>0</v>
      </c>
      <c r="F184" s="114">
        <f>Abr!AI184</f>
        <v>0</v>
      </c>
      <c r="G184" s="114">
        <f>Mai!AI184</f>
        <v>0</v>
      </c>
      <c r="H184" s="114">
        <f>Jun!AI184</f>
        <v>0</v>
      </c>
      <c r="I184" s="114">
        <f>Jul!AI184</f>
        <v>0</v>
      </c>
      <c r="J184" s="114">
        <f>Ago!AI184</f>
        <v>0</v>
      </c>
      <c r="K184" s="114">
        <f>Set!AI184</f>
        <v>0</v>
      </c>
      <c r="L184" s="114">
        <f>Out!AI184</f>
        <v>0</v>
      </c>
      <c r="M184" s="114">
        <f>Nov!AI184</f>
        <v>0</v>
      </c>
      <c r="N184" s="114">
        <f>Dez!AI184</f>
        <v>0</v>
      </c>
      <c r="O184" s="47"/>
      <c r="P184" s="48">
        <f t="shared" si="4"/>
        <v>0</v>
      </c>
      <c r="Q184" s="61" t="str">
        <f>IF(P209=0,"",P184/P209)</f>
        <v/>
      </c>
      <c r="R184" s="43"/>
    </row>
    <row r="185" spans="1:18">
      <c r="A185" s="4"/>
      <c r="B185" s="60" t="str">
        <f>CONCATENATE('Receitas e Despesas'!D80," - ",'Receitas e Despesas'!E80)</f>
        <v xml:space="preserve">77 - </v>
      </c>
      <c r="C185" s="114">
        <f>Jan!AI185</f>
        <v>0</v>
      </c>
      <c r="D185" s="114">
        <f>Fev!AI185</f>
        <v>0</v>
      </c>
      <c r="E185" s="114">
        <f>Mar!AI185</f>
        <v>0</v>
      </c>
      <c r="F185" s="114">
        <f>Abr!AI185</f>
        <v>0</v>
      </c>
      <c r="G185" s="114">
        <f>Mai!AI185</f>
        <v>0</v>
      </c>
      <c r="H185" s="114">
        <f>Jun!AI185</f>
        <v>0</v>
      </c>
      <c r="I185" s="114">
        <f>Jul!AI185</f>
        <v>0</v>
      </c>
      <c r="J185" s="114">
        <f>Ago!AI185</f>
        <v>0</v>
      </c>
      <c r="K185" s="114">
        <f>Set!AI185</f>
        <v>0</v>
      </c>
      <c r="L185" s="114">
        <f>Out!AI185</f>
        <v>0</v>
      </c>
      <c r="M185" s="114">
        <f>Nov!AI185</f>
        <v>0</v>
      </c>
      <c r="N185" s="114">
        <f>Dez!AI185</f>
        <v>0</v>
      </c>
      <c r="O185" s="47"/>
      <c r="P185" s="48">
        <f t="shared" si="4"/>
        <v>0</v>
      </c>
      <c r="Q185" s="61" t="str">
        <f>IF(P209=0,"",P185/P209)</f>
        <v/>
      </c>
      <c r="R185" s="43"/>
    </row>
    <row r="186" spans="1:18">
      <c r="A186" s="4"/>
      <c r="B186" s="60" t="str">
        <f>CONCATENATE('Receitas e Despesas'!D81," - ",'Receitas e Despesas'!E81)</f>
        <v xml:space="preserve">78 - </v>
      </c>
      <c r="C186" s="114">
        <f>Jan!AI186</f>
        <v>0</v>
      </c>
      <c r="D186" s="114">
        <f>Fev!AI186</f>
        <v>0</v>
      </c>
      <c r="E186" s="114">
        <f>Mar!AI186</f>
        <v>0</v>
      </c>
      <c r="F186" s="114">
        <f>Abr!AI186</f>
        <v>0</v>
      </c>
      <c r="G186" s="114">
        <f>Mai!AI186</f>
        <v>0</v>
      </c>
      <c r="H186" s="114">
        <f>Jun!AI186</f>
        <v>0</v>
      </c>
      <c r="I186" s="114">
        <f>Jul!AI186</f>
        <v>0</v>
      </c>
      <c r="J186" s="114">
        <f>Ago!AI186</f>
        <v>0</v>
      </c>
      <c r="K186" s="114">
        <f>Set!AI186</f>
        <v>0</v>
      </c>
      <c r="L186" s="114">
        <f>Out!AI186</f>
        <v>0</v>
      </c>
      <c r="M186" s="114">
        <f>Nov!AI186</f>
        <v>0</v>
      </c>
      <c r="N186" s="114">
        <f>Dez!AI186</f>
        <v>0</v>
      </c>
      <c r="O186" s="47"/>
      <c r="P186" s="48">
        <f t="shared" si="4"/>
        <v>0</v>
      </c>
      <c r="Q186" s="61" t="str">
        <f>IF(P209=0,"",P186/P209)</f>
        <v/>
      </c>
      <c r="R186" s="43"/>
    </row>
    <row r="187" spans="1:18">
      <c r="A187" s="4"/>
      <c r="B187" s="60" t="str">
        <f>CONCATENATE('Receitas e Despesas'!D82," - ",'Receitas e Despesas'!E82)</f>
        <v xml:space="preserve">79 - </v>
      </c>
      <c r="C187" s="114">
        <f>Jan!AI187</f>
        <v>0</v>
      </c>
      <c r="D187" s="114">
        <f>Fev!AI187</f>
        <v>0</v>
      </c>
      <c r="E187" s="114">
        <f>Mar!AI187</f>
        <v>0</v>
      </c>
      <c r="F187" s="114">
        <f>Abr!AI187</f>
        <v>0</v>
      </c>
      <c r="G187" s="114">
        <f>Mai!AI187</f>
        <v>0</v>
      </c>
      <c r="H187" s="114">
        <f>Jun!AI187</f>
        <v>0</v>
      </c>
      <c r="I187" s="114">
        <f>Jul!AI187</f>
        <v>0</v>
      </c>
      <c r="J187" s="114">
        <f>Ago!AI187</f>
        <v>0</v>
      </c>
      <c r="K187" s="114">
        <f>Set!AI187</f>
        <v>0</v>
      </c>
      <c r="L187" s="114">
        <f>Out!AI187</f>
        <v>0</v>
      </c>
      <c r="M187" s="114">
        <f>Nov!AI187</f>
        <v>0</v>
      </c>
      <c r="N187" s="114">
        <f>Dez!AI187</f>
        <v>0</v>
      </c>
      <c r="O187" s="47"/>
      <c r="P187" s="48">
        <f t="shared" si="4"/>
        <v>0</v>
      </c>
      <c r="Q187" s="61" t="str">
        <f>IF(P209=0,"",P187/P209)</f>
        <v/>
      </c>
      <c r="R187" s="43"/>
    </row>
    <row r="188" spans="1:18">
      <c r="A188" s="4"/>
      <c r="B188" s="60" t="str">
        <f>CONCATENATE('Receitas e Despesas'!D83," - ",'Receitas e Despesas'!E83)</f>
        <v xml:space="preserve">80 - </v>
      </c>
      <c r="C188" s="114">
        <f>Jan!AI188</f>
        <v>0</v>
      </c>
      <c r="D188" s="114">
        <f>Fev!AI188</f>
        <v>0</v>
      </c>
      <c r="E188" s="114">
        <f>Mar!AI188</f>
        <v>0</v>
      </c>
      <c r="F188" s="114">
        <f>Abr!AI188</f>
        <v>0</v>
      </c>
      <c r="G188" s="114">
        <f>Mai!AI188</f>
        <v>0</v>
      </c>
      <c r="H188" s="114">
        <f>Jun!AI188</f>
        <v>0</v>
      </c>
      <c r="I188" s="114">
        <f>Jul!AI188</f>
        <v>0</v>
      </c>
      <c r="J188" s="114">
        <f>Ago!AI188</f>
        <v>0</v>
      </c>
      <c r="K188" s="114">
        <f>Set!AI188</f>
        <v>0</v>
      </c>
      <c r="L188" s="114">
        <f>Out!AI188</f>
        <v>0</v>
      </c>
      <c r="M188" s="114">
        <f>Nov!AI188</f>
        <v>0</v>
      </c>
      <c r="N188" s="114">
        <f>Dez!AI188</f>
        <v>0</v>
      </c>
      <c r="O188" s="47"/>
      <c r="P188" s="48">
        <f t="shared" si="4"/>
        <v>0</v>
      </c>
      <c r="Q188" s="61" t="str">
        <f>IF(P209=0,"",P188/P209)</f>
        <v/>
      </c>
      <c r="R188" s="43"/>
    </row>
    <row r="189" spans="1:18">
      <c r="A189" s="4"/>
      <c r="B189" s="60" t="str">
        <f>CONCATENATE('Receitas e Despesas'!D84," - ",'Receitas e Despesas'!E84)</f>
        <v xml:space="preserve">81 - </v>
      </c>
      <c r="C189" s="114">
        <f>Jan!AI189</f>
        <v>0</v>
      </c>
      <c r="D189" s="114">
        <f>Fev!AI189</f>
        <v>0</v>
      </c>
      <c r="E189" s="114">
        <f>Mar!AI189</f>
        <v>0</v>
      </c>
      <c r="F189" s="114">
        <f>Abr!AI189</f>
        <v>0</v>
      </c>
      <c r="G189" s="114">
        <f>Mai!AI189</f>
        <v>0</v>
      </c>
      <c r="H189" s="114">
        <f>Jun!AI189</f>
        <v>0</v>
      </c>
      <c r="I189" s="114">
        <f>Jul!AI189</f>
        <v>0</v>
      </c>
      <c r="J189" s="114">
        <f>Ago!AI189</f>
        <v>0</v>
      </c>
      <c r="K189" s="114">
        <f>Set!AI189</f>
        <v>0</v>
      </c>
      <c r="L189" s="114">
        <f>Out!AI189</f>
        <v>0</v>
      </c>
      <c r="M189" s="114">
        <f>Nov!AI189</f>
        <v>0</v>
      </c>
      <c r="N189" s="114">
        <f>Dez!AI189</f>
        <v>0</v>
      </c>
      <c r="O189" s="47"/>
      <c r="P189" s="48">
        <f t="shared" si="4"/>
        <v>0</v>
      </c>
      <c r="Q189" s="61" t="str">
        <f>IF(P209=0,"",P189/P209)</f>
        <v/>
      </c>
      <c r="R189" s="43"/>
    </row>
    <row r="190" spans="1:18">
      <c r="A190" s="4"/>
      <c r="B190" s="60" t="str">
        <f>CONCATENATE('Receitas e Despesas'!D85," - ",'Receitas e Despesas'!E85)</f>
        <v xml:space="preserve">82 - </v>
      </c>
      <c r="C190" s="114">
        <f>Jan!AI190</f>
        <v>0</v>
      </c>
      <c r="D190" s="114">
        <f>Fev!AI190</f>
        <v>0</v>
      </c>
      <c r="E190" s="114">
        <f>Mar!AI190</f>
        <v>0</v>
      </c>
      <c r="F190" s="114">
        <f>Abr!AI190</f>
        <v>0</v>
      </c>
      <c r="G190" s="114">
        <f>Mai!AI190</f>
        <v>0</v>
      </c>
      <c r="H190" s="114">
        <f>Jun!AI190</f>
        <v>0</v>
      </c>
      <c r="I190" s="114">
        <f>Jul!AI190</f>
        <v>0</v>
      </c>
      <c r="J190" s="114">
        <f>Ago!AI190</f>
        <v>0</v>
      </c>
      <c r="K190" s="114">
        <f>Set!AI190</f>
        <v>0</v>
      </c>
      <c r="L190" s="114">
        <f>Out!AI190</f>
        <v>0</v>
      </c>
      <c r="M190" s="114">
        <f>Nov!AI190</f>
        <v>0</v>
      </c>
      <c r="N190" s="114">
        <f>Dez!AI190</f>
        <v>0</v>
      </c>
      <c r="O190" s="47"/>
      <c r="P190" s="48">
        <f t="shared" si="4"/>
        <v>0</v>
      </c>
      <c r="Q190" s="61" t="str">
        <f>IF(P209=0,"",P190/P209)</f>
        <v/>
      </c>
      <c r="R190" s="43"/>
    </row>
    <row r="191" spans="1:18">
      <c r="A191" s="4"/>
      <c r="B191" s="60" t="str">
        <f>CONCATENATE('Receitas e Despesas'!D86," - ",'Receitas e Despesas'!E86)</f>
        <v xml:space="preserve">83 - </v>
      </c>
      <c r="C191" s="114">
        <f>Jan!AI191</f>
        <v>0</v>
      </c>
      <c r="D191" s="114">
        <f>Fev!AI191</f>
        <v>0</v>
      </c>
      <c r="E191" s="114">
        <f>Mar!AI191</f>
        <v>0</v>
      </c>
      <c r="F191" s="114">
        <f>Abr!AI191</f>
        <v>0</v>
      </c>
      <c r="G191" s="114">
        <f>Mai!AI191</f>
        <v>0</v>
      </c>
      <c r="H191" s="114">
        <f>Jun!AI191</f>
        <v>0</v>
      </c>
      <c r="I191" s="114">
        <f>Jul!AI191</f>
        <v>0</v>
      </c>
      <c r="J191" s="114">
        <f>Ago!AI191</f>
        <v>0</v>
      </c>
      <c r="K191" s="114">
        <f>Set!AI191</f>
        <v>0</v>
      </c>
      <c r="L191" s="114">
        <f>Out!AI191</f>
        <v>0</v>
      </c>
      <c r="M191" s="114">
        <f>Nov!AI191</f>
        <v>0</v>
      </c>
      <c r="N191" s="114">
        <f>Dez!AI191</f>
        <v>0</v>
      </c>
      <c r="O191" s="47"/>
      <c r="P191" s="48">
        <f t="shared" si="4"/>
        <v>0</v>
      </c>
      <c r="Q191" s="61" t="str">
        <f>IF(P209=0,"",P191/P209)</f>
        <v/>
      </c>
      <c r="R191" s="43"/>
    </row>
    <row r="192" spans="1:18">
      <c r="A192" s="4"/>
      <c r="B192" s="60" t="str">
        <f>CONCATENATE('Receitas e Despesas'!D87," - ",'Receitas e Despesas'!E87)</f>
        <v xml:space="preserve">84 - </v>
      </c>
      <c r="C192" s="114">
        <f>Jan!AI192</f>
        <v>0</v>
      </c>
      <c r="D192" s="114">
        <f>Fev!AI192</f>
        <v>0</v>
      </c>
      <c r="E192" s="114">
        <f>Mar!AI192</f>
        <v>0</v>
      </c>
      <c r="F192" s="114">
        <f>Abr!AI192</f>
        <v>0</v>
      </c>
      <c r="G192" s="114">
        <f>Mai!AI192</f>
        <v>0</v>
      </c>
      <c r="H192" s="114">
        <f>Jun!AI192</f>
        <v>0</v>
      </c>
      <c r="I192" s="114">
        <f>Jul!AI192</f>
        <v>0</v>
      </c>
      <c r="J192" s="114">
        <f>Ago!AI192</f>
        <v>0</v>
      </c>
      <c r="K192" s="114">
        <f>Set!AI192</f>
        <v>0</v>
      </c>
      <c r="L192" s="114">
        <f>Out!AI192</f>
        <v>0</v>
      </c>
      <c r="M192" s="114">
        <f>Nov!AI192</f>
        <v>0</v>
      </c>
      <c r="N192" s="114">
        <f>Dez!AI192</f>
        <v>0</v>
      </c>
      <c r="O192" s="47"/>
      <c r="P192" s="48">
        <f t="shared" si="4"/>
        <v>0</v>
      </c>
      <c r="Q192" s="61" t="str">
        <f>IF(P209=0,"",P192/P209)</f>
        <v/>
      </c>
      <c r="R192" s="43"/>
    </row>
    <row r="193" spans="1:18">
      <c r="A193" s="4"/>
      <c r="B193" s="60" t="str">
        <f>CONCATENATE('Receitas e Despesas'!D88," - ",'Receitas e Despesas'!E88)</f>
        <v xml:space="preserve">85 - </v>
      </c>
      <c r="C193" s="114">
        <f>Jan!AI193</f>
        <v>0</v>
      </c>
      <c r="D193" s="114">
        <f>Fev!AI193</f>
        <v>0</v>
      </c>
      <c r="E193" s="114">
        <f>Mar!AI193</f>
        <v>0</v>
      </c>
      <c r="F193" s="114">
        <f>Abr!AI193</f>
        <v>0</v>
      </c>
      <c r="G193" s="114">
        <f>Mai!AI193</f>
        <v>0</v>
      </c>
      <c r="H193" s="114">
        <f>Jun!AI193</f>
        <v>0</v>
      </c>
      <c r="I193" s="114">
        <f>Jul!AI193</f>
        <v>0</v>
      </c>
      <c r="J193" s="114">
        <f>Ago!AI193</f>
        <v>0</v>
      </c>
      <c r="K193" s="114">
        <f>Set!AI193</f>
        <v>0</v>
      </c>
      <c r="L193" s="114">
        <f>Out!AI193</f>
        <v>0</v>
      </c>
      <c r="M193" s="114">
        <f>Nov!AI193</f>
        <v>0</v>
      </c>
      <c r="N193" s="114">
        <f>Dez!AI193</f>
        <v>0</v>
      </c>
      <c r="O193" s="47"/>
      <c r="P193" s="48">
        <f t="shared" si="4"/>
        <v>0</v>
      </c>
      <c r="Q193" s="61" t="str">
        <f>IF(P209=0,"",P193/P209)</f>
        <v/>
      </c>
      <c r="R193" s="43"/>
    </row>
    <row r="194" spans="1:18">
      <c r="A194" s="4"/>
      <c r="B194" s="60" t="str">
        <f>CONCATENATE('Receitas e Despesas'!D89," - ",'Receitas e Despesas'!E89)</f>
        <v xml:space="preserve">86 - </v>
      </c>
      <c r="C194" s="114">
        <f>Jan!AI194</f>
        <v>0</v>
      </c>
      <c r="D194" s="114">
        <f>Fev!AI194</f>
        <v>0</v>
      </c>
      <c r="E194" s="114">
        <f>Mar!AI194</f>
        <v>0</v>
      </c>
      <c r="F194" s="114">
        <f>Abr!AI194</f>
        <v>0</v>
      </c>
      <c r="G194" s="114">
        <f>Mai!AI194</f>
        <v>0</v>
      </c>
      <c r="H194" s="114">
        <f>Jun!AI194</f>
        <v>0</v>
      </c>
      <c r="I194" s="114">
        <f>Jul!AI194</f>
        <v>0</v>
      </c>
      <c r="J194" s="114">
        <f>Ago!AI194</f>
        <v>0</v>
      </c>
      <c r="K194" s="114">
        <f>Set!AI194</f>
        <v>0</v>
      </c>
      <c r="L194" s="114">
        <f>Out!AI194</f>
        <v>0</v>
      </c>
      <c r="M194" s="114">
        <f>Nov!AI194</f>
        <v>0</v>
      </c>
      <c r="N194" s="114">
        <f>Dez!AI194</f>
        <v>0</v>
      </c>
      <c r="O194" s="47"/>
      <c r="P194" s="48">
        <f t="shared" si="4"/>
        <v>0</v>
      </c>
      <c r="Q194" s="61" t="str">
        <f>IF(P209=0,"",P194/P209)</f>
        <v/>
      </c>
      <c r="R194" s="43"/>
    </row>
    <row r="195" spans="1:18">
      <c r="A195" s="4"/>
      <c r="B195" s="60" t="str">
        <f>CONCATENATE('Receitas e Despesas'!D90," - ",'Receitas e Despesas'!E90)</f>
        <v xml:space="preserve">87 - </v>
      </c>
      <c r="C195" s="114">
        <f>Jan!AI195</f>
        <v>0</v>
      </c>
      <c r="D195" s="114">
        <f>Fev!AI195</f>
        <v>0</v>
      </c>
      <c r="E195" s="114">
        <f>Mar!AI195</f>
        <v>0</v>
      </c>
      <c r="F195" s="114">
        <f>Abr!AI195</f>
        <v>0</v>
      </c>
      <c r="G195" s="114">
        <f>Mai!AI195</f>
        <v>0</v>
      </c>
      <c r="H195" s="114">
        <f>Jun!AI195</f>
        <v>0</v>
      </c>
      <c r="I195" s="114">
        <f>Jul!AI195</f>
        <v>0</v>
      </c>
      <c r="J195" s="114">
        <f>Ago!AI195</f>
        <v>0</v>
      </c>
      <c r="K195" s="114">
        <f>Set!AI195</f>
        <v>0</v>
      </c>
      <c r="L195" s="114">
        <f>Out!AI195</f>
        <v>0</v>
      </c>
      <c r="M195" s="114">
        <f>Nov!AI195</f>
        <v>0</v>
      </c>
      <c r="N195" s="114">
        <f>Dez!AI195</f>
        <v>0</v>
      </c>
      <c r="O195" s="47"/>
      <c r="P195" s="48">
        <f t="shared" si="4"/>
        <v>0</v>
      </c>
      <c r="Q195" s="61" t="str">
        <f>IF(P209=0,"",P195/P209)</f>
        <v/>
      </c>
      <c r="R195" s="43"/>
    </row>
    <row r="196" spans="1:18">
      <c r="A196" s="4"/>
      <c r="B196" s="60" t="str">
        <f>CONCATENATE('Receitas e Despesas'!D91," - ",'Receitas e Despesas'!E91)</f>
        <v xml:space="preserve">88 - </v>
      </c>
      <c r="C196" s="114">
        <f>Jan!AI196</f>
        <v>0</v>
      </c>
      <c r="D196" s="114">
        <f>Fev!AI196</f>
        <v>0</v>
      </c>
      <c r="E196" s="114">
        <f>Mar!AI196</f>
        <v>0</v>
      </c>
      <c r="F196" s="114">
        <f>Abr!AI196</f>
        <v>0</v>
      </c>
      <c r="G196" s="114">
        <f>Mai!AI196</f>
        <v>0</v>
      </c>
      <c r="H196" s="114">
        <f>Jun!AI196</f>
        <v>0</v>
      </c>
      <c r="I196" s="114">
        <f>Jul!AI196</f>
        <v>0</v>
      </c>
      <c r="J196" s="114">
        <f>Ago!AI196</f>
        <v>0</v>
      </c>
      <c r="K196" s="114">
        <f>Set!AI196</f>
        <v>0</v>
      </c>
      <c r="L196" s="114">
        <f>Out!AI196</f>
        <v>0</v>
      </c>
      <c r="M196" s="114">
        <f>Nov!AI196</f>
        <v>0</v>
      </c>
      <c r="N196" s="114">
        <f>Dez!AI196</f>
        <v>0</v>
      </c>
      <c r="O196" s="47"/>
      <c r="P196" s="48">
        <f t="shared" si="4"/>
        <v>0</v>
      </c>
      <c r="Q196" s="61" t="str">
        <f>IF(P209=0,"",P196/P209)</f>
        <v/>
      </c>
      <c r="R196" s="43"/>
    </row>
    <row r="197" spans="1:18">
      <c r="A197" s="4"/>
      <c r="B197" s="60" t="str">
        <f>CONCATENATE('Receitas e Despesas'!D92," - ",'Receitas e Despesas'!E92)</f>
        <v xml:space="preserve">89 - </v>
      </c>
      <c r="C197" s="114">
        <f>Jan!AI197</f>
        <v>0</v>
      </c>
      <c r="D197" s="114">
        <f>Fev!AI197</f>
        <v>0</v>
      </c>
      <c r="E197" s="114">
        <f>Mar!AI197</f>
        <v>0</v>
      </c>
      <c r="F197" s="114">
        <f>Abr!AI197</f>
        <v>0</v>
      </c>
      <c r="G197" s="114">
        <f>Mai!AI197</f>
        <v>0</v>
      </c>
      <c r="H197" s="114">
        <f>Jun!AI197</f>
        <v>0</v>
      </c>
      <c r="I197" s="114">
        <f>Jul!AI197</f>
        <v>0</v>
      </c>
      <c r="J197" s="114">
        <f>Ago!AI197</f>
        <v>0</v>
      </c>
      <c r="K197" s="114">
        <f>Set!AI197</f>
        <v>0</v>
      </c>
      <c r="L197" s="114">
        <f>Out!AI197</f>
        <v>0</v>
      </c>
      <c r="M197" s="114">
        <f>Nov!AI197</f>
        <v>0</v>
      </c>
      <c r="N197" s="114">
        <f>Dez!AI197</f>
        <v>0</v>
      </c>
      <c r="O197" s="47"/>
      <c r="P197" s="48">
        <f t="shared" si="4"/>
        <v>0</v>
      </c>
      <c r="Q197" s="61" t="str">
        <f>IF(P209=0,"",P197/P209)</f>
        <v/>
      </c>
      <c r="R197" s="43"/>
    </row>
    <row r="198" spans="1:18">
      <c r="A198" s="4"/>
      <c r="B198" s="60" t="str">
        <f>CONCATENATE('Receitas e Despesas'!D93," - ",'Receitas e Despesas'!E93)</f>
        <v xml:space="preserve">90 - </v>
      </c>
      <c r="C198" s="114">
        <f>Jan!AI198</f>
        <v>0</v>
      </c>
      <c r="D198" s="114">
        <f>Fev!AI198</f>
        <v>0</v>
      </c>
      <c r="E198" s="114">
        <f>Mar!AI198</f>
        <v>0</v>
      </c>
      <c r="F198" s="114">
        <f>Abr!AI198</f>
        <v>0</v>
      </c>
      <c r="G198" s="114">
        <f>Mai!AI198</f>
        <v>0</v>
      </c>
      <c r="H198" s="114">
        <f>Jun!AI198</f>
        <v>0</v>
      </c>
      <c r="I198" s="114">
        <f>Jul!AI198</f>
        <v>0</v>
      </c>
      <c r="J198" s="114">
        <f>Ago!AI198</f>
        <v>0</v>
      </c>
      <c r="K198" s="114">
        <f>Set!AI198</f>
        <v>0</v>
      </c>
      <c r="L198" s="114">
        <f>Out!AI198</f>
        <v>0</v>
      </c>
      <c r="M198" s="114">
        <f>Nov!AI198</f>
        <v>0</v>
      </c>
      <c r="N198" s="114">
        <f>Dez!AI198</f>
        <v>0</v>
      </c>
      <c r="O198" s="47"/>
      <c r="P198" s="48">
        <f t="shared" si="4"/>
        <v>0</v>
      </c>
      <c r="Q198" s="61" t="str">
        <f>IF(P209=0,"",P198/P209)</f>
        <v/>
      </c>
      <c r="R198" s="43"/>
    </row>
    <row r="199" spans="1:18">
      <c r="A199" s="4"/>
      <c r="B199" s="60" t="str">
        <f>CONCATENATE('Receitas e Despesas'!D94," - ",'Receitas e Despesas'!E94)</f>
        <v xml:space="preserve">91 - </v>
      </c>
      <c r="C199" s="114">
        <f>Jan!AI199</f>
        <v>0</v>
      </c>
      <c r="D199" s="114">
        <f>Fev!AI199</f>
        <v>0</v>
      </c>
      <c r="E199" s="114">
        <f>Mar!AI199</f>
        <v>0</v>
      </c>
      <c r="F199" s="114">
        <f>Abr!AI199</f>
        <v>0</v>
      </c>
      <c r="G199" s="114">
        <f>Mai!AI199</f>
        <v>0</v>
      </c>
      <c r="H199" s="114">
        <f>Jun!AI199</f>
        <v>0</v>
      </c>
      <c r="I199" s="114">
        <f>Jul!AI199</f>
        <v>0</v>
      </c>
      <c r="J199" s="114">
        <f>Ago!AI199</f>
        <v>0</v>
      </c>
      <c r="K199" s="114">
        <f>Set!AI199</f>
        <v>0</v>
      </c>
      <c r="L199" s="114">
        <f>Out!AI199</f>
        <v>0</v>
      </c>
      <c r="M199" s="114">
        <f>Nov!AI199</f>
        <v>0</v>
      </c>
      <c r="N199" s="114">
        <f>Dez!AI199</f>
        <v>0</v>
      </c>
      <c r="O199" s="47"/>
      <c r="P199" s="48">
        <f t="shared" si="4"/>
        <v>0</v>
      </c>
      <c r="Q199" s="61" t="str">
        <f>IF(P209=0,"",P199/P209)</f>
        <v/>
      </c>
      <c r="R199" s="43"/>
    </row>
    <row r="200" spans="1:18">
      <c r="A200" s="4"/>
      <c r="B200" s="60" t="str">
        <f>CONCATENATE('Receitas e Despesas'!D95," - ",'Receitas e Despesas'!E95)</f>
        <v xml:space="preserve">92 - </v>
      </c>
      <c r="C200" s="114">
        <f>Jan!AI200</f>
        <v>0</v>
      </c>
      <c r="D200" s="114">
        <f>Fev!AI200</f>
        <v>0</v>
      </c>
      <c r="E200" s="114">
        <f>Mar!AI200</f>
        <v>0</v>
      </c>
      <c r="F200" s="114">
        <f>Abr!AI200</f>
        <v>0</v>
      </c>
      <c r="G200" s="114">
        <f>Mai!AI200</f>
        <v>0</v>
      </c>
      <c r="H200" s="114">
        <f>Jun!AI200</f>
        <v>0</v>
      </c>
      <c r="I200" s="114">
        <f>Jul!AI200</f>
        <v>0</v>
      </c>
      <c r="J200" s="114">
        <f>Ago!AI200</f>
        <v>0</v>
      </c>
      <c r="K200" s="114">
        <f>Set!AI200</f>
        <v>0</v>
      </c>
      <c r="L200" s="114">
        <f>Out!AI200</f>
        <v>0</v>
      </c>
      <c r="M200" s="114">
        <f>Nov!AI200</f>
        <v>0</v>
      </c>
      <c r="N200" s="114">
        <f>Dez!AI200</f>
        <v>0</v>
      </c>
      <c r="O200" s="47"/>
      <c r="P200" s="48">
        <f t="shared" si="4"/>
        <v>0</v>
      </c>
      <c r="Q200" s="61" t="str">
        <f>IF(P209=0,"",P200/P209)</f>
        <v/>
      </c>
      <c r="R200" s="43"/>
    </row>
    <row r="201" spans="1:18">
      <c r="A201" s="4"/>
      <c r="B201" s="60" t="str">
        <f>CONCATENATE('Receitas e Despesas'!D96," - ",'Receitas e Despesas'!E96)</f>
        <v xml:space="preserve">93 - </v>
      </c>
      <c r="C201" s="114">
        <f>Jan!AI201</f>
        <v>0</v>
      </c>
      <c r="D201" s="114">
        <f>Fev!AI201</f>
        <v>0</v>
      </c>
      <c r="E201" s="114">
        <f>Mar!AI201</f>
        <v>0</v>
      </c>
      <c r="F201" s="114">
        <f>Abr!AI201</f>
        <v>0</v>
      </c>
      <c r="G201" s="114">
        <f>Mai!AI201</f>
        <v>0</v>
      </c>
      <c r="H201" s="114">
        <f>Jun!AI201</f>
        <v>0</v>
      </c>
      <c r="I201" s="114">
        <f>Jul!AI201</f>
        <v>0</v>
      </c>
      <c r="J201" s="114">
        <f>Ago!AI201</f>
        <v>0</v>
      </c>
      <c r="K201" s="114">
        <f>Set!AI201</f>
        <v>0</v>
      </c>
      <c r="L201" s="114">
        <f>Out!AI201</f>
        <v>0</v>
      </c>
      <c r="M201" s="114">
        <f>Nov!AI201</f>
        <v>0</v>
      </c>
      <c r="N201" s="114">
        <f>Dez!AI201</f>
        <v>0</v>
      </c>
      <c r="O201" s="47"/>
      <c r="P201" s="48">
        <f t="shared" si="4"/>
        <v>0</v>
      </c>
      <c r="Q201" s="61" t="str">
        <f>IF(P209=0,"",P201/P209)</f>
        <v/>
      </c>
      <c r="R201" s="43"/>
    </row>
    <row r="202" spans="1:18">
      <c r="A202" s="4"/>
      <c r="B202" s="60" t="str">
        <f>CONCATENATE('Receitas e Despesas'!D97," - ",'Receitas e Despesas'!E97)</f>
        <v xml:space="preserve">94 - </v>
      </c>
      <c r="C202" s="114">
        <f>Jan!AI202</f>
        <v>0</v>
      </c>
      <c r="D202" s="114">
        <f>Fev!AI202</f>
        <v>0</v>
      </c>
      <c r="E202" s="114">
        <f>Mar!AI202</f>
        <v>0</v>
      </c>
      <c r="F202" s="114">
        <f>Abr!AI202</f>
        <v>0</v>
      </c>
      <c r="G202" s="114">
        <f>Mai!AI202</f>
        <v>0</v>
      </c>
      <c r="H202" s="114">
        <f>Jun!AI202</f>
        <v>0</v>
      </c>
      <c r="I202" s="114">
        <f>Jul!AI202</f>
        <v>0</v>
      </c>
      <c r="J202" s="114">
        <f>Ago!AI202</f>
        <v>0</v>
      </c>
      <c r="K202" s="114">
        <f>Set!AI202</f>
        <v>0</v>
      </c>
      <c r="L202" s="114">
        <f>Out!AI202</f>
        <v>0</v>
      </c>
      <c r="M202" s="114">
        <f>Nov!AI202</f>
        <v>0</v>
      </c>
      <c r="N202" s="114">
        <f>Dez!AI202</f>
        <v>0</v>
      </c>
      <c r="O202" s="47"/>
      <c r="P202" s="48">
        <f t="shared" si="4"/>
        <v>0</v>
      </c>
      <c r="Q202" s="61" t="str">
        <f>IF(P209=0,"",P202/P209)</f>
        <v/>
      </c>
      <c r="R202" s="43"/>
    </row>
    <row r="203" spans="1:18">
      <c r="A203" s="4"/>
      <c r="B203" s="60" t="str">
        <f>CONCATENATE('Receitas e Despesas'!D98," - ",'Receitas e Despesas'!E98)</f>
        <v xml:space="preserve">95 - </v>
      </c>
      <c r="C203" s="114">
        <f>Jan!AI203</f>
        <v>0</v>
      </c>
      <c r="D203" s="114">
        <f>Fev!AI203</f>
        <v>0</v>
      </c>
      <c r="E203" s="114">
        <f>Mar!AI203</f>
        <v>0</v>
      </c>
      <c r="F203" s="114">
        <f>Abr!AI203</f>
        <v>0</v>
      </c>
      <c r="G203" s="114">
        <f>Mai!AI203</f>
        <v>0</v>
      </c>
      <c r="H203" s="114">
        <f>Jun!AI203</f>
        <v>0</v>
      </c>
      <c r="I203" s="114">
        <f>Jul!AI203</f>
        <v>0</v>
      </c>
      <c r="J203" s="114">
        <f>Ago!AI203</f>
        <v>0</v>
      </c>
      <c r="K203" s="114">
        <f>Set!AI203</f>
        <v>0</v>
      </c>
      <c r="L203" s="114">
        <f>Out!AI203</f>
        <v>0</v>
      </c>
      <c r="M203" s="114">
        <f>Nov!AI203</f>
        <v>0</v>
      </c>
      <c r="N203" s="114">
        <f>Dez!AI203</f>
        <v>0</v>
      </c>
      <c r="O203" s="47"/>
      <c r="P203" s="48">
        <f t="shared" si="4"/>
        <v>0</v>
      </c>
      <c r="Q203" s="61" t="str">
        <f>IF(P209=0,"",P203/P209)</f>
        <v/>
      </c>
      <c r="R203" s="43"/>
    </row>
    <row r="204" spans="1:18">
      <c r="A204" s="4"/>
      <c r="B204" s="60" t="str">
        <f>CONCATENATE('Receitas e Despesas'!D99," - ",'Receitas e Despesas'!E99)</f>
        <v xml:space="preserve">96 - </v>
      </c>
      <c r="C204" s="114">
        <f>Jan!AI204</f>
        <v>0</v>
      </c>
      <c r="D204" s="114">
        <f>Fev!AI204</f>
        <v>0</v>
      </c>
      <c r="E204" s="114">
        <f>Mar!AI204</f>
        <v>0</v>
      </c>
      <c r="F204" s="114">
        <f>Abr!AI204</f>
        <v>0</v>
      </c>
      <c r="G204" s="114">
        <f>Mai!AI204</f>
        <v>0</v>
      </c>
      <c r="H204" s="114">
        <f>Jun!AI204</f>
        <v>0</v>
      </c>
      <c r="I204" s="114">
        <f>Jul!AI204</f>
        <v>0</v>
      </c>
      <c r="J204" s="114">
        <f>Ago!AI204</f>
        <v>0</v>
      </c>
      <c r="K204" s="114">
        <f>Set!AI204</f>
        <v>0</v>
      </c>
      <c r="L204" s="114">
        <f>Out!AI204</f>
        <v>0</v>
      </c>
      <c r="M204" s="114">
        <f>Nov!AI204</f>
        <v>0</v>
      </c>
      <c r="N204" s="114">
        <f>Dez!AI204</f>
        <v>0</v>
      </c>
      <c r="O204" s="47"/>
      <c r="P204" s="48">
        <f t="shared" si="4"/>
        <v>0</v>
      </c>
      <c r="Q204" s="61" t="str">
        <f>IF(P209=0,"",P204/P209)</f>
        <v/>
      </c>
      <c r="R204" s="43"/>
    </row>
    <row r="205" spans="1:18">
      <c r="A205" s="4"/>
      <c r="B205" s="60" t="str">
        <f>CONCATENATE('Receitas e Despesas'!D100," - ",'Receitas e Despesas'!E100)</f>
        <v xml:space="preserve">97 - </v>
      </c>
      <c r="C205" s="114">
        <f>Jan!AI205</f>
        <v>0</v>
      </c>
      <c r="D205" s="114">
        <f>Fev!AI205</f>
        <v>0</v>
      </c>
      <c r="E205" s="114">
        <f>Mar!AI205</f>
        <v>0</v>
      </c>
      <c r="F205" s="114">
        <f>Abr!AI205</f>
        <v>0</v>
      </c>
      <c r="G205" s="114">
        <f>Mai!AI205</f>
        <v>0</v>
      </c>
      <c r="H205" s="114">
        <f>Jun!AI205</f>
        <v>0</v>
      </c>
      <c r="I205" s="114">
        <f>Jul!AI205</f>
        <v>0</v>
      </c>
      <c r="J205" s="114">
        <f>Ago!AI205</f>
        <v>0</v>
      </c>
      <c r="K205" s="114">
        <f>Set!AI205</f>
        <v>0</v>
      </c>
      <c r="L205" s="114">
        <f>Out!AI205</f>
        <v>0</v>
      </c>
      <c r="M205" s="114">
        <f>Nov!AI205</f>
        <v>0</v>
      </c>
      <c r="N205" s="114">
        <f>Dez!AI205</f>
        <v>0</v>
      </c>
      <c r="O205" s="47"/>
      <c r="P205" s="48">
        <f>SUM(C205:N205)</f>
        <v>0</v>
      </c>
      <c r="Q205" s="61" t="str">
        <f>IF(P209=0,"",P205/P209)</f>
        <v/>
      </c>
      <c r="R205" s="43"/>
    </row>
    <row r="206" spans="1:18">
      <c r="A206" s="4"/>
      <c r="B206" s="60" t="str">
        <f>CONCATENATE('Receitas e Despesas'!D101," - ",'Receitas e Despesas'!E101)</f>
        <v xml:space="preserve">98 - </v>
      </c>
      <c r="C206" s="114">
        <f>Jan!AI206</f>
        <v>0</v>
      </c>
      <c r="D206" s="114">
        <f>Fev!AI206</f>
        <v>0</v>
      </c>
      <c r="E206" s="114">
        <f>Mar!AI206</f>
        <v>0</v>
      </c>
      <c r="F206" s="114">
        <f>Abr!AI206</f>
        <v>0</v>
      </c>
      <c r="G206" s="114">
        <f>Mai!AI206</f>
        <v>0</v>
      </c>
      <c r="H206" s="114">
        <f>Jun!AI206</f>
        <v>0</v>
      </c>
      <c r="I206" s="114">
        <f>Jul!AI206</f>
        <v>0</v>
      </c>
      <c r="J206" s="114">
        <f>Ago!AI206</f>
        <v>0</v>
      </c>
      <c r="K206" s="114">
        <f>Set!AI206</f>
        <v>0</v>
      </c>
      <c r="L206" s="114">
        <f>Out!AI206</f>
        <v>0</v>
      </c>
      <c r="M206" s="114">
        <f>Nov!AI206</f>
        <v>0</v>
      </c>
      <c r="N206" s="114">
        <f>Dez!AI206</f>
        <v>0</v>
      </c>
      <c r="O206" s="47"/>
      <c r="P206" s="48">
        <f>SUM(C206:N206)</f>
        <v>0</v>
      </c>
      <c r="Q206" s="61" t="str">
        <f>IF(P209=0,"",P206/P209)</f>
        <v/>
      </c>
      <c r="R206" s="43"/>
    </row>
    <row r="207" spans="1:18">
      <c r="A207" s="4"/>
      <c r="B207" s="60" t="str">
        <f>CONCATENATE('Receitas e Despesas'!D102," - ",'Receitas e Despesas'!E102)</f>
        <v xml:space="preserve">99 - </v>
      </c>
      <c r="C207" s="114">
        <f>Jan!AI207</f>
        <v>0</v>
      </c>
      <c r="D207" s="114">
        <f>Fev!AI207</f>
        <v>0</v>
      </c>
      <c r="E207" s="114">
        <f>Mar!AI207</f>
        <v>0</v>
      </c>
      <c r="F207" s="114">
        <f>Abr!AI207</f>
        <v>0</v>
      </c>
      <c r="G207" s="114">
        <f>Mai!AI207</f>
        <v>0</v>
      </c>
      <c r="H207" s="114">
        <f>Jun!AI207</f>
        <v>0</v>
      </c>
      <c r="I207" s="114">
        <f>Jul!AI207</f>
        <v>0</v>
      </c>
      <c r="J207" s="114">
        <f>Ago!AI207</f>
        <v>0</v>
      </c>
      <c r="K207" s="114">
        <f>Set!AI207</f>
        <v>0</v>
      </c>
      <c r="L207" s="114">
        <f>Out!AI207</f>
        <v>0</v>
      </c>
      <c r="M207" s="114">
        <f>Nov!AI207</f>
        <v>0</v>
      </c>
      <c r="N207" s="114">
        <f>Dez!AI207</f>
        <v>0</v>
      </c>
      <c r="O207" s="47"/>
      <c r="P207" s="48">
        <f>SUM(C207:N207)</f>
        <v>0</v>
      </c>
      <c r="Q207" s="61" t="str">
        <f>IF(P209=0,"",P207/P209)</f>
        <v/>
      </c>
      <c r="R207" s="43"/>
    </row>
    <row r="208" spans="1:18">
      <c r="A208" s="4"/>
      <c r="B208" s="60" t="str">
        <f>CONCATENATE('Receitas e Despesas'!D103," - ",'Receitas e Despesas'!E103)</f>
        <v xml:space="preserve">100 - </v>
      </c>
      <c r="C208" s="114">
        <f>Jan!AI208</f>
        <v>0</v>
      </c>
      <c r="D208" s="114">
        <f>Fev!AI208</f>
        <v>0</v>
      </c>
      <c r="E208" s="114">
        <f>Mar!AI208</f>
        <v>0</v>
      </c>
      <c r="F208" s="114">
        <f>Abr!AI208</f>
        <v>0</v>
      </c>
      <c r="G208" s="114">
        <f>Mai!AI208</f>
        <v>0</v>
      </c>
      <c r="H208" s="114">
        <f>Jun!AI208</f>
        <v>0</v>
      </c>
      <c r="I208" s="114">
        <f>Jul!AI208</f>
        <v>0</v>
      </c>
      <c r="J208" s="114">
        <f>Ago!AI208</f>
        <v>0</v>
      </c>
      <c r="K208" s="114">
        <f>Set!AI208</f>
        <v>0</v>
      </c>
      <c r="L208" s="114">
        <f>Out!AI208</f>
        <v>0</v>
      </c>
      <c r="M208" s="114">
        <f>Nov!AI208</f>
        <v>0</v>
      </c>
      <c r="N208" s="114">
        <f>Dez!AI208</f>
        <v>0</v>
      </c>
      <c r="O208" s="47"/>
      <c r="P208" s="48">
        <f>SUM(C208:N208)</f>
        <v>0</v>
      </c>
      <c r="Q208" s="61" t="str">
        <f>IF(P209=0,"",P208/P209)</f>
        <v/>
      </c>
      <c r="R208" s="43"/>
    </row>
    <row r="209" spans="1:18">
      <c r="A209" s="4"/>
      <c r="B209" s="62" t="s">
        <v>17</v>
      </c>
      <c r="C209" s="63">
        <f t="shared" ref="C209:N209" si="5">SUM(C109:C208)</f>
        <v>0</v>
      </c>
      <c r="D209" s="63">
        <f t="shared" si="5"/>
        <v>0</v>
      </c>
      <c r="E209" s="63">
        <f t="shared" si="5"/>
        <v>0</v>
      </c>
      <c r="F209" s="63">
        <f t="shared" si="5"/>
        <v>0</v>
      </c>
      <c r="G209" s="63">
        <f t="shared" si="5"/>
        <v>0</v>
      </c>
      <c r="H209" s="63">
        <f t="shared" si="5"/>
        <v>0</v>
      </c>
      <c r="I209" s="63">
        <f t="shared" si="5"/>
        <v>0</v>
      </c>
      <c r="J209" s="63">
        <f t="shared" si="5"/>
        <v>0</v>
      </c>
      <c r="K209" s="63">
        <f t="shared" si="5"/>
        <v>0</v>
      </c>
      <c r="L209" s="63">
        <f t="shared" si="5"/>
        <v>0</v>
      </c>
      <c r="M209" s="63">
        <f t="shared" si="5"/>
        <v>0</v>
      </c>
      <c r="N209" s="63">
        <f t="shared" si="5"/>
        <v>0</v>
      </c>
      <c r="O209" s="41"/>
      <c r="P209" s="63">
        <f>SUM(P109:P208)</f>
        <v>0</v>
      </c>
      <c r="Q209" s="64">
        <v>1</v>
      </c>
      <c r="R209" s="43"/>
    </row>
    <row r="210" spans="1:18">
      <c r="B210" s="115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</row>
    <row r="300" spans="1:18">
      <c r="A300" s="80"/>
      <c r="B300" s="81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3"/>
    </row>
    <row r="301" spans="1:18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50"/>
  </sheetPr>
  <dimension ref="A1:O21"/>
  <sheetViews>
    <sheetView workbookViewId="0">
      <selection activeCell="B1" sqref="B1:N1"/>
    </sheetView>
  </sheetViews>
  <sheetFormatPr defaultColWidth="0" defaultRowHeight="14.4"/>
  <cols>
    <col min="1" max="1" width="3.6640625" style="117" customWidth="1"/>
    <col min="2" max="2" width="9.44140625" style="117" customWidth="1"/>
    <col min="3" max="14" width="10.44140625" style="117" customWidth="1"/>
    <col min="15" max="15" width="6.6640625" style="117" customWidth="1"/>
    <col min="16" max="256" width="0" style="117" hidden="1"/>
    <col min="257" max="257" width="3.6640625" style="117" customWidth="1"/>
    <col min="258" max="258" width="9.44140625" style="117" customWidth="1"/>
    <col min="259" max="270" width="10.44140625" style="117" customWidth="1"/>
    <col min="271" max="271" width="6.6640625" style="117" customWidth="1"/>
    <col min="272" max="512" width="0" style="117" hidden="1"/>
    <col min="513" max="513" width="3.6640625" style="117" customWidth="1"/>
    <col min="514" max="514" width="9.44140625" style="117" customWidth="1"/>
    <col min="515" max="526" width="10.44140625" style="117" customWidth="1"/>
    <col min="527" max="527" width="6.6640625" style="117" customWidth="1"/>
    <col min="528" max="768" width="0" style="117" hidden="1"/>
    <col min="769" max="769" width="3.6640625" style="117" customWidth="1"/>
    <col min="770" max="770" width="9.44140625" style="117" customWidth="1"/>
    <col min="771" max="782" width="10.44140625" style="117" customWidth="1"/>
    <col min="783" max="783" width="6.6640625" style="117" customWidth="1"/>
    <col min="784" max="1024" width="0" style="117" hidden="1"/>
    <col min="1025" max="1025" width="3.6640625" style="117" customWidth="1"/>
    <col min="1026" max="1026" width="9.44140625" style="117" customWidth="1"/>
    <col min="1027" max="1038" width="10.44140625" style="117" customWidth="1"/>
    <col min="1039" max="1039" width="6.6640625" style="117" customWidth="1"/>
    <col min="1040" max="1280" width="0" style="117" hidden="1"/>
    <col min="1281" max="1281" width="3.6640625" style="117" customWidth="1"/>
    <col min="1282" max="1282" width="9.44140625" style="117" customWidth="1"/>
    <col min="1283" max="1294" width="10.44140625" style="117" customWidth="1"/>
    <col min="1295" max="1295" width="6.6640625" style="117" customWidth="1"/>
    <col min="1296" max="1536" width="0" style="117" hidden="1"/>
    <col min="1537" max="1537" width="3.6640625" style="117" customWidth="1"/>
    <col min="1538" max="1538" width="9.44140625" style="117" customWidth="1"/>
    <col min="1539" max="1550" width="10.44140625" style="117" customWidth="1"/>
    <col min="1551" max="1551" width="6.6640625" style="117" customWidth="1"/>
    <col min="1552" max="1792" width="0" style="117" hidden="1"/>
    <col min="1793" max="1793" width="3.6640625" style="117" customWidth="1"/>
    <col min="1794" max="1794" width="9.44140625" style="117" customWidth="1"/>
    <col min="1795" max="1806" width="10.44140625" style="117" customWidth="1"/>
    <col min="1807" max="1807" width="6.6640625" style="117" customWidth="1"/>
    <col min="1808" max="2048" width="0" style="117" hidden="1"/>
    <col min="2049" max="2049" width="3.6640625" style="117" customWidth="1"/>
    <col min="2050" max="2050" width="9.44140625" style="117" customWidth="1"/>
    <col min="2051" max="2062" width="10.44140625" style="117" customWidth="1"/>
    <col min="2063" max="2063" width="6.6640625" style="117" customWidth="1"/>
    <col min="2064" max="2304" width="0" style="117" hidden="1"/>
    <col min="2305" max="2305" width="3.6640625" style="117" customWidth="1"/>
    <col min="2306" max="2306" width="9.44140625" style="117" customWidth="1"/>
    <col min="2307" max="2318" width="10.44140625" style="117" customWidth="1"/>
    <col min="2319" max="2319" width="6.6640625" style="117" customWidth="1"/>
    <col min="2320" max="2560" width="0" style="117" hidden="1"/>
    <col min="2561" max="2561" width="3.6640625" style="117" customWidth="1"/>
    <col min="2562" max="2562" width="9.44140625" style="117" customWidth="1"/>
    <col min="2563" max="2574" width="10.44140625" style="117" customWidth="1"/>
    <col min="2575" max="2575" width="6.6640625" style="117" customWidth="1"/>
    <col min="2576" max="2816" width="0" style="117" hidden="1"/>
    <col min="2817" max="2817" width="3.6640625" style="117" customWidth="1"/>
    <col min="2818" max="2818" width="9.44140625" style="117" customWidth="1"/>
    <col min="2819" max="2830" width="10.44140625" style="117" customWidth="1"/>
    <col min="2831" max="2831" width="6.6640625" style="117" customWidth="1"/>
    <col min="2832" max="3072" width="0" style="117" hidden="1"/>
    <col min="3073" max="3073" width="3.6640625" style="117" customWidth="1"/>
    <col min="3074" max="3074" width="9.44140625" style="117" customWidth="1"/>
    <col min="3075" max="3086" width="10.44140625" style="117" customWidth="1"/>
    <col min="3087" max="3087" width="6.6640625" style="117" customWidth="1"/>
    <col min="3088" max="3328" width="0" style="117" hidden="1"/>
    <col min="3329" max="3329" width="3.6640625" style="117" customWidth="1"/>
    <col min="3330" max="3330" width="9.44140625" style="117" customWidth="1"/>
    <col min="3331" max="3342" width="10.44140625" style="117" customWidth="1"/>
    <col min="3343" max="3343" width="6.6640625" style="117" customWidth="1"/>
    <col min="3344" max="3584" width="0" style="117" hidden="1"/>
    <col min="3585" max="3585" width="3.6640625" style="117" customWidth="1"/>
    <col min="3586" max="3586" width="9.44140625" style="117" customWidth="1"/>
    <col min="3587" max="3598" width="10.44140625" style="117" customWidth="1"/>
    <col min="3599" max="3599" width="6.6640625" style="117" customWidth="1"/>
    <col min="3600" max="3840" width="0" style="117" hidden="1"/>
    <col min="3841" max="3841" width="3.6640625" style="117" customWidth="1"/>
    <col min="3842" max="3842" width="9.44140625" style="117" customWidth="1"/>
    <col min="3843" max="3854" width="10.44140625" style="117" customWidth="1"/>
    <col min="3855" max="3855" width="6.6640625" style="117" customWidth="1"/>
    <col min="3856" max="4096" width="0" style="117" hidden="1"/>
    <col min="4097" max="4097" width="3.6640625" style="117" customWidth="1"/>
    <col min="4098" max="4098" width="9.44140625" style="117" customWidth="1"/>
    <col min="4099" max="4110" width="10.44140625" style="117" customWidth="1"/>
    <col min="4111" max="4111" width="6.6640625" style="117" customWidth="1"/>
    <col min="4112" max="4352" width="0" style="117" hidden="1"/>
    <col min="4353" max="4353" width="3.6640625" style="117" customWidth="1"/>
    <col min="4354" max="4354" width="9.44140625" style="117" customWidth="1"/>
    <col min="4355" max="4366" width="10.44140625" style="117" customWidth="1"/>
    <col min="4367" max="4367" width="6.6640625" style="117" customWidth="1"/>
    <col min="4368" max="4608" width="0" style="117" hidden="1"/>
    <col min="4609" max="4609" width="3.6640625" style="117" customWidth="1"/>
    <col min="4610" max="4610" width="9.44140625" style="117" customWidth="1"/>
    <col min="4611" max="4622" width="10.44140625" style="117" customWidth="1"/>
    <col min="4623" max="4623" width="6.6640625" style="117" customWidth="1"/>
    <col min="4624" max="4864" width="0" style="117" hidden="1"/>
    <col min="4865" max="4865" width="3.6640625" style="117" customWidth="1"/>
    <col min="4866" max="4866" width="9.44140625" style="117" customWidth="1"/>
    <col min="4867" max="4878" width="10.44140625" style="117" customWidth="1"/>
    <col min="4879" max="4879" width="6.6640625" style="117" customWidth="1"/>
    <col min="4880" max="5120" width="0" style="117" hidden="1"/>
    <col min="5121" max="5121" width="3.6640625" style="117" customWidth="1"/>
    <col min="5122" max="5122" width="9.44140625" style="117" customWidth="1"/>
    <col min="5123" max="5134" width="10.44140625" style="117" customWidth="1"/>
    <col min="5135" max="5135" width="6.6640625" style="117" customWidth="1"/>
    <col min="5136" max="5376" width="0" style="117" hidden="1"/>
    <col min="5377" max="5377" width="3.6640625" style="117" customWidth="1"/>
    <col min="5378" max="5378" width="9.44140625" style="117" customWidth="1"/>
    <col min="5379" max="5390" width="10.44140625" style="117" customWidth="1"/>
    <col min="5391" max="5391" width="6.6640625" style="117" customWidth="1"/>
    <col min="5392" max="5632" width="0" style="117" hidden="1"/>
    <col min="5633" max="5633" width="3.6640625" style="117" customWidth="1"/>
    <col min="5634" max="5634" width="9.44140625" style="117" customWidth="1"/>
    <col min="5635" max="5646" width="10.44140625" style="117" customWidth="1"/>
    <col min="5647" max="5647" width="6.6640625" style="117" customWidth="1"/>
    <col min="5648" max="5888" width="0" style="117" hidden="1"/>
    <col min="5889" max="5889" width="3.6640625" style="117" customWidth="1"/>
    <col min="5890" max="5890" width="9.44140625" style="117" customWidth="1"/>
    <col min="5891" max="5902" width="10.44140625" style="117" customWidth="1"/>
    <col min="5903" max="5903" width="6.6640625" style="117" customWidth="1"/>
    <col min="5904" max="6144" width="0" style="117" hidden="1"/>
    <col min="6145" max="6145" width="3.6640625" style="117" customWidth="1"/>
    <col min="6146" max="6146" width="9.44140625" style="117" customWidth="1"/>
    <col min="6147" max="6158" width="10.44140625" style="117" customWidth="1"/>
    <col min="6159" max="6159" width="6.6640625" style="117" customWidth="1"/>
    <col min="6160" max="6400" width="0" style="117" hidden="1"/>
    <col min="6401" max="6401" width="3.6640625" style="117" customWidth="1"/>
    <col min="6402" max="6402" width="9.44140625" style="117" customWidth="1"/>
    <col min="6403" max="6414" width="10.44140625" style="117" customWidth="1"/>
    <col min="6415" max="6415" width="6.6640625" style="117" customWidth="1"/>
    <col min="6416" max="6656" width="0" style="117" hidden="1"/>
    <col min="6657" max="6657" width="3.6640625" style="117" customWidth="1"/>
    <col min="6658" max="6658" width="9.44140625" style="117" customWidth="1"/>
    <col min="6659" max="6670" width="10.44140625" style="117" customWidth="1"/>
    <col min="6671" max="6671" width="6.6640625" style="117" customWidth="1"/>
    <col min="6672" max="6912" width="0" style="117" hidden="1"/>
    <col min="6913" max="6913" width="3.6640625" style="117" customWidth="1"/>
    <col min="6914" max="6914" width="9.44140625" style="117" customWidth="1"/>
    <col min="6915" max="6926" width="10.44140625" style="117" customWidth="1"/>
    <col min="6927" max="6927" width="6.6640625" style="117" customWidth="1"/>
    <col min="6928" max="7168" width="0" style="117" hidden="1"/>
    <col min="7169" max="7169" width="3.6640625" style="117" customWidth="1"/>
    <col min="7170" max="7170" width="9.44140625" style="117" customWidth="1"/>
    <col min="7171" max="7182" width="10.44140625" style="117" customWidth="1"/>
    <col min="7183" max="7183" width="6.6640625" style="117" customWidth="1"/>
    <col min="7184" max="7424" width="0" style="117" hidden="1"/>
    <col min="7425" max="7425" width="3.6640625" style="117" customWidth="1"/>
    <col min="7426" max="7426" width="9.44140625" style="117" customWidth="1"/>
    <col min="7427" max="7438" width="10.44140625" style="117" customWidth="1"/>
    <col min="7439" max="7439" width="6.6640625" style="117" customWidth="1"/>
    <col min="7440" max="7680" width="0" style="117" hidden="1"/>
    <col min="7681" max="7681" width="3.6640625" style="117" customWidth="1"/>
    <col min="7682" max="7682" width="9.44140625" style="117" customWidth="1"/>
    <col min="7683" max="7694" width="10.44140625" style="117" customWidth="1"/>
    <col min="7695" max="7695" width="6.6640625" style="117" customWidth="1"/>
    <col min="7696" max="7936" width="0" style="117" hidden="1"/>
    <col min="7937" max="7937" width="3.6640625" style="117" customWidth="1"/>
    <col min="7938" max="7938" width="9.44140625" style="117" customWidth="1"/>
    <col min="7939" max="7950" width="10.44140625" style="117" customWidth="1"/>
    <col min="7951" max="7951" width="6.6640625" style="117" customWidth="1"/>
    <col min="7952" max="8192" width="0" style="117" hidden="1"/>
    <col min="8193" max="8193" width="3.6640625" style="117" customWidth="1"/>
    <col min="8194" max="8194" width="9.44140625" style="117" customWidth="1"/>
    <col min="8195" max="8206" width="10.44140625" style="117" customWidth="1"/>
    <col min="8207" max="8207" width="6.6640625" style="117" customWidth="1"/>
    <col min="8208" max="8448" width="0" style="117" hidden="1"/>
    <col min="8449" max="8449" width="3.6640625" style="117" customWidth="1"/>
    <col min="8450" max="8450" width="9.44140625" style="117" customWidth="1"/>
    <col min="8451" max="8462" width="10.44140625" style="117" customWidth="1"/>
    <col min="8463" max="8463" width="6.6640625" style="117" customWidth="1"/>
    <col min="8464" max="8704" width="0" style="117" hidden="1"/>
    <col min="8705" max="8705" width="3.6640625" style="117" customWidth="1"/>
    <col min="8706" max="8706" width="9.44140625" style="117" customWidth="1"/>
    <col min="8707" max="8718" width="10.44140625" style="117" customWidth="1"/>
    <col min="8719" max="8719" width="6.6640625" style="117" customWidth="1"/>
    <col min="8720" max="8960" width="0" style="117" hidden="1"/>
    <col min="8961" max="8961" width="3.6640625" style="117" customWidth="1"/>
    <col min="8962" max="8962" width="9.44140625" style="117" customWidth="1"/>
    <col min="8963" max="8974" width="10.44140625" style="117" customWidth="1"/>
    <col min="8975" max="8975" width="6.6640625" style="117" customWidth="1"/>
    <col min="8976" max="9216" width="0" style="117" hidden="1"/>
    <col min="9217" max="9217" width="3.6640625" style="117" customWidth="1"/>
    <col min="9218" max="9218" width="9.44140625" style="117" customWidth="1"/>
    <col min="9219" max="9230" width="10.44140625" style="117" customWidth="1"/>
    <col min="9231" max="9231" width="6.6640625" style="117" customWidth="1"/>
    <col min="9232" max="9472" width="0" style="117" hidden="1"/>
    <col min="9473" max="9473" width="3.6640625" style="117" customWidth="1"/>
    <col min="9474" max="9474" width="9.44140625" style="117" customWidth="1"/>
    <col min="9475" max="9486" width="10.44140625" style="117" customWidth="1"/>
    <col min="9487" max="9487" width="6.6640625" style="117" customWidth="1"/>
    <col min="9488" max="9728" width="0" style="117" hidden="1"/>
    <col min="9729" max="9729" width="3.6640625" style="117" customWidth="1"/>
    <col min="9730" max="9730" width="9.44140625" style="117" customWidth="1"/>
    <col min="9731" max="9742" width="10.44140625" style="117" customWidth="1"/>
    <col min="9743" max="9743" width="6.6640625" style="117" customWidth="1"/>
    <col min="9744" max="9984" width="0" style="117" hidden="1"/>
    <col min="9985" max="9985" width="3.6640625" style="117" customWidth="1"/>
    <col min="9986" max="9986" width="9.44140625" style="117" customWidth="1"/>
    <col min="9987" max="9998" width="10.44140625" style="117" customWidth="1"/>
    <col min="9999" max="9999" width="6.6640625" style="117" customWidth="1"/>
    <col min="10000" max="10240" width="0" style="117" hidden="1"/>
    <col min="10241" max="10241" width="3.6640625" style="117" customWidth="1"/>
    <col min="10242" max="10242" width="9.44140625" style="117" customWidth="1"/>
    <col min="10243" max="10254" width="10.44140625" style="117" customWidth="1"/>
    <col min="10255" max="10255" width="6.6640625" style="117" customWidth="1"/>
    <col min="10256" max="10496" width="0" style="117" hidden="1"/>
    <col min="10497" max="10497" width="3.6640625" style="117" customWidth="1"/>
    <col min="10498" max="10498" width="9.44140625" style="117" customWidth="1"/>
    <col min="10499" max="10510" width="10.44140625" style="117" customWidth="1"/>
    <col min="10511" max="10511" width="6.6640625" style="117" customWidth="1"/>
    <col min="10512" max="10752" width="0" style="117" hidden="1"/>
    <col min="10753" max="10753" width="3.6640625" style="117" customWidth="1"/>
    <col min="10754" max="10754" width="9.44140625" style="117" customWidth="1"/>
    <col min="10755" max="10766" width="10.44140625" style="117" customWidth="1"/>
    <col min="10767" max="10767" width="6.6640625" style="117" customWidth="1"/>
    <col min="10768" max="11008" width="0" style="117" hidden="1"/>
    <col min="11009" max="11009" width="3.6640625" style="117" customWidth="1"/>
    <col min="11010" max="11010" width="9.44140625" style="117" customWidth="1"/>
    <col min="11011" max="11022" width="10.44140625" style="117" customWidth="1"/>
    <col min="11023" max="11023" width="6.6640625" style="117" customWidth="1"/>
    <col min="11024" max="11264" width="0" style="117" hidden="1"/>
    <col min="11265" max="11265" width="3.6640625" style="117" customWidth="1"/>
    <col min="11266" max="11266" width="9.44140625" style="117" customWidth="1"/>
    <col min="11267" max="11278" width="10.44140625" style="117" customWidth="1"/>
    <col min="11279" max="11279" width="6.6640625" style="117" customWidth="1"/>
    <col min="11280" max="11520" width="0" style="117" hidden="1"/>
    <col min="11521" max="11521" width="3.6640625" style="117" customWidth="1"/>
    <col min="11522" max="11522" width="9.44140625" style="117" customWidth="1"/>
    <col min="11523" max="11534" width="10.44140625" style="117" customWidth="1"/>
    <col min="11535" max="11535" width="6.6640625" style="117" customWidth="1"/>
    <col min="11536" max="11776" width="0" style="117" hidden="1"/>
    <col min="11777" max="11777" width="3.6640625" style="117" customWidth="1"/>
    <col min="11778" max="11778" width="9.44140625" style="117" customWidth="1"/>
    <col min="11779" max="11790" width="10.44140625" style="117" customWidth="1"/>
    <col min="11791" max="11791" width="6.6640625" style="117" customWidth="1"/>
    <col min="11792" max="12032" width="0" style="117" hidden="1"/>
    <col min="12033" max="12033" width="3.6640625" style="117" customWidth="1"/>
    <col min="12034" max="12034" width="9.44140625" style="117" customWidth="1"/>
    <col min="12035" max="12046" width="10.44140625" style="117" customWidth="1"/>
    <col min="12047" max="12047" width="6.6640625" style="117" customWidth="1"/>
    <col min="12048" max="12288" width="0" style="117" hidden="1"/>
    <col min="12289" max="12289" width="3.6640625" style="117" customWidth="1"/>
    <col min="12290" max="12290" width="9.44140625" style="117" customWidth="1"/>
    <col min="12291" max="12302" width="10.44140625" style="117" customWidth="1"/>
    <col min="12303" max="12303" width="6.6640625" style="117" customWidth="1"/>
    <col min="12304" max="12544" width="0" style="117" hidden="1"/>
    <col min="12545" max="12545" width="3.6640625" style="117" customWidth="1"/>
    <col min="12546" max="12546" width="9.44140625" style="117" customWidth="1"/>
    <col min="12547" max="12558" width="10.44140625" style="117" customWidth="1"/>
    <col min="12559" max="12559" width="6.6640625" style="117" customWidth="1"/>
    <col min="12560" max="12800" width="0" style="117" hidden="1"/>
    <col min="12801" max="12801" width="3.6640625" style="117" customWidth="1"/>
    <col min="12802" max="12802" width="9.44140625" style="117" customWidth="1"/>
    <col min="12803" max="12814" width="10.44140625" style="117" customWidth="1"/>
    <col min="12815" max="12815" width="6.6640625" style="117" customWidth="1"/>
    <col min="12816" max="13056" width="0" style="117" hidden="1"/>
    <col min="13057" max="13057" width="3.6640625" style="117" customWidth="1"/>
    <col min="13058" max="13058" width="9.44140625" style="117" customWidth="1"/>
    <col min="13059" max="13070" width="10.44140625" style="117" customWidth="1"/>
    <col min="13071" max="13071" width="6.6640625" style="117" customWidth="1"/>
    <col min="13072" max="13312" width="0" style="117" hidden="1"/>
    <col min="13313" max="13313" width="3.6640625" style="117" customWidth="1"/>
    <col min="13314" max="13314" width="9.44140625" style="117" customWidth="1"/>
    <col min="13315" max="13326" width="10.44140625" style="117" customWidth="1"/>
    <col min="13327" max="13327" width="6.6640625" style="117" customWidth="1"/>
    <col min="13328" max="13568" width="0" style="117" hidden="1"/>
    <col min="13569" max="13569" width="3.6640625" style="117" customWidth="1"/>
    <col min="13570" max="13570" width="9.44140625" style="117" customWidth="1"/>
    <col min="13571" max="13582" width="10.44140625" style="117" customWidth="1"/>
    <col min="13583" max="13583" width="6.6640625" style="117" customWidth="1"/>
    <col min="13584" max="13824" width="0" style="117" hidden="1"/>
    <col min="13825" max="13825" width="3.6640625" style="117" customWidth="1"/>
    <col min="13826" max="13826" width="9.44140625" style="117" customWidth="1"/>
    <col min="13827" max="13838" width="10.44140625" style="117" customWidth="1"/>
    <col min="13839" max="13839" width="6.6640625" style="117" customWidth="1"/>
    <col min="13840" max="14080" width="0" style="117" hidden="1"/>
    <col min="14081" max="14081" width="3.6640625" style="117" customWidth="1"/>
    <col min="14082" max="14082" width="9.44140625" style="117" customWidth="1"/>
    <col min="14083" max="14094" width="10.44140625" style="117" customWidth="1"/>
    <col min="14095" max="14095" width="6.6640625" style="117" customWidth="1"/>
    <col min="14096" max="14336" width="0" style="117" hidden="1"/>
    <col min="14337" max="14337" width="3.6640625" style="117" customWidth="1"/>
    <col min="14338" max="14338" width="9.44140625" style="117" customWidth="1"/>
    <col min="14339" max="14350" width="10.44140625" style="117" customWidth="1"/>
    <col min="14351" max="14351" width="6.6640625" style="117" customWidth="1"/>
    <col min="14352" max="14592" width="0" style="117" hidden="1"/>
    <col min="14593" max="14593" width="3.6640625" style="117" customWidth="1"/>
    <col min="14594" max="14594" width="9.44140625" style="117" customWidth="1"/>
    <col min="14595" max="14606" width="10.44140625" style="117" customWidth="1"/>
    <col min="14607" max="14607" width="6.6640625" style="117" customWidth="1"/>
    <col min="14608" max="14848" width="0" style="117" hidden="1"/>
    <col min="14849" max="14849" width="3.6640625" style="117" customWidth="1"/>
    <col min="14850" max="14850" width="9.44140625" style="117" customWidth="1"/>
    <col min="14851" max="14862" width="10.44140625" style="117" customWidth="1"/>
    <col min="14863" max="14863" width="6.6640625" style="117" customWidth="1"/>
    <col min="14864" max="15104" width="0" style="117" hidden="1"/>
    <col min="15105" max="15105" width="3.6640625" style="117" customWidth="1"/>
    <col min="15106" max="15106" width="9.44140625" style="117" customWidth="1"/>
    <col min="15107" max="15118" width="10.44140625" style="117" customWidth="1"/>
    <col min="15119" max="15119" width="6.6640625" style="117" customWidth="1"/>
    <col min="15120" max="15360" width="0" style="117" hidden="1"/>
    <col min="15361" max="15361" width="3.6640625" style="117" customWidth="1"/>
    <col min="15362" max="15362" width="9.44140625" style="117" customWidth="1"/>
    <col min="15363" max="15374" width="10.44140625" style="117" customWidth="1"/>
    <col min="15375" max="15375" width="6.6640625" style="117" customWidth="1"/>
    <col min="15376" max="15616" width="0" style="117" hidden="1"/>
    <col min="15617" max="15617" width="3.6640625" style="117" customWidth="1"/>
    <col min="15618" max="15618" width="9.44140625" style="117" customWidth="1"/>
    <col min="15619" max="15630" width="10.44140625" style="117" customWidth="1"/>
    <col min="15631" max="15631" width="6.6640625" style="117" customWidth="1"/>
    <col min="15632" max="15872" width="0" style="117" hidden="1"/>
    <col min="15873" max="15873" width="3.6640625" style="117" customWidth="1"/>
    <col min="15874" max="15874" width="9.44140625" style="117" customWidth="1"/>
    <col min="15875" max="15886" width="10.44140625" style="117" customWidth="1"/>
    <col min="15887" max="15887" width="6.6640625" style="117" customWidth="1"/>
    <col min="15888" max="16128" width="0" style="117" hidden="1"/>
    <col min="16129" max="16129" width="3.6640625" style="117" customWidth="1"/>
    <col min="16130" max="16130" width="9.44140625" style="117" customWidth="1"/>
    <col min="16131" max="16142" width="10.44140625" style="117" customWidth="1"/>
    <col min="16143" max="16143" width="6.6640625" style="117" customWidth="1"/>
    <col min="16144" max="16384" width="0" style="117" hidden="1"/>
  </cols>
  <sheetData>
    <row r="1" spans="1:15" ht="24.75" customHeight="1">
      <c r="A1" s="116"/>
      <c r="B1" s="233" t="s">
        <v>33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116"/>
    </row>
    <row r="2" spans="1: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5">
      <c r="A3" s="116"/>
      <c r="B3" s="116"/>
      <c r="C3" s="116" t="s">
        <v>34</v>
      </c>
      <c r="D3" s="116" t="s">
        <v>35</v>
      </c>
      <c r="E3" s="116" t="s">
        <v>36</v>
      </c>
      <c r="F3" s="116" t="s">
        <v>37</v>
      </c>
      <c r="G3" s="116" t="s">
        <v>38</v>
      </c>
      <c r="H3" s="116" t="s">
        <v>39</v>
      </c>
      <c r="I3" s="116" t="s">
        <v>40</v>
      </c>
      <c r="J3" s="116" t="s">
        <v>41</v>
      </c>
      <c r="K3" s="116" t="s">
        <v>42</v>
      </c>
      <c r="L3" s="116" t="s">
        <v>43</v>
      </c>
      <c r="M3" s="116" t="s">
        <v>44</v>
      </c>
      <c r="N3" s="116" t="s">
        <v>45</v>
      </c>
      <c r="O3" s="116"/>
    </row>
    <row r="4" spans="1:15">
      <c r="A4" s="116"/>
      <c r="B4" s="116" t="s">
        <v>46</v>
      </c>
      <c r="C4" s="118">
        <f>'Demonstrativo Anual'!C106</f>
        <v>0</v>
      </c>
      <c r="D4" s="118">
        <f>'Demonstrativo Anual'!D106</f>
        <v>0</v>
      </c>
      <c r="E4" s="118">
        <f>'Demonstrativo Anual'!E106</f>
        <v>0</v>
      </c>
      <c r="F4" s="118">
        <f>'Demonstrativo Anual'!F106</f>
        <v>0</v>
      </c>
      <c r="G4" s="118">
        <f>'Demonstrativo Anual'!G106</f>
        <v>0</v>
      </c>
      <c r="H4" s="118">
        <f>'Demonstrativo Anual'!H106</f>
        <v>0</v>
      </c>
      <c r="I4" s="118">
        <f>'Demonstrativo Anual'!I106</f>
        <v>0</v>
      </c>
      <c r="J4" s="118">
        <f>'Demonstrativo Anual'!J106</f>
        <v>0</v>
      </c>
      <c r="K4" s="118">
        <f>'Demonstrativo Anual'!K106</f>
        <v>0</v>
      </c>
      <c r="L4" s="118">
        <f>'Demonstrativo Anual'!L106</f>
        <v>0</v>
      </c>
      <c r="M4" s="118">
        <f>'Demonstrativo Anual'!M106</f>
        <v>0</v>
      </c>
      <c r="N4" s="118">
        <f>'Demonstrativo Anual'!N106</f>
        <v>0</v>
      </c>
      <c r="O4" s="116"/>
    </row>
    <row r="5" spans="1:15">
      <c r="A5" s="116"/>
      <c r="B5" s="116" t="s">
        <v>47</v>
      </c>
      <c r="C5" s="118">
        <f>'Demonstrativo Anual'!C209</f>
        <v>0</v>
      </c>
      <c r="D5" s="118">
        <f>'Demonstrativo Anual'!D209</f>
        <v>0</v>
      </c>
      <c r="E5" s="118">
        <f>'Demonstrativo Anual'!E209</f>
        <v>0</v>
      </c>
      <c r="F5" s="118">
        <f>'Demonstrativo Anual'!F209</f>
        <v>0</v>
      </c>
      <c r="G5" s="118">
        <f>'Demonstrativo Anual'!G209</f>
        <v>0</v>
      </c>
      <c r="H5" s="118">
        <f>'Demonstrativo Anual'!H209</f>
        <v>0</v>
      </c>
      <c r="I5" s="118">
        <f>'Demonstrativo Anual'!I209</f>
        <v>0</v>
      </c>
      <c r="J5" s="118">
        <f>'Demonstrativo Anual'!J209</f>
        <v>0</v>
      </c>
      <c r="K5" s="118">
        <f>'Demonstrativo Anual'!K209</f>
        <v>0</v>
      </c>
      <c r="L5" s="118">
        <f>'Demonstrativo Anual'!L209</f>
        <v>0</v>
      </c>
      <c r="M5" s="118">
        <f>'Demonstrativo Anual'!M209</f>
        <v>0</v>
      </c>
      <c r="N5" s="118">
        <f>'Demonstrativo Anual'!N209</f>
        <v>0</v>
      </c>
      <c r="O5" s="116"/>
    </row>
    <row r="6" spans="1:1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</row>
    <row r="7" spans="1:1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</row>
    <row r="8" spans="1:1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</row>
    <row r="9" spans="1:1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</row>
    <row r="10" spans="1:1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</row>
    <row r="11" spans="1:1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</row>
    <row r="12" spans="1:1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</row>
    <row r="13" spans="1:1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</row>
    <row r="14" spans="1:1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</row>
    <row r="16" spans="1:1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</row>
    <row r="17" spans="1:1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</row>
    <row r="18" spans="1:1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</row>
    <row r="19" spans="1:1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</row>
    <row r="20" spans="1:1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</row>
    <row r="21" spans="1:1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</row>
  </sheetData>
  <sheetProtection sheet="1" objects="1" scenarios="1"/>
  <mergeCells count="1">
    <mergeCell ref="B1:N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4"/>
  </sheetPr>
  <dimension ref="A1:N2000"/>
  <sheetViews>
    <sheetView zoomScale="85" zoomScaleNormal="85" workbookViewId="0">
      <pane ySplit="3" topLeftCell="A4" activePane="bottomLeft" state="frozen"/>
      <selection activeCell="B8" sqref="B8"/>
      <selection pane="bottomLeft" activeCell="J6" sqref="J6"/>
    </sheetView>
  </sheetViews>
  <sheetFormatPr defaultRowHeight="14.4"/>
  <cols>
    <col min="1" max="1" width="8.88671875" style="126"/>
    <col min="2" max="2" width="33" style="127" customWidth="1"/>
    <col min="3" max="3" width="10.5546875" style="127" customWidth="1"/>
    <col min="4" max="4" width="14.44140625" style="204" customWidth="1"/>
    <col min="5" max="5" width="14.21875" style="202" customWidth="1"/>
    <col min="6" max="6" width="14.6640625" style="204" customWidth="1"/>
    <col min="7" max="7" width="22.109375" style="127" customWidth="1"/>
    <col min="8" max="8" width="10" style="127" customWidth="1"/>
    <col min="9" max="9" width="13.88671875" style="127" customWidth="1"/>
    <col min="10" max="10" width="15.6640625" style="132" customWidth="1"/>
    <col min="11" max="11" width="20.33203125" style="121" customWidth="1"/>
    <col min="12" max="12" width="19" style="121" customWidth="1"/>
    <col min="13" max="13" width="9.5546875" style="119" bestFit="1" customWidth="1"/>
  </cols>
  <sheetData>
    <row r="1" spans="1:14" ht="24" customHeight="1">
      <c r="A1" s="234" t="s">
        <v>48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4" ht="17.25" customHeight="1">
      <c r="A2" s="235" t="s">
        <v>49</v>
      </c>
      <c r="B2" s="236"/>
      <c r="C2" s="236"/>
      <c r="D2" s="236"/>
      <c r="E2" s="236"/>
      <c r="F2" s="236"/>
      <c r="G2" s="236"/>
      <c r="H2" s="236"/>
      <c r="I2" s="236"/>
      <c r="J2" s="120"/>
    </row>
    <row r="3" spans="1:14" s="127" customFormat="1">
      <c r="A3" s="122" t="s">
        <v>4</v>
      </c>
      <c r="B3" s="123" t="s">
        <v>50</v>
      </c>
      <c r="C3" s="123" t="s">
        <v>51</v>
      </c>
      <c r="D3" s="203" t="s">
        <v>86</v>
      </c>
      <c r="E3" s="206" t="s">
        <v>88</v>
      </c>
      <c r="F3" s="205" t="s">
        <v>87</v>
      </c>
      <c r="G3" s="123" t="s">
        <v>52</v>
      </c>
      <c r="H3" s="123" t="s">
        <v>53</v>
      </c>
      <c r="I3" s="123" t="s">
        <v>54</v>
      </c>
      <c r="J3" s="124" t="s">
        <v>55</v>
      </c>
      <c r="K3" s="125" t="s">
        <v>56</v>
      </c>
      <c r="L3" s="125" t="s">
        <v>57</v>
      </c>
      <c r="M3" s="126"/>
    </row>
    <row r="4" spans="1:14">
      <c r="A4" s="128">
        <v>1</v>
      </c>
      <c r="B4" s="127" t="s">
        <v>58</v>
      </c>
      <c r="C4" s="127" t="s">
        <v>51</v>
      </c>
      <c r="D4" s="204">
        <v>10</v>
      </c>
      <c r="E4" s="202">
        <v>0.5</v>
      </c>
      <c r="F4" s="207">
        <f>SUM(D4,(D4*E4))</f>
        <v>15</v>
      </c>
      <c r="G4" s="127" t="s">
        <v>59</v>
      </c>
      <c r="H4" s="127">
        <v>5</v>
      </c>
      <c r="I4" s="127">
        <v>6</v>
      </c>
      <c r="J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</f>
        <v>35</v>
      </c>
      <c r="K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10</v>
      </c>
      <c r="L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50</v>
      </c>
      <c r="M4" s="130"/>
      <c r="N4" s="131"/>
    </row>
    <row r="5" spans="1:14">
      <c r="A5" s="126">
        <v>2</v>
      </c>
      <c r="B5" s="127" t="s">
        <v>60</v>
      </c>
      <c r="C5" s="127" t="s">
        <v>51</v>
      </c>
      <c r="D5" s="204">
        <v>30</v>
      </c>
      <c r="E5" s="202">
        <v>0.5</v>
      </c>
      <c r="F5" s="207">
        <f t="shared" ref="F5:F68" si="0">SUM(D5,(D5*E5))</f>
        <v>45</v>
      </c>
      <c r="G5" s="127" t="s">
        <v>59</v>
      </c>
      <c r="H5" s="127">
        <v>5</v>
      </c>
      <c r="I5" s="127">
        <v>5</v>
      </c>
      <c r="J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</f>
        <v>10</v>
      </c>
      <c r="K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25</v>
      </c>
      <c r="L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40</v>
      </c>
      <c r="M5" s="130"/>
      <c r="N5" s="131"/>
    </row>
    <row r="6" spans="1:14">
      <c r="A6" s="126">
        <v>3</v>
      </c>
      <c r="B6" s="127" t="s">
        <v>61</v>
      </c>
      <c r="C6" s="127" t="s">
        <v>51</v>
      </c>
      <c r="D6" s="204">
        <v>100</v>
      </c>
      <c r="E6" s="202">
        <v>0.1</v>
      </c>
      <c r="F6" s="207">
        <f t="shared" si="0"/>
        <v>110</v>
      </c>
      <c r="G6" s="127" t="s">
        <v>62</v>
      </c>
      <c r="H6" s="127">
        <v>3</v>
      </c>
      <c r="I6" s="127">
        <v>2</v>
      </c>
      <c r="J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</f>
        <v>4</v>
      </c>
      <c r="K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30</v>
      </c>
      <c r="L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10</v>
      </c>
      <c r="M6" s="130"/>
      <c r="N6" s="131"/>
    </row>
    <row r="7" spans="1:14">
      <c r="F7" s="207">
        <f t="shared" si="0"/>
        <v>0</v>
      </c>
      <c r="J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</f>
        <v>0</v>
      </c>
      <c r="K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" spans="1:14">
      <c r="F8" s="207">
        <f t="shared" si="0"/>
        <v>0</v>
      </c>
      <c r="J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</f>
        <v>0</v>
      </c>
      <c r="K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" spans="1:14">
      <c r="F9" s="207">
        <f t="shared" si="0"/>
        <v>0</v>
      </c>
      <c r="J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</f>
        <v>0</v>
      </c>
      <c r="K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" spans="1:14">
      <c r="F10" s="207">
        <f t="shared" si="0"/>
        <v>0</v>
      </c>
      <c r="J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</f>
        <v>0</v>
      </c>
      <c r="K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" spans="1:14">
      <c r="F11" s="207">
        <f t="shared" si="0"/>
        <v>0</v>
      </c>
      <c r="J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</f>
        <v>0</v>
      </c>
      <c r="K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" spans="1:14">
      <c r="F12" s="207">
        <f t="shared" si="0"/>
        <v>0</v>
      </c>
      <c r="J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</f>
        <v>0</v>
      </c>
      <c r="K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" spans="1:14">
      <c r="F13" s="207">
        <f t="shared" si="0"/>
        <v>0</v>
      </c>
      <c r="J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</f>
        <v>0</v>
      </c>
      <c r="K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" spans="1:14">
      <c r="F14" s="207">
        <f t="shared" si="0"/>
        <v>0</v>
      </c>
      <c r="J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</f>
        <v>0</v>
      </c>
      <c r="K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" spans="1:14">
      <c r="F15" s="207">
        <f t="shared" si="0"/>
        <v>0</v>
      </c>
      <c r="J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</f>
        <v>0</v>
      </c>
      <c r="K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" spans="1:14">
      <c r="F16" s="207">
        <f t="shared" si="0"/>
        <v>0</v>
      </c>
      <c r="J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</f>
        <v>0</v>
      </c>
      <c r="K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" spans="6:12">
      <c r="F17" s="207">
        <f t="shared" si="0"/>
        <v>0</v>
      </c>
      <c r="J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</f>
        <v>0</v>
      </c>
      <c r="K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" spans="6:12">
      <c r="F18" s="207">
        <f t="shared" si="0"/>
        <v>0</v>
      </c>
      <c r="J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</f>
        <v>0</v>
      </c>
      <c r="K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" spans="6:12">
      <c r="F19" s="207">
        <f t="shared" si="0"/>
        <v>0</v>
      </c>
      <c r="J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</f>
        <v>0</v>
      </c>
      <c r="K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" spans="6:12">
      <c r="F20" s="207">
        <f t="shared" si="0"/>
        <v>0</v>
      </c>
      <c r="J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</f>
        <v>0</v>
      </c>
      <c r="K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" spans="6:12">
      <c r="F21" s="207">
        <f t="shared" si="0"/>
        <v>0</v>
      </c>
      <c r="J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</f>
        <v>0</v>
      </c>
      <c r="K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" spans="6:12">
      <c r="F22" s="207">
        <f t="shared" si="0"/>
        <v>0</v>
      </c>
      <c r="J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</f>
        <v>0</v>
      </c>
      <c r="K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" spans="6:12">
      <c r="F23" s="207">
        <f t="shared" si="0"/>
        <v>0</v>
      </c>
      <c r="J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</f>
        <v>0</v>
      </c>
      <c r="K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" spans="6:12">
      <c r="F24" s="207">
        <f t="shared" si="0"/>
        <v>0</v>
      </c>
      <c r="J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</f>
        <v>0</v>
      </c>
      <c r="K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" spans="6:12">
      <c r="F25" s="207">
        <f t="shared" si="0"/>
        <v>0</v>
      </c>
      <c r="J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</f>
        <v>0</v>
      </c>
      <c r="K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" spans="6:12">
      <c r="F26" s="207">
        <f t="shared" si="0"/>
        <v>0</v>
      </c>
      <c r="J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</f>
        <v>0</v>
      </c>
      <c r="K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" spans="6:12">
      <c r="F27" s="207">
        <f t="shared" si="0"/>
        <v>0</v>
      </c>
      <c r="J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</f>
        <v>0</v>
      </c>
      <c r="K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" spans="6:12">
      <c r="F28" s="207">
        <f t="shared" si="0"/>
        <v>0</v>
      </c>
      <c r="J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</f>
        <v>0</v>
      </c>
      <c r="K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" spans="6:12">
      <c r="F29" s="207">
        <f t="shared" si="0"/>
        <v>0</v>
      </c>
      <c r="J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</f>
        <v>0</v>
      </c>
      <c r="K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" spans="6:12">
      <c r="F30" s="207">
        <f t="shared" si="0"/>
        <v>0</v>
      </c>
      <c r="J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</f>
        <v>0</v>
      </c>
      <c r="K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" spans="6:12">
      <c r="F31" s="207">
        <f t="shared" si="0"/>
        <v>0</v>
      </c>
      <c r="J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</f>
        <v>0</v>
      </c>
      <c r="K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" spans="6:12">
      <c r="F32" s="207">
        <f t="shared" si="0"/>
        <v>0</v>
      </c>
      <c r="J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</f>
        <v>0</v>
      </c>
      <c r="K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" spans="6:12">
      <c r="F33" s="207">
        <f t="shared" si="0"/>
        <v>0</v>
      </c>
      <c r="J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</f>
        <v>0</v>
      </c>
      <c r="K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" spans="6:12">
      <c r="F34" s="207">
        <f t="shared" si="0"/>
        <v>0</v>
      </c>
      <c r="J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</f>
        <v>0</v>
      </c>
      <c r="K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" spans="6:12">
      <c r="F35" s="207">
        <f t="shared" si="0"/>
        <v>0</v>
      </c>
      <c r="J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</f>
        <v>0</v>
      </c>
      <c r="K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" spans="6:12">
      <c r="F36" s="207">
        <f t="shared" si="0"/>
        <v>0</v>
      </c>
      <c r="J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</f>
        <v>0</v>
      </c>
      <c r="K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" spans="6:12">
      <c r="F37" s="207">
        <f t="shared" si="0"/>
        <v>0</v>
      </c>
      <c r="J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</f>
        <v>0</v>
      </c>
      <c r="K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" spans="6:12">
      <c r="F38" s="207">
        <f t="shared" si="0"/>
        <v>0</v>
      </c>
      <c r="J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</f>
        <v>0</v>
      </c>
      <c r="K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" spans="6:12">
      <c r="F39" s="207">
        <f t="shared" si="0"/>
        <v>0</v>
      </c>
      <c r="J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</f>
        <v>0</v>
      </c>
      <c r="K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" spans="6:12">
      <c r="F40" s="207">
        <f t="shared" si="0"/>
        <v>0</v>
      </c>
      <c r="J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</f>
        <v>0</v>
      </c>
      <c r="K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" spans="6:12">
      <c r="F41" s="207">
        <f t="shared" si="0"/>
        <v>0</v>
      </c>
      <c r="J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</f>
        <v>0</v>
      </c>
      <c r="K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" spans="6:12">
      <c r="F42" s="207">
        <f t="shared" si="0"/>
        <v>0</v>
      </c>
      <c r="J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</f>
        <v>0</v>
      </c>
      <c r="K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" spans="6:12">
      <c r="F43" s="207">
        <f t="shared" si="0"/>
        <v>0</v>
      </c>
      <c r="J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</f>
        <v>0</v>
      </c>
      <c r="K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" spans="6:12">
      <c r="F44" s="207">
        <f t="shared" si="0"/>
        <v>0</v>
      </c>
      <c r="J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</f>
        <v>0</v>
      </c>
      <c r="K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" spans="6:12">
      <c r="F45" s="207">
        <f t="shared" si="0"/>
        <v>0</v>
      </c>
      <c r="J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</f>
        <v>0</v>
      </c>
      <c r="K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" spans="6:12">
      <c r="F46" s="207">
        <f t="shared" si="0"/>
        <v>0</v>
      </c>
      <c r="J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</f>
        <v>0</v>
      </c>
      <c r="K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" spans="6:12">
      <c r="F47" s="207">
        <f t="shared" si="0"/>
        <v>0</v>
      </c>
      <c r="J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</f>
        <v>0</v>
      </c>
      <c r="K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" spans="6:12">
      <c r="F48" s="207">
        <f t="shared" si="0"/>
        <v>0</v>
      </c>
      <c r="J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</f>
        <v>0</v>
      </c>
      <c r="K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" spans="6:12">
      <c r="F49" s="207">
        <f t="shared" si="0"/>
        <v>0</v>
      </c>
      <c r="J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</f>
        <v>0</v>
      </c>
      <c r="K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" spans="6:12">
      <c r="F50" s="207">
        <f t="shared" si="0"/>
        <v>0</v>
      </c>
      <c r="J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</f>
        <v>0</v>
      </c>
      <c r="K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" spans="6:12">
      <c r="F51" s="207">
        <f t="shared" si="0"/>
        <v>0</v>
      </c>
      <c r="J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</f>
        <v>0</v>
      </c>
      <c r="K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" spans="6:12">
      <c r="F52" s="207">
        <f t="shared" si="0"/>
        <v>0</v>
      </c>
      <c r="J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</f>
        <v>0</v>
      </c>
      <c r="K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" spans="6:12">
      <c r="F53" s="207">
        <f t="shared" si="0"/>
        <v>0</v>
      </c>
      <c r="J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</f>
        <v>0</v>
      </c>
      <c r="K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" spans="6:12">
      <c r="F54" s="207">
        <f t="shared" si="0"/>
        <v>0</v>
      </c>
      <c r="J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</f>
        <v>0</v>
      </c>
      <c r="K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" spans="6:12">
      <c r="F55" s="207">
        <f t="shared" si="0"/>
        <v>0</v>
      </c>
      <c r="J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</f>
        <v>0</v>
      </c>
      <c r="K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" spans="6:12">
      <c r="F56" s="207">
        <f t="shared" si="0"/>
        <v>0</v>
      </c>
      <c r="J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</f>
        <v>0</v>
      </c>
      <c r="K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" spans="6:12">
      <c r="F57" s="207">
        <f t="shared" si="0"/>
        <v>0</v>
      </c>
      <c r="J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</f>
        <v>0</v>
      </c>
      <c r="K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" spans="6:12">
      <c r="F58" s="207">
        <f t="shared" si="0"/>
        <v>0</v>
      </c>
      <c r="J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</f>
        <v>0</v>
      </c>
      <c r="K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" spans="6:12">
      <c r="F59" s="207">
        <f t="shared" si="0"/>
        <v>0</v>
      </c>
      <c r="J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</f>
        <v>0</v>
      </c>
      <c r="K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" spans="6:12">
      <c r="F60" s="207">
        <f t="shared" si="0"/>
        <v>0</v>
      </c>
      <c r="J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</f>
        <v>0</v>
      </c>
      <c r="K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" spans="6:12">
      <c r="F61" s="207">
        <f t="shared" si="0"/>
        <v>0</v>
      </c>
      <c r="J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</f>
        <v>0</v>
      </c>
      <c r="K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" spans="6:12">
      <c r="F62" s="207">
        <f t="shared" si="0"/>
        <v>0</v>
      </c>
      <c r="J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</f>
        <v>0</v>
      </c>
      <c r="K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" spans="6:12">
      <c r="F63" s="207">
        <f t="shared" si="0"/>
        <v>0</v>
      </c>
      <c r="J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</f>
        <v>0</v>
      </c>
      <c r="K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" spans="6:12">
      <c r="F64" s="207">
        <f t="shared" si="0"/>
        <v>0</v>
      </c>
      <c r="J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</f>
        <v>0</v>
      </c>
      <c r="K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" spans="6:12">
      <c r="F65" s="207">
        <f t="shared" si="0"/>
        <v>0</v>
      </c>
      <c r="J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</f>
        <v>0</v>
      </c>
      <c r="K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" spans="6:12">
      <c r="F66" s="207">
        <f t="shared" si="0"/>
        <v>0</v>
      </c>
      <c r="J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</f>
        <v>0</v>
      </c>
      <c r="K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" spans="6:12">
      <c r="F67" s="207">
        <f t="shared" si="0"/>
        <v>0</v>
      </c>
      <c r="J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</f>
        <v>0</v>
      </c>
      <c r="K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" spans="6:12">
      <c r="F68" s="207">
        <f t="shared" si="0"/>
        <v>0</v>
      </c>
      <c r="J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</f>
        <v>0</v>
      </c>
      <c r="K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" spans="6:12">
      <c r="F69" s="207">
        <f t="shared" ref="F69:F132" si="1">SUM(D69,(D69*E69))</f>
        <v>0</v>
      </c>
      <c r="J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</f>
        <v>0</v>
      </c>
      <c r="K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" spans="6:12">
      <c r="F70" s="207">
        <f t="shared" si="1"/>
        <v>0</v>
      </c>
      <c r="J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</f>
        <v>0</v>
      </c>
      <c r="K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" spans="6:12">
      <c r="F71" s="207">
        <f t="shared" si="1"/>
        <v>0</v>
      </c>
      <c r="J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</f>
        <v>0</v>
      </c>
      <c r="K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" spans="6:12">
      <c r="F72" s="207">
        <f t="shared" si="1"/>
        <v>0</v>
      </c>
      <c r="J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</f>
        <v>0</v>
      </c>
      <c r="K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" spans="6:12">
      <c r="F73" s="207">
        <f t="shared" si="1"/>
        <v>0</v>
      </c>
      <c r="J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</f>
        <v>0</v>
      </c>
      <c r="K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" spans="6:12">
      <c r="F74" s="207">
        <f t="shared" si="1"/>
        <v>0</v>
      </c>
      <c r="J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</f>
        <v>0</v>
      </c>
      <c r="K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" spans="6:12">
      <c r="F75" s="207">
        <f t="shared" si="1"/>
        <v>0</v>
      </c>
      <c r="J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</f>
        <v>0</v>
      </c>
      <c r="K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" spans="6:12">
      <c r="F76" s="207">
        <f t="shared" si="1"/>
        <v>0</v>
      </c>
      <c r="J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</f>
        <v>0</v>
      </c>
      <c r="K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" spans="6:12">
      <c r="F77" s="207">
        <f t="shared" si="1"/>
        <v>0</v>
      </c>
      <c r="J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</f>
        <v>0</v>
      </c>
      <c r="K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" spans="6:12">
      <c r="F78" s="207">
        <f t="shared" si="1"/>
        <v>0</v>
      </c>
      <c r="J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</f>
        <v>0</v>
      </c>
      <c r="K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" spans="6:12">
      <c r="F79" s="207">
        <f t="shared" si="1"/>
        <v>0</v>
      </c>
      <c r="J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</f>
        <v>0</v>
      </c>
      <c r="K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" spans="6:12">
      <c r="F80" s="207">
        <f t="shared" si="1"/>
        <v>0</v>
      </c>
      <c r="J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</f>
        <v>0</v>
      </c>
      <c r="K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" spans="6:12">
      <c r="F81" s="207">
        <f t="shared" si="1"/>
        <v>0</v>
      </c>
      <c r="J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</f>
        <v>0</v>
      </c>
      <c r="K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" spans="6:12">
      <c r="F82" s="207">
        <f t="shared" si="1"/>
        <v>0</v>
      </c>
      <c r="J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</f>
        <v>0</v>
      </c>
      <c r="K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" spans="6:12">
      <c r="F83" s="207">
        <f t="shared" si="1"/>
        <v>0</v>
      </c>
      <c r="J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</f>
        <v>0</v>
      </c>
      <c r="K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" spans="6:12">
      <c r="F84" s="207">
        <f t="shared" si="1"/>
        <v>0</v>
      </c>
      <c r="J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</f>
        <v>0</v>
      </c>
      <c r="K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" spans="6:12">
      <c r="F85" s="207">
        <f t="shared" si="1"/>
        <v>0</v>
      </c>
      <c r="J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</f>
        <v>0</v>
      </c>
      <c r="K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" spans="6:12">
      <c r="F86" s="207">
        <f t="shared" si="1"/>
        <v>0</v>
      </c>
      <c r="J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</f>
        <v>0</v>
      </c>
      <c r="K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" spans="6:12">
      <c r="F87" s="207">
        <f t="shared" si="1"/>
        <v>0</v>
      </c>
      <c r="J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</f>
        <v>0</v>
      </c>
      <c r="K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" spans="6:12">
      <c r="F88" s="207">
        <f t="shared" si="1"/>
        <v>0</v>
      </c>
      <c r="J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</f>
        <v>0</v>
      </c>
      <c r="K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" spans="6:12">
      <c r="F89" s="207">
        <f t="shared" si="1"/>
        <v>0</v>
      </c>
      <c r="J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</f>
        <v>0</v>
      </c>
      <c r="K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" spans="6:12">
      <c r="F90" s="207">
        <f t="shared" si="1"/>
        <v>0</v>
      </c>
      <c r="J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</f>
        <v>0</v>
      </c>
      <c r="K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" spans="6:12">
      <c r="F91" s="207">
        <f t="shared" si="1"/>
        <v>0</v>
      </c>
      <c r="J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</f>
        <v>0</v>
      </c>
      <c r="K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" spans="6:12">
      <c r="F92" s="207">
        <f t="shared" si="1"/>
        <v>0</v>
      </c>
      <c r="J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</f>
        <v>0</v>
      </c>
      <c r="K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" spans="6:12">
      <c r="F93" s="207">
        <f t="shared" si="1"/>
        <v>0</v>
      </c>
      <c r="J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</f>
        <v>0</v>
      </c>
      <c r="K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" spans="6:12">
      <c r="F94" s="207">
        <f t="shared" si="1"/>
        <v>0</v>
      </c>
      <c r="J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</f>
        <v>0</v>
      </c>
      <c r="K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" spans="6:12">
      <c r="F95" s="207">
        <f t="shared" si="1"/>
        <v>0</v>
      </c>
      <c r="J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</f>
        <v>0</v>
      </c>
      <c r="K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" spans="6:12">
      <c r="F96" s="207">
        <f t="shared" si="1"/>
        <v>0</v>
      </c>
      <c r="J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</f>
        <v>0</v>
      </c>
      <c r="K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" spans="6:12">
      <c r="F97" s="207">
        <f t="shared" si="1"/>
        <v>0</v>
      </c>
      <c r="J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</f>
        <v>0</v>
      </c>
      <c r="K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" spans="6:12">
      <c r="F98" s="207">
        <f t="shared" si="1"/>
        <v>0</v>
      </c>
      <c r="J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</f>
        <v>0</v>
      </c>
      <c r="K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" spans="6:12">
      <c r="F99" s="207">
        <f t="shared" si="1"/>
        <v>0</v>
      </c>
      <c r="J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</f>
        <v>0</v>
      </c>
      <c r="K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" spans="6:12">
      <c r="F100" s="207">
        <f t="shared" si="1"/>
        <v>0</v>
      </c>
      <c r="J1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</f>
        <v>0</v>
      </c>
      <c r="K1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" spans="6:12">
      <c r="F101" s="207">
        <f t="shared" si="1"/>
        <v>0</v>
      </c>
      <c r="J1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</f>
        <v>0</v>
      </c>
      <c r="K1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" spans="6:12">
      <c r="F102" s="207">
        <f t="shared" si="1"/>
        <v>0</v>
      </c>
      <c r="J1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</f>
        <v>0</v>
      </c>
      <c r="K1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" spans="6:12">
      <c r="F103" s="207">
        <f t="shared" si="1"/>
        <v>0</v>
      </c>
      <c r="J1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</f>
        <v>0</v>
      </c>
      <c r="K1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" spans="6:12">
      <c r="F104" s="207">
        <f t="shared" si="1"/>
        <v>0</v>
      </c>
      <c r="J1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</f>
        <v>0</v>
      </c>
      <c r="K1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" spans="6:12">
      <c r="F105" s="207">
        <f t="shared" si="1"/>
        <v>0</v>
      </c>
      <c r="J1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</f>
        <v>0</v>
      </c>
      <c r="K1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" spans="6:12">
      <c r="F106" s="207">
        <f t="shared" si="1"/>
        <v>0</v>
      </c>
      <c r="J1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</f>
        <v>0</v>
      </c>
      <c r="K1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" spans="6:12">
      <c r="F107" s="207">
        <f t="shared" si="1"/>
        <v>0</v>
      </c>
      <c r="J1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</f>
        <v>0</v>
      </c>
      <c r="K1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" spans="6:12">
      <c r="F108" s="207">
        <f t="shared" si="1"/>
        <v>0</v>
      </c>
      <c r="J1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</f>
        <v>0</v>
      </c>
      <c r="K1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" spans="6:12">
      <c r="F109" s="207">
        <f t="shared" si="1"/>
        <v>0</v>
      </c>
      <c r="J1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</f>
        <v>0</v>
      </c>
      <c r="K1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" spans="6:12">
      <c r="F110" s="207">
        <f t="shared" si="1"/>
        <v>0</v>
      </c>
      <c r="J1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</f>
        <v>0</v>
      </c>
      <c r="K1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" spans="6:12">
      <c r="F111" s="207">
        <f t="shared" si="1"/>
        <v>0</v>
      </c>
      <c r="J1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</f>
        <v>0</v>
      </c>
      <c r="K1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" spans="6:12">
      <c r="F112" s="207">
        <f t="shared" si="1"/>
        <v>0</v>
      </c>
      <c r="J1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</f>
        <v>0</v>
      </c>
      <c r="K1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" spans="6:12">
      <c r="F113" s="207">
        <f t="shared" si="1"/>
        <v>0</v>
      </c>
      <c r="J1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</f>
        <v>0</v>
      </c>
      <c r="K1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" spans="6:12">
      <c r="F114" s="207">
        <f t="shared" si="1"/>
        <v>0</v>
      </c>
      <c r="J1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</f>
        <v>0</v>
      </c>
      <c r="K1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" spans="6:12">
      <c r="F115" s="207">
        <f t="shared" si="1"/>
        <v>0</v>
      </c>
      <c r="J1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</f>
        <v>0</v>
      </c>
      <c r="K1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" spans="6:12">
      <c r="F116" s="207">
        <f t="shared" si="1"/>
        <v>0</v>
      </c>
      <c r="J1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</f>
        <v>0</v>
      </c>
      <c r="K1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" spans="6:12">
      <c r="F117" s="207">
        <f t="shared" si="1"/>
        <v>0</v>
      </c>
      <c r="J1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</f>
        <v>0</v>
      </c>
      <c r="K1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" spans="6:12">
      <c r="F118" s="207">
        <f t="shared" si="1"/>
        <v>0</v>
      </c>
      <c r="J1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</f>
        <v>0</v>
      </c>
      <c r="K1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" spans="6:12">
      <c r="F119" s="207">
        <f t="shared" si="1"/>
        <v>0</v>
      </c>
      <c r="J1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</f>
        <v>0</v>
      </c>
      <c r="K1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" spans="6:12">
      <c r="F120" s="207">
        <f t="shared" si="1"/>
        <v>0</v>
      </c>
      <c r="J1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</f>
        <v>0</v>
      </c>
      <c r="K1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" spans="6:12">
      <c r="F121" s="207">
        <f t="shared" si="1"/>
        <v>0</v>
      </c>
      <c r="J1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</f>
        <v>0</v>
      </c>
      <c r="K1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" spans="6:12">
      <c r="F122" s="207">
        <f t="shared" si="1"/>
        <v>0</v>
      </c>
      <c r="J1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</f>
        <v>0</v>
      </c>
      <c r="K1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" spans="6:12">
      <c r="F123" s="207">
        <f t="shared" si="1"/>
        <v>0</v>
      </c>
      <c r="J1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</f>
        <v>0</v>
      </c>
      <c r="K1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" spans="6:12">
      <c r="F124" s="207">
        <f t="shared" si="1"/>
        <v>0</v>
      </c>
      <c r="J1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</f>
        <v>0</v>
      </c>
      <c r="K1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" spans="6:12">
      <c r="F125" s="207">
        <f t="shared" si="1"/>
        <v>0</v>
      </c>
      <c r="J1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</f>
        <v>0</v>
      </c>
      <c r="K1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" spans="6:12">
      <c r="F126" s="207">
        <f t="shared" si="1"/>
        <v>0</v>
      </c>
      <c r="J1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</f>
        <v>0</v>
      </c>
      <c r="K1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" spans="6:12">
      <c r="F127" s="207">
        <f t="shared" si="1"/>
        <v>0</v>
      </c>
      <c r="J1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</f>
        <v>0</v>
      </c>
      <c r="K1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" spans="6:12">
      <c r="F128" s="207">
        <f t="shared" si="1"/>
        <v>0</v>
      </c>
      <c r="J1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</f>
        <v>0</v>
      </c>
      <c r="K1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" spans="6:12">
      <c r="F129" s="207">
        <f t="shared" si="1"/>
        <v>0</v>
      </c>
      <c r="J1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</f>
        <v>0</v>
      </c>
      <c r="K1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" spans="6:12">
      <c r="F130" s="207">
        <f t="shared" si="1"/>
        <v>0</v>
      </c>
      <c r="J1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</f>
        <v>0</v>
      </c>
      <c r="K1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" spans="6:12">
      <c r="F131" s="207">
        <f t="shared" si="1"/>
        <v>0</v>
      </c>
      <c r="J1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</f>
        <v>0</v>
      </c>
      <c r="K1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" spans="6:12">
      <c r="F132" s="207">
        <f t="shared" si="1"/>
        <v>0</v>
      </c>
      <c r="J1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</f>
        <v>0</v>
      </c>
      <c r="K1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" spans="6:12">
      <c r="F133" s="207">
        <f t="shared" ref="F133:F196" si="2">SUM(D133,(D133*E133))</f>
        <v>0</v>
      </c>
      <c r="J1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</f>
        <v>0</v>
      </c>
      <c r="K1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" spans="6:12">
      <c r="F134" s="207">
        <f t="shared" si="2"/>
        <v>0</v>
      </c>
      <c r="J1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</f>
        <v>0</v>
      </c>
      <c r="K1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" spans="6:12">
      <c r="F135" s="207">
        <f t="shared" si="2"/>
        <v>0</v>
      </c>
      <c r="J1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</f>
        <v>0</v>
      </c>
      <c r="K1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" spans="6:12">
      <c r="F136" s="207">
        <f t="shared" si="2"/>
        <v>0</v>
      </c>
      <c r="J1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</f>
        <v>0</v>
      </c>
      <c r="K1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" spans="6:12">
      <c r="F137" s="207">
        <f t="shared" si="2"/>
        <v>0</v>
      </c>
      <c r="J1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</f>
        <v>0</v>
      </c>
      <c r="K1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" spans="6:12">
      <c r="F138" s="207">
        <f t="shared" si="2"/>
        <v>0</v>
      </c>
      <c r="J1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</f>
        <v>0</v>
      </c>
      <c r="K1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" spans="6:12">
      <c r="F139" s="207">
        <f t="shared" si="2"/>
        <v>0</v>
      </c>
      <c r="J1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</f>
        <v>0</v>
      </c>
      <c r="K1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" spans="6:12">
      <c r="F140" s="207">
        <f t="shared" si="2"/>
        <v>0</v>
      </c>
      <c r="J1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</f>
        <v>0</v>
      </c>
      <c r="K1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" spans="6:12">
      <c r="F141" s="207">
        <f t="shared" si="2"/>
        <v>0</v>
      </c>
      <c r="J1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</f>
        <v>0</v>
      </c>
      <c r="K1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" spans="6:12">
      <c r="F142" s="207">
        <f t="shared" si="2"/>
        <v>0</v>
      </c>
      <c r="J1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</f>
        <v>0</v>
      </c>
      <c r="K1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" spans="6:12">
      <c r="F143" s="207">
        <f t="shared" si="2"/>
        <v>0</v>
      </c>
      <c r="J1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</f>
        <v>0</v>
      </c>
      <c r="K1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" spans="6:12">
      <c r="F144" s="207">
        <f t="shared" si="2"/>
        <v>0</v>
      </c>
      <c r="J1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</f>
        <v>0</v>
      </c>
      <c r="K1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" spans="6:12">
      <c r="F145" s="207">
        <f t="shared" si="2"/>
        <v>0</v>
      </c>
      <c r="J1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</f>
        <v>0</v>
      </c>
      <c r="K1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" spans="6:12">
      <c r="F146" s="207">
        <f t="shared" si="2"/>
        <v>0</v>
      </c>
      <c r="J1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</f>
        <v>0</v>
      </c>
      <c r="K1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" spans="6:12">
      <c r="F147" s="207">
        <f t="shared" si="2"/>
        <v>0</v>
      </c>
      <c r="J1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</f>
        <v>0</v>
      </c>
      <c r="K1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" spans="6:12">
      <c r="F148" s="207">
        <f t="shared" si="2"/>
        <v>0</v>
      </c>
      <c r="J1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</f>
        <v>0</v>
      </c>
      <c r="K1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" spans="6:12">
      <c r="F149" s="207">
        <f t="shared" si="2"/>
        <v>0</v>
      </c>
      <c r="J1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</f>
        <v>0</v>
      </c>
      <c r="K1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" spans="6:12">
      <c r="F150" s="207">
        <f t="shared" si="2"/>
        <v>0</v>
      </c>
      <c r="J1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</f>
        <v>0</v>
      </c>
      <c r="K1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" spans="6:12">
      <c r="F151" s="207">
        <f t="shared" si="2"/>
        <v>0</v>
      </c>
      <c r="J1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</f>
        <v>0</v>
      </c>
      <c r="K1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" spans="6:12">
      <c r="F152" s="207">
        <f t="shared" si="2"/>
        <v>0</v>
      </c>
      <c r="J1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</f>
        <v>0</v>
      </c>
      <c r="K1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" spans="6:12">
      <c r="F153" s="207">
        <f t="shared" si="2"/>
        <v>0</v>
      </c>
      <c r="J1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</f>
        <v>0</v>
      </c>
      <c r="K1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" spans="6:12">
      <c r="F154" s="207">
        <f t="shared" si="2"/>
        <v>0</v>
      </c>
      <c r="J1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</f>
        <v>0</v>
      </c>
      <c r="K1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" spans="6:12">
      <c r="F155" s="207">
        <f t="shared" si="2"/>
        <v>0</v>
      </c>
      <c r="J1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</f>
        <v>0</v>
      </c>
      <c r="K1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" spans="6:12">
      <c r="F156" s="207">
        <f t="shared" si="2"/>
        <v>0</v>
      </c>
      <c r="J1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</f>
        <v>0</v>
      </c>
      <c r="K1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" spans="6:12">
      <c r="F157" s="207">
        <f t="shared" si="2"/>
        <v>0</v>
      </c>
      <c r="J1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</f>
        <v>0</v>
      </c>
      <c r="K1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" spans="6:12">
      <c r="F158" s="207">
        <f t="shared" si="2"/>
        <v>0</v>
      </c>
      <c r="J1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</f>
        <v>0</v>
      </c>
      <c r="K1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" spans="6:12">
      <c r="F159" s="207">
        <f t="shared" si="2"/>
        <v>0</v>
      </c>
      <c r="J1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</f>
        <v>0</v>
      </c>
      <c r="K1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" spans="6:12">
      <c r="F160" s="207">
        <f t="shared" si="2"/>
        <v>0</v>
      </c>
      <c r="J1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</f>
        <v>0</v>
      </c>
      <c r="K1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" spans="6:12">
      <c r="F161" s="207">
        <f t="shared" si="2"/>
        <v>0</v>
      </c>
      <c r="J1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</f>
        <v>0</v>
      </c>
      <c r="K1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" spans="6:12">
      <c r="F162" s="207">
        <f t="shared" si="2"/>
        <v>0</v>
      </c>
      <c r="J1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</f>
        <v>0</v>
      </c>
      <c r="K1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" spans="6:12">
      <c r="F163" s="207">
        <f t="shared" si="2"/>
        <v>0</v>
      </c>
      <c r="J1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</f>
        <v>0</v>
      </c>
      <c r="K1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" spans="6:12">
      <c r="F164" s="207">
        <f t="shared" si="2"/>
        <v>0</v>
      </c>
      <c r="J1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</f>
        <v>0</v>
      </c>
      <c r="K1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" spans="6:12">
      <c r="F165" s="207">
        <f t="shared" si="2"/>
        <v>0</v>
      </c>
      <c r="J1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</f>
        <v>0</v>
      </c>
      <c r="K1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" spans="6:12">
      <c r="F166" s="207">
        <f t="shared" si="2"/>
        <v>0</v>
      </c>
      <c r="J1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</f>
        <v>0</v>
      </c>
      <c r="K1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" spans="6:12">
      <c r="F167" s="207">
        <f t="shared" si="2"/>
        <v>0</v>
      </c>
      <c r="J1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</f>
        <v>0</v>
      </c>
      <c r="K1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" spans="6:12">
      <c r="F168" s="207">
        <f t="shared" si="2"/>
        <v>0</v>
      </c>
      <c r="J1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</f>
        <v>0</v>
      </c>
      <c r="K1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" spans="6:12">
      <c r="F169" s="207">
        <f t="shared" si="2"/>
        <v>0</v>
      </c>
      <c r="J1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</f>
        <v>0</v>
      </c>
      <c r="K1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" spans="6:12">
      <c r="F170" s="207">
        <f t="shared" si="2"/>
        <v>0</v>
      </c>
      <c r="J1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</f>
        <v>0</v>
      </c>
      <c r="K1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" spans="6:12">
      <c r="F171" s="207">
        <f t="shared" si="2"/>
        <v>0</v>
      </c>
      <c r="J1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</f>
        <v>0</v>
      </c>
      <c r="K1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" spans="6:12">
      <c r="F172" s="207">
        <f t="shared" si="2"/>
        <v>0</v>
      </c>
      <c r="J1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</f>
        <v>0</v>
      </c>
      <c r="K1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" spans="6:12">
      <c r="F173" s="207">
        <f t="shared" si="2"/>
        <v>0</v>
      </c>
      <c r="J1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</f>
        <v>0</v>
      </c>
      <c r="K1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" spans="6:12">
      <c r="F174" s="207">
        <f t="shared" si="2"/>
        <v>0</v>
      </c>
      <c r="J1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</f>
        <v>0</v>
      </c>
      <c r="K1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" spans="6:12">
      <c r="F175" s="207">
        <f t="shared" si="2"/>
        <v>0</v>
      </c>
      <c r="J1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</f>
        <v>0</v>
      </c>
      <c r="K1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" spans="6:12">
      <c r="F176" s="207">
        <f t="shared" si="2"/>
        <v>0</v>
      </c>
      <c r="J1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</f>
        <v>0</v>
      </c>
      <c r="K1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" spans="6:12">
      <c r="F177" s="207">
        <f t="shared" si="2"/>
        <v>0</v>
      </c>
      <c r="J1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</f>
        <v>0</v>
      </c>
      <c r="K1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" spans="6:12">
      <c r="F178" s="207">
        <f t="shared" si="2"/>
        <v>0</v>
      </c>
      <c r="J1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</f>
        <v>0</v>
      </c>
      <c r="K1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" spans="6:12">
      <c r="F179" s="207">
        <f t="shared" si="2"/>
        <v>0</v>
      </c>
      <c r="J1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</f>
        <v>0</v>
      </c>
      <c r="K1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" spans="6:12">
      <c r="F180" s="207">
        <f t="shared" si="2"/>
        <v>0</v>
      </c>
      <c r="J1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</f>
        <v>0</v>
      </c>
      <c r="K1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" spans="6:12">
      <c r="F181" s="207">
        <f t="shared" si="2"/>
        <v>0</v>
      </c>
      <c r="J1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</f>
        <v>0</v>
      </c>
      <c r="K1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" spans="6:12">
      <c r="F182" s="207">
        <f t="shared" si="2"/>
        <v>0</v>
      </c>
      <c r="J1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</f>
        <v>0</v>
      </c>
      <c r="K1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" spans="6:12">
      <c r="F183" s="207">
        <f t="shared" si="2"/>
        <v>0</v>
      </c>
      <c r="J1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</f>
        <v>0</v>
      </c>
      <c r="K1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" spans="6:12">
      <c r="F184" s="207">
        <f t="shared" si="2"/>
        <v>0</v>
      </c>
      <c r="J1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</f>
        <v>0</v>
      </c>
      <c r="K1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" spans="6:12">
      <c r="F185" s="207">
        <f t="shared" si="2"/>
        <v>0</v>
      </c>
      <c r="J1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</f>
        <v>0</v>
      </c>
      <c r="K1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" spans="6:12">
      <c r="F186" s="207">
        <f t="shared" si="2"/>
        <v>0</v>
      </c>
      <c r="J1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</f>
        <v>0</v>
      </c>
      <c r="K1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" spans="6:12">
      <c r="F187" s="207">
        <f t="shared" si="2"/>
        <v>0</v>
      </c>
      <c r="J1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</f>
        <v>0</v>
      </c>
      <c r="K1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" spans="6:12">
      <c r="F188" s="207">
        <f t="shared" si="2"/>
        <v>0</v>
      </c>
      <c r="J1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</f>
        <v>0</v>
      </c>
      <c r="K1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" spans="6:12">
      <c r="F189" s="207">
        <f t="shared" si="2"/>
        <v>0</v>
      </c>
      <c r="J1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</f>
        <v>0</v>
      </c>
      <c r="K1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" spans="6:12">
      <c r="F190" s="207">
        <f t="shared" si="2"/>
        <v>0</v>
      </c>
      <c r="J1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</f>
        <v>0</v>
      </c>
      <c r="K1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" spans="6:12">
      <c r="F191" s="207">
        <f t="shared" si="2"/>
        <v>0</v>
      </c>
      <c r="J1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</f>
        <v>0</v>
      </c>
      <c r="K1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" spans="6:12">
      <c r="F192" s="207">
        <f t="shared" si="2"/>
        <v>0</v>
      </c>
      <c r="J1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</f>
        <v>0</v>
      </c>
      <c r="K1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" spans="6:12">
      <c r="F193" s="207">
        <f t="shared" si="2"/>
        <v>0</v>
      </c>
      <c r="J1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</f>
        <v>0</v>
      </c>
      <c r="K1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" spans="6:12">
      <c r="F194" s="207">
        <f t="shared" si="2"/>
        <v>0</v>
      </c>
      <c r="J1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</f>
        <v>0</v>
      </c>
      <c r="K1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" spans="6:12">
      <c r="F195" s="207">
        <f t="shared" si="2"/>
        <v>0</v>
      </c>
      <c r="J1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</f>
        <v>0</v>
      </c>
      <c r="K1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" spans="6:12">
      <c r="F196" s="207">
        <f t="shared" si="2"/>
        <v>0</v>
      </c>
      <c r="J1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</f>
        <v>0</v>
      </c>
      <c r="K1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" spans="6:12">
      <c r="F197" s="207">
        <f t="shared" ref="F197:F260" si="3">SUM(D197,(D197*E197))</f>
        <v>0</v>
      </c>
      <c r="J1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</f>
        <v>0</v>
      </c>
      <c r="K1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" spans="6:12">
      <c r="F198" s="207">
        <f t="shared" si="3"/>
        <v>0</v>
      </c>
      <c r="J1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</f>
        <v>0</v>
      </c>
      <c r="K1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" spans="6:12">
      <c r="F199" s="207">
        <f t="shared" si="3"/>
        <v>0</v>
      </c>
      <c r="J1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</f>
        <v>0</v>
      </c>
      <c r="K1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0" spans="6:12">
      <c r="F200" s="207">
        <f t="shared" si="3"/>
        <v>0</v>
      </c>
      <c r="J2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200</f>
        <v>0</v>
      </c>
      <c r="K2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1" spans="6:12">
      <c r="F201" s="207">
        <f t="shared" si="3"/>
        <v>0</v>
      </c>
      <c r="J2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201</f>
        <v>0</v>
      </c>
      <c r="K2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2" spans="6:12">
      <c r="F202" s="207">
        <f t="shared" si="3"/>
        <v>0</v>
      </c>
      <c r="J2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202</f>
        <v>0</v>
      </c>
      <c r="K2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3" spans="6:12">
      <c r="F203" s="207">
        <f t="shared" si="3"/>
        <v>0</v>
      </c>
      <c r="J2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203</f>
        <v>0</v>
      </c>
      <c r="K2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4" spans="6:12">
      <c r="F204" s="207">
        <f t="shared" si="3"/>
        <v>0</v>
      </c>
      <c r="J2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204</f>
        <v>0</v>
      </c>
      <c r="K2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5" spans="6:12">
      <c r="F205" s="207">
        <f t="shared" si="3"/>
        <v>0</v>
      </c>
      <c r="J2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205</f>
        <v>0</v>
      </c>
      <c r="K2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6" spans="6:12">
      <c r="F206" s="207">
        <f t="shared" si="3"/>
        <v>0</v>
      </c>
      <c r="J2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206</f>
        <v>0</v>
      </c>
      <c r="K2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7" spans="6:12">
      <c r="F207" s="207">
        <f t="shared" si="3"/>
        <v>0</v>
      </c>
      <c r="J2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207</f>
        <v>0</v>
      </c>
      <c r="K2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8" spans="6:12">
      <c r="F208" s="207">
        <f t="shared" si="3"/>
        <v>0</v>
      </c>
      <c r="J2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208</f>
        <v>0</v>
      </c>
      <c r="K2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9" spans="6:12">
      <c r="F209" s="207">
        <f t="shared" si="3"/>
        <v>0</v>
      </c>
      <c r="J2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209</f>
        <v>0</v>
      </c>
      <c r="K2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0" spans="6:12">
      <c r="F210" s="207">
        <f t="shared" si="3"/>
        <v>0</v>
      </c>
      <c r="J2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210</f>
        <v>0</v>
      </c>
      <c r="K2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1" spans="6:12">
      <c r="F211" s="207">
        <f t="shared" si="3"/>
        <v>0</v>
      </c>
      <c r="J2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211</f>
        <v>0</v>
      </c>
      <c r="K2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2" spans="6:12">
      <c r="F212" s="207">
        <f t="shared" si="3"/>
        <v>0</v>
      </c>
      <c r="J2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212</f>
        <v>0</v>
      </c>
      <c r="K2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3" spans="6:12">
      <c r="F213" s="207">
        <f t="shared" si="3"/>
        <v>0</v>
      </c>
      <c r="J2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213</f>
        <v>0</v>
      </c>
      <c r="K2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4" spans="6:12">
      <c r="F214" s="207">
        <f t="shared" si="3"/>
        <v>0</v>
      </c>
      <c r="J2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214</f>
        <v>0</v>
      </c>
      <c r="K2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5" spans="6:12">
      <c r="F215" s="207">
        <f t="shared" si="3"/>
        <v>0</v>
      </c>
      <c r="J2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215</f>
        <v>0</v>
      </c>
      <c r="K2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6" spans="6:12">
      <c r="F216" s="207">
        <f t="shared" si="3"/>
        <v>0</v>
      </c>
      <c r="J2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216</f>
        <v>0</v>
      </c>
      <c r="K2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7" spans="6:12">
      <c r="F217" s="207">
        <f t="shared" si="3"/>
        <v>0</v>
      </c>
      <c r="J2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217</f>
        <v>0</v>
      </c>
      <c r="K2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8" spans="6:12">
      <c r="F218" s="207">
        <f t="shared" si="3"/>
        <v>0</v>
      </c>
      <c r="J2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218</f>
        <v>0</v>
      </c>
      <c r="K2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19" spans="6:12">
      <c r="F219" s="207">
        <f t="shared" si="3"/>
        <v>0</v>
      </c>
      <c r="J2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219</f>
        <v>0</v>
      </c>
      <c r="K2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0" spans="6:12">
      <c r="F220" s="207">
        <f t="shared" si="3"/>
        <v>0</v>
      </c>
      <c r="J2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220</f>
        <v>0</v>
      </c>
      <c r="K2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1" spans="6:12">
      <c r="F221" s="207">
        <f t="shared" si="3"/>
        <v>0</v>
      </c>
      <c r="J2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221</f>
        <v>0</v>
      </c>
      <c r="K2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2" spans="6:12">
      <c r="F222" s="207">
        <f t="shared" si="3"/>
        <v>0</v>
      </c>
      <c r="J2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222</f>
        <v>0</v>
      </c>
      <c r="K2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3" spans="6:12">
      <c r="F223" s="207">
        <f t="shared" si="3"/>
        <v>0</v>
      </c>
      <c r="J2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223</f>
        <v>0</v>
      </c>
      <c r="K2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4" spans="6:12">
      <c r="F224" s="207">
        <f t="shared" si="3"/>
        <v>0</v>
      </c>
      <c r="J2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224</f>
        <v>0</v>
      </c>
      <c r="K2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5" spans="6:12">
      <c r="F225" s="207">
        <f t="shared" si="3"/>
        <v>0</v>
      </c>
      <c r="J2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225</f>
        <v>0</v>
      </c>
      <c r="K2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6" spans="6:12">
      <c r="F226" s="207">
        <f t="shared" si="3"/>
        <v>0</v>
      </c>
      <c r="J2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226</f>
        <v>0</v>
      </c>
      <c r="K2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7" spans="6:12">
      <c r="F227" s="207">
        <f t="shared" si="3"/>
        <v>0</v>
      </c>
      <c r="J2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227</f>
        <v>0</v>
      </c>
      <c r="K2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8" spans="6:12">
      <c r="F228" s="207">
        <f t="shared" si="3"/>
        <v>0</v>
      </c>
      <c r="J2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228</f>
        <v>0</v>
      </c>
      <c r="K2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29" spans="6:12">
      <c r="F229" s="207">
        <f t="shared" si="3"/>
        <v>0</v>
      </c>
      <c r="J2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229</f>
        <v>0</v>
      </c>
      <c r="K2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0" spans="6:12">
      <c r="F230" s="207">
        <f t="shared" si="3"/>
        <v>0</v>
      </c>
      <c r="J2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230</f>
        <v>0</v>
      </c>
      <c r="K2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1" spans="6:12">
      <c r="F231" s="207">
        <f t="shared" si="3"/>
        <v>0</v>
      </c>
      <c r="J2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231</f>
        <v>0</v>
      </c>
      <c r="K2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2" spans="6:12">
      <c r="F232" s="207">
        <f t="shared" si="3"/>
        <v>0</v>
      </c>
      <c r="J2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232</f>
        <v>0</v>
      </c>
      <c r="K2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3" spans="6:12">
      <c r="F233" s="207">
        <f t="shared" si="3"/>
        <v>0</v>
      </c>
      <c r="J2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233</f>
        <v>0</v>
      </c>
      <c r="K2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4" spans="6:12">
      <c r="F234" s="207">
        <f t="shared" si="3"/>
        <v>0</v>
      </c>
      <c r="J2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234</f>
        <v>0</v>
      </c>
      <c r="K2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5" spans="6:12">
      <c r="F235" s="207">
        <f t="shared" si="3"/>
        <v>0</v>
      </c>
      <c r="J2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235</f>
        <v>0</v>
      </c>
      <c r="K2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6" spans="6:12">
      <c r="F236" s="207">
        <f t="shared" si="3"/>
        <v>0</v>
      </c>
      <c r="J2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236</f>
        <v>0</v>
      </c>
      <c r="K2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7" spans="6:12">
      <c r="F237" s="207">
        <f t="shared" si="3"/>
        <v>0</v>
      </c>
      <c r="J2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237</f>
        <v>0</v>
      </c>
      <c r="K2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8" spans="6:12">
      <c r="F238" s="207">
        <f t="shared" si="3"/>
        <v>0</v>
      </c>
      <c r="J2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238</f>
        <v>0</v>
      </c>
      <c r="K2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39" spans="6:12">
      <c r="F239" s="207">
        <f t="shared" si="3"/>
        <v>0</v>
      </c>
      <c r="J2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239</f>
        <v>0</v>
      </c>
      <c r="K2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0" spans="6:12">
      <c r="F240" s="207">
        <f t="shared" si="3"/>
        <v>0</v>
      </c>
      <c r="J2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240</f>
        <v>0</v>
      </c>
      <c r="K2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1" spans="6:12">
      <c r="F241" s="207">
        <f t="shared" si="3"/>
        <v>0</v>
      </c>
      <c r="J2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241</f>
        <v>0</v>
      </c>
      <c r="K2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2" spans="6:12">
      <c r="F242" s="207">
        <f t="shared" si="3"/>
        <v>0</v>
      </c>
      <c r="J2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242</f>
        <v>0</v>
      </c>
      <c r="K2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3" spans="6:12">
      <c r="F243" s="207">
        <f t="shared" si="3"/>
        <v>0</v>
      </c>
      <c r="J2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243</f>
        <v>0</v>
      </c>
      <c r="K2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4" spans="6:12">
      <c r="F244" s="207">
        <f t="shared" si="3"/>
        <v>0</v>
      </c>
      <c r="J2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244</f>
        <v>0</v>
      </c>
      <c r="K2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5" spans="6:12">
      <c r="F245" s="207">
        <f t="shared" si="3"/>
        <v>0</v>
      </c>
      <c r="J2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245</f>
        <v>0</v>
      </c>
      <c r="K2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6" spans="6:12">
      <c r="F246" s="207">
        <f t="shared" si="3"/>
        <v>0</v>
      </c>
      <c r="J2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246</f>
        <v>0</v>
      </c>
      <c r="K2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7" spans="6:12">
      <c r="F247" s="207">
        <f t="shared" si="3"/>
        <v>0</v>
      </c>
      <c r="J2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247</f>
        <v>0</v>
      </c>
      <c r="K2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8" spans="6:12">
      <c r="F248" s="207">
        <f t="shared" si="3"/>
        <v>0</v>
      </c>
      <c r="J2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248</f>
        <v>0</v>
      </c>
      <c r="K2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49" spans="6:12">
      <c r="F249" s="207">
        <f t="shared" si="3"/>
        <v>0</v>
      </c>
      <c r="J2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249</f>
        <v>0</v>
      </c>
      <c r="K2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0" spans="6:12">
      <c r="F250" s="207">
        <f t="shared" si="3"/>
        <v>0</v>
      </c>
      <c r="J2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250</f>
        <v>0</v>
      </c>
      <c r="K2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1" spans="6:12">
      <c r="F251" s="207">
        <f t="shared" si="3"/>
        <v>0</v>
      </c>
      <c r="J2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251</f>
        <v>0</v>
      </c>
      <c r="K2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2" spans="6:12">
      <c r="F252" s="207">
        <f t="shared" si="3"/>
        <v>0</v>
      </c>
      <c r="J2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252</f>
        <v>0</v>
      </c>
      <c r="K2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3" spans="6:12">
      <c r="F253" s="207">
        <f t="shared" si="3"/>
        <v>0</v>
      </c>
      <c r="J2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253</f>
        <v>0</v>
      </c>
      <c r="K2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4" spans="6:12">
      <c r="F254" s="207">
        <f t="shared" si="3"/>
        <v>0</v>
      </c>
      <c r="J2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254</f>
        <v>0</v>
      </c>
      <c r="K2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5" spans="6:12">
      <c r="F255" s="207">
        <f t="shared" si="3"/>
        <v>0</v>
      </c>
      <c r="J2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255</f>
        <v>0</v>
      </c>
      <c r="K2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6" spans="6:12">
      <c r="F256" s="207">
        <f t="shared" si="3"/>
        <v>0</v>
      </c>
      <c r="J2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256</f>
        <v>0</v>
      </c>
      <c r="K2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7" spans="6:12">
      <c r="F257" s="207">
        <f t="shared" si="3"/>
        <v>0</v>
      </c>
      <c r="J2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257</f>
        <v>0</v>
      </c>
      <c r="K2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8" spans="6:12">
      <c r="F258" s="207">
        <f t="shared" si="3"/>
        <v>0</v>
      </c>
      <c r="J2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258</f>
        <v>0</v>
      </c>
      <c r="K2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59" spans="6:12">
      <c r="F259" s="207">
        <f t="shared" si="3"/>
        <v>0</v>
      </c>
      <c r="J2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259</f>
        <v>0</v>
      </c>
      <c r="K2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0" spans="6:12">
      <c r="F260" s="207">
        <f t="shared" si="3"/>
        <v>0</v>
      </c>
      <c r="J2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260</f>
        <v>0</v>
      </c>
      <c r="K2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1" spans="6:12">
      <c r="F261" s="207">
        <f t="shared" ref="F261:F324" si="4">SUM(D261,(D261*E261))</f>
        <v>0</v>
      </c>
      <c r="J2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261</f>
        <v>0</v>
      </c>
      <c r="K2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2" spans="6:12">
      <c r="F262" s="207">
        <f t="shared" si="4"/>
        <v>0</v>
      </c>
      <c r="J2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262</f>
        <v>0</v>
      </c>
      <c r="K2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3" spans="6:12">
      <c r="F263" s="207">
        <f t="shared" si="4"/>
        <v>0</v>
      </c>
      <c r="J2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263</f>
        <v>0</v>
      </c>
      <c r="K2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4" spans="6:12">
      <c r="F264" s="207">
        <f t="shared" si="4"/>
        <v>0</v>
      </c>
      <c r="J2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264</f>
        <v>0</v>
      </c>
      <c r="K2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5" spans="6:12">
      <c r="F265" s="207">
        <f t="shared" si="4"/>
        <v>0</v>
      </c>
      <c r="J2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265</f>
        <v>0</v>
      </c>
      <c r="K2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6" spans="6:12">
      <c r="F266" s="207">
        <f t="shared" si="4"/>
        <v>0</v>
      </c>
      <c r="J2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266</f>
        <v>0</v>
      </c>
      <c r="K2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7" spans="6:12">
      <c r="F267" s="207">
        <f t="shared" si="4"/>
        <v>0</v>
      </c>
      <c r="J2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267</f>
        <v>0</v>
      </c>
      <c r="K2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8" spans="6:12">
      <c r="F268" s="207">
        <f t="shared" si="4"/>
        <v>0</v>
      </c>
      <c r="J2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268</f>
        <v>0</v>
      </c>
      <c r="K2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69" spans="6:12">
      <c r="F269" s="207">
        <f t="shared" si="4"/>
        <v>0</v>
      </c>
      <c r="J2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269</f>
        <v>0</v>
      </c>
      <c r="K2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0" spans="6:12">
      <c r="F270" s="207">
        <f t="shared" si="4"/>
        <v>0</v>
      </c>
      <c r="J2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270</f>
        <v>0</v>
      </c>
      <c r="K2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1" spans="6:12">
      <c r="F271" s="207">
        <f t="shared" si="4"/>
        <v>0</v>
      </c>
      <c r="J2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271</f>
        <v>0</v>
      </c>
      <c r="K2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2" spans="6:12">
      <c r="F272" s="207">
        <f t="shared" si="4"/>
        <v>0</v>
      </c>
      <c r="J2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272</f>
        <v>0</v>
      </c>
      <c r="K2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3" spans="6:12">
      <c r="F273" s="207">
        <f t="shared" si="4"/>
        <v>0</v>
      </c>
      <c r="J2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273</f>
        <v>0</v>
      </c>
      <c r="K2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4" spans="6:12">
      <c r="F274" s="207">
        <f t="shared" si="4"/>
        <v>0</v>
      </c>
      <c r="J2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274</f>
        <v>0</v>
      </c>
      <c r="K2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5" spans="6:12">
      <c r="F275" s="207">
        <f t="shared" si="4"/>
        <v>0</v>
      </c>
      <c r="J2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275</f>
        <v>0</v>
      </c>
      <c r="K2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6" spans="6:12">
      <c r="F276" s="207">
        <f t="shared" si="4"/>
        <v>0</v>
      </c>
      <c r="J2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276</f>
        <v>0</v>
      </c>
      <c r="K2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7" spans="6:12">
      <c r="F277" s="207">
        <f t="shared" si="4"/>
        <v>0</v>
      </c>
      <c r="J2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277</f>
        <v>0</v>
      </c>
      <c r="K2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8" spans="6:12">
      <c r="F278" s="207">
        <f t="shared" si="4"/>
        <v>0</v>
      </c>
      <c r="J2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278</f>
        <v>0</v>
      </c>
      <c r="K2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79" spans="6:12">
      <c r="F279" s="207">
        <f t="shared" si="4"/>
        <v>0</v>
      </c>
      <c r="J2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279</f>
        <v>0</v>
      </c>
      <c r="K2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0" spans="6:12">
      <c r="F280" s="207">
        <f t="shared" si="4"/>
        <v>0</v>
      </c>
      <c r="J2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280</f>
        <v>0</v>
      </c>
      <c r="K2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1" spans="6:12">
      <c r="F281" s="207">
        <f t="shared" si="4"/>
        <v>0</v>
      </c>
      <c r="J2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281</f>
        <v>0</v>
      </c>
      <c r="K2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2" spans="6:12">
      <c r="F282" s="207">
        <f t="shared" si="4"/>
        <v>0</v>
      </c>
      <c r="J2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282</f>
        <v>0</v>
      </c>
      <c r="K2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3" spans="6:12">
      <c r="F283" s="207">
        <f t="shared" si="4"/>
        <v>0</v>
      </c>
      <c r="J2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283</f>
        <v>0</v>
      </c>
      <c r="K2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4" spans="6:12">
      <c r="F284" s="207">
        <f t="shared" si="4"/>
        <v>0</v>
      </c>
      <c r="J2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284</f>
        <v>0</v>
      </c>
      <c r="K2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5" spans="6:12">
      <c r="F285" s="207">
        <f t="shared" si="4"/>
        <v>0</v>
      </c>
      <c r="J2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285</f>
        <v>0</v>
      </c>
      <c r="K2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6" spans="6:12">
      <c r="F286" s="207">
        <f t="shared" si="4"/>
        <v>0</v>
      </c>
      <c r="J2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286</f>
        <v>0</v>
      </c>
      <c r="K2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7" spans="6:12">
      <c r="F287" s="207">
        <f t="shared" si="4"/>
        <v>0</v>
      </c>
      <c r="J2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287</f>
        <v>0</v>
      </c>
      <c r="K2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8" spans="6:12">
      <c r="F288" s="207">
        <f t="shared" si="4"/>
        <v>0</v>
      </c>
      <c r="J2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288</f>
        <v>0</v>
      </c>
      <c r="K2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89" spans="6:12">
      <c r="F289" s="207">
        <f t="shared" si="4"/>
        <v>0</v>
      </c>
      <c r="J2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289</f>
        <v>0</v>
      </c>
      <c r="K2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0" spans="6:12">
      <c r="F290" s="207">
        <f t="shared" si="4"/>
        <v>0</v>
      </c>
      <c r="J2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290</f>
        <v>0</v>
      </c>
      <c r="K2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1" spans="6:12">
      <c r="F291" s="207">
        <f t="shared" si="4"/>
        <v>0</v>
      </c>
      <c r="J2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291</f>
        <v>0</v>
      </c>
      <c r="K2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2" spans="6:12">
      <c r="F292" s="207">
        <f t="shared" si="4"/>
        <v>0</v>
      </c>
      <c r="J2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292</f>
        <v>0</v>
      </c>
      <c r="K2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3" spans="6:12">
      <c r="F293" s="207">
        <f t="shared" si="4"/>
        <v>0</v>
      </c>
      <c r="J2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293</f>
        <v>0</v>
      </c>
      <c r="K2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4" spans="6:12">
      <c r="F294" s="207">
        <f t="shared" si="4"/>
        <v>0</v>
      </c>
      <c r="J2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294</f>
        <v>0</v>
      </c>
      <c r="K2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5" spans="6:12">
      <c r="F295" s="207">
        <f t="shared" si="4"/>
        <v>0</v>
      </c>
      <c r="J2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295</f>
        <v>0</v>
      </c>
      <c r="K2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6" spans="6:12">
      <c r="F296" s="207">
        <f t="shared" si="4"/>
        <v>0</v>
      </c>
      <c r="J2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296</f>
        <v>0</v>
      </c>
      <c r="K2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7" spans="6:12">
      <c r="F297" s="207">
        <f t="shared" si="4"/>
        <v>0</v>
      </c>
      <c r="J2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297</f>
        <v>0</v>
      </c>
      <c r="K2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8" spans="6:12">
      <c r="F298" s="207">
        <f t="shared" si="4"/>
        <v>0</v>
      </c>
      <c r="J2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298</f>
        <v>0</v>
      </c>
      <c r="K2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99" spans="6:12">
      <c r="F299" s="207">
        <f t="shared" si="4"/>
        <v>0</v>
      </c>
      <c r="J2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299</f>
        <v>0</v>
      </c>
      <c r="K2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0" spans="6:12">
      <c r="F300" s="207">
        <f t="shared" si="4"/>
        <v>0</v>
      </c>
      <c r="J3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300</f>
        <v>0</v>
      </c>
      <c r="K3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1" spans="6:12">
      <c r="F301" s="207">
        <f t="shared" si="4"/>
        <v>0</v>
      </c>
      <c r="J3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301</f>
        <v>0</v>
      </c>
      <c r="K3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2" spans="6:12">
      <c r="F302" s="207">
        <f t="shared" si="4"/>
        <v>0</v>
      </c>
      <c r="J3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302</f>
        <v>0</v>
      </c>
      <c r="K3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3" spans="6:12">
      <c r="F303" s="207">
        <f t="shared" si="4"/>
        <v>0</v>
      </c>
      <c r="J3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303</f>
        <v>0</v>
      </c>
      <c r="K3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4" spans="6:12">
      <c r="F304" s="207">
        <f t="shared" si="4"/>
        <v>0</v>
      </c>
      <c r="J3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304</f>
        <v>0</v>
      </c>
      <c r="K3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5" spans="6:12">
      <c r="F305" s="207">
        <f t="shared" si="4"/>
        <v>0</v>
      </c>
      <c r="J3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305</f>
        <v>0</v>
      </c>
      <c r="K3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6" spans="6:12">
      <c r="F306" s="207">
        <f t="shared" si="4"/>
        <v>0</v>
      </c>
      <c r="J3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306</f>
        <v>0</v>
      </c>
      <c r="K3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7" spans="6:12">
      <c r="F307" s="207">
        <f t="shared" si="4"/>
        <v>0</v>
      </c>
      <c r="J3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307</f>
        <v>0</v>
      </c>
      <c r="K3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8" spans="6:12">
      <c r="F308" s="207">
        <f t="shared" si="4"/>
        <v>0</v>
      </c>
      <c r="J3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308</f>
        <v>0</v>
      </c>
      <c r="K3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09" spans="6:12">
      <c r="F309" s="207">
        <f t="shared" si="4"/>
        <v>0</v>
      </c>
      <c r="J3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309</f>
        <v>0</v>
      </c>
      <c r="K3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0" spans="6:12">
      <c r="F310" s="207">
        <f t="shared" si="4"/>
        <v>0</v>
      </c>
      <c r="J3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310</f>
        <v>0</v>
      </c>
      <c r="K3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1" spans="6:12">
      <c r="F311" s="207">
        <f t="shared" si="4"/>
        <v>0</v>
      </c>
      <c r="J3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311</f>
        <v>0</v>
      </c>
      <c r="K3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2" spans="6:12">
      <c r="F312" s="207">
        <f t="shared" si="4"/>
        <v>0</v>
      </c>
      <c r="J3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312</f>
        <v>0</v>
      </c>
      <c r="K3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3" spans="6:12">
      <c r="F313" s="207">
        <f t="shared" si="4"/>
        <v>0</v>
      </c>
      <c r="J3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313</f>
        <v>0</v>
      </c>
      <c r="K3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4" spans="6:12">
      <c r="F314" s="207">
        <f t="shared" si="4"/>
        <v>0</v>
      </c>
      <c r="J3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314</f>
        <v>0</v>
      </c>
      <c r="K3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5" spans="6:12">
      <c r="F315" s="207">
        <f t="shared" si="4"/>
        <v>0</v>
      </c>
      <c r="J3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315</f>
        <v>0</v>
      </c>
      <c r="K3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6" spans="6:12">
      <c r="F316" s="207">
        <f t="shared" si="4"/>
        <v>0</v>
      </c>
      <c r="J3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316</f>
        <v>0</v>
      </c>
      <c r="K3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7" spans="6:12">
      <c r="F317" s="207">
        <f t="shared" si="4"/>
        <v>0</v>
      </c>
      <c r="J3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317</f>
        <v>0</v>
      </c>
      <c r="K3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8" spans="6:12">
      <c r="F318" s="207">
        <f t="shared" si="4"/>
        <v>0</v>
      </c>
      <c r="J3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318</f>
        <v>0</v>
      </c>
      <c r="K3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19" spans="6:12">
      <c r="F319" s="207">
        <f t="shared" si="4"/>
        <v>0</v>
      </c>
      <c r="J3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319</f>
        <v>0</v>
      </c>
      <c r="K3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0" spans="6:12">
      <c r="F320" s="207">
        <f t="shared" si="4"/>
        <v>0</v>
      </c>
      <c r="J3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320</f>
        <v>0</v>
      </c>
      <c r="K3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1" spans="6:12">
      <c r="F321" s="207">
        <f t="shared" si="4"/>
        <v>0</v>
      </c>
      <c r="J3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321</f>
        <v>0</v>
      </c>
      <c r="K3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2" spans="6:12">
      <c r="F322" s="207">
        <f t="shared" si="4"/>
        <v>0</v>
      </c>
      <c r="J3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322</f>
        <v>0</v>
      </c>
      <c r="K3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3" spans="6:12">
      <c r="F323" s="207">
        <f t="shared" si="4"/>
        <v>0</v>
      </c>
      <c r="J3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323</f>
        <v>0</v>
      </c>
      <c r="K3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4" spans="6:12">
      <c r="F324" s="207">
        <f t="shared" si="4"/>
        <v>0</v>
      </c>
      <c r="J3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324</f>
        <v>0</v>
      </c>
      <c r="K3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5" spans="6:12">
      <c r="F325" s="207">
        <f t="shared" ref="F325:F388" si="5">SUM(D325,(D325*E325))</f>
        <v>0</v>
      </c>
      <c r="J3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325</f>
        <v>0</v>
      </c>
      <c r="K3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6" spans="6:12">
      <c r="F326" s="207">
        <f t="shared" si="5"/>
        <v>0</v>
      </c>
      <c r="J3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326</f>
        <v>0</v>
      </c>
      <c r="K3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7" spans="6:12">
      <c r="F327" s="207">
        <f t="shared" si="5"/>
        <v>0</v>
      </c>
      <c r="J3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327</f>
        <v>0</v>
      </c>
      <c r="K3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8" spans="6:12">
      <c r="F328" s="207">
        <f t="shared" si="5"/>
        <v>0</v>
      </c>
      <c r="J3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328</f>
        <v>0</v>
      </c>
      <c r="K3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29" spans="6:12">
      <c r="F329" s="207">
        <f t="shared" si="5"/>
        <v>0</v>
      </c>
      <c r="J3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329</f>
        <v>0</v>
      </c>
      <c r="K3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0" spans="6:12">
      <c r="F330" s="207">
        <f t="shared" si="5"/>
        <v>0</v>
      </c>
      <c r="J3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330</f>
        <v>0</v>
      </c>
      <c r="K3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1" spans="6:12">
      <c r="F331" s="207">
        <f t="shared" si="5"/>
        <v>0</v>
      </c>
      <c r="J3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331</f>
        <v>0</v>
      </c>
      <c r="K3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2" spans="6:12">
      <c r="F332" s="207">
        <f t="shared" si="5"/>
        <v>0</v>
      </c>
      <c r="J3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332</f>
        <v>0</v>
      </c>
      <c r="K3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3" spans="6:12">
      <c r="F333" s="207">
        <f t="shared" si="5"/>
        <v>0</v>
      </c>
      <c r="J3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333</f>
        <v>0</v>
      </c>
      <c r="K3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4" spans="6:12">
      <c r="F334" s="207">
        <f t="shared" si="5"/>
        <v>0</v>
      </c>
      <c r="J3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334</f>
        <v>0</v>
      </c>
      <c r="K3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5" spans="6:12">
      <c r="F335" s="207">
        <f t="shared" si="5"/>
        <v>0</v>
      </c>
      <c r="J3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335</f>
        <v>0</v>
      </c>
      <c r="K3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6" spans="6:12">
      <c r="F336" s="207">
        <f t="shared" si="5"/>
        <v>0</v>
      </c>
      <c r="J3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336</f>
        <v>0</v>
      </c>
      <c r="K3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7" spans="6:12">
      <c r="F337" s="207">
        <f t="shared" si="5"/>
        <v>0</v>
      </c>
      <c r="J3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337</f>
        <v>0</v>
      </c>
      <c r="K3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8" spans="6:12">
      <c r="F338" s="207">
        <f t="shared" si="5"/>
        <v>0</v>
      </c>
      <c r="J3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338</f>
        <v>0</v>
      </c>
      <c r="K3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39" spans="6:12">
      <c r="F339" s="207">
        <f t="shared" si="5"/>
        <v>0</v>
      </c>
      <c r="J3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339</f>
        <v>0</v>
      </c>
      <c r="K3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0" spans="6:12">
      <c r="F340" s="207">
        <f t="shared" si="5"/>
        <v>0</v>
      </c>
      <c r="J3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340</f>
        <v>0</v>
      </c>
      <c r="K3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1" spans="6:12">
      <c r="F341" s="207">
        <f t="shared" si="5"/>
        <v>0</v>
      </c>
      <c r="J3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341</f>
        <v>0</v>
      </c>
      <c r="K3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2" spans="6:12">
      <c r="F342" s="207">
        <f t="shared" si="5"/>
        <v>0</v>
      </c>
      <c r="J3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342</f>
        <v>0</v>
      </c>
      <c r="K3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3" spans="6:12">
      <c r="F343" s="207">
        <f t="shared" si="5"/>
        <v>0</v>
      </c>
      <c r="J3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343</f>
        <v>0</v>
      </c>
      <c r="K3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4" spans="6:12">
      <c r="F344" s="207">
        <f t="shared" si="5"/>
        <v>0</v>
      </c>
      <c r="J3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344</f>
        <v>0</v>
      </c>
      <c r="K3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5" spans="6:12">
      <c r="F345" s="207">
        <f t="shared" si="5"/>
        <v>0</v>
      </c>
      <c r="J3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345</f>
        <v>0</v>
      </c>
      <c r="K3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6" spans="6:12">
      <c r="F346" s="207">
        <f t="shared" si="5"/>
        <v>0</v>
      </c>
      <c r="J3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346</f>
        <v>0</v>
      </c>
      <c r="K3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7" spans="6:12">
      <c r="F347" s="207">
        <f t="shared" si="5"/>
        <v>0</v>
      </c>
      <c r="J3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347</f>
        <v>0</v>
      </c>
      <c r="K3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8" spans="6:12">
      <c r="F348" s="207">
        <f t="shared" si="5"/>
        <v>0</v>
      </c>
      <c r="J3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348</f>
        <v>0</v>
      </c>
      <c r="K3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49" spans="6:12">
      <c r="F349" s="207">
        <f t="shared" si="5"/>
        <v>0</v>
      </c>
      <c r="J3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349</f>
        <v>0</v>
      </c>
      <c r="K3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0" spans="6:12">
      <c r="F350" s="207">
        <f t="shared" si="5"/>
        <v>0</v>
      </c>
      <c r="J3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350</f>
        <v>0</v>
      </c>
      <c r="K3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1" spans="6:12">
      <c r="F351" s="207">
        <f t="shared" si="5"/>
        <v>0</v>
      </c>
      <c r="J3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351</f>
        <v>0</v>
      </c>
      <c r="K3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2" spans="6:12">
      <c r="F352" s="207">
        <f t="shared" si="5"/>
        <v>0</v>
      </c>
      <c r="J3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352</f>
        <v>0</v>
      </c>
      <c r="K3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3" spans="6:12">
      <c r="F353" s="207">
        <f t="shared" si="5"/>
        <v>0</v>
      </c>
      <c r="J3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353</f>
        <v>0</v>
      </c>
      <c r="K3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4" spans="6:12">
      <c r="F354" s="207">
        <f t="shared" si="5"/>
        <v>0</v>
      </c>
      <c r="J3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354</f>
        <v>0</v>
      </c>
      <c r="K3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5" spans="6:12">
      <c r="F355" s="207">
        <f t="shared" si="5"/>
        <v>0</v>
      </c>
      <c r="J3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355</f>
        <v>0</v>
      </c>
      <c r="K3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6" spans="6:12">
      <c r="F356" s="207">
        <f t="shared" si="5"/>
        <v>0</v>
      </c>
      <c r="J3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356</f>
        <v>0</v>
      </c>
      <c r="K3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7" spans="6:12">
      <c r="F357" s="207">
        <f t="shared" si="5"/>
        <v>0</v>
      </c>
      <c r="J3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357</f>
        <v>0</v>
      </c>
      <c r="K3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8" spans="6:12">
      <c r="F358" s="207">
        <f t="shared" si="5"/>
        <v>0</v>
      </c>
      <c r="J3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358</f>
        <v>0</v>
      </c>
      <c r="K3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59" spans="6:12">
      <c r="F359" s="207">
        <f t="shared" si="5"/>
        <v>0</v>
      </c>
      <c r="J3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359</f>
        <v>0</v>
      </c>
      <c r="K3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0" spans="6:12">
      <c r="F360" s="207">
        <f t="shared" si="5"/>
        <v>0</v>
      </c>
      <c r="J3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360</f>
        <v>0</v>
      </c>
      <c r="K3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1" spans="6:12">
      <c r="F361" s="207">
        <f t="shared" si="5"/>
        <v>0</v>
      </c>
      <c r="J3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361</f>
        <v>0</v>
      </c>
      <c r="K3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2" spans="6:12">
      <c r="F362" s="207">
        <f t="shared" si="5"/>
        <v>0</v>
      </c>
      <c r="J3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362</f>
        <v>0</v>
      </c>
      <c r="K3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3" spans="6:12">
      <c r="F363" s="207">
        <f t="shared" si="5"/>
        <v>0</v>
      </c>
      <c r="J3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363</f>
        <v>0</v>
      </c>
      <c r="K3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4" spans="6:12">
      <c r="F364" s="207">
        <f t="shared" si="5"/>
        <v>0</v>
      </c>
      <c r="J3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364</f>
        <v>0</v>
      </c>
      <c r="K3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5" spans="6:12">
      <c r="F365" s="207">
        <f t="shared" si="5"/>
        <v>0</v>
      </c>
      <c r="J3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365</f>
        <v>0</v>
      </c>
      <c r="K3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6" spans="6:12">
      <c r="F366" s="207">
        <f t="shared" si="5"/>
        <v>0</v>
      </c>
      <c r="J3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366</f>
        <v>0</v>
      </c>
      <c r="K3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7" spans="6:12">
      <c r="F367" s="207">
        <f t="shared" si="5"/>
        <v>0</v>
      </c>
      <c r="J3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367</f>
        <v>0</v>
      </c>
      <c r="K3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8" spans="6:12">
      <c r="F368" s="207">
        <f t="shared" si="5"/>
        <v>0</v>
      </c>
      <c r="J3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368</f>
        <v>0</v>
      </c>
      <c r="K3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69" spans="6:12">
      <c r="F369" s="207">
        <f t="shared" si="5"/>
        <v>0</v>
      </c>
      <c r="J3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369</f>
        <v>0</v>
      </c>
      <c r="K3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0" spans="6:12">
      <c r="F370" s="207">
        <f t="shared" si="5"/>
        <v>0</v>
      </c>
      <c r="J3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370</f>
        <v>0</v>
      </c>
      <c r="K3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1" spans="6:12">
      <c r="F371" s="207">
        <f t="shared" si="5"/>
        <v>0</v>
      </c>
      <c r="J3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371</f>
        <v>0</v>
      </c>
      <c r="K3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2" spans="6:12">
      <c r="F372" s="207">
        <f t="shared" si="5"/>
        <v>0</v>
      </c>
      <c r="J3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372</f>
        <v>0</v>
      </c>
      <c r="K3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3" spans="6:12">
      <c r="F373" s="207">
        <f t="shared" si="5"/>
        <v>0</v>
      </c>
      <c r="J3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373</f>
        <v>0</v>
      </c>
      <c r="K3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4" spans="6:12">
      <c r="F374" s="207">
        <f t="shared" si="5"/>
        <v>0</v>
      </c>
      <c r="J3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374</f>
        <v>0</v>
      </c>
      <c r="K3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5" spans="6:12">
      <c r="F375" s="207">
        <f t="shared" si="5"/>
        <v>0</v>
      </c>
      <c r="J3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375</f>
        <v>0</v>
      </c>
      <c r="K3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6" spans="6:12">
      <c r="F376" s="207">
        <f t="shared" si="5"/>
        <v>0</v>
      </c>
      <c r="J3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376</f>
        <v>0</v>
      </c>
      <c r="K3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7" spans="6:12">
      <c r="F377" s="207">
        <f t="shared" si="5"/>
        <v>0</v>
      </c>
      <c r="J3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377</f>
        <v>0</v>
      </c>
      <c r="K3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8" spans="6:12">
      <c r="F378" s="207">
        <f t="shared" si="5"/>
        <v>0</v>
      </c>
      <c r="J3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378</f>
        <v>0</v>
      </c>
      <c r="K3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79" spans="6:12">
      <c r="F379" s="207">
        <f t="shared" si="5"/>
        <v>0</v>
      </c>
      <c r="J3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379</f>
        <v>0</v>
      </c>
      <c r="K3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0" spans="6:12">
      <c r="F380" s="207">
        <f t="shared" si="5"/>
        <v>0</v>
      </c>
      <c r="J3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380</f>
        <v>0</v>
      </c>
      <c r="K3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1" spans="6:12">
      <c r="F381" s="207">
        <f t="shared" si="5"/>
        <v>0</v>
      </c>
      <c r="J3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381</f>
        <v>0</v>
      </c>
      <c r="K3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2" spans="6:12">
      <c r="F382" s="207">
        <f t="shared" si="5"/>
        <v>0</v>
      </c>
      <c r="J3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382</f>
        <v>0</v>
      </c>
      <c r="K3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3" spans="6:12">
      <c r="F383" s="207">
        <f t="shared" si="5"/>
        <v>0</v>
      </c>
      <c r="J3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383</f>
        <v>0</v>
      </c>
      <c r="K3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4" spans="6:12">
      <c r="F384" s="207">
        <f t="shared" si="5"/>
        <v>0</v>
      </c>
      <c r="J3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384</f>
        <v>0</v>
      </c>
      <c r="K3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5" spans="6:12">
      <c r="F385" s="207">
        <f t="shared" si="5"/>
        <v>0</v>
      </c>
      <c r="J3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385</f>
        <v>0</v>
      </c>
      <c r="K3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6" spans="6:12">
      <c r="F386" s="207">
        <f t="shared" si="5"/>
        <v>0</v>
      </c>
      <c r="J3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386</f>
        <v>0</v>
      </c>
      <c r="K3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7" spans="6:12">
      <c r="F387" s="207">
        <f t="shared" si="5"/>
        <v>0</v>
      </c>
      <c r="J3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387</f>
        <v>0</v>
      </c>
      <c r="K3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8" spans="6:12">
      <c r="F388" s="207">
        <f t="shared" si="5"/>
        <v>0</v>
      </c>
      <c r="J3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388</f>
        <v>0</v>
      </c>
      <c r="K3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89" spans="6:12">
      <c r="F389" s="207">
        <f t="shared" ref="F389:F452" si="6">SUM(D389,(D389*E389))</f>
        <v>0</v>
      </c>
      <c r="J3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389</f>
        <v>0</v>
      </c>
      <c r="K3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0" spans="6:12">
      <c r="F390" s="207">
        <f t="shared" si="6"/>
        <v>0</v>
      </c>
      <c r="J3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390</f>
        <v>0</v>
      </c>
      <c r="K3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1" spans="6:12">
      <c r="F391" s="207">
        <f t="shared" si="6"/>
        <v>0</v>
      </c>
      <c r="J3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391</f>
        <v>0</v>
      </c>
      <c r="K3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2" spans="6:12">
      <c r="F392" s="207">
        <f t="shared" si="6"/>
        <v>0</v>
      </c>
      <c r="J3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392</f>
        <v>0</v>
      </c>
      <c r="K3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3" spans="6:12">
      <c r="F393" s="207">
        <f t="shared" si="6"/>
        <v>0</v>
      </c>
      <c r="J3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393</f>
        <v>0</v>
      </c>
      <c r="K3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4" spans="6:12">
      <c r="F394" s="207">
        <f t="shared" si="6"/>
        <v>0</v>
      </c>
      <c r="J3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394</f>
        <v>0</v>
      </c>
      <c r="K3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5" spans="6:12">
      <c r="F395" s="207">
        <f t="shared" si="6"/>
        <v>0</v>
      </c>
      <c r="J3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395</f>
        <v>0</v>
      </c>
      <c r="K3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6" spans="6:12">
      <c r="F396" s="207">
        <f t="shared" si="6"/>
        <v>0</v>
      </c>
      <c r="J3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396</f>
        <v>0</v>
      </c>
      <c r="K3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7" spans="6:12">
      <c r="F397" s="207">
        <f t="shared" si="6"/>
        <v>0</v>
      </c>
      <c r="J3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397</f>
        <v>0</v>
      </c>
      <c r="K3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8" spans="6:12">
      <c r="F398" s="207">
        <f t="shared" si="6"/>
        <v>0</v>
      </c>
      <c r="J3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398</f>
        <v>0</v>
      </c>
      <c r="K3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399" spans="6:12">
      <c r="F399" s="207">
        <f t="shared" si="6"/>
        <v>0</v>
      </c>
      <c r="J3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399</f>
        <v>0</v>
      </c>
      <c r="K3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3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0" spans="6:12">
      <c r="F400" s="207">
        <f t="shared" si="6"/>
        <v>0</v>
      </c>
      <c r="J4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400</f>
        <v>0</v>
      </c>
      <c r="K4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1" spans="6:12">
      <c r="F401" s="207">
        <f t="shared" si="6"/>
        <v>0</v>
      </c>
      <c r="J4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401</f>
        <v>0</v>
      </c>
      <c r="K4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2" spans="6:12">
      <c r="F402" s="207">
        <f t="shared" si="6"/>
        <v>0</v>
      </c>
      <c r="J4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402</f>
        <v>0</v>
      </c>
      <c r="K4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3" spans="6:12">
      <c r="F403" s="207">
        <f t="shared" si="6"/>
        <v>0</v>
      </c>
      <c r="J4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403</f>
        <v>0</v>
      </c>
      <c r="K4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4" spans="6:12">
      <c r="F404" s="207">
        <f t="shared" si="6"/>
        <v>0</v>
      </c>
      <c r="J4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404</f>
        <v>0</v>
      </c>
      <c r="K4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5" spans="6:12">
      <c r="F405" s="207">
        <f t="shared" si="6"/>
        <v>0</v>
      </c>
      <c r="J4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405</f>
        <v>0</v>
      </c>
      <c r="K4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6" spans="6:12">
      <c r="F406" s="207">
        <f t="shared" si="6"/>
        <v>0</v>
      </c>
      <c r="J4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406</f>
        <v>0</v>
      </c>
      <c r="K4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7" spans="6:12">
      <c r="F407" s="207">
        <f t="shared" si="6"/>
        <v>0</v>
      </c>
      <c r="J4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407</f>
        <v>0</v>
      </c>
      <c r="K4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8" spans="6:12">
      <c r="F408" s="207">
        <f t="shared" si="6"/>
        <v>0</v>
      </c>
      <c r="J4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408</f>
        <v>0</v>
      </c>
      <c r="K4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09" spans="6:12">
      <c r="F409" s="207">
        <f t="shared" si="6"/>
        <v>0</v>
      </c>
      <c r="J4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409</f>
        <v>0</v>
      </c>
      <c r="K4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0" spans="6:12">
      <c r="F410" s="207">
        <f t="shared" si="6"/>
        <v>0</v>
      </c>
      <c r="J4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410</f>
        <v>0</v>
      </c>
      <c r="K4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1" spans="6:12">
      <c r="F411" s="207">
        <f t="shared" si="6"/>
        <v>0</v>
      </c>
      <c r="J4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411</f>
        <v>0</v>
      </c>
      <c r="K4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2" spans="6:12">
      <c r="F412" s="207">
        <f t="shared" si="6"/>
        <v>0</v>
      </c>
      <c r="J4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412</f>
        <v>0</v>
      </c>
      <c r="K4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3" spans="6:12">
      <c r="F413" s="207">
        <f t="shared" si="6"/>
        <v>0</v>
      </c>
      <c r="J4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413</f>
        <v>0</v>
      </c>
      <c r="K4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4" spans="6:12">
      <c r="F414" s="207">
        <f t="shared" si="6"/>
        <v>0</v>
      </c>
      <c r="J4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414</f>
        <v>0</v>
      </c>
      <c r="K4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5" spans="6:12">
      <c r="F415" s="207">
        <f t="shared" si="6"/>
        <v>0</v>
      </c>
      <c r="J4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415</f>
        <v>0</v>
      </c>
      <c r="K4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6" spans="6:12">
      <c r="F416" s="207">
        <f t="shared" si="6"/>
        <v>0</v>
      </c>
      <c r="J4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416</f>
        <v>0</v>
      </c>
      <c r="K4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7" spans="6:12">
      <c r="F417" s="207">
        <f t="shared" si="6"/>
        <v>0</v>
      </c>
      <c r="J4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417</f>
        <v>0</v>
      </c>
      <c r="K4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8" spans="6:12">
      <c r="F418" s="207">
        <f t="shared" si="6"/>
        <v>0</v>
      </c>
      <c r="J4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418</f>
        <v>0</v>
      </c>
      <c r="K4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19" spans="6:12">
      <c r="F419" s="207">
        <f t="shared" si="6"/>
        <v>0</v>
      </c>
      <c r="J4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419</f>
        <v>0</v>
      </c>
      <c r="K4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0" spans="6:12">
      <c r="F420" s="207">
        <f t="shared" si="6"/>
        <v>0</v>
      </c>
      <c r="J4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420</f>
        <v>0</v>
      </c>
      <c r="K4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1" spans="6:12">
      <c r="F421" s="207">
        <f t="shared" si="6"/>
        <v>0</v>
      </c>
      <c r="J4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421</f>
        <v>0</v>
      </c>
      <c r="K4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2" spans="6:12">
      <c r="F422" s="207">
        <f t="shared" si="6"/>
        <v>0</v>
      </c>
      <c r="J4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422</f>
        <v>0</v>
      </c>
      <c r="K4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3" spans="6:12">
      <c r="F423" s="207">
        <f t="shared" si="6"/>
        <v>0</v>
      </c>
      <c r="J4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423</f>
        <v>0</v>
      </c>
      <c r="K4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4" spans="6:12">
      <c r="F424" s="207">
        <f t="shared" si="6"/>
        <v>0</v>
      </c>
      <c r="J4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424</f>
        <v>0</v>
      </c>
      <c r="K4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5" spans="6:12">
      <c r="F425" s="207">
        <f t="shared" si="6"/>
        <v>0</v>
      </c>
      <c r="J4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425</f>
        <v>0</v>
      </c>
      <c r="K4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6" spans="6:12">
      <c r="F426" s="207">
        <f t="shared" si="6"/>
        <v>0</v>
      </c>
      <c r="J4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426</f>
        <v>0</v>
      </c>
      <c r="K4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7" spans="6:12">
      <c r="F427" s="207">
        <f t="shared" si="6"/>
        <v>0</v>
      </c>
      <c r="J4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427</f>
        <v>0</v>
      </c>
      <c r="K4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8" spans="6:12">
      <c r="F428" s="207">
        <f t="shared" si="6"/>
        <v>0</v>
      </c>
      <c r="J4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428</f>
        <v>0</v>
      </c>
      <c r="K4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29" spans="6:12">
      <c r="F429" s="207">
        <f t="shared" si="6"/>
        <v>0</v>
      </c>
      <c r="J4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429</f>
        <v>0</v>
      </c>
      <c r="K4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0" spans="6:12">
      <c r="F430" s="207">
        <f t="shared" si="6"/>
        <v>0</v>
      </c>
      <c r="J4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430</f>
        <v>0</v>
      </c>
      <c r="K4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1" spans="6:12">
      <c r="F431" s="207">
        <f t="shared" si="6"/>
        <v>0</v>
      </c>
      <c r="J4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431</f>
        <v>0</v>
      </c>
      <c r="K4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2" spans="6:12">
      <c r="F432" s="207">
        <f t="shared" si="6"/>
        <v>0</v>
      </c>
      <c r="J4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432</f>
        <v>0</v>
      </c>
      <c r="K4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3" spans="6:12">
      <c r="F433" s="207">
        <f t="shared" si="6"/>
        <v>0</v>
      </c>
      <c r="J4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433</f>
        <v>0</v>
      </c>
      <c r="K4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4" spans="6:12">
      <c r="F434" s="207">
        <f t="shared" si="6"/>
        <v>0</v>
      </c>
      <c r="J4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434</f>
        <v>0</v>
      </c>
      <c r="K4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5" spans="6:12">
      <c r="F435" s="207">
        <f t="shared" si="6"/>
        <v>0</v>
      </c>
      <c r="J4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435</f>
        <v>0</v>
      </c>
      <c r="K4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6" spans="6:12">
      <c r="F436" s="207">
        <f t="shared" si="6"/>
        <v>0</v>
      </c>
      <c r="J4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436</f>
        <v>0</v>
      </c>
      <c r="K4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7" spans="6:12">
      <c r="F437" s="207">
        <f t="shared" si="6"/>
        <v>0</v>
      </c>
      <c r="J4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437</f>
        <v>0</v>
      </c>
      <c r="K4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8" spans="6:12">
      <c r="F438" s="207">
        <f t="shared" si="6"/>
        <v>0</v>
      </c>
      <c r="J4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438</f>
        <v>0</v>
      </c>
      <c r="K4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39" spans="6:12">
      <c r="F439" s="207">
        <f t="shared" si="6"/>
        <v>0</v>
      </c>
      <c r="J4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439</f>
        <v>0</v>
      </c>
      <c r="K4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0" spans="6:12">
      <c r="F440" s="207">
        <f t="shared" si="6"/>
        <v>0</v>
      </c>
      <c r="J4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440</f>
        <v>0</v>
      </c>
      <c r="K4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1" spans="6:12">
      <c r="F441" s="207">
        <f t="shared" si="6"/>
        <v>0</v>
      </c>
      <c r="J4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441</f>
        <v>0</v>
      </c>
      <c r="K4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2" spans="6:12">
      <c r="F442" s="207">
        <f t="shared" si="6"/>
        <v>0</v>
      </c>
      <c r="J4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442</f>
        <v>0</v>
      </c>
      <c r="K4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3" spans="6:12">
      <c r="F443" s="207">
        <f t="shared" si="6"/>
        <v>0</v>
      </c>
      <c r="J4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443</f>
        <v>0</v>
      </c>
      <c r="K4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4" spans="6:12">
      <c r="F444" s="207">
        <f t="shared" si="6"/>
        <v>0</v>
      </c>
      <c r="J4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444</f>
        <v>0</v>
      </c>
      <c r="K4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5" spans="6:12">
      <c r="F445" s="207">
        <f t="shared" si="6"/>
        <v>0</v>
      </c>
      <c r="J4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445</f>
        <v>0</v>
      </c>
      <c r="K4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6" spans="6:12">
      <c r="F446" s="207">
        <f t="shared" si="6"/>
        <v>0</v>
      </c>
      <c r="J4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446</f>
        <v>0</v>
      </c>
      <c r="K4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7" spans="6:12">
      <c r="F447" s="207">
        <f t="shared" si="6"/>
        <v>0</v>
      </c>
      <c r="J4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447</f>
        <v>0</v>
      </c>
      <c r="K4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8" spans="6:12">
      <c r="F448" s="207">
        <f t="shared" si="6"/>
        <v>0</v>
      </c>
      <c r="J4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448</f>
        <v>0</v>
      </c>
      <c r="K4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49" spans="6:12">
      <c r="F449" s="207">
        <f t="shared" si="6"/>
        <v>0</v>
      </c>
      <c r="J4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449</f>
        <v>0</v>
      </c>
      <c r="K4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0" spans="6:12">
      <c r="F450" s="207">
        <f t="shared" si="6"/>
        <v>0</v>
      </c>
      <c r="J4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450</f>
        <v>0</v>
      </c>
      <c r="K4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1" spans="6:12">
      <c r="F451" s="207">
        <f t="shared" si="6"/>
        <v>0</v>
      </c>
      <c r="J4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451</f>
        <v>0</v>
      </c>
      <c r="K4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2" spans="6:12">
      <c r="F452" s="207">
        <f t="shared" si="6"/>
        <v>0</v>
      </c>
      <c r="J4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452</f>
        <v>0</v>
      </c>
      <c r="K4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3" spans="6:12">
      <c r="F453" s="207">
        <f t="shared" ref="F453:F516" si="7">SUM(D453,(D453*E453))</f>
        <v>0</v>
      </c>
      <c r="J4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453</f>
        <v>0</v>
      </c>
      <c r="K4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4" spans="6:12">
      <c r="F454" s="207">
        <f t="shared" si="7"/>
        <v>0</v>
      </c>
      <c r="J4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454</f>
        <v>0</v>
      </c>
      <c r="K4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5" spans="6:12">
      <c r="F455" s="207">
        <f t="shared" si="7"/>
        <v>0</v>
      </c>
      <c r="J4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455</f>
        <v>0</v>
      </c>
      <c r="K4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6" spans="6:12">
      <c r="F456" s="207">
        <f t="shared" si="7"/>
        <v>0</v>
      </c>
      <c r="J4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456</f>
        <v>0</v>
      </c>
      <c r="K4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7" spans="6:12">
      <c r="F457" s="207">
        <f t="shared" si="7"/>
        <v>0</v>
      </c>
      <c r="J4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457</f>
        <v>0</v>
      </c>
      <c r="K4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8" spans="6:12">
      <c r="F458" s="207">
        <f t="shared" si="7"/>
        <v>0</v>
      </c>
      <c r="J4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458</f>
        <v>0</v>
      </c>
      <c r="K4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59" spans="6:12">
      <c r="F459" s="207">
        <f t="shared" si="7"/>
        <v>0</v>
      </c>
      <c r="J4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459</f>
        <v>0</v>
      </c>
      <c r="K4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0" spans="6:12">
      <c r="F460" s="207">
        <f t="shared" si="7"/>
        <v>0</v>
      </c>
      <c r="J4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460</f>
        <v>0</v>
      </c>
      <c r="K4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1" spans="6:12">
      <c r="F461" s="207">
        <f t="shared" si="7"/>
        <v>0</v>
      </c>
      <c r="J4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461</f>
        <v>0</v>
      </c>
      <c r="K4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2" spans="6:12">
      <c r="F462" s="207">
        <f t="shared" si="7"/>
        <v>0</v>
      </c>
      <c r="J4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462</f>
        <v>0</v>
      </c>
      <c r="K4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3" spans="6:12">
      <c r="F463" s="207">
        <f t="shared" si="7"/>
        <v>0</v>
      </c>
      <c r="J4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463</f>
        <v>0</v>
      </c>
      <c r="K4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4" spans="6:12">
      <c r="F464" s="207">
        <f t="shared" si="7"/>
        <v>0</v>
      </c>
      <c r="J4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464</f>
        <v>0</v>
      </c>
      <c r="K4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5" spans="6:12">
      <c r="F465" s="207">
        <f t="shared" si="7"/>
        <v>0</v>
      </c>
      <c r="J4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465</f>
        <v>0</v>
      </c>
      <c r="K4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6" spans="6:12">
      <c r="F466" s="207">
        <f t="shared" si="7"/>
        <v>0</v>
      </c>
      <c r="J4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466</f>
        <v>0</v>
      </c>
      <c r="K4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7" spans="6:12">
      <c r="F467" s="207">
        <f t="shared" si="7"/>
        <v>0</v>
      </c>
      <c r="J4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467</f>
        <v>0</v>
      </c>
      <c r="K4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8" spans="6:12">
      <c r="F468" s="207">
        <f t="shared" si="7"/>
        <v>0</v>
      </c>
      <c r="J4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468</f>
        <v>0</v>
      </c>
      <c r="K4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69" spans="6:12">
      <c r="F469" s="207">
        <f t="shared" si="7"/>
        <v>0</v>
      </c>
      <c r="J4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469</f>
        <v>0</v>
      </c>
      <c r="K4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0" spans="6:12">
      <c r="F470" s="207">
        <f t="shared" si="7"/>
        <v>0</v>
      </c>
      <c r="J4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470</f>
        <v>0</v>
      </c>
      <c r="K4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1" spans="6:12">
      <c r="F471" s="207">
        <f t="shared" si="7"/>
        <v>0</v>
      </c>
      <c r="J4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471</f>
        <v>0</v>
      </c>
      <c r="K4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2" spans="6:12">
      <c r="F472" s="207">
        <f t="shared" si="7"/>
        <v>0</v>
      </c>
      <c r="J4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472</f>
        <v>0</v>
      </c>
      <c r="K4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3" spans="6:12">
      <c r="F473" s="207">
        <f t="shared" si="7"/>
        <v>0</v>
      </c>
      <c r="J4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473</f>
        <v>0</v>
      </c>
      <c r="K4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4" spans="6:12">
      <c r="F474" s="207">
        <f t="shared" si="7"/>
        <v>0</v>
      </c>
      <c r="J4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474</f>
        <v>0</v>
      </c>
      <c r="K4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5" spans="6:12">
      <c r="F475" s="207">
        <f t="shared" si="7"/>
        <v>0</v>
      </c>
      <c r="J4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475</f>
        <v>0</v>
      </c>
      <c r="K4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6" spans="6:12">
      <c r="F476" s="207">
        <f t="shared" si="7"/>
        <v>0</v>
      </c>
      <c r="J4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476</f>
        <v>0</v>
      </c>
      <c r="K4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7" spans="6:12">
      <c r="F477" s="207">
        <f t="shared" si="7"/>
        <v>0</v>
      </c>
      <c r="J4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477</f>
        <v>0</v>
      </c>
      <c r="K4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8" spans="6:12">
      <c r="F478" s="207">
        <f t="shared" si="7"/>
        <v>0</v>
      </c>
      <c r="J4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478</f>
        <v>0</v>
      </c>
      <c r="K4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79" spans="6:12">
      <c r="F479" s="207">
        <f t="shared" si="7"/>
        <v>0</v>
      </c>
      <c r="J4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479</f>
        <v>0</v>
      </c>
      <c r="K4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0" spans="6:12">
      <c r="F480" s="207">
        <f t="shared" si="7"/>
        <v>0</v>
      </c>
      <c r="J4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480</f>
        <v>0</v>
      </c>
      <c r="K4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1" spans="6:12">
      <c r="F481" s="207">
        <f t="shared" si="7"/>
        <v>0</v>
      </c>
      <c r="J4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481</f>
        <v>0</v>
      </c>
      <c r="K4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2" spans="6:12">
      <c r="F482" s="207">
        <f t="shared" si="7"/>
        <v>0</v>
      </c>
      <c r="J4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482</f>
        <v>0</v>
      </c>
      <c r="K4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3" spans="6:12">
      <c r="F483" s="207">
        <f t="shared" si="7"/>
        <v>0</v>
      </c>
      <c r="J4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483</f>
        <v>0</v>
      </c>
      <c r="K4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4" spans="6:12">
      <c r="F484" s="207">
        <f t="shared" si="7"/>
        <v>0</v>
      </c>
      <c r="J4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484</f>
        <v>0</v>
      </c>
      <c r="K4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5" spans="6:12">
      <c r="F485" s="207">
        <f t="shared" si="7"/>
        <v>0</v>
      </c>
      <c r="J4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485</f>
        <v>0</v>
      </c>
      <c r="K4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6" spans="6:12">
      <c r="F486" s="207">
        <f t="shared" si="7"/>
        <v>0</v>
      </c>
      <c r="J4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486</f>
        <v>0</v>
      </c>
      <c r="K4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7" spans="6:12">
      <c r="F487" s="207">
        <f t="shared" si="7"/>
        <v>0</v>
      </c>
      <c r="J4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487</f>
        <v>0</v>
      </c>
      <c r="K4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8" spans="6:12">
      <c r="F488" s="207">
        <f t="shared" si="7"/>
        <v>0</v>
      </c>
      <c r="J4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488</f>
        <v>0</v>
      </c>
      <c r="K4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89" spans="6:12">
      <c r="F489" s="207">
        <f t="shared" si="7"/>
        <v>0</v>
      </c>
      <c r="J4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489</f>
        <v>0</v>
      </c>
      <c r="K4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0" spans="6:12">
      <c r="F490" s="207">
        <f t="shared" si="7"/>
        <v>0</v>
      </c>
      <c r="J4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490</f>
        <v>0</v>
      </c>
      <c r="K4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1" spans="6:12">
      <c r="F491" s="207">
        <f t="shared" si="7"/>
        <v>0</v>
      </c>
      <c r="J4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491</f>
        <v>0</v>
      </c>
      <c r="K4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2" spans="6:12">
      <c r="F492" s="207">
        <f t="shared" si="7"/>
        <v>0</v>
      </c>
      <c r="J4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492</f>
        <v>0</v>
      </c>
      <c r="K4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3" spans="6:12">
      <c r="F493" s="207">
        <f t="shared" si="7"/>
        <v>0</v>
      </c>
      <c r="J4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493</f>
        <v>0</v>
      </c>
      <c r="K4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4" spans="6:12">
      <c r="F494" s="207">
        <f t="shared" si="7"/>
        <v>0</v>
      </c>
      <c r="J4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494</f>
        <v>0</v>
      </c>
      <c r="K4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5" spans="6:12">
      <c r="F495" s="207">
        <f t="shared" si="7"/>
        <v>0</v>
      </c>
      <c r="J4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495</f>
        <v>0</v>
      </c>
      <c r="K4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6" spans="6:12">
      <c r="F496" s="207">
        <f t="shared" si="7"/>
        <v>0</v>
      </c>
      <c r="J4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496</f>
        <v>0</v>
      </c>
      <c r="K4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7" spans="6:12">
      <c r="F497" s="207">
        <f t="shared" si="7"/>
        <v>0</v>
      </c>
      <c r="J4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497</f>
        <v>0</v>
      </c>
      <c r="K4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8" spans="6:12">
      <c r="F498" s="207">
        <f t="shared" si="7"/>
        <v>0</v>
      </c>
      <c r="J4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498</f>
        <v>0</v>
      </c>
      <c r="K4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499" spans="6:12">
      <c r="F499" s="207">
        <f t="shared" si="7"/>
        <v>0</v>
      </c>
      <c r="J4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499</f>
        <v>0</v>
      </c>
      <c r="K4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4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0" spans="6:12">
      <c r="F500" s="207">
        <f t="shared" si="7"/>
        <v>0</v>
      </c>
      <c r="J5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500</f>
        <v>0</v>
      </c>
      <c r="K5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1" spans="6:12">
      <c r="F501" s="207">
        <f t="shared" si="7"/>
        <v>0</v>
      </c>
      <c r="J5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501</f>
        <v>0</v>
      </c>
      <c r="K5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2" spans="6:12">
      <c r="F502" s="207">
        <f t="shared" si="7"/>
        <v>0</v>
      </c>
      <c r="J5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502</f>
        <v>0</v>
      </c>
      <c r="K5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3" spans="6:12">
      <c r="F503" s="207">
        <f t="shared" si="7"/>
        <v>0</v>
      </c>
      <c r="J5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503</f>
        <v>0</v>
      </c>
      <c r="K5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4" spans="6:12">
      <c r="F504" s="207">
        <f t="shared" si="7"/>
        <v>0</v>
      </c>
      <c r="J5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504</f>
        <v>0</v>
      </c>
      <c r="K5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5" spans="6:12">
      <c r="F505" s="207">
        <f t="shared" si="7"/>
        <v>0</v>
      </c>
      <c r="J5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505</f>
        <v>0</v>
      </c>
      <c r="K5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6" spans="6:12">
      <c r="F506" s="207">
        <f t="shared" si="7"/>
        <v>0</v>
      </c>
      <c r="J5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506</f>
        <v>0</v>
      </c>
      <c r="K5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7" spans="6:12">
      <c r="F507" s="207">
        <f t="shared" si="7"/>
        <v>0</v>
      </c>
      <c r="J5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507</f>
        <v>0</v>
      </c>
      <c r="K5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8" spans="6:12">
      <c r="F508" s="207">
        <f t="shared" si="7"/>
        <v>0</v>
      </c>
      <c r="J5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508</f>
        <v>0</v>
      </c>
      <c r="K5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09" spans="6:12">
      <c r="F509" s="207">
        <f t="shared" si="7"/>
        <v>0</v>
      </c>
      <c r="J5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509</f>
        <v>0</v>
      </c>
      <c r="K5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0" spans="6:12">
      <c r="F510" s="207">
        <f t="shared" si="7"/>
        <v>0</v>
      </c>
      <c r="J5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510</f>
        <v>0</v>
      </c>
      <c r="K5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1" spans="6:12">
      <c r="F511" s="207">
        <f t="shared" si="7"/>
        <v>0</v>
      </c>
      <c r="J5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511</f>
        <v>0</v>
      </c>
      <c r="K5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2" spans="6:12">
      <c r="F512" s="207">
        <f t="shared" si="7"/>
        <v>0</v>
      </c>
      <c r="J5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512</f>
        <v>0</v>
      </c>
      <c r="K5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3" spans="6:12">
      <c r="F513" s="207">
        <f t="shared" si="7"/>
        <v>0</v>
      </c>
      <c r="J5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513</f>
        <v>0</v>
      </c>
      <c r="K5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4" spans="6:12">
      <c r="F514" s="207">
        <f t="shared" si="7"/>
        <v>0</v>
      </c>
      <c r="J5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514</f>
        <v>0</v>
      </c>
      <c r="K5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5" spans="6:12">
      <c r="F515" s="207">
        <f t="shared" si="7"/>
        <v>0</v>
      </c>
      <c r="J5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515</f>
        <v>0</v>
      </c>
      <c r="K5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6" spans="6:12">
      <c r="F516" s="207">
        <f t="shared" si="7"/>
        <v>0</v>
      </c>
      <c r="J5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516</f>
        <v>0</v>
      </c>
      <c r="K5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7" spans="6:12">
      <c r="F517" s="207">
        <f t="shared" ref="F517:F580" si="8">SUM(D517,(D517*E517))</f>
        <v>0</v>
      </c>
      <c r="J5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517</f>
        <v>0</v>
      </c>
      <c r="K5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8" spans="6:12">
      <c r="F518" s="207">
        <f t="shared" si="8"/>
        <v>0</v>
      </c>
      <c r="J5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518</f>
        <v>0</v>
      </c>
      <c r="K5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19" spans="6:12">
      <c r="F519" s="207">
        <f t="shared" si="8"/>
        <v>0</v>
      </c>
      <c r="J5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519</f>
        <v>0</v>
      </c>
      <c r="K5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0" spans="6:12">
      <c r="F520" s="207">
        <f t="shared" si="8"/>
        <v>0</v>
      </c>
      <c r="J5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520</f>
        <v>0</v>
      </c>
      <c r="K5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1" spans="6:12">
      <c r="F521" s="207">
        <f t="shared" si="8"/>
        <v>0</v>
      </c>
      <c r="J5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521</f>
        <v>0</v>
      </c>
      <c r="K5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2" spans="6:12">
      <c r="F522" s="207">
        <f t="shared" si="8"/>
        <v>0</v>
      </c>
      <c r="J5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522</f>
        <v>0</v>
      </c>
      <c r="K5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3" spans="6:12">
      <c r="F523" s="207">
        <f t="shared" si="8"/>
        <v>0</v>
      </c>
      <c r="J5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523</f>
        <v>0</v>
      </c>
      <c r="K5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4" spans="6:12">
      <c r="F524" s="207">
        <f t="shared" si="8"/>
        <v>0</v>
      </c>
      <c r="J5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524</f>
        <v>0</v>
      </c>
      <c r="K5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5" spans="6:12">
      <c r="F525" s="207">
        <f t="shared" si="8"/>
        <v>0</v>
      </c>
      <c r="J5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525</f>
        <v>0</v>
      </c>
      <c r="K5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6" spans="6:12">
      <c r="F526" s="207">
        <f t="shared" si="8"/>
        <v>0</v>
      </c>
      <c r="J5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526</f>
        <v>0</v>
      </c>
      <c r="K5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7" spans="6:12">
      <c r="F527" s="207">
        <f t="shared" si="8"/>
        <v>0</v>
      </c>
      <c r="J5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527</f>
        <v>0</v>
      </c>
      <c r="K5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8" spans="6:12">
      <c r="F528" s="207">
        <f t="shared" si="8"/>
        <v>0</v>
      </c>
      <c r="J5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528</f>
        <v>0</v>
      </c>
      <c r="K5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29" spans="6:12">
      <c r="F529" s="207">
        <f t="shared" si="8"/>
        <v>0</v>
      </c>
      <c r="J5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529</f>
        <v>0</v>
      </c>
      <c r="K5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0" spans="6:12">
      <c r="F530" s="207">
        <f t="shared" si="8"/>
        <v>0</v>
      </c>
      <c r="J5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530</f>
        <v>0</v>
      </c>
      <c r="K5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1" spans="6:12">
      <c r="F531" s="207">
        <f t="shared" si="8"/>
        <v>0</v>
      </c>
      <c r="J5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531</f>
        <v>0</v>
      </c>
      <c r="K5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2" spans="6:12">
      <c r="F532" s="207">
        <f t="shared" si="8"/>
        <v>0</v>
      </c>
      <c r="J5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532</f>
        <v>0</v>
      </c>
      <c r="K5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3" spans="6:12">
      <c r="F533" s="207">
        <f t="shared" si="8"/>
        <v>0</v>
      </c>
      <c r="J5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533</f>
        <v>0</v>
      </c>
      <c r="K5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4" spans="6:12">
      <c r="F534" s="207">
        <f t="shared" si="8"/>
        <v>0</v>
      </c>
      <c r="J5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534</f>
        <v>0</v>
      </c>
      <c r="K5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5" spans="6:12">
      <c r="F535" s="207">
        <f t="shared" si="8"/>
        <v>0</v>
      </c>
      <c r="J5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535</f>
        <v>0</v>
      </c>
      <c r="K5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6" spans="6:12">
      <c r="F536" s="207">
        <f t="shared" si="8"/>
        <v>0</v>
      </c>
      <c r="J5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536</f>
        <v>0</v>
      </c>
      <c r="K5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7" spans="6:12">
      <c r="F537" s="207">
        <f t="shared" si="8"/>
        <v>0</v>
      </c>
      <c r="J5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537</f>
        <v>0</v>
      </c>
      <c r="K5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8" spans="6:12">
      <c r="F538" s="207">
        <f t="shared" si="8"/>
        <v>0</v>
      </c>
      <c r="J5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538</f>
        <v>0</v>
      </c>
      <c r="K5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39" spans="6:12">
      <c r="F539" s="207">
        <f t="shared" si="8"/>
        <v>0</v>
      </c>
      <c r="J5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539</f>
        <v>0</v>
      </c>
      <c r="K5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0" spans="6:12">
      <c r="F540" s="207">
        <f t="shared" si="8"/>
        <v>0</v>
      </c>
      <c r="J5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540</f>
        <v>0</v>
      </c>
      <c r="K5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1" spans="6:12">
      <c r="F541" s="207">
        <f t="shared" si="8"/>
        <v>0</v>
      </c>
      <c r="J5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541</f>
        <v>0</v>
      </c>
      <c r="K5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2" spans="6:12">
      <c r="F542" s="207">
        <f t="shared" si="8"/>
        <v>0</v>
      </c>
      <c r="J5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542</f>
        <v>0</v>
      </c>
      <c r="K5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3" spans="6:12">
      <c r="F543" s="207">
        <f t="shared" si="8"/>
        <v>0</v>
      </c>
      <c r="J5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543</f>
        <v>0</v>
      </c>
      <c r="K5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4" spans="6:12">
      <c r="F544" s="207">
        <f t="shared" si="8"/>
        <v>0</v>
      </c>
      <c r="J5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544</f>
        <v>0</v>
      </c>
      <c r="K5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5" spans="6:12">
      <c r="F545" s="207">
        <f t="shared" si="8"/>
        <v>0</v>
      </c>
      <c r="J5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545</f>
        <v>0</v>
      </c>
      <c r="K5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6" spans="6:12">
      <c r="F546" s="207">
        <f t="shared" si="8"/>
        <v>0</v>
      </c>
      <c r="J5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546</f>
        <v>0</v>
      </c>
      <c r="K5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7" spans="6:12">
      <c r="F547" s="207">
        <f t="shared" si="8"/>
        <v>0</v>
      </c>
      <c r="J5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547</f>
        <v>0</v>
      </c>
      <c r="K5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8" spans="6:12">
      <c r="F548" s="207">
        <f t="shared" si="8"/>
        <v>0</v>
      </c>
      <c r="J5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548</f>
        <v>0</v>
      </c>
      <c r="K5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49" spans="6:12">
      <c r="F549" s="207">
        <f t="shared" si="8"/>
        <v>0</v>
      </c>
      <c r="J5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549</f>
        <v>0</v>
      </c>
      <c r="K5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0" spans="6:12">
      <c r="F550" s="207">
        <f t="shared" si="8"/>
        <v>0</v>
      </c>
      <c r="J5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550</f>
        <v>0</v>
      </c>
      <c r="K5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1" spans="6:12">
      <c r="F551" s="207">
        <f t="shared" si="8"/>
        <v>0</v>
      </c>
      <c r="J5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551</f>
        <v>0</v>
      </c>
      <c r="K5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2" spans="6:12">
      <c r="F552" s="207">
        <f t="shared" si="8"/>
        <v>0</v>
      </c>
      <c r="J5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552</f>
        <v>0</v>
      </c>
      <c r="K5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3" spans="6:12">
      <c r="F553" s="207">
        <f t="shared" si="8"/>
        <v>0</v>
      </c>
      <c r="J5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553</f>
        <v>0</v>
      </c>
      <c r="K5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4" spans="6:12">
      <c r="F554" s="207">
        <f t="shared" si="8"/>
        <v>0</v>
      </c>
      <c r="J5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554</f>
        <v>0</v>
      </c>
      <c r="K5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5" spans="6:12">
      <c r="F555" s="207">
        <f t="shared" si="8"/>
        <v>0</v>
      </c>
      <c r="J5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555</f>
        <v>0</v>
      </c>
      <c r="K5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6" spans="6:12">
      <c r="F556" s="207">
        <f t="shared" si="8"/>
        <v>0</v>
      </c>
      <c r="J5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556</f>
        <v>0</v>
      </c>
      <c r="K5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7" spans="6:12">
      <c r="F557" s="207">
        <f t="shared" si="8"/>
        <v>0</v>
      </c>
      <c r="J5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557</f>
        <v>0</v>
      </c>
      <c r="K5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8" spans="6:12">
      <c r="F558" s="207">
        <f t="shared" si="8"/>
        <v>0</v>
      </c>
      <c r="J5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558</f>
        <v>0</v>
      </c>
      <c r="K5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59" spans="6:12">
      <c r="F559" s="207">
        <f t="shared" si="8"/>
        <v>0</v>
      </c>
      <c r="J5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559</f>
        <v>0</v>
      </c>
      <c r="K5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0" spans="6:12">
      <c r="F560" s="207">
        <f t="shared" si="8"/>
        <v>0</v>
      </c>
      <c r="J5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560</f>
        <v>0</v>
      </c>
      <c r="K5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1" spans="6:12">
      <c r="F561" s="207">
        <f t="shared" si="8"/>
        <v>0</v>
      </c>
      <c r="J5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561</f>
        <v>0</v>
      </c>
      <c r="K5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2" spans="6:12">
      <c r="F562" s="207">
        <f t="shared" si="8"/>
        <v>0</v>
      </c>
      <c r="J5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562</f>
        <v>0</v>
      </c>
      <c r="K5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3" spans="6:12">
      <c r="F563" s="207">
        <f t="shared" si="8"/>
        <v>0</v>
      </c>
      <c r="J5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563</f>
        <v>0</v>
      </c>
      <c r="K5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4" spans="6:12">
      <c r="F564" s="207">
        <f t="shared" si="8"/>
        <v>0</v>
      </c>
      <c r="J5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564</f>
        <v>0</v>
      </c>
      <c r="K5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5" spans="6:12">
      <c r="F565" s="207">
        <f t="shared" si="8"/>
        <v>0</v>
      </c>
      <c r="J5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565</f>
        <v>0</v>
      </c>
      <c r="K5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6" spans="6:12">
      <c r="F566" s="207">
        <f t="shared" si="8"/>
        <v>0</v>
      </c>
      <c r="J5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566</f>
        <v>0</v>
      </c>
      <c r="K5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7" spans="6:12">
      <c r="F567" s="207">
        <f t="shared" si="8"/>
        <v>0</v>
      </c>
      <c r="J5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567</f>
        <v>0</v>
      </c>
      <c r="K5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8" spans="6:12">
      <c r="F568" s="207">
        <f t="shared" si="8"/>
        <v>0</v>
      </c>
      <c r="J5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568</f>
        <v>0</v>
      </c>
      <c r="K5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69" spans="6:12">
      <c r="F569" s="207">
        <f t="shared" si="8"/>
        <v>0</v>
      </c>
      <c r="J5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569</f>
        <v>0</v>
      </c>
      <c r="K5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0" spans="6:12">
      <c r="F570" s="207">
        <f t="shared" si="8"/>
        <v>0</v>
      </c>
      <c r="J5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570</f>
        <v>0</v>
      </c>
      <c r="K5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1" spans="6:12">
      <c r="F571" s="207">
        <f t="shared" si="8"/>
        <v>0</v>
      </c>
      <c r="J5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571</f>
        <v>0</v>
      </c>
      <c r="K5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2" spans="6:12">
      <c r="F572" s="207">
        <f t="shared" si="8"/>
        <v>0</v>
      </c>
      <c r="J5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572</f>
        <v>0</v>
      </c>
      <c r="K5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3" spans="6:12">
      <c r="F573" s="207">
        <f t="shared" si="8"/>
        <v>0</v>
      </c>
      <c r="J5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573</f>
        <v>0</v>
      </c>
      <c r="K5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4" spans="6:12">
      <c r="F574" s="207">
        <f t="shared" si="8"/>
        <v>0</v>
      </c>
      <c r="J5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574</f>
        <v>0</v>
      </c>
      <c r="K5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5" spans="6:12">
      <c r="F575" s="207">
        <f t="shared" si="8"/>
        <v>0</v>
      </c>
      <c r="J5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575</f>
        <v>0</v>
      </c>
      <c r="K5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6" spans="6:12">
      <c r="F576" s="207">
        <f t="shared" si="8"/>
        <v>0</v>
      </c>
      <c r="J5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576</f>
        <v>0</v>
      </c>
      <c r="K5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7" spans="6:12">
      <c r="F577" s="207">
        <f t="shared" si="8"/>
        <v>0</v>
      </c>
      <c r="J5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577</f>
        <v>0</v>
      </c>
      <c r="K5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8" spans="6:12">
      <c r="F578" s="207">
        <f t="shared" si="8"/>
        <v>0</v>
      </c>
      <c r="J5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578</f>
        <v>0</v>
      </c>
      <c r="K5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79" spans="6:12">
      <c r="F579" s="207">
        <f t="shared" si="8"/>
        <v>0</v>
      </c>
      <c r="J5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579</f>
        <v>0</v>
      </c>
      <c r="K5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0" spans="6:12">
      <c r="F580" s="207">
        <f t="shared" si="8"/>
        <v>0</v>
      </c>
      <c r="J5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580</f>
        <v>0</v>
      </c>
      <c r="K5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1" spans="6:12">
      <c r="F581" s="207">
        <f t="shared" ref="F581:F644" si="9">SUM(D581,(D581*E581))</f>
        <v>0</v>
      </c>
      <c r="J5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581</f>
        <v>0</v>
      </c>
      <c r="K5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2" spans="6:12">
      <c r="F582" s="207">
        <f t="shared" si="9"/>
        <v>0</v>
      </c>
      <c r="J5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582</f>
        <v>0</v>
      </c>
      <c r="K5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3" spans="6:12">
      <c r="F583" s="207">
        <f t="shared" si="9"/>
        <v>0</v>
      </c>
      <c r="J5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583</f>
        <v>0</v>
      </c>
      <c r="K5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4" spans="6:12">
      <c r="F584" s="207">
        <f t="shared" si="9"/>
        <v>0</v>
      </c>
      <c r="J5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584</f>
        <v>0</v>
      </c>
      <c r="K5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5" spans="6:12">
      <c r="F585" s="207">
        <f t="shared" si="9"/>
        <v>0</v>
      </c>
      <c r="J5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585</f>
        <v>0</v>
      </c>
      <c r="K5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6" spans="6:12">
      <c r="F586" s="207">
        <f t="shared" si="9"/>
        <v>0</v>
      </c>
      <c r="J5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586</f>
        <v>0</v>
      </c>
      <c r="K5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7" spans="6:12">
      <c r="F587" s="207">
        <f t="shared" si="9"/>
        <v>0</v>
      </c>
      <c r="J5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587</f>
        <v>0</v>
      </c>
      <c r="K5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8" spans="6:12">
      <c r="F588" s="207">
        <f t="shared" si="9"/>
        <v>0</v>
      </c>
      <c r="J5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588</f>
        <v>0</v>
      </c>
      <c r="K5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89" spans="6:12">
      <c r="F589" s="207">
        <f t="shared" si="9"/>
        <v>0</v>
      </c>
      <c r="J5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589</f>
        <v>0</v>
      </c>
      <c r="K5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0" spans="6:12">
      <c r="F590" s="207">
        <f t="shared" si="9"/>
        <v>0</v>
      </c>
      <c r="J5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590</f>
        <v>0</v>
      </c>
      <c r="K5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1" spans="6:12">
      <c r="F591" s="207">
        <f t="shared" si="9"/>
        <v>0</v>
      </c>
      <c r="J5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591</f>
        <v>0</v>
      </c>
      <c r="K5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2" spans="6:12">
      <c r="F592" s="207">
        <f t="shared" si="9"/>
        <v>0</v>
      </c>
      <c r="J5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592</f>
        <v>0</v>
      </c>
      <c r="K5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3" spans="6:12">
      <c r="F593" s="207">
        <f t="shared" si="9"/>
        <v>0</v>
      </c>
      <c r="J5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593</f>
        <v>0</v>
      </c>
      <c r="K5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4" spans="6:12">
      <c r="F594" s="207">
        <f t="shared" si="9"/>
        <v>0</v>
      </c>
      <c r="J5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594</f>
        <v>0</v>
      </c>
      <c r="K5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5" spans="6:12">
      <c r="F595" s="207">
        <f t="shared" si="9"/>
        <v>0</v>
      </c>
      <c r="J5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595</f>
        <v>0</v>
      </c>
      <c r="K5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6" spans="6:12">
      <c r="F596" s="207">
        <f t="shared" si="9"/>
        <v>0</v>
      </c>
      <c r="J5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596</f>
        <v>0</v>
      </c>
      <c r="K5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7" spans="6:12">
      <c r="F597" s="207">
        <f t="shared" si="9"/>
        <v>0</v>
      </c>
      <c r="J5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597</f>
        <v>0</v>
      </c>
      <c r="K5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8" spans="6:12">
      <c r="F598" s="207">
        <f t="shared" si="9"/>
        <v>0</v>
      </c>
      <c r="J5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598</f>
        <v>0</v>
      </c>
      <c r="K5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599" spans="6:12">
      <c r="F599" s="207">
        <f t="shared" si="9"/>
        <v>0</v>
      </c>
      <c r="J5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599</f>
        <v>0</v>
      </c>
      <c r="K5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5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0" spans="6:12">
      <c r="F600" s="207">
        <f t="shared" si="9"/>
        <v>0</v>
      </c>
      <c r="J6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600</f>
        <v>0</v>
      </c>
      <c r="K6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1" spans="6:12">
      <c r="F601" s="207">
        <f t="shared" si="9"/>
        <v>0</v>
      </c>
      <c r="J6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601</f>
        <v>0</v>
      </c>
      <c r="K6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2" spans="6:12">
      <c r="F602" s="207">
        <f t="shared" si="9"/>
        <v>0</v>
      </c>
      <c r="J6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602</f>
        <v>0</v>
      </c>
      <c r="K6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3" spans="6:12">
      <c r="F603" s="207">
        <f t="shared" si="9"/>
        <v>0</v>
      </c>
      <c r="J6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603</f>
        <v>0</v>
      </c>
      <c r="K6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4" spans="6:12">
      <c r="F604" s="207">
        <f t="shared" si="9"/>
        <v>0</v>
      </c>
      <c r="J6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604</f>
        <v>0</v>
      </c>
      <c r="K6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5" spans="6:12">
      <c r="F605" s="207">
        <f t="shared" si="9"/>
        <v>0</v>
      </c>
      <c r="J6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605</f>
        <v>0</v>
      </c>
      <c r="K6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6" spans="6:12">
      <c r="F606" s="207">
        <f t="shared" si="9"/>
        <v>0</v>
      </c>
      <c r="J6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606</f>
        <v>0</v>
      </c>
      <c r="K6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7" spans="6:12">
      <c r="F607" s="207">
        <f t="shared" si="9"/>
        <v>0</v>
      </c>
      <c r="J6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607</f>
        <v>0</v>
      </c>
      <c r="K6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8" spans="6:12">
      <c r="F608" s="207">
        <f t="shared" si="9"/>
        <v>0</v>
      </c>
      <c r="J6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608</f>
        <v>0</v>
      </c>
      <c r="K6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09" spans="6:12">
      <c r="F609" s="207">
        <f t="shared" si="9"/>
        <v>0</v>
      </c>
      <c r="J6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609</f>
        <v>0</v>
      </c>
      <c r="K6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0" spans="6:12">
      <c r="F610" s="207">
        <f t="shared" si="9"/>
        <v>0</v>
      </c>
      <c r="J6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610</f>
        <v>0</v>
      </c>
      <c r="K6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1" spans="6:12">
      <c r="F611" s="207">
        <f t="shared" si="9"/>
        <v>0</v>
      </c>
      <c r="J6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611</f>
        <v>0</v>
      </c>
      <c r="K6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2" spans="6:12">
      <c r="F612" s="207">
        <f t="shared" si="9"/>
        <v>0</v>
      </c>
      <c r="J6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612</f>
        <v>0</v>
      </c>
      <c r="K6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3" spans="6:12">
      <c r="F613" s="207">
        <f t="shared" si="9"/>
        <v>0</v>
      </c>
      <c r="J6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613</f>
        <v>0</v>
      </c>
      <c r="K6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4" spans="6:12">
      <c r="F614" s="207">
        <f t="shared" si="9"/>
        <v>0</v>
      </c>
      <c r="J6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614</f>
        <v>0</v>
      </c>
      <c r="K6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5" spans="6:12">
      <c r="F615" s="207">
        <f t="shared" si="9"/>
        <v>0</v>
      </c>
      <c r="J6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615</f>
        <v>0</v>
      </c>
      <c r="K6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6" spans="6:12">
      <c r="F616" s="207">
        <f t="shared" si="9"/>
        <v>0</v>
      </c>
      <c r="J6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616</f>
        <v>0</v>
      </c>
      <c r="K6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7" spans="6:12">
      <c r="F617" s="207">
        <f t="shared" si="9"/>
        <v>0</v>
      </c>
      <c r="J6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617</f>
        <v>0</v>
      </c>
      <c r="K6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8" spans="6:12">
      <c r="F618" s="207">
        <f t="shared" si="9"/>
        <v>0</v>
      </c>
      <c r="J6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618</f>
        <v>0</v>
      </c>
      <c r="K6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19" spans="6:12">
      <c r="F619" s="207">
        <f t="shared" si="9"/>
        <v>0</v>
      </c>
      <c r="J6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619</f>
        <v>0</v>
      </c>
      <c r="K6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0" spans="6:12">
      <c r="F620" s="207">
        <f t="shared" si="9"/>
        <v>0</v>
      </c>
      <c r="J6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620</f>
        <v>0</v>
      </c>
      <c r="K6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1" spans="6:12">
      <c r="F621" s="207">
        <f t="shared" si="9"/>
        <v>0</v>
      </c>
      <c r="J6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621</f>
        <v>0</v>
      </c>
      <c r="K6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2" spans="6:12">
      <c r="F622" s="207">
        <f t="shared" si="9"/>
        <v>0</v>
      </c>
      <c r="J6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622</f>
        <v>0</v>
      </c>
      <c r="K6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3" spans="6:12">
      <c r="F623" s="207">
        <f t="shared" si="9"/>
        <v>0</v>
      </c>
      <c r="J6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623</f>
        <v>0</v>
      </c>
      <c r="K6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4" spans="6:12">
      <c r="F624" s="207">
        <f t="shared" si="9"/>
        <v>0</v>
      </c>
      <c r="J6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624</f>
        <v>0</v>
      </c>
      <c r="K6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5" spans="6:12">
      <c r="F625" s="207">
        <f t="shared" si="9"/>
        <v>0</v>
      </c>
      <c r="J6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625</f>
        <v>0</v>
      </c>
      <c r="K6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6" spans="6:12">
      <c r="F626" s="207">
        <f t="shared" si="9"/>
        <v>0</v>
      </c>
      <c r="J6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626</f>
        <v>0</v>
      </c>
      <c r="K6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7" spans="6:12">
      <c r="F627" s="207">
        <f t="shared" si="9"/>
        <v>0</v>
      </c>
      <c r="J6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627</f>
        <v>0</v>
      </c>
      <c r="K6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8" spans="6:12">
      <c r="F628" s="207">
        <f t="shared" si="9"/>
        <v>0</v>
      </c>
      <c r="J6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628</f>
        <v>0</v>
      </c>
      <c r="K6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29" spans="6:12">
      <c r="F629" s="207">
        <f t="shared" si="9"/>
        <v>0</v>
      </c>
      <c r="J6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629</f>
        <v>0</v>
      </c>
      <c r="K6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0" spans="6:12">
      <c r="F630" s="207">
        <f t="shared" si="9"/>
        <v>0</v>
      </c>
      <c r="J6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630</f>
        <v>0</v>
      </c>
      <c r="K6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1" spans="6:12">
      <c r="F631" s="207">
        <f t="shared" si="9"/>
        <v>0</v>
      </c>
      <c r="J6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631</f>
        <v>0</v>
      </c>
      <c r="K6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2" spans="6:12">
      <c r="F632" s="207">
        <f t="shared" si="9"/>
        <v>0</v>
      </c>
      <c r="J6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632</f>
        <v>0</v>
      </c>
      <c r="K6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3" spans="6:12">
      <c r="F633" s="207">
        <f t="shared" si="9"/>
        <v>0</v>
      </c>
      <c r="J6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633</f>
        <v>0</v>
      </c>
      <c r="K6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4" spans="6:12">
      <c r="F634" s="207">
        <f t="shared" si="9"/>
        <v>0</v>
      </c>
      <c r="J6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634</f>
        <v>0</v>
      </c>
      <c r="K6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5" spans="6:12">
      <c r="F635" s="207">
        <f t="shared" si="9"/>
        <v>0</v>
      </c>
      <c r="J6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635</f>
        <v>0</v>
      </c>
      <c r="K6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6" spans="6:12">
      <c r="F636" s="207">
        <f t="shared" si="9"/>
        <v>0</v>
      </c>
      <c r="J6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636</f>
        <v>0</v>
      </c>
      <c r="K6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7" spans="6:12">
      <c r="F637" s="207">
        <f t="shared" si="9"/>
        <v>0</v>
      </c>
      <c r="J6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637</f>
        <v>0</v>
      </c>
      <c r="K6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8" spans="6:12">
      <c r="F638" s="207">
        <f t="shared" si="9"/>
        <v>0</v>
      </c>
      <c r="J6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638</f>
        <v>0</v>
      </c>
      <c r="K6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39" spans="6:12">
      <c r="F639" s="207">
        <f t="shared" si="9"/>
        <v>0</v>
      </c>
      <c r="J6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639</f>
        <v>0</v>
      </c>
      <c r="K6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0" spans="6:12">
      <c r="F640" s="207">
        <f t="shared" si="9"/>
        <v>0</v>
      </c>
      <c r="J6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640</f>
        <v>0</v>
      </c>
      <c r="K6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1" spans="6:12">
      <c r="F641" s="207">
        <f t="shared" si="9"/>
        <v>0</v>
      </c>
      <c r="J6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641</f>
        <v>0</v>
      </c>
      <c r="K6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2" spans="6:12">
      <c r="F642" s="207">
        <f t="shared" si="9"/>
        <v>0</v>
      </c>
      <c r="J6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642</f>
        <v>0</v>
      </c>
      <c r="K6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3" spans="6:12">
      <c r="F643" s="207">
        <f t="shared" si="9"/>
        <v>0</v>
      </c>
      <c r="J6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643</f>
        <v>0</v>
      </c>
      <c r="K6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4" spans="6:12">
      <c r="F644" s="207">
        <f t="shared" si="9"/>
        <v>0</v>
      </c>
      <c r="J6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644</f>
        <v>0</v>
      </c>
      <c r="K6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5" spans="6:12">
      <c r="F645" s="207">
        <f t="shared" ref="F645:F708" si="10">SUM(D645,(D645*E645))</f>
        <v>0</v>
      </c>
      <c r="J6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645</f>
        <v>0</v>
      </c>
      <c r="K6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6" spans="6:12">
      <c r="F646" s="207">
        <f t="shared" si="10"/>
        <v>0</v>
      </c>
      <c r="J6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646</f>
        <v>0</v>
      </c>
      <c r="K6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7" spans="6:12">
      <c r="F647" s="207">
        <f t="shared" si="10"/>
        <v>0</v>
      </c>
      <c r="J6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647</f>
        <v>0</v>
      </c>
      <c r="K6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8" spans="6:12">
      <c r="F648" s="207">
        <f t="shared" si="10"/>
        <v>0</v>
      </c>
      <c r="J6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648</f>
        <v>0</v>
      </c>
      <c r="K6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49" spans="6:12">
      <c r="F649" s="207">
        <f t="shared" si="10"/>
        <v>0</v>
      </c>
      <c r="J6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649</f>
        <v>0</v>
      </c>
      <c r="K6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0" spans="6:12">
      <c r="F650" s="207">
        <f t="shared" si="10"/>
        <v>0</v>
      </c>
      <c r="J6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650</f>
        <v>0</v>
      </c>
      <c r="K6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1" spans="6:12">
      <c r="F651" s="207">
        <f t="shared" si="10"/>
        <v>0</v>
      </c>
      <c r="J6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651</f>
        <v>0</v>
      </c>
      <c r="K6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2" spans="6:12">
      <c r="F652" s="207">
        <f t="shared" si="10"/>
        <v>0</v>
      </c>
      <c r="J6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652</f>
        <v>0</v>
      </c>
      <c r="K6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3" spans="6:12">
      <c r="F653" s="207">
        <f t="shared" si="10"/>
        <v>0</v>
      </c>
      <c r="J6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653</f>
        <v>0</v>
      </c>
      <c r="K6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4" spans="6:12">
      <c r="F654" s="207">
        <f t="shared" si="10"/>
        <v>0</v>
      </c>
      <c r="J6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654</f>
        <v>0</v>
      </c>
      <c r="K6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5" spans="6:12">
      <c r="F655" s="207">
        <f t="shared" si="10"/>
        <v>0</v>
      </c>
      <c r="J6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655</f>
        <v>0</v>
      </c>
      <c r="K6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6" spans="6:12">
      <c r="F656" s="207">
        <f t="shared" si="10"/>
        <v>0</v>
      </c>
      <c r="J6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656</f>
        <v>0</v>
      </c>
      <c r="K6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7" spans="6:12">
      <c r="F657" s="207">
        <f t="shared" si="10"/>
        <v>0</v>
      </c>
      <c r="J6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657</f>
        <v>0</v>
      </c>
      <c r="K6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8" spans="6:12">
      <c r="F658" s="207">
        <f t="shared" si="10"/>
        <v>0</v>
      </c>
      <c r="J6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658</f>
        <v>0</v>
      </c>
      <c r="K6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59" spans="6:12">
      <c r="F659" s="207">
        <f t="shared" si="10"/>
        <v>0</v>
      </c>
      <c r="J6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659</f>
        <v>0</v>
      </c>
      <c r="K6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0" spans="6:12">
      <c r="F660" s="207">
        <f t="shared" si="10"/>
        <v>0</v>
      </c>
      <c r="J6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660</f>
        <v>0</v>
      </c>
      <c r="K6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1" spans="6:12">
      <c r="F661" s="207">
        <f t="shared" si="10"/>
        <v>0</v>
      </c>
      <c r="J6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661</f>
        <v>0</v>
      </c>
      <c r="K6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2" spans="6:12">
      <c r="F662" s="207">
        <f t="shared" si="10"/>
        <v>0</v>
      </c>
      <c r="J6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662</f>
        <v>0</v>
      </c>
      <c r="K6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3" spans="6:12">
      <c r="F663" s="207">
        <f t="shared" si="10"/>
        <v>0</v>
      </c>
      <c r="J6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663</f>
        <v>0</v>
      </c>
      <c r="K6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4" spans="6:12">
      <c r="F664" s="207">
        <f t="shared" si="10"/>
        <v>0</v>
      </c>
      <c r="J6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664</f>
        <v>0</v>
      </c>
      <c r="K6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5" spans="6:12">
      <c r="F665" s="207">
        <f t="shared" si="10"/>
        <v>0</v>
      </c>
      <c r="J6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665</f>
        <v>0</v>
      </c>
      <c r="K6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6" spans="6:12">
      <c r="F666" s="207">
        <f t="shared" si="10"/>
        <v>0</v>
      </c>
      <c r="J6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666</f>
        <v>0</v>
      </c>
      <c r="K6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7" spans="6:12">
      <c r="F667" s="207">
        <f t="shared" si="10"/>
        <v>0</v>
      </c>
      <c r="J6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667</f>
        <v>0</v>
      </c>
      <c r="K6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8" spans="6:12">
      <c r="F668" s="207">
        <f t="shared" si="10"/>
        <v>0</v>
      </c>
      <c r="J6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668</f>
        <v>0</v>
      </c>
      <c r="K6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69" spans="6:12">
      <c r="F669" s="207">
        <f t="shared" si="10"/>
        <v>0</v>
      </c>
      <c r="J6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669</f>
        <v>0</v>
      </c>
      <c r="K6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0" spans="6:12">
      <c r="F670" s="207">
        <f t="shared" si="10"/>
        <v>0</v>
      </c>
      <c r="J6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670</f>
        <v>0</v>
      </c>
      <c r="K6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1" spans="6:12">
      <c r="F671" s="207">
        <f t="shared" si="10"/>
        <v>0</v>
      </c>
      <c r="J6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671</f>
        <v>0</v>
      </c>
      <c r="K6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2" spans="6:12">
      <c r="F672" s="207">
        <f t="shared" si="10"/>
        <v>0</v>
      </c>
      <c r="J6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672</f>
        <v>0</v>
      </c>
      <c r="K6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3" spans="6:12">
      <c r="F673" s="207">
        <f t="shared" si="10"/>
        <v>0</v>
      </c>
      <c r="J6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673</f>
        <v>0</v>
      </c>
      <c r="K6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4" spans="6:12">
      <c r="F674" s="207">
        <f t="shared" si="10"/>
        <v>0</v>
      </c>
      <c r="J6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674</f>
        <v>0</v>
      </c>
      <c r="K6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5" spans="6:12">
      <c r="F675" s="207">
        <f t="shared" si="10"/>
        <v>0</v>
      </c>
      <c r="J6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675</f>
        <v>0</v>
      </c>
      <c r="K6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6" spans="6:12">
      <c r="F676" s="207">
        <f t="shared" si="10"/>
        <v>0</v>
      </c>
      <c r="J6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676</f>
        <v>0</v>
      </c>
      <c r="K6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7" spans="6:12">
      <c r="F677" s="207">
        <f t="shared" si="10"/>
        <v>0</v>
      </c>
      <c r="J6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677</f>
        <v>0</v>
      </c>
      <c r="K6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8" spans="6:12">
      <c r="F678" s="207">
        <f t="shared" si="10"/>
        <v>0</v>
      </c>
      <c r="J6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678</f>
        <v>0</v>
      </c>
      <c r="K6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79" spans="6:12">
      <c r="F679" s="207">
        <f t="shared" si="10"/>
        <v>0</v>
      </c>
      <c r="J6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679</f>
        <v>0</v>
      </c>
      <c r="K6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0" spans="6:12">
      <c r="F680" s="207">
        <f t="shared" si="10"/>
        <v>0</v>
      </c>
      <c r="J6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680</f>
        <v>0</v>
      </c>
      <c r="K6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1" spans="6:12">
      <c r="F681" s="207">
        <f t="shared" si="10"/>
        <v>0</v>
      </c>
      <c r="J6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681</f>
        <v>0</v>
      </c>
      <c r="K6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2" spans="6:12">
      <c r="F682" s="207">
        <f t="shared" si="10"/>
        <v>0</v>
      </c>
      <c r="J6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682</f>
        <v>0</v>
      </c>
      <c r="K6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3" spans="6:12">
      <c r="F683" s="207">
        <f t="shared" si="10"/>
        <v>0</v>
      </c>
      <c r="J6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683</f>
        <v>0</v>
      </c>
      <c r="K6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4" spans="6:12">
      <c r="F684" s="207">
        <f t="shared" si="10"/>
        <v>0</v>
      </c>
      <c r="J6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684</f>
        <v>0</v>
      </c>
      <c r="K6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5" spans="6:12">
      <c r="F685" s="207">
        <f t="shared" si="10"/>
        <v>0</v>
      </c>
      <c r="J6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685</f>
        <v>0</v>
      </c>
      <c r="K6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6" spans="6:12">
      <c r="F686" s="207">
        <f t="shared" si="10"/>
        <v>0</v>
      </c>
      <c r="J6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686</f>
        <v>0</v>
      </c>
      <c r="K6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7" spans="6:12">
      <c r="F687" s="207">
        <f t="shared" si="10"/>
        <v>0</v>
      </c>
      <c r="J6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687</f>
        <v>0</v>
      </c>
      <c r="K6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8" spans="6:12">
      <c r="F688" s="207">
        <f t="shared" si="10"/>
        <v>0</v>
      </c>
      <c r="J6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688</f>
        <v>0</v>
      </c>
      <c r="K6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89" spans="6:12">
      <c r="F689" s="207">
        <f t="shared" si="10"/>
        <v>0</v>
      </c>
      <c r="J6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689</f>
        <v>0</v>
      </c>
      <c r="K6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0" spans="6:12">
      <c r="F690" s="207">
        <f t="shared" si="10"/>
        <v>0</v>
      </c>
      <c r="J6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690</f>
        <v>0</v>
      </c>
      <c r="K6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1" spans="6:12">
      <c r="F691" s="207">
        <f t="shared" si="10"/>
        <v>0</v>
      </c>
      <c r="J6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691</f>
        <v>0</v>
      </c>
      <c r="K6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2" spans="6:12">
      <c r="F692" s="207">
        <f t="shared" si="10"/>
        <v>0</v>
      </c>
      <c r="J6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692</f>
        <v>0</v>
      </c>
      <c r="K6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3" spans="6:12">
      <c r="F693" s="207">
        <f t="shared" si="10"/>
        <v>0</v>
      </c>
      <c r="J6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693</f>
        <v>0</v>
      </c>
      <c r="K6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4" spans="6:12">
      <c r="F694" s="207">
        <f t="shared" si="10"/>
        <v>0</v>
      </c>
      <c r="J6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694</f>
        <v>0</v>
      </c>
      <c r="K6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5" spans="6:12">
      <c r="F695" s="207">
        <f t="shared" si="10"/>
        <v>0</v>
      </c>
      <c r="J6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695</f>
        <v>0</v>
      </c>
      <c r="K6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6" spans="6:12">
      <c r="F696" s="207">
        <f t="shared" si="10"/>
        <v>0</v>
      </c>
      <c r="J6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696</f>
        <v>0</v>
      </c>
      <c r="K6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7" spans="6:12">
      <c r="F697" s="207">
        <f t="shared" si="10"/>
        <v>0</v>
      </c>
      <c r="J6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697</f>
        <v>0</v>
      </c>
      <c r="K6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8" spans="6:12">
      <c r="F698" s="207">
        <f t="shared" si="10"/>
        <v>0</v>
      </c>
      <c r="J6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698</f>
        <v>0</v>
      </c>
      <c r="K6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699" spans="6:12">
      <c r="F699" s="207">
        <f t="shared" si="10"/>
        <v>0</v>
      </c>
      <c r="J6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699</f>
        <v>0</v>
      </c>
      <c r="K6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6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0" spans="6:12">
      <c r="F700" s="207">
        <f t="shared" si="10"/>
        <v>0</v>
      </c>
      <c r="J7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700</f>
        <v>0</v>
      </c>
      <c r="K7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1" spans="6:12">
      <c r="F701" s="207">
        <f t="shared" si="10"/>
        <v>0</v>
      </c>
      <c r="J7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701</f>
        <v>0</v>
      </c>
      <c r="K7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2" spans="6:12">
      <c r="F702" s="207">
        <f t="shared" si="10"/>
        <v>0</v>
      </c>
      <c r="J7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702</f>
        <v>0</v>
      </c>
      <c r="K7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3" spans="6:12">
      <c r="F703" s="207">
        <f t="shared" si="10"/>
        <v>0</v>
      </c>
      <c r="J7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703</f>
        <v>0</v>
      </c>
      <c r="K7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4" spans="6:12">
      <c r="F704" s="207">
        <f t="shared" si="10"/>
        <v>0</v>
      </c>
      <c r="J7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704</f>
        <v>0</v>
      </c>
      <c r="K7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5" spans="6:12">
      <c r="F705" s="207">
        <f t="shared" si="10"/>
        <v>0</v>
      </c>
      <c r="J7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705</f>
        <v>0</v>
      </c>
      <c r="K7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6" spans="6:12">
      <c r="F706" s="207">
        <f t="shared" si="10"/>
        <v>0</v>
      </c>
      <c r="J7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706</f>
        <v>0</v>
      </c>
      <c r="K7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7" spans="6:12">
      <c r="F707" s="207">
        <f t="shared" si="10"/>
        <v>0</v>
      </c>
      <c r="J7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707</f>
        <v>0</v>
      </c>
      <c r="K7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8" spans="6:12">
      <c r="F708" s="207">
        <f t="shared" si="10"/>
        <v>0</v>
      </c>
      <c r="J7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708</f>
        <v>0</v>
      </c>
      <c r="K7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09" spans="6:12">
      <c r="F709" s="207">
        <f t="shared" ref="F709:F772" si="11">SUM(D709,(D709*E709))</f>
        <v>0</v>
      </c>
      <c r="J7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709</f>
        <v>0</v>
      </c>
      <c r="K7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0" spans="6:12">
      <c r="F710" s="207">
        <f t="shared" si="11"/>
        <v>0</v>
      </c>
      <c r="J7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710</f>
        <v>0</v>
      </c>
      <c r="K7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1" spans="6:12">
      <c r="F711" s="207">
        <f t="shared" si="11"/>
        <v>0</v>
      </c>
      <c r="J7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711</f>
        <v>0</v>
      </c>
      <c r="K7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2" spans="6:12">
      <c r="F712" s="207">
        <f t="shared" si="11"/>
        <v>0</v>
      </c>
      <c r="J7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712</f>
        <v>0</v>
      </c>
      <c r="K7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3" spans="6:12">
      <c r="F713" s="207">
        <f t="shared" si="11"/>
        <v>0</v>
      </c>
      <c r="J7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713</f>
        <v>0</v>
      </c>
      <c r="K7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4" spans="6:12">
      <c r="F714" s="207">
        <f t="shared" si="11"/>
        <v>0</v>
      </c>
      <c r="J7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714</f>
        <v>0</v>
      </c>
      <c r="K7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5" spans="6:12">
      <c r="F715" s="207">
        <f t="shared" si="11"/>
        <v>0</v>
      </c>
      <c r="J7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715</f>
        <v>0</v>
      </c>
      <c r="K7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6" spans="6:12">
      <c r="F716" s="207">
        <f t="shared" si="11"/>
        <v>0</v>
      </c>
      <c r="J7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716</f>
        <v>0</v>
      </c>
      <c r="K7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7" spans="6:12">
      <c r="F717" s="207">
        <f t="shared" si="11"/>
        <v>0</v>
      </c>
      <c r="J7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717</f>
        <v>0</v>
      </c>
      <c r="K7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8" spans="6:12">
      <c r="F718" s="207">
        <f t="shared" si="11"/>
        <v>0</v>
      </c>
      <c r="J7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718</f>
        <v>0</v>
      </c>
      <c r="K7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19" spans="6:12">
      <c r="F719" s="207">
        <f t="shared" si="11"/>
        <v>0</v>
      </c>
      <c r="J7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719</f>
        <v>0</v>
      </c>
      <c r="K7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0" spans="6:12">
      <c r="F720" s="207">
        <f t="shared" si="11"/>
        <v>0</v>
      </c>
      <c r="J7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720</f>
        <v>0</v>
      </c>
      <c r="K7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1" spans="6:12">
      <c r="F721" s="207">
        <f t="shared" si="11"/>
        <v>0</v>
      </c>
      <c r="J7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721</f>
        <v>0</v>
      </c>
      <c r="K7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2" spans="6:12">
      <c r="F722" s="207">
        <f t="shared" si="11"/>
        <v>0</v>
      </c>
      <c r="J7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722</f>
        <v>0</v>
      </c>
      <c r="K7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3" spans="6:12">
      <c r="F723" s="207">
        <f t="shared" si="11"/>
        <v>0</v>
      </c>
      <c r="J7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723</f>
        <v>0</v>
      </c>
      <c r="K7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4" spans="6:12">
      <c r="F724" s="207">
        <f t="shared" si="11"/>
        <v>0</v>
      </c>
      <c r="J7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724</f>
        <v>0</v>
      </c>
      <c r="K7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5" spans="6:12">
      <c r="F725" s="207">
        <f t="shared" si="11"/>
        <v>0</v>
      </c>
      <c r="J7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725</f>
        <v>0</v>
      </c>
      <c r="K7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6" spans="6:12">
      <c r="F726" s="207">
        <f t="shared" si="11"/>
        <v>0</v>
      </c>
      <c r="J7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726</f>
        <v>0</v>
      </c>
      <c r="K7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7" spans="6:12">
      <c r="F727" s="207">
        <f t="shared" si="11"/>
        <v>0</v>
      </c>
      <c r="J7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727</f>
        <v>0</v>
      </c>
      <c r="K7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8" spans="6:12">
      <c r="F728" s="207">
        <f t="shared" si="11"/>
        <v>0</v>
      </c>
      <c r="J7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728</f>
        <v>0</v>
      </c>
      <c r="K7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29" spans="6:12">
      <c r="F729" s="207">
        <f t="shared" si="11"/>
        <v>0</v>
      </c>
      <c r="J7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729</f>
        <v>0</v>
      </c>
      <c r="K7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0" spans="6:12">
      <c r="F730" s="207">
        <f t="shared" si="11"/>
        <v>0</v>
      </c>
      <c r="J7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730</f>
        <v>0</v>
      </c>
      <c r="K7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1" spans="6:12">
      <c r="F731" s="207">
        <f t="shared" si="11"/>
        <v>0</v>
      </c>
      <c r="J7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731</f>
        <v>0</v>
      </c>
      <c r="K7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2" spans="6:12">
      <c r="F732" s="207">
        <f t="shared" si="11"/>
        <v>0</v>
      </c>
      <c r="J7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732</f>
        <v>0</v>
      </c>
      <c r="K7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3" spans="6:12">
      <c r="F733" s="207">
        <f t="shared" si="11"/>
        <v>0</v>
      </c>
      <c r="J7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733</f>
        <v>0</v>
      </c>
      <c r="K7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4" spans="6:12">
      <c r="F734" s="207">
        <f t="shared" si="11"/>
        <v>0</v>
      </c>
      <c r="J7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734</f>
        <v>0</v>
      </c>
      <c r="K7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5" spans="6:12">
      <c r="F735" s="207">
        <f t="shared" si="11"/>
        <v>0</v>
      </c>
      <c r="J7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735</f>
        <v>0</v>
      </c>
      <c r="K7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6" spans="6:12">
      <c r="F736" s="207">
        <f t="shared" si="11"/>
        <v>0</v>
      </c>
      <c r="J7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736</f>
        <v>0</v>
      </c>
      <c r="K7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7" spans="6:12">
      <c r="F737" s="207">
        <f t="shared" si="11"/>
        <v>0</v>
      </c>
      <c r="J7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737</f>
        <v>0</v>
      </c>
      <c r="K7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8" spans="6:12">
      <c r="F738" s="207">
        <f t="shared" si="11"/>
        <v>0</v>
      </c>
      <c r="J7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738</f>
        <v>0</v>
      </c>
      <c r="K7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39" spans="6:12">
      <c r="F739" s="207">
        <f t="shared" si="11"/>
        <v>0</v>
      </c>
      <c r="J7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739</f>
        <v>0</v>
      </c>
      <c r="K7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0" spans="6:12">
      <c r="F740" s="207">
        <f t="shared" si="11"/>
        <v>0</v>
      </c>
      <c r="J7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740</f>
        <v>0</v>
      </c>
      <c r="K7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1" spans="6:12">
      <c r="F741" s="207">
        <f t="shared" si="11"/>
        <v>0</v>
      </c>
      <c r="J7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741</f>
        <v>0</v>
      </c>
      <c r="K7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2" spans="6:12">
      <c r="F742" s="207">
        <f t="shared" si="11"/>
        <v>0</v>
      </c>
      <c r="J7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742</f>
        <v>0</v>
      </c>
      <c r="K7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3" spans="6:12">
      <c r="F743" s="207">
        <f t="shared" si="11"/>
        <v>0</v>
      </c>
      <c r="J7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743</f>
        <v>0</v>
      </c>
      <c r="K7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4" spans="6:12">
      <c r="F744" s="207">
        <f t="shared" si="11"/>
        <v>0</v>
      </c>
      <c r="J7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744</f>
        <v>0</v>
      </c>
      <c r="K7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5" spans="6:12">
      <c r="F745" s="207">
        <f t="shared" si="11"/>
        <v>0</v>
      </c>
      <c r="J7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745</f>
        <v>0</v>
      </c>
      <c r="K7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6" spans="6:12">
      <c r="F746" s="207">
        <f t="shared" si="11"/>
        <v>0</v>
      </c>
      <c r="J7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746</f>
        <v>0</v>
      </c>
      <c r="K7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7" spans="6:12">
      <c r="F747" s="207">
        <f t="shared" si="11"/>
        <v>0</v>
      </c>
      <c r="J7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747</f>
        <v>0</v>
      </c>
      <c r="K7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8" spans="6:12">
      <c r="F748" s="207">
        <f t="shared" si="11"/>
        <v>0</v>
      </c>
      <c r="J7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748</f>
        <v>0</v>
      </c>
      <c r="K7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49" spans="6:12">
      <c r="F749" s="207">
        <f t="shared" si="11"/>
        <v>0</v>
      </c>
      <c r="J7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749</f>
        <v>0</v>
      </c>
      <c r="K7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0" spans="6:12">
      <c r="F750" s="207">
        <f t="shared" si="11"/>
        <v>0</v>
      </c>
      <c r="J7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750</f>
        <v>0</v>
      </c>
      <c r="K7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1" spans="6:12">
      <c r="F751" s="207">
        <f t="shared" si="11"/>
        <v>0</v>
      </c>
      <c r="J7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751</f>
        <v>0</v>
      </c>
      <c r="K7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2" spans="6:12">
      <c r="F752" s="207">
        <f t="shared" si="11"/>
        <v>0</v>
      </c>
      <c r="J7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752</f>
        <v>0</v>
      </c>
      <c r="K7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3" spans="6:12">
      <c r="F753" s="207">
        <f t="shared" si="11"/>
        <v>0</v>
      </c>
      <c r="J7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753</f>
        <v>0</v>
      </c>
      <c r="K7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4" spans="6:12">
      <c r="F754" s="207">
        <f t="shared" si="11"/>
        <v>0</v>
      </c>
      <c r="J7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754</f>
        <v>0</v>
      </c>
      <c r="K7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5" spans="6:12">
      <c r="F755" s="207">
        <f t="shared" si="11"/>
        <v>0</v>
      </c>
      <c r="J7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755</f>
        <v>0</v>
      </c>
      <c r="K7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6" spans="6:12">
      <c r="F756" s="207">
        <f t="shared" si="11"/>
        <v>0</v>
      </c>
      <c r="J7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756</f>
        <v>0</v>
      </c>
      <c r="K7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7" spans="6:12">
      <c r="F757" s="207">
        <f t="shared" si="11"/>
        <v>0</v>
      </c>
      <c r="J7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757</f>
        <v>0</v>
      </c>
      <c r="K7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8" spans="6:12">
      <c r="F758" s="207">
        <f t="shared" si="11"/>
        <v>0</v>
      </c>
      <c r="J7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758</f>
        <v>0</v>
      </c>
      <c r="K7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59" spans="6:12">
      <c r="F759" s="207">
        <f t="shared" si="11"/>
        <v>0</v>
      </c>
      <c r="J7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759</f>
        <v>0</v>
      </c>
      <c r="K7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0" spans="6:12">
      <c r="F760" s="207">
        <f t="shared" si="11"/>
        <v>0</v>
      </c>
      <c r="J7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760</f>
        <v>0</v>
      </c>
      <c r="K7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1" spans="6:12">
      <c r="F761" s="207">
        <f t="shared" si="11"/>
        <v>0</v>
      </c>
      <c r="J7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761</f>
        <v>0</v>
      </c>
      <c r="K7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2" spans="6:12">
      <c r="F762" s="207">
        <f t="shared" si="11"/>
        <v>0</v>
      </c>
      <c r="J7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762</f>
        <v>0</v>
      </c>
      <c r="K7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3" spans="6:12">
      <c r="F763" s="207">
        <f t="shared" si="11"/>
        <v>0</v>
      </c>
      <c r="J7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763</f>
        <v>0</v>
      </c>
      <c r="K7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4" spans="6:12">
      <c r="F764" s="207">
        <f t="shared" si="11"/>
        <v>0</v>
      </c>
      <c r="J7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764</f>
        <v>0</v>
      </c>
      <c r="K7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5" spans="6:12">
      <c r="F765" s="207">
        <f t="shared" si="11"/>
        <v>0</v>
      </c>
      <c r="J7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765</f>
        <v>0</v>
      </c>
      <c r="K7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6" spans="6:12">
      <c r="F766" s="207">
        <f t="shared" si="11"/>
        <v>0</v>
      </c>
      <c r="J7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766</f>
        <v>0</v>
      </c>
      <c r="K7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7" spans="6:12">
      <c r="F767" s="207">
        <f t="shared" si="11"/>
        <v>0</v>
      </c>
      <c r="J7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767</f>
        <v>0</v>
      </c>
      <c r="K7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8" spans="6:12">
      <c r="F768" s="207">
        <f t="shared" si="11"/>
        <v>0</v>
      </c>
      <c r="J7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768</f>
        <v>0</v>
      </c>
      <c r="K7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69" spans="6:12">
      <c r="F769" s="207">
        <f t="shared" si="11"/>
        <v>0</v>
      </c>
      <c r="J7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769</f>
        <v>0</v>
      </c>
      <c r="K7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0" spans="6:12">
      <c r="F770" s="207">
        <f t="shared" si="11"/>
        <v>0</v>
      </c>
      <c r="J7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770</f>
        <v>0</v>
      </c>
      <c r="K7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1" spans="6:12">
      <c r="F771" s="207">
        <f t="shared" si="11"/>
        <v>0</v>
      </c>
      <c r="J7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771</f>
        <v>0</v>
      </c>
      <c r="K7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2" spans="6:12">
      <c r="F772" s="207">
        <f t="shared" si="11"/>
        <v>0</v>
      </c>
      <c r="J7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772</f>
        <v>0</v>
      </c>
      <c r="K7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3" spans="6:12">
      <c r="F773" s="207">
        <f t="shared" ref="F773:F836" si="12">SUM(D773,(D773*E773))</f>
        <v>0</v>
      </c>
      <c r="J7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773</f>
        <v>0</v>
      </c>
      <c r="K7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4" spans="6:12">
      <c r="F774" s="207">
        <f t="shared" si="12"/>
        <v>0</v>
      </c>
      <c r="J7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774</f>
        <v>0</v>
      </c>
      <c r="K7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5" spans="6:12">
      <c r="F775" s="207">
        <f t="shared" si="12"/>
        <v>0</v>
      </c>
      <c r="J7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775</f>
        <v>0</v>
      </c>
      <c r="K7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6" spans="6:12">
      <c r="F776" s="207">
        <f t="shared" si="12"/>
        <v>0</v>
      </c>
      <c r="J7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776</f>
        <v>0</v>
      </c>
      <c r="K7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7" spans="6:12">
      <c r="F777" s="207">
        <f t="shared" si="12"/>
        <v>0</v>
      </c>
      <c r="J7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777</f>
        <v>0</v>
      </c>
      <c r="K7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8" spans="6:12">
      <c r="F778" s="207">
        <f t="shared" si="12"/>
        <v>0</v>
      </c>
      <c r="J7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778</f>
        <v>0</v>
      </c>
      <c r="K7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79" spans="6:12">
      <c r="F779" s="207">
        <f t="shared" si="12"/>
        <v>0</v>
      </c>
      <c r="J7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779</f>
        <v>0</v>
      </c>
      <c r="K7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0" spans="6:12">
      <c r="F780" s="207">
        <f t="shared" si="12"/>
        <v>0</v>
      </c>
      <c r="J7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780</f>
        <v>0</v>
      </c>
      <c r="K7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1" spans="6:12">
      <c r="F781" s="207">
        <f t="shared" si="12"/>
        <v>0</v>
      </c>
      <c r="J7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781</f>
        <v>0</v>
      </c>
      <c r="K7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2" spans="6:12">
      <c r="F782" s="207">
        <f t="shared" si="12"/>
        <v>0</v>
      </c>
      <c r="J7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782</f>
        <v>0</v>
      </c>
      <c r="K7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3" spans="6:12">
      <c r="F783" s="207">
        <f t="shared" si="12"/>
        <v>0</v>
      </c>
      <c r="J7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783</f>
        <v>0</v>
      </c>
      <c r="K7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4" spans="6:12">
      <c r="F784" s="207">
        <f t="shared" si="12"/>
        <v>0</v>
      </c>
      <c r="J7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784</f>
        <v>0</v>
      </c>
      <c r="K7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5" spans="6:12">
      <c r="F785" s="207">
        <f t="shared" si="12"/>
        <v>0</v>
      </c>
      <c r="J7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785</f>
        <v>0</v>
      </c>
      <c r="K7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6" spans="6:12">
      <c r="F786" s="207">
        <f t="shared" si="12"/>
        <v>0</v>
      </c>
      <c r="J7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786</f>
        <v>0</v>
      </c>
      <c r="K7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7" spans="6:12">
      <c r="F787" s="207">
        <f t="shared" si="12"/>
        <v>0</v>
      </c>
      <c r="J7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787</f>
        <v>0</v>
      </c>
      <c r="K7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8" spans="6:12">
      <c r="F788" s="207">
        <f t="shared" si="12"/>
        <v>0</v>
      </c>
      <c r="J7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788</f>
        <v>0</v>
      </c>
      <c r="K7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89" spans="6:12">
      <c r="F789" s="207">
        <f t="shared" si="12"/>
        <v>0</v>
      </c>
      <c r="J7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789</f>
        <v>0</v>
      </c>
      <c r="K7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0" spans="6:12">
      <c r="F790" s="207">
        <f t="shared" si="12"/>
        <v>0</v>
      </c>
      <c r="J7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790</f>
        <v>0</v>
      </c>
      <c r="K7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1" spans="6:12">
      <c r="F791" s="207">
        <f t="shared" si="12"/>
        <v>0</v>
      </c>
      <c r="J7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791</f>
        <v>0</v>
      </c>
      <c r="K7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2" spans="6:12">
      <c r="F792" s="207">
        <f t="shared" si="12"/>
        <v>0</v>
      </c>
      <c r="J7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792</f>
        <v>0</v>
      </c>
      <c r="K7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3" spans="6:12">
      <c r="F793" s="207">
        <f t="shared" si="12"/>
        <v>0</v>
      </c>
      <c r="J7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793</f>
        <v>0</v>
      </c>
      <c r="K7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4" spans="6:12">
      <c r="F794" s="207">
        <f t="shared" si="12"/>
        <v>0</v>
      </c>
      <c r="J7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794</f>
        <v>0</v>
      </c>
      <c r="K7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5" spans="6:12">
      <c r="F795" s="207">
        <f t="shared" si="12"/>
        <v>0</v>
      </c>
      <c r="J7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795</f>
        <v>0</v>
      </c>
      <c r="K7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6" spans="6:12">
      <c r="F796" s="207">
        <f t="shared" si="12"/>
        <v>0</v>
      </c>
      <c r="J7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796</f>
        <v>0</v>
      </c>
      <c r="K7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7" spans="6:12">
      <c r="F797" s="207">
        <f t="shared" si="12"/>
        <v>0</v>
      </c>
      <c r="J7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797</f>
        <v>0</v>
      </c>
      <c r="K7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8" spans="6:12">
      <c r="F798" s="207">
        <f t="shared" si="12"/>
        <v>0</v>
      </c>
      <c r="J7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798</f>
        <v>0</v>
      </c>
      <c r="K7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799" spans="6:12">
      <c r="F799" s="207">
        <f t="shared" si="12"/>
        <v>0</v>
      </c>
      <c r="J7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799</f>
        <v>0</v>
      </c>
      <c r="K7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7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0" spans="6:12">
      <c r="F800" s="207">
        <f t="shared" si="12"/>
        <v>0</v>
      </c>
      <c r="J8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800</f>
        <v>0</v>
      </c>
      <c r="K8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1" spans="6:12">
      <c r="F801" s="207">
        <f t="shared" si="12"/>
        <v>0</v>
      </c>
      <c r="J8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801</f>
        <v>0</v>
      </c>
      <c r="K8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2" spans="6:12">
      <c r="F802" s="207">
        <f t="shared" si="12"/>
        <v>0</v>
      </c>
      <c r="J8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802</f>
        <v>0</v>
      </c>
      <c r="K8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3" spans="6:12">
      <c r="F803" s="207">
        <f t="shared" si="12"/>
        <v>0</v>
      </c>
      <c r="J8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803</f>
        <v>0</v>
      </c>
      <c r="K8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4" spans="6:12">
      <c r="F804" s="207">
        <f t="shared" si="12"/>
        <v>0</v>
      </c>
      <c r="J8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804</f>
        <v>0</v>
      </c>
      <c r="K8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5" spans="6:12">
      <c r="F805" s="207">
        <f t="shared" si="12"/>
        <v>0</v>
      </c>
      <c r="J8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805</f>
        <v>0</v>
      </c>
      <c r="K8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6" spans="6:12">
      <c r="F806" s="207">
        <f t="shared" si="12"/>
        <v>0</v>
      </c>
      <c r="J8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806</f>
        <v>0</v>
      </c>
      <c r="K8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7" spans="6:12">
      <c r="F807" s="207">
        <f t="shared" si="12"/>
        <v>0</v>
      </c>
      <c r="J8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807</f>
        <v>0</v>
      </c>
      <c r="K8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8" spans="6:12">
      <c r="F808" s="207">
        <f t="shared" si="12"/>
        <v>0</v>
      </c>
      <c r="J8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808</f>
        <v>0</v>
      </c>
      <c r="K8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09" spans="6:12">
      <c r="F809" s="207">
        <f t="shared" si="12"/>
        <v>0</v>
      </c>
      <c r="J8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809</f>
        <v>0</v>
      </c>
      <c r="K8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0" spans="6:12">
      <c r="F810" s="207">
        <f t="shared" si="12"/>
        <v>0</v>
      </c>
      <c r="J8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810</f>
        <v>0</v>
      </c>
      <c r="K8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1" spans="6:12">
      <c r="F811" s="207">
        <f t="shared" si="12"/>
        <v>0</v>
      </c>
      <c r="J8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811</f>
        <v>0</v>
      </c>
      <c r="K8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2" spans="6:12">
      <c r="F812" s="207">
        <f t="shared" si="12"/>
        <v>0</v>
      </c>
      <c r="J8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812</f>
        <v>0</v>
      </c>
      <c r="K8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3" spans="6:12">
      <c r="F813" s="207">
        <f t="shared" si="12"/>
        <v>0</v>
      </c>
      <c r="J8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813</f>
        <v>0</v>
      </c>
      <c r="K8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4" spans="6:12">
      <c r="F814" s="207">
        <f t="shared" si="12"/>
        <v>0</v>
      </c>
      <c r="J8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814</f>
        <v>0</v>
      </c>
      <c r="K8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5" spans="6:12">
      <c r="F815" s="207">
        <f t="shared" si="12"/>
        <v>0</v>
      </c>
      <c r="J8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815</f>
        <v>0</v>
      </c>
      <c r="K8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6" spans="6:12">
      <c r="F816" s="207">
        <f t="shared" si="12"/>
        <v>0</v>
      </c>
      <c r="J8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816</f>
        <v>0</v>
      </c>
      <c r="K8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7" spans="6:12">
      <c r="F817" s="207">
        <f t="shared" si="12"/>
        <v>0</v>
      </c>
      <c r="J8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817</f>
        <v>0</v>
      </c>
      <c r="K8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8" spans="6:12">
      <c r="F818" s="207">
        <f t="shared" si="12"/>
        <v>0</v>
      </c>
      <c r="J8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818</f>
        <v>0</v>
      </c>
      <c r="K8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19" spans="6:12">
      <c r="F819" s="207">
        <f t="shared" si="12"/>
        <v>0</v>
      </c>
      <c r="J8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819</f>
        <v>0</v>
      </c>
      <c r="K8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0" spans="6:12">
      <c r="F820" s="207">
        <f t="shared" si="12"/>
        <v>0</v>
      </c>
      <c r="J8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820</f>
        <v>0</v>
      </c>
      <c r="K8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1" spans="6:12">
      <c r="F821" s="207">
        <f t="shared" si="12"/>
        <v>0</v>
      </c>
      <c r="J8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821</f>
        <v>0</v>
      </c>
      <c r="K8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2" spans="6:12">
      <c r="F822" s="207">
        <f t="shared" si="12"/>
        <v>0</v>
      </c>
      <c r="J8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822</f>
        <v>0</v>
      </c>
      <c r="K8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3" spans="6:12">
      <c r="F823" s="207">
        <f t="shared" si="12"/>
        <v>0</v>
      </c>
      <c r="J8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823</f>
        <v>0</v>
      </c>
      <c r="K8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4" spans="6:12">
      <c r="F824" s="207">
        <f t="shared" si="12"/>
        <v>0</v>
      </c>
      <c r="J8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824</f>
        <v>0</v>
      </c>
      <c r="K8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5" spans="6:12">
      <c r="F825" s="207">
        <f t="shared" si="12"/>
        <v>0</v>
      </c>
      <c r="J8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825</f>
        <v>0</v>
      </c>
      <c r="K8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6" spans="6:12">
      <c r="F826" s="207">
        <f t="shared" si="12"/>
        <v>0</v>
      </c>
      <c r="J8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826</f>
        <v>0</v>
      </c>
      <c r="K8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7" spans="6:12">
      <c r="F827" s="207">
        <f t="shared" si="12"/>
        <v>0</v>
      </c>
      <c r="J8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827</f>
        <v>0</v>
      </c>
      <c r="K8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8" spans="6:12">
      <c r="F828" s="207">
        <f t="shared" si="12"/>
        <v>0</v>
      </c>
      <c r="J8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828</f>
        <v>0</v>
      </c>
      <c r="K8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29" spans="6:12">
      <c r="F829" s="207">
        <f t="shared" si="12"/>
        <v>0</v>
      </c>
      <c r="J8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829</f>
        <v>0</v>
      </c>
      <c r="K8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0" spans="6:12">
      <c r="F830" s="207">
        <f t="shared" si="12"/>
        <v>0</v>
      </c>
      <c r="J8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830</f>
        <v>0</v>
      </c>
      <c r="K8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1" spans="6:12">
      <c r="F831" s="207">
        <f t="shared" si="12"/>
        <v>0</v>
      </c>
      <c r="J8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831</f>
        <v>0</v>
      </c>
      <c r="K8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2" spans="6:12">
      <c r="F832" s="207">
        <f t="shared" si="12"/>
        <v>0</v>
      </c>
      <c r="J8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832</f>
        <v>0</v>
      </c>
      <c r="K8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3" spans="6:12">
      <c r="F833" s="207">
        <f t="shared" si="12"/>
        <v>0</v>
      </c>
      <c r="J8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833</f>
        <v>0</v>
      </c>
      <c r="K8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4" spans="6:12">
      <c r="F834" s="207">
        <f t="shared" si="12"/>
        <v>0</v>
      </c>
      <c r="J8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834</f>
        <v>0</v>
      </c>
      <c r="K8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5" spans="6:12">
      <c r="F835" s="207">
        <f t="shared" si="12"/>
        <v>0</v>
      </c>
      <c r="J8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835</f>
        <v>0</v>
      </c>
      <c r="K8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6" spans="6:12">
      <c r="F836" s="207">
        <f t="shared" si="12"/>
        <v>0</v>
      </c>
      <c r="J8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836</f>
        <v>0</v>
      </c>
      <c r="K8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7" spans="6:12">
      <c r="F837" s="207">
        <f t="shared" ref="F837:F900" si="13">SUM(D837,(D837*E837))</f>
        <v>0</v>
      </c>
      <c r="J8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837</f>
        <v>0</v>
      </c>
      <c r="K8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8" spans="6:12">
      <c r="F838" s="207">
        <f t="shared" si="13"/>
        <v>0</v>
      </c>
      <c r="J8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838</f>
        <v>0</v>
      </c>
      <c r="K8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39" spans="6:12">
      <c r="F839" s="207">
        <f t="shared" si="13"/>
        <v>0</v>
      </c>
      <c r="J8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839</f>
        <v>0</v>
      </c>
      <c r="K8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0" spans="6:12">
      <c r="F840" s="207">
        <f t="shared" si="13"/>
        <v>0</v>
      </c>
      <c r="J8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840</f>
        <v>0</v>
      </c>
      <c r="K8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1" spans="6:12">
      <c r="F841" s="207">
        <f t="shared" si="13"/>
        <v>0</v>
      </c>
      <c r="J8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841</f>
        <v>0</v>
      </c>
      <c r="K8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2" spans="6:12">
      <c r="F842" s="207">
        <f t="shared" si="13"/>
        <v>0</v>
      </c>
      <c r="J8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842</f>
        <v>0</v>
      </c>
      <c r="K8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3" spans="6:12">
      <c r="F843" s="207">
        <f t="shared" si="13"/>
        <v>0</v>
      </c>
      <c r="J8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843</f>
        <v>0</v>
      </c>
      <c r="K8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4" spans="6:12">
      <c r="F844" s="207">
        <f t="shared" si="13"/>
        <v>0</v>
      </c>
      <c r="J8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844</f>
        <v>0</v>
      </c>
      <c r="K8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5" spans="6:12">
      <c r="F845" s="207">
        <f t="shared" si="13"/>
        <v>0</v>
      </c>
      <c r="J8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845</f>
        <v>0</v>
      </c>
      <c r="K8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6" spans="6:12">
      <c r="F846" s="207">
        <f t="shared" si="13"/>
        <v>0</v>
      </c>
      <c r="J8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846</f>
        <v>0</v>
      </c>
      <c r="K8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7" spans="6:12">
      <c r="F847" s="207">
        <f t="shared" si="13"/>
        <v>0</v>
      </c>
      <c r="J8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847</f>
        <v>0</v>
      </c>
      <c r="K8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8" spans="6:12">
      <c r="F848" s="207">
        <f t="shared" si="13"/>
        <v>0</v>
      </c>
      <c r="J8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848</f>
        <v>0</v>
      </c>
      <c r="K8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49" spans="6:12">
      <c r="F849" s="207">
        <f t="shared" si="13"/>
        <v>0</v>
      </c>
      <c r="J8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849</f>
        <v>0</v>
      </c>
      <c r="K8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0" spans="6:12">
      <c r="F850" s="207">
        <f t="shared" si="13"/>
        <v>0</v>
      </c>
      <c r="J8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850</f>
        <v>0</v>
      </c>
      <c r="K8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1" spans="6:12">
      <c r="F851" s="207">
        <f t="shared" si="13"/>
        <v>0</v>
      </c>
      <c r="J8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851</f>
        <v>0</v>
      </c>
      <c r="K8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2" spans="6:12">
      <c r="F852" s="207">
        <f t="shared" si="13"/>
        <v>0</v>
      </c>
      <c r="J8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852</f>
        <v>0</v>
      </c>
      <c r="K8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3" spans="6:12">
      <c r="F853" s="207">
        <f t="shared" si="13"/>
        <v>0</v>
      </c>
      <c r="J8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853</f>
        <v>0</v>
      </c>
      <c r="K8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4" spans="6:12">
      <c r="F854" s="207">
        <f t="shared" si="13"/>
        <v>0</v>
      </c>
      <c r="J8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854</f>
        <v>0</v>
      </c>
      <c r="K8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5" spans="6:12">
      <c r="F855" s="207">
        <f t="shared" si="13"/>
        <v>0</v>
      </c>
      <c r="J8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855</f>
        <v>0</v>
      </c>
      <c r="K8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6" spans="6:12">
      <c r="F856" s="207">
        <f t="shared" si="13"/>
        <v>0</v>
      </c>
      <c r="J8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856</f>
        <v>0</v>
      </c>
      <c r="K8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7" spans="6:12">
      <c r="F857" s="207">
        <f t="shared" si="13"/>
        <v>0</v>
      </c>
      <c r="J8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857</f>
        <v>0</v>
      </c>
      <c r="K8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8" spans="6:12">
      <c r="F858" s="207">
        <f t="shared" si="13"/>
        <v>0</v>
      </c>
      <c r="J8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858</f>
        <v>0</v>
      </c>
      <c r="K8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59" spans="6:12">
      <c r="F859" s="207">
        <f t="shared" si="13"/>
        <v>0</v>
      </c>
      <c r="J8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859</f>
        <v>0</v>
      </c>
      <c r="K8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0" spans="6:12">
      <c r="F860" s="207">
        <f t="shared" si="13"/>
        <v>0</v>
      </c>
      <c r="J8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860</f>
        <v>0</v>
      </c>
      <c r="K8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1" spans="6:12">
      <c r="F861" s="207">
        <f t="shared" si="13"/>
        <v>0</v>
      </c>
      <c r="J8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861</f>
        <v>0</v>
      </c>
      <c r="K8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2" spans="6:12">
      <c r="F862" s="207">
        <f t="shared" si="13"/>
        <v>0</v>
      </c>
      <c r="J8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862</f>
        <v>0</v>
      </c>
      <c r="K8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3" spans="6:12">
      <c r="F863" s="207">
        <f t="shared" si="13"/>
        <v>0</v>
      </c>
      <c r="J8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863</f>
        <v>0</v>
      </c>
      <c r="K8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4" spans="6:12">
      <c r="F864" s="207">
        <f t="shared" si="13"/>
        <v>0</v>
      </c>
      <c r="J8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864</f>
        <v>0</v>
      </c>
      <c r="K8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5" spans="6:12">
      <c r="F865" s="207">
        <f t="shared" si="13"/>
        <v>0</v>
      </c>
      <c r="J8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865</f>
        <v>0</v>
      </c>
      <c r="K8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6" spans="6:12">
      <c r="F866" s="207">
        <f t="shared" si="13"/>
        <v>0</v>
      </c>
      <c r="J8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866</f>
        <v>0</v>
      </c>
      <c r="K8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7" spans="6:12">
      <c r="F867" s="207">
        <f t="shared" si="13"/>
        <v>0</v>
      </c>
      <c r="J8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867</f>
        <v>0</v>
      </c>
      <c r="K8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8" spans="6:12">
      <c r="F868" s="207">
        <f t="shared" si="13"/>
        <v>0</v>
      </c>
      <c r="J8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868</f>
        <v>0</v>
      </c>
      <c r="K8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69" spans="6:12">
      <c r="F869" s="207">
        <f t="shared" si="13"/>
        <v>0</v>
      </c>
      <c r="J8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869</f>
        <v>0</v>
      </c>
      <c r="K8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0" spans="6:12">
      <c r="F870" s="207">
        <f t="shared" si="13"/>
        <v>0</v>
      </c>
      <c r="J8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870</f>
        <v>0</v>
      </c>
      <c r="K8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1" spans="6:12">
      <c r="F871" s="207">
        <f t="shared" si="13"/>
        <v>0</v>
      </c>
      <c r="J8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871</f>
        <v>0</v>
      </c>
      <c r="K8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2" spans="6:12">
      <c r="F872" s="207">
        <f t="shared" si="13"/>
        <v>0</v>
      </c>
      <c r="J8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872</f>
        <v>0</v>
      </c>
      <c r="K8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3" spans="6:12">
      <c r="F873" s="207">
        <f t="shared" si="13"/>
        <v>0</v>
      </c>
      <c r="J8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873</f>
        <v>0</v>
      </c>
      <c r="K8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4" spans="6:12">
      <c r="F874" s="207">
        <f t="shared" si="13"/>
        <v>0</v>
      </c>
      <c r="J8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874</f>
        <v>0</v>
      </c>
      <c r="K8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5" spans="6:12">
      <c r="F875" s="207">
        <f t="shared" si="13"/>
        <v>0</v>
      </c>
      <c r="J8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875</f>
        <v>0</v>
      </c>
      <c r="K8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6" spans="6:12">
      <c r="F876" s="207">
        <f t="shared" si="13"/>
        <v>0</v>
      </c>
      <c r="J8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876</f>
        <v>0</v>
      </c>
      <c r="K8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7" spans="6:12">
      <c r="F877" s="207">
        <f t="shared" si="13"/>
        <v>0</v>
      </c>
      <c r="J8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877</f>
        <v>0</v>
      </c>
      <c r="K8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8" spans="6:12">
      <c r="F878" s="207">
        <f t="shared" si="13"/>
        <v>0</v>
      </c>
      <c r="J8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878</f>
        <v>0</v>
      </c>
      <c r="K8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79" spans="6:12">
      <c r="F879" s="207">
        <f t="shared" si="13"/>
        <v>0</v>
      </c>
      <c r="J8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879</f>
        <v>0</v>
      </c>
      <c r="K8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0" spans="6:12">
      <c r="F880" s="207">
        <f t="shared" si="13"/>
        <v>0</v>
      </c>
      <c r="J8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880</f>
        <v>0</v>
      </c>
      <c r="K8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1" spans="6:12">
      <c r="F881" s="207">
        <f t="shared" si="13"/>
        <v>0</v>
      </c>
      <c r="J8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881</f>
        <v>0</v>
      </c>
      <c r="K8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2" spans="6:12">
      <c r="F882" s="207">
        <f t="shared" si="13"/>
        <v>0</v>
      </c>
      <c r="J8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882</f>
        <v>0</v>
      </c>
      <c r="K8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3" spans="6:12">
      <c r="F883" s="207">
        <f t="shared" si="13"/>
        <v>0</v>
      </c>
      <c r="J8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883</f>
        <v>0</v>
      </c>
      <c r="K8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4" spans="6:12">
      <c r="F884" s="207">
        <f t="shared" si="13"/>
        <v>0</v>
      </c>
      <c r="J8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884</f>
        <v>0</v>
      </c>
      <c r="K8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5" spans="6:12">
      <c r="F885" s="207">
        <f t="shared" si="13"/>
        <v>0</v>
      </c>
      <c r="J8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885</f>
        <v>0</v>
      </c>
      <c r="K8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6" spans="6:12">
      <c r="F886" s="207">
        <f t="shared" si="13"/>
        <v>0</v>
      </c>
      <c r="J8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886</f>
        <v>0</v>
      </c>
      <c r="K8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7" spans="6:12">
      <c r="F887" s="207">
        <f t="shared" si="13"/>
        <v>0</v>
      </c>
      <c r="J8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887</f>
        <v>0</v>
      </c>
      <c r="K8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8" spans="6:12">
      <c r="F888" s="207">
        <f t="shared" si="13"/>
        <v>0</v>
      </c>
      <c r="J8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888</f>
        <v>0</v>
      </c>
      <c r="K8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89" spans="6:12">
      <c r="F889" s="207">
        <f t="shared" si="13"/>
        <v>0</v>
      </c>
      <c r="J8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889</f>
        <v>0</v>
      </c>
      <c r="K8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0" spans="6:12">
      <c r="F890" s="207">
        <f t="shared" si="13"/>
        <v>0</v>
      </c>
      <c r="J8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890</f>
        <v>0</v>
      </c>
      <c r="K8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1" spans="6:12">
      <c r="F891" s="207">
        <f t="shared" si="13"/>
        <v>0</v>
      </c>
      <c r="J8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891</f>
        <v>0</v>
      </c>
      <c r="K8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2" spans="6:12">
      <c r="F892" s="207">
        <f t="shared" si="13"/>
        <v>0</v>
      </c>
      <c r="J8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892</f>
        <v>0</v>
      </c>
      <c r="K8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3" spans="6:12">
      <c r="F893" s="207">
        <f t="shared" si="13"/>
        <v>0</v>
      </c>
      <c r="J8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893</f>
        <v>0</v>
      </c>
      <c r="K8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4" spans="6:12">
      <c r="F894" s="207">
        <f t="shared" si="13"/>
        <v>0</v>
      </c>
      <c r="J8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894</f>
        <v>0</v>
      </c>
      <c r="K8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5" spans="6:12">
      <c r="F895" s="207">
        <f t="shared" si="13"/>
        <v>0</v>
      </c>
      <c r="J8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895</f>
        <v>0</v>
      </c>
      <c r="K8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6" spans="6:12">
      <c r="F896" s="207">
        <f t="shared" si="13"/>
        <v>0</v>
      </c>
      <c r="J8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896</f>
        <v>0</v>
      </c>
      <c r="K8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7" spans="6:12">
      <c r="F897" s="207">
        <f t="shared" si="13"/>
        <v>0</v>
      </c>
      <c r="J8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897</f>
        <v>0</v>
      </c>
      <c r="K8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8" spans="6:12">
      <c r="F898" s="207">
        <f t="shared" si="13"/>
        <v>0</v>
      </c>
      <c r="J8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898</f>
        <v>0</v>
      </c>
      <c r="K8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899" spans="6:12">
      <c r="F899" s="207">
        <f t="shared" si="13"/>
        <v>0</v>
      </c>
      <c r="J8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899</f>
        <v>0</v>
      </c>
      <c r="K8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8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0" spans="6:12">
      <c r="F900" s="207">
        <f t="shared" si="13"/>
        <v>0</v>
      </c>
      <c r="J9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900</f>
        <v>0</v>
      </c>
      <c r="K9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1" spans="6:12">
      <c r="F901" s="207">
        <f t="shared" ref="F901:F964" si="14">SUM(D901,(D901*E901))</f>
        <v>0</v>
      </c>
      <c r="J9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901</f>
        <v>0</v>
      </c>
      <c r="K9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2" spans="6:12">
      <c r="F902" s="207">
        <f t="shared" si="14"/>
        <v>0</v>
      </c>
      <c r="J9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902</f>
        <v>0</v>
      </c>
      <c r="K9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3" spans="6:12">
      <c r="F903" s="207">
        <f t="shared" si="14"/>
        <v>0</v>
      </c>
      <c r="J9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903</f>
        <v>0</v>
      </c>
      <c r="K9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4" spans="6:12">
      <c r="F904" s="207">
        <f t="shared" si="14"/>
        <v>0</v>
      </c>
      <c r="J9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904</f>
        <v>0</v>
      </c>
      <c r="K9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5" spans="6:12">
      <c r="F905" s="207">
        <f t="shared" si="14"/>
        <v>0</v>
      </c>
      <c r="J9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905</f>
        <v>0</v>
      </c>
      <c r="K9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6" spans="6:12">
      <c r="F906" s="207">
        <f t="shared" si="14"/>
        <v>0</v>
      </c>
      <c r="J9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906</f>
        <v>0</v>
      </c>
      <c r="K9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7" spans="6:12">
      <c r="F907" s="207">
        <f t="shared" si="14"/>
        <v>0</v>
      </c>
      <c r="J9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907</f>
        <v>0</v>
      </c>
      <c r="K9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8" spans="6:12">
      <c r="F908" s="207">
        <f t="shared" si="14"/>
        <v>0</v>
      </c>
      <c r="J9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908</f>
        <v>0</v>
      </c>
      <c r="K9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09" spans="6:12">
      <c r="F909" s="207">
        <f t="shared" si="14"/>
        <v>0</v>
      </c>
      <c r="J9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909</f>
        <v>0</v>
      </c>
      <c r="K9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0" spans="6:12">
      <c r="F910" s="207">
        <f t="shared" si="14"/>
        <v>0</v>
      </c>
      <c r="J9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910</f>
        <v>0</v>
      </c>
      <c r="K9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1" spans="6:12">
      <c r="F911" s="207">
        <f t="shared" si="14"/>
        <v>0</v>
      </c>
      <c r="J9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911</f>
        <v>0</v>
      </c>
      <c r="K9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2" spans="6:12">
      <c r="F912" s="207">
        <f t="shared" si="14"/>
        <v>0</v>
      </c>
      <c r="J9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912</f>
        <v>0</v>
      </c>
      <c r="K9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3" spans="6:12">
      <c r="F913" s="207">
        <f t="shared" si="14"/>
        <v>0</v>
      </c>
      <c r="J9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913</f>
        <v>0</v>
      </c>
      <c r="K9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4" spans="6:12">
      <c r="F914" s="207">
        <f t="shared" si="14"/>
        <v>0</v>
      </c>
      <c r="J9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914</f>
        <v>0</v>
      </c>
      <c r="K9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5" spans="6:12">
      <c r="F915" s="207">
        <f t="shared" si="14"/>
        <v>0</v>
      </c>
      <c r="J9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915</f>
        <v>0</v>
      </c>
      <c r="K9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6" spans="6:12">
      <c r="F916" s="207">
        <f t="shared" si="14"/>
        <v>0</v>
      </c>
      <c r="J9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916</f>
        <v>0</v>
      </c>
      <c r="K9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7" spans="6:12">
      <c r="F917" s="207">
        <f t="shared" si="14"/>
        <v>0</v>
      </c>
      <c r="J9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917</f>
        <v>0</v>
      </c>
      <c r="K9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8" spans="6:12">
      <c r="F918" s="207">
        <f t="shared" si="14"/>
        <v>0</v>
      </c>
      <c r="J9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918</f>
        <v>0</v>
      </c>
      <c r="K9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19" spans="6:12">
      <c r="F919" s="207">
        <f t="shared" si="14"/>
        <v>0</v>
      </c>
      <c r="J9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919</f>
        <v>0</v>
      </c>
      <c r="K9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0" spans="6:12">
      <c r="F920" s="207">
        <f t="shared" si="14"/>
        <v>0</v>
      </c>
      <c r="J9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920</f>
        <v>0</v>
      </c>
      <c r="K9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1" spans="6:12">
      <c r="F921" s="207">
        <f t="shared" si="14"/>
        <v>0</v>
      </c>
      <c r="J9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921</f>
        <v>0</v>
      </c>
      <c r="K9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2" spans="6:12">
      <c r="F922" s="207">
        <f t="shared" si="14"/>
        <v>0</v>
      </c>
      <c r="J9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922</f>
        <v>0</v>
      </c>
      <c r="K9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3" spans="6:12">
      <c r="F923" s="207">
        <f t="shared" si="14"/>
        <v>0</v>
      </c>
      <c r="J9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923</f>
        <v>0</v>
      </c>
      <c r="K9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4" spans="6:12">
      <c r="F924" s="207">
        <f t="shared" si="14"/>
        <v>0</v>
      </c>
      <c r="J9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924</f>
        <v>0</v>
      </c>
      <c r="K9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5" spans="6:12">
      <c r="F925" s="207">
        <f t="shared" si="14"/>
        <v>0</v>
      </c>
      <c r="J9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925</f>
        <v>0</v>
      </c>
      <c r="K9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6" spans="6:12">
      <c r="F926" s="207">
        <f t="shared" si="14"/>
        <v>0</v>
      </c>
      <c r="J9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926</f>
        <v>0</v>
      </c>
      <c r="K9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7" spans="6:12">
      <c r="F927" s="207">
        <f t="shared" si="14"/>
        <v>0</v>
      </c>
      <c r="J9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927</f>
        <v>0</v>
      </c>
      <c r="K9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8" spans="6:12">
      <c r="F928" s="207">
        <f t="shared" si="14"/>
        <v>0</v>
      </c>
      <c r="J9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928</f>
        <v>0</v>
      </c>
      <c r="K9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29" spans="6:12">
      <c r="F929" s="207">
        <f t="shared" si="14"/>
        <v>0</v>
      </c>
      <c r="J9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929</f>
        <v>0</v>
      </c>
      <c r="K9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0" spans="6:12">
      <c r="F930" s="207">
        <f t="shared" si="14"/>
        <v>0</v>
      </c>
      <c r="J9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930</f>
        <v>0</v>
      </c>
      <c r="K9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1" spans="6:12">
      <c r="F931" s="207">
        <f t="shared" si="14"/>
        <v>0</v>
      </c>
      <c r="J9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931</f>
        <v>0</v>
      </c>
      <c r="K9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2" spans="6:12">
      <c r="F932" s="207">
        <f t="shared" si="14"/>
        <v>0</v>
      </c>
      <c r="J9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932</f>
        <v>0</v>
      </c>
      <c r="K9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3" spans="6:12">
      <c r="F933" s="207">
        <f t="shared" si="14"/>
        <v>0</v>
      </c>
      <c r="J9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933</f>
        <v>0</v>
      </c>
      <c r="K9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4" spans="6:12">
      <c r="F934" s="207">
        <f t="shared" si="14"/>
        <v>0</v>
      </c>
      <c r="J9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934</f>
        <v>0</v>
      </c>
      <c r="K9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5" spans="6:12">
      <c r="F935" s="207">
        <f t="shared" si="14"/>
        <v>0</v>
      </c>
      <c r="J9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935</f>
        <v>0</v>
      </c>
      <c r="K9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6" spans="6:12">
      <c r="F936" s="207">
        <f t="shared" si="14"/>
        <v>0</v>
      </c>
      <c r="J9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936</f>
        <v>0</v>
      </c>
      <c r="K9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7" spans="6:12">
      <c r="F937" s="207">
        <f t="shared" si="14"/>
        <v>0</v>
      </c>
      <c r="J9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937</f>
        <v>0</v>
      </c>
      <c r="K9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8" spans="6:12">
      <c r="F938" s="207">
        <f t="shared" si="14"/>
        <v>0</v>
      </c>
      <c r="J9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938</f>
        <v>0</v>
      </c>
      <c r="K9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39" spans="6:12">
      <c r="F939" s="207">
        <f t="shared" si="14"/>
        <v>0</v>
      </c>
      <c r="J9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939</f>
        <v>0</v>
      </c>
      <c r="K9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0" spans="6:12">
      <c r="F940" s="207">
        <f t="shared" si="14"/>
        <v>0</v>
      </c>
      <c r="J9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940</f>
        <v>0</v>
      </c>
      <c r="K9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1" spans="6:12">
      <c r="F941" s="207">
        <f t="shared" si="14"/>
        <v>0</v>
      </c>
      <c r="J9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941</f>
        <v>0</v>
      </c>
      <c r="K9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2" spans="6:12">
      <c r="F942" s="207">
        <f t="shared" si="14"/>
        <v>0</v>
      </c>
      <c r="J9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942</f>
        <v>0</v>
      </c>
      <c r="K9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3" spans="6:12">
      <c r="F943" s="207">
        <f t="shared" si="14"/>
        <v>0</v>
      </c>
      <c r="J9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943</f>
        <v>0</v>
      </c>
      <c r="K9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4" spans="6:12">
      <c r="F944" s="207">
        <f t="shared" si="14"/>
        <v>0</v>
      </c>
      <c r="J9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944</f>
        <v>0</v>
      </c>
      <c r="K9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5" spans="6:12">
      <c r="F945" s="207">
        <f t="shared" si="14"/>
        <v>0</v>
      </c>
      <c r="J9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945</f>
        <v>0</v>
      </c>
      <c r="K9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6" spans="6:12">
      <c r="F946" s="207">
        <f t="shared" si="14"/>
        <v>0</v>
      </c>
      <c r="J9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946</f>
        <v>0</v>
      </c>
      <c r="K9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7" spans="6:12">
      <c r="F947" s="207">
        <f t="shared" si="14"/>
        <v>0</v>
      </c>
      <c r="J9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947</f>
        <v>0</v>
      </c>
      <c r="K9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8" spans="6:12">
      <c r="F948" s="207">
        <f t="shared" si="14"/>
        <v>0</v>
      </c>
      <c r="J9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948</f>
        <v>0</v>
      </c>
      <c r="K9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49" spans="6:12">
      <c r="F949" s="207">
        <f t="shared" si="14"/>
        <v>0</v>
      </c>
      <c r="J9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949</f>
        <v>0</v>
      </c>
      <c r="K9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0" spans="6:12">
      <c r="F950" s="207">
        <f t="shared" si="14"/>
        <v>0</v>
      </c>
      <c r="J9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950</f>
        <v>0</v>
      </c>
      <c r="K9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1" spans="6:12">
      <c r="F951" s="207">
        <f t="shared" si="14"/>
        <v>0</v>
      </c>
      <c r="J9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951</f>
        <v>0</v>
      </c>
      <c r="K9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2" spans="6:12">
      <c r="F952" s="207">
        <f t="shared" si="14"/>
        <v>0</v>
      </c>
      <c r="J9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952</f>
        <v>0</v>
      </c>
      <c r="K9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3" spans="6:12">
      <c r="F953" s="207">
        <f t="shared" si="14"/>
        <v>0</v>
      </c>
      <c r="J9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953</f>
        <v>0</v>
      </c>
      <c r="K9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4" spans="6:12">
      <c r="F954" s="207">
        <f t="shared" si="14"/>
        <v>0</v>
      </c>
      <c r="J9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954</f>
        <v>0</v>
      </c>
      <c r="K9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5" spans="6:12">
      <c r="F955" s="207">
        <f t="shared" si="14"/>
        <v>0</v>
      </c>
      <c r="J9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955</f>
        <v>0</v>
      </c>
      <c r="K9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6" spans="6:12">
      <c r="F956" s="207">
        <f t="shared" si="14"/>
        <v>0</v>
      </c>
      <c r="J9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956</f>
        <v>0</v>
      </c>
      <c r="K9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7" spans="6:12">
      <c r="F957" s="207">
        <f t="shared" si="14"/>
        <v>0</v>
      </c>
      <c r="J9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957</f>
        <v>0</v>
      </c>
      <c r="K9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8" spans="6:12">
      <c r="F958" s="207">
        <f t="shared" si="14"/>
        <v>0</v>
      </c>
      <c r="J9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958</f>
        <v>0</v>
      </c>
      <c r="K9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59" spans="6:12">
      <c r="F959" s="207">
        <f t="shared" si="14"/>
        <v>0</v>
      </c>
      <c r="J9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959</f>
        <v>0</v>
      </c>
      <c r="K9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0" spans="6:12">
      <c r="F960" s="207">
        <f t="shared" si="14"/>
        <v>0</v>
      </c>
      <c r="J9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960</f>
        <v>0</v>
      </c>
      <c r="K9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1" spans="6:12">
      <c r="F961" s="207">
        <f t="shared" si="14"/>
        <v>0</v>
      </c>
      <c r="J9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961</f>
        <v>0</v>
      </c>
      <c r="K9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2" spans="6:12">
      <c r="F962" s="207">
        <f t="shared" si="14"/>
        <v>0</v>
      </c>
      <c r="J9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962</f>
        <v>0</v>
      </c>
      <c r="K9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3" spans="6:12">
      <c r="F963" s="207">
        <f t="shared" si="14"/>
        <v>0</v>
      </c>
      <c r="J9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963</f>
        <v>0</v>
      </c>
      <c r="K9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4" spans="6:12">
      <c r="F964" s="207">
        <f t="shared" si="14"/>
        <v>0</v>
      </c>
      <c r="J9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964</f>
        <v>0</v>
      </c>
      <c r="K9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5" spans="6:12">
      <c r="F965" s="207">
        <f t="shared" ref="F965:F1028" si="15">SUM(D965,(D965*E965))</f>
        <v>0</v>
      </c>
      <c r="J9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965</f>
        <v>0</v>
      </c>
      <c r="K9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6" spans="6:12">
      <c r="F966" s="207">
        <f t="shared" si="15"/>
        <v>0</v>
      </c>
      <c r="J9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966</f>
        <v>0</v>
      </c>
      <c r="K9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7" spans="6:12">
      <c r="F967" s="207">
        <f t="shared" si="15"/>
        <v>0</v>
      </c>
      <c r="J9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967</f>
        <v>0</v>
      </c>
      <c r="K9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8" spans="6:12">
      <c r="F968" s="207">
        <f t="shared" si="15"/>
        <v>0</v>
      </c>
      <c r="J9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968</f>
        <v>0</v>
      </c>
      <c r="K9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69" spans="6:12">
      <c r="F969" s="207">
        <f t="shared" si="15"/>
        <v>0</v>
      </c>
      <c r="J9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969</f>
        <v>0</v>
      </c>
      <c r="K9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0" spans="6:12">
      <c r="F970" s="207">
        <f t="shared" si="15"/>
        <v>0</v>
      </c>
      <c r="J9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970</f>
        <v>0</v>
      </c>
      <c r="K9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1" spans="6:12">
      <c r="F971" s="207">
        <f t="shared" si="15"/>
        <v>0</v>
      </c>
      <c r="J9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971</f>
        <v>0</v>
      </c>
      <c r="K9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2" spans="6:12">
      <c r="F972" s="207">
        <f t="shared" si="15"/>
        <v>0</v>
      </c>
      <c r="J9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972</f>
        <v>0</v>
      </c>
      <c r="K9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3" spans="6:12">
      <c r="F973" s="207">
        <f t="shared" si="15"/>
        <v>0</v>
      </c>
      <c r="J9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973</f>
        <v>0</v>
      </c>
      <c r="K9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4" spans="6:12">
      <c r="F974" s="207">
        <f t="shared" si="15"/>
        <v>0</v>
      </c>
      <c r="J9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974</f>
        <v>0</v>
      </c>
      <c r="K9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5" spans="6:12">
      <c r="F975" s="207">
        <f t="shared" si="15"/>
        <v>0</v>
      </c>
      <c r="J9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975</f>
        <v>0</v>
      </c>
      <c r="K9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6" spans="6:12">
      <c r="F976" s="207">
        <f t="shared" si="15"/>
        <v>0</v>
      </c>
      <c r="J9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976</f>
        <v>0</v>
      </c>
      <c r="K9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7" spans="6:12">
      <c r="F977" s="207">
        <f t="shared" si="15"/>
        <v>0</v>
      </c>
      <c r="J9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977</f>
        <v>0</v>
      </c>
      <c r="K9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8" spans="6:12">
      <c r="F978" s="207">
        <f t="shared" si="15"/>
        <v>0</v>
      </c>
      <c r="J9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978</f>
        <v>0</v>
      </c>
      <c r="K9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79" spans="6:12">
      <c r="F979" s="207">
        <f t="shared" si="15"/>
        <v>0</v>
      </c>
      <c r="J9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979</f>
        <v>0</v>
      </c>
      <c r="K9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0" spans="6:12">
      <c r="F980" s="207">
        <f t="shared" si="15"/>
        <v>0</v>
      </c>
      <c r="J9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980</f>
        <v>0</v>
      </c>
      <c r="K9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1" spans="6:12">
      <c r="F981" s="207">
        <f t="shared" si="15"/>
        <v>0</v>
      </c>
      <c r="J9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981</f>
        <v>0</v>
      </c>
      <c r="K9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2" spans="6:12">
      <c r="F982" s="207">
        <f t="shared" si="15"/>
        <v>0</v>
      </c>
      <c r="J9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982</f>
        <v>0</v>
      </c>
      <c r="K9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3" spans="6:12">
      <c r="F983" s="207">
        <f t="shared" si="15"/>
        <v>0</v>
      </c>
      <c r="J9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983</f>
        <v>0</v>
      </c>
      <c r="K9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4" spans="6:12">
      <c r="F984" s="207">
        <f t="shared" si="15"/>
        <v>0</v>
      </c>
      <c r="J9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984</f>
        <v>0</v>
      </c>
      <c r="K9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5" spans="6:12">
      <c r="F985" s="207">
        <f t="shared" si="15"/>
        <v>0</v>
      </c>
      <c r="J9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985</f>
        <v>0</v>
      </c>
      <c r="K9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6" spans="6:12">
      <c r="F986" s="207">
        <f t="shared" si="15"/>
        <v>0</v>
      </c>
      <c r="J9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986</f>
        <v>0</v>
      </c>
      <c r="K9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7" spans="6:12">
      <c r="F987" s="207">
        <f t="shared" si="15"/>
        <v>0</v>
      </c>
      <c r="J9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987</f>
        <v>0</v>
      </c>
      <c r="K9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8" spans="6:12">
      <c r="F988" s="207">
        <f t="shared" si="15"/>
        <v>0</v>
      </c>
      <c r="J9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988</f>
        <v>0</v>
      </c>
      <c r="K9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89" spans="6:12">
      <c r="F989" s="207">
        <f t="shared" si="15"/>
        <v>0</v>
      </c>
      <c r="J9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989</f>
        <v>0</v>
      </c>
      <c r="K9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0" spans="6:12">
      <c r="F990" s="207">
        <f t="shared" si="15"/>
        <v>0</v>
      </c>
      <c r="J9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990</f>
        <v>0</v>
      </c>
      <c r="K9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1" spans="6:12">
      <c r="F991" s="207">
        <f t="shared" si="15"/>
        <v>0</v>
      </c>
      <c r="J9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991</f>
        <v>0</v>
      </c>
      <c r="K9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2" spans="6:12">
      <c r="F992" s="207">
        <f t="shared" si="15"/>
        <v>0</v>
      </c>
      <c r="J9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992</f>
        <v>0</v>
      </c>
      <c r="K9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3" spans="6:12">
      <c r="F993" s="207">
        <f t="shared" si="15"/>
        <v>0</v>
      </c>
      <c r="J9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993</f>
        <v>0</v>
      </c>
      <c r="K9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4" spans="6:12">
      <c r="F994" s="207">
        <f t="shared" si="15"/>
        <v>0</v>
      </c>
      <c r="J9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994</f>
        <v>0</v>
      </c>
      <c r="K9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5" spans="6:12">
      <c r="F995" s="207">
        <f t="shared" si="15"/>
        <v>0</v>
      </c>
      <c r="J9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995</f>
        <v>0</v>
      </c>
      <c r="K9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6" spans="6:12">
      <c r="F996" s="207">
        <f t="shared" si="15"/>
        <v>0</v>
      </c>
      <c r="J9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996</f>
        <v>0</v>
      </c>
      <c r="K9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7" spans="6:12">
      <c r="F997" s="207">
        <f t="shared" si="15"/>
        <v>0</v>
      </c>
      <c r="J9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997</f>
        <v>0</v>
      </c>
      <c r="K9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8" spans="6:12">
      <c r="F998" s="207">
        <f t="shared" si="15"/>
        <v>0</v>
      </c>
      <c r="J9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998</f>
        <v>0</v>
      </c>
      <c r="K9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999" spans="6:12">
      <c r="F999" s="207">
        <f t="shared" si="15"/>
        <v>0</v>
      </c>
      <c r="J9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999</f>
        <v>0</v>
      </c>
      <c r="K9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9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0" spans="6:12">
      <c r="F1000" s="207">
        <f t="shared" si="15"/>
        <v>0</v>
      </c>
      <c r="J10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1000</f>
        <v>0</v>
      </c>
      <c r="K10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1" spans="6:12">
      <c r="F1001" s="207">
        <f t="shared" si="15"/>
        <v>0</v>
      </c>
      <c r="J10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1001</f>
        <v>0</v>
      </c>
      <c r="K10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2" spans="6:12">
      <c r="F1002" s="207">
        <f t="shared" si="15"/>
        <v>0</v>
      </c>
      <c r="J10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1002</f>
        <v>0</v>
      </c>
      <c r="K10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3" spans="6:12">
      <c r="F1003" s="207">
        <f t="shared" si="15"/>
        <v>0</v>
      </c>
      <c r="J10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1003</f>
        <v>0</v>
      </c>
      <c r="K10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4" spans="6:12">
      <c r="F1004" s="207">
        <f t="shared" si="15"/>
        <v>0</v>
      </c>
      <c r="J10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1004</f>
        <v>0</v>
      </c>
      <c r="K10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5" spans="6:12">
      <c r="F1005" s="207">
        <f t="shared" si="15"/>
        <v>0</v>
      </c>
      <c r="J10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1005</f>
        <v>0</v>
      </c>
      <c r="K10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6" spans="6:12">
      <c r="F1006" s="207">
        <f t="shared" si="15"/>
        <v>0</v>
      </c>
      <c r="J10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1006</f>
        <v>0</v>
      </c>
      <c r="K10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7" spans="6:12">
      <c r="F1007" s="207">
        <f t="shared" si="15"/>
        <v>0</v>
      </c>
      <c r="J10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1007</f>
        <v>0</v>
      </c>
      <c r="K10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8" spans="6:12">
      <c r="F1008" s="207">
        <f t="shared" si="15"/>
        <v>0</v>
      </c>
      <c r="J10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1008</f>
        <v>0</v>
      </c>
      <c r="K10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09" spans="6:12">
      <c r="F1009" s="207">
        <f t="shared" si="15"/>
        <v>0</v>
      </c>
      <c r="J10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1009</f>
        <v>0</v>
      </c>
      <c r="K10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0" spans="6:12">
      <c r="F1010" s="207">
        <f t="shared" si="15"/>
        <v>0</v>
      </c>
      <c r="J10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1010</f>
        <v>0</v>
      </c>
      <c r="K10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1" spans="6:12">
      <c r="F1011" s="207">
        <f t="shared" si="15"/>
        <v>0</v>
      </c>
      <c r="J10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1011</f>
        <v>0</v>
      </c>
      <c r="K10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2" spans="6:12">
      <c r="F1012" s="207">
        <f t="shared" si="15"/>
        <v>0</v>
      </c>
      <c r="J10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1012</f>
        <v>0</v>
      </c>
      <c r="K10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3" spans="6:12">
      <c r="F1013" s="207">
        <f t="shared" si="15"/>
        <v>0</v>
      </c>
      <c r="J10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1013</f>
        <v>0</v>
      </c>
      <c r="K10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4" spans="6:12">
      <c r="F1014" s="207">
        <f t="shared" si="15"/>
        <v>0</v>
      </c>
      <c r="J10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1014</f>
        <v>0</v>
      </c>
      <c r="K10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5" spans="6:12">
      <c r="F1015" s="207">
        <f t="shared" si="15"/>
        <v>0</v>
      </c>
      <c r="J10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1015</f>
        <v>0</v>
      </c>
      <c r="K10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6" spans="6:12">
      <c r="F1016" s="207">
        <f t="shared" si="15"/>
        <v>0</v>
      </c>
      <c r="J10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1016</f>
        <v>0</v>
      </c>
      <c r="K10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7" spans="6:12">
      <c r="F1017" s="207">
        <f t="shared" si="15"/>
        <v>0</v>
      </c>
      <c r="J10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1017</f>
        <v>0</v>
      </c>
      <c r="K10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8" spans="6:12">
      <c r="F1018" s="207">
        <f t="shared" si="15"/>
        <v>0</v>
      </c>
      <c r="J10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1018</f>
        <v>0</v>
      </c>
      <c r="K10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19" spans="6:12">
      <c r="F1019" s="207">
        <f t="shared" si="15"/>
        <v>0</v>
      </c>
      <c r="J10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1019</f>
        <v>0</v>
      </c>
      <c r="K10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0" spans="6:12">
      <c r="F1020" s="207">
        <f t="shared" si="15"/>
        <v>0</v>
      </c>
      <c r="J10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1020</f>
        <v>0</v>
      </c>
      <c r="K10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1" spans="6:12">
      <c r="F1021" s="207">
        <f t="shared" si="15"/>
        <v>0</v>
      </c>
      <c r="J10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1021</f>
        <v>0</v>
      </c>
      <c r="K10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2" spans="6:12">
      <c r="F1022" s="207">
        <f t="shared" si="15"/>
        <v>0</v>
      </c>
      <c r="J10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1022</f>
        <v>0</v>
      </c>
      <c r="K10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3" spans="6:12">
      <c r="F1023" s="207">
        <f t="shared" si="15"/>
        <v>0</v>
      </c>
      <c r="J10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1023</f>
        <v>0</v>
      </c>
      <c r="K10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4" spans="6:12">
      <c r="F1024" s="207">
        <f t="shared" si="15"/>
        <v>0</v>
      </c>
      <c r="J10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1024</f>
        <v>0</v>
      </c>
      <c r="K10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5" spans="6:12">
      <c r="F1025" s="207">
        <f t="shared" si="15"/>
        <v>0</v>
      </c>
      <c r="J10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1025</f>
        <v>0</v>
      </c>
      <c r="K10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6" spans="6:12">
      <c r="F1026" s="207">
        <f t="shared" si="15"/>
        <v>0</v>
      </c>
      <c r="J10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1026</f>
        <v>0</v>
      </c>
      <c r="K10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7" spans="6:12">
      <c r="F1027" s="207">
        <f t="shared" si="15"/>
        <v>0</v>
      </c>
      <c r="J10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1027</f>
        <v>0</v>
      </c>
      <c r="K10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8" spans="6:12">
      <c r="F1028" s="207">
        <f t="shared" si="15"/>
        <v>0</v>
      </c>
      <c r="J10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1028</f>
        <v>0</v>
      </c>
      <c r="K10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29" spans="6:12">
      <c r="F1029" s="207">
        <f t="shared" ref="F1029:F1092" si="16">SUM(D1029,(D1029*E1029))</f>
        <v>0</v>
      </c>
      <c r="J10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1029</f>
        <v>0</v>
      </c>
      <c r="K10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0" spans="6:12">
      <c r="F1030" s="207">
        <f t="shared" si="16"/>
        <v>0</v>
      </c>
      <c r="J10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1030</f>
        <v>0</v>
      </c>
      <c r="K10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1" spans="6:12">
      <c r="F1031" s="207">
        <f t="shared" si="16"/>
        <v>0</v>
      </c>
      <c r="J10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1031</f>
        <v>0</v>
      </c>
      <c r="K10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2" spans="6:12">
      <c r="F1032" s="207">
        <f t="shared" si="16"/>
        <v>0</v>
      </c>
      <c r="J10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1032</f>
        <v>0</v>
      </c>
      <c r="K10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3" spans="6:12">
      <c r="F1033" s="207">
        <f t="shared" si="16"/>
        <v>0</v>
      </c>
      <c r="J10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1033</f>
        <v>0</v>
      </c>
      <c r="K10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4" spans="6:12">
      <c r="F1034" s="207">
        <f t="shared" si="16"/>
        <v>0</v>
      </c>
      <c r="J10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1034</f>
        <v>0</v>
      </c>
      <c r="K10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5" spans="6:12">
      <c r="F1035" s="207">
        <f t="shared" si="16"/>
        <v>0</v>
      </c>
      <c r="J10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1035</f>
        <v>0</v>
      </c>
      <c r="K10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6" spans="6:12">
      <c r="F1036" s="207">
        <f t="shared" si="16"/>
        <v>0</v>
      </c>
      <c r="J10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1036</f>
        <v>0</v>
      </c>
      <c r="K10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7" spans="6:12">
      <c r="F1037" s="207">
        <f t="shared" si="16"/>
        <v>0</v>
      </c>
      <c r="J10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1037</f>
        <v>0</v>
      </c>
      <c r="K10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8" spans="6:12">
      <c r="F1038" s="207">
        <f t="shared" si="16"/>
        <v>0</v>
      </c>
      <c r="J10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1038</f>
        <v>0</v>
      </c>
      <c r="K10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39" spans="6:12">
      <c r="F1039" s="207">
        <f t="shared" si="16"/>
        <v>0</v>
      </c>
      <c r="J10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1039</f>
        <v>0</v>
      </c>
      <c r="K10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0" spans="6:12">
      <c r="F1040" s="207">
        <f t="shared" si="16"/>
        <v>0</v>
      </c>
      <c r="J10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1040</f>
        <v>0</v>
      </c>
      <c r="K10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1" spans="6:12">
      <c r="F1041" s="207">
        <f t="shared" si="16"/>
        <v>0</v>
      </c>
      <c r="J10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1041</f>
        <v>0</v>
      </c>
      <c r="K10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2" spans="6:12">
      <c r="F1042" s="207">
        <f t="shared" si="16"/>
        <v>0</v>
      </c>
      <c r="J10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1042</f>
        <v>0</v>
      </c>
      <c r="K10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3" spans="6:12">
      <c r="F1043" s="207">
        <f t="shared" si="16"/>
        <v>0</v>
      </c>
      <c r="J10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1043</f>
        <v>0</v>
      </c>
      <c r="K10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4" spans="6:12">
      <c r="F1044" s="207">
        <f t="shared" si="16"/>
        <v>0</v>
      </c>
      <c r="J10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1044</f>
        <v>0</v>
      </c>
      <c r="K10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5" spans="6:12">
      <c r="F1045" s="207">
        <f t="shared" si="16"/>
        <v>0</v>
      </c>
      <c r="J10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1045</f>
        <v>0</v>
      </c>
      <c r="K10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6" spans="6:12">
      <c r="F1046" s="207">
        <f t="shared" si="16"/>
        <v>0</v>
      </c>
      <c r="J10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1046</f>
        <v>0</v>
      </c>
      <c r="K10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7" spans="6:12">
      <c r="F1047" s="207">
        <f t="shared" si="16"/>
        <v>0</v>
      </c>
      <c r="J10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1047</f>
        <v>0</v>
      </c>
      <c r="K10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8" spans="6:12">
      <c r="F1048" s="207">
        <f t="shared" si="16"/>
        <v>0</v>
      </c>
      <c r="J10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1048</f>
        <v>0</v>
      </c>
      <c r="K10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49" spans="6:12">
      <c r="F1049" s="207">
        <f t="shared" si="16"/>
        <v>0</v>
      </c>
      <c r="J10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1049</f>
        <v>0</v>
      </c>
      <c r="K10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0" spans="6:12">
      <c r="F1050" s="207">
        <f t="shared" si="16"/>
        <v>0</v>
      </c>
      <c r="J10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1050</f>
        <v>0</v>
      </c>
      <c r="K10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1" spans="6:12">
      <c r="F1051" s="207">
        <f t="shared" si="16"/>
        <v>0</v>
      </c>
      <c r="J10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1051</f>
        <v>0</v>
      </c>
      <c r="K10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2" spans="6:12">
      <c r="F1052" s="207">
        <f t="shared" si="16"/>
        <v>0</v>
      </c>
      <c r="J10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1052</f>
        <v>0</v>
      </c>
      <c r="K10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3" spans="6:12">
      <c r="F1053" s="207">
        <f t="shared" si="16"/>
        <v>0</v>
      </c>
      <c r="J10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1053</f>
        <v>0</v>
      </c>
      <c r="K10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4" spans="6:12">
      <c r="F1054" s="207">
        <f t="shared" si="16"/>
        <v>0</v>
      </c>
      <c r="J10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1054</f>
        <v>0</v>
      </c>
      <c r="K10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5" spans="6:12">
      <c r="F1055" s="207">
        <f t="shared" si="16"/>
        <v>0</v>
      </c>
      <c r="J10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1055</f>
        <v>0</v>
      </c>
      <c r="K10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6" spans="6:12">
      <c r="F1056" s="207">
        <f t="shared" si="16"/>
        <v>0</v>
      </c>
      <c r="J10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1056</f>
        <v>0</v>
      </c>
      <c r="K10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7" spans="6:12">
      <c r="F1057" s="207">
        <f t="shared" si="16"/>
        <v>0</v>
      </c>
      <c r="J10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1057</f>
        <v>0</v>
      </c>
      <c r="K10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8" spans="6:12">
      <c r="F1058" s="207">
        <f t="shared" si="16"/>
        <v>0</v>
      </c>
      <c r="J10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1058</f>
        <v>0</v>
      </c>
      <c r="K10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59" spans="6:12">
      <c r="F1059" s="207">
        <f t="shared" si="16"/>
        <v>0</v>
      </c>
      <c r="J10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1059</f>
        <v>0</v>
      </c>
      <c r="K10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0" spans="6:12">
      <c r="F1060" s="207">
        <f t="shared" si="16"/>
        <v>0</v>
      </c>
      <c r="J10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1060</f>
        <v>0</v>
      </c>
      <c r="K10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1" spans="6:12">
      <c r="F1061" s="207">
        <f t="shared" si="16"/>
        <v>0</v>
      </c>
      <c r="J10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1061</f>
        <v>0</v>
      </c>
      <c r="K10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2" spans="6:12">
      <c r="F1062" s="207">
        <f t="shared" si="16"/>
        <v>0</v>
      </c>
      <c r="J10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1062</f>
        <v>0</v>
      </c>
      <c r="K10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3" spans="6:12">
      <c r="F1063" s="207">
        <f t="shared" si="16"/>
        <v>0</v>
      </c>
      <c r="J10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1063</f>
        <v>0</v>
      </c>
      <c r="K10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4" spans="6:12">
      <c r="F1064" s="207">
        <f t="shared" si="16"/>
        <v>0</v>
      </c>
      <c r="J10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1064</f>
        <v>0</v>
      </c>
      <c r="K10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5" spans="6:12">
      <c r="F1065" s="207">
        <f t="shared" si="16"/>
        <v>0</v>
      </c>
      <c r="J10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1065</f>
        <v>0</v>
      </c>
      <c r="K10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6" spans="6:12">
      <c r="F1066" s="207">
        <f t="shared" si="16"/>
        <v>0</v>
      </c>
      <c r="J10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1066</f>
        <v>0</v>
      </c>
      <c r="K10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7" spans="6:12">
      <c r="F1067" s="207">
        <f t="shared" si="16"/>
        <v>0</v>
      </c>
      <c r="J10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1067</f>
        <v>0</v>
      </c>
      <c r="K10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8" spans="6:12">
      <c r="F1068" s="207">
        <f t="shared" si="16"/>
        <v>0</v>
      </c>
      <c r="J10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1068</f>
        <v>0</v>
      </c>
      <c r="K10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69" spans="6:12">
      <c r="F1069" s="207">
        <f t="shared" si="16"/>
        <v>0</v>
      </c>
      <c r="J10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1069</f>
        <v>0</v>
      </c>
      <c r="K10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0" spans="6:12">
      <c r="F1070" s="207">
        <f t="shared" si="16"/>
        <v>0</v>
      </c>
      <c r="J10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1070</f>
        <v>0</v>
      </c>
      <c r="K10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1" spans="6:12">
      <c r="F1071" s="207">
        <f t="shared" si="16"/>
        <v>0</v>
      </c>
      <c r="J10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1071</f>
        <v>0</v>
      </c>
      <c r="K10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2" spans="6:12">
      <c r="F1072" s="207">
        <f t="shared" si="16"/>
        <v>0</v>
      </c>
      <c r="J10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1072</f>
        <v>0</v>
      </c>
      <c r="K10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3" spans="6:12">
      <c r="F1073" s="207">
        <f t="shared" si="16"/>
        <v>0</v>
      </c>
      <c r="J10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1073</f>
        <v>0</v>
      </c>
      <c r="K10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4" spans="6:12">
      <c r="F1074" s="207">
        <f t="shared" si="16"/>
        <v>0</v>
      </c>
      <c r="J10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1074</f>
        <v>0</v>
      </c>
      <c r="K10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5" spans="6:12">
      <c r="F1075" s="207">
        <f t="shared" si="16"/>
        <v>0</v>
      </c>
      <c r="J10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1075</f>
        <v>0</v>
      </c>
      <c r="K10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6" spans="6:12">
      <c r="F1076" s="207">
        <f t="shared" si="16"/>
        <v>0</v>
      </c>
      <c r="J10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1076</f>
        <v>0</v>
      </c>
      <c r="K10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7" spans="6:12">
      <c r="F1077" s="207">
        <f t="shared" si="16"/>
        <v>0</v>
      </c>
      <c r="J10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1077</f>
        <v>0</v>
      </c>
      <c r="K10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8" spans="6:12">
      <c r="F1078" s="207">
        <f t="shared" si="16"/>
        <v>0</v>
      </c>
      <c r="J10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1078</f>
        <v>0</v>
      </c>
      <c r="K10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79" spans="6:12">
      <c r="F1079" s="207">
        <f t="shared" si="16"/>
        <v>0</v>
      </c>
      <c r="J10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1079</f>
        <v>0</v>
      </c>
      <c r="K10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0" spans="6:12">
      <c r="F1080" s="207">
        <f t="shared" si="16"/>
        <v>0</v>
      </c>
      <c r="J10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1080</f>
        <v>0</v>
      </c>
      <c r="K10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1" spans="6:12">
      <c r="F1081" s="207">
        <f t="shared" si="16"/>
        <v>0</v>
      </c>
      <c r="J10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1081</f>
        <v>0</v>
      </c>
      <c r="K10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2" spans="6:12">
      <c r="F1082" s="207">
        <f t="shared" si="16"/>
        <v>0</v>
      </c>
      <c r="J10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1082</f>
        <v>0</v>
      </c>
      <c r="K10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3" spans="6:12">
      <c r="F1083" s="207">
        <f t="shared" si="16"/>
        <v>0</v>
      </c>
      <c r="J10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1083</f>
        <v>0</v>
      </c>
      <c r="K10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4" spans="6:12">
      <c r="F1084" s="207">
        <f t="shared" si="16"/>
        <v>0</v>
      </c>
      <c r="J10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1084</f>
        <v>0</v>
      </c>
      <c r="K10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5" spans="6:12">
      <c r="F1085" s="207">
        <f t="shared" si="16"/>
        <v>0</v>
      </c>
      <c r="J10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1085</f>
        <v>0</v>
      </c>
      <c r="K10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6" spans="6:12">
      <c r="F1086" s="207">
        <f t="shared" si="16"/>
        <v>0</v>
      </c>
      <c r="J10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1086</f>
        <v>0</v>
      </c>
      <c r="K10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7" spans="6:12">
      <c r="F1087" s="207">
        <f t="shared" si="16"/>
        <v>0</v>
      </c>
      <c r="J10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1087</f>
        <v>0</v>
      </c>
      <c r="K10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8" spans="6:12">
      <c r="F1088" s="207">
        <f t="shared" si="16"/>
        <v>0</v>
      </c>
      <c r="J10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1088</f>
        <v>0</v>
      </c>
      <c r="K10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89" spans="6:12">
      <c r="F1089" s="207">
        <f t="shared" si="16"/>
        <v>0</v>
      </c>
      <c r="J10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1089</f>
        <v>0</v>
      </c>
      <c r="K10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0" spans="6:12">
      <c r="F1090" s="207">
        <f t="shared" si="16"/>
        <v>0</v>
      </c>
      <c r="J10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1090</f>
        <v>0</v>
      </c>
      <c r="K10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1" spans="6:12">
      <c r="F1091" s="207">
        <f t="shared" si="16"/>
        <v>0</v>
      </c>
      <c r="J10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1091</f>
        <v>0</v>
      </c>
      <c r="K10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2" spans="6:12">
      <c r="F1092" s="207">
        <f t="shared" si="16"/>
        <v>0</v>
      </c>
      <c r="J10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1092</f>
        <v>0</v>
      </c>
      <c r="K10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3" spans="6:12">
      <c r="F1093" s="207">
        <f t="shared" ref="F1093:F1156" si="17">SUM(D1093,(D1093*E1093))</f>
        <v>0</v>
      </c>
      <c r="J10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1093</f>
        <v>0</v>
      </c>
      <c r="K10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4" spans="6:12">
      <c r="F1094" s="207">
        <f t="shared" si="17"/>
        <v>0</v>
      </c>
      <c r="J10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1094</f>
        <v>0</v>
      </c>
      <c r="K10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5" spans="6:12">
      <c r="F1095" s="207">
        <f t="shared" si="17"/>
        <v>0</v>
      </c>
      <c r="J10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1095</f>
        <v>0</v>
      </c>
      <c r="K10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6" spans="6:12">
      <c r="F1096" s="207">
        <f t="shared" si="17"/>
        <v>0</v>
      </c>
      <c r="J10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1096</f>
        <v>0</v>
      </c>
      <c r="K10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7" spans="6:12">
      <c r="F1097" s="207">
        <f t="shared" si="17"/>
        <v>0</v>
      </c>
      <c r="J10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1097</f>
        <v>0</v>
      </c>
      <c r="K10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8" spans="6:12">
      <c r="F1098" s="207">
        <f t="shared" si="17"/>
        <v>0</v>
      </c>
      <c r="J10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1098</f>
        <v>0</v>
      </c>
      <c r="K10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099" spans="6:12">
      <c r="F1099" s="207">
        <f t="shared" si="17"/>
        <v>0</v>
      </c>
      <c r="J10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1099</f>
        <v>0</v>
      </c>
      <c r="K10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0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0" spans="6:12">
      <c r="F1100" s="207">
        <f t="shared" si="17"/>
        <v>0</v>
      </c>
      <c r="J11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1100</f>
        <v>0</v>
      </c>
      <c r="K11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1" spans="6:12">
      <c r="F1101" s="207">
        <f t="shared" si="17"/>
        <v>0</v>
      </c>
      <c r="J11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1101</f>
        <v>0</v>
      </c>
      <c r="K11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2" spans="6:12">
      <c r="F1102" s="207">
        <f t="shared" si="17"/>
        <v>0</v>
      </c>
      <c r="J11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1102</f>
        <v>0</v>
      </c>
      <c r="K11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3" spans="6:12">
      <c r="F1103" s="207">
        <f t="shared" si="17"/>
        <v>0</v>
      </c>
      <c r="J11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1103</f>
        <v>0</v>
      </c>
      <c r="K11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4" spans="6:12">
      <c r="F1104" s="207">
        <f t="shared" si="17"/>
        <v>0</v>
      </c>
      <c r="J11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1104</f>
        <v>0</v>
      </c>
      <c r="K11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5" spans="6:12">
      <c r="F1105" s="207">
        <f t="shared" si="17"/>
        <v>0</v>
      </c>
      <c r="J11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1105</f>
        <v>0</v>
      </c>
      <c r="K11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6" spans="6:12">
      <c r="F1106" s="207">
        <f t="shared" si="17"/>
        <v>0</v>
      </c>
      <c r="J11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1106</f>
        <v>0</v>
      </c>
      <c r="K11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7" spans="6:12">
      <c r="F1107" s="207">
        <f t="shared" si="17"/>
        <v>0</v>
      </c>
      <c r="J11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1107</f>
        <v>0</v>
      </c>
      <c r="K11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8" spans="6:12">
      <c r="F1108" s="207">
        <f t="shared" si="17"/>
        <v>0</v>
      </c>
      <c r="J11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1108</f>
        <v>0</v>
      </c>
      <c r="K11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09" spans="6:12">
      <c r="F1109" s="207">
        <f t="shared" si="17"/>
        <v>0</v>
      </c>
      <c r="J11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1109</f>
        <v>0</v>
      </c>
      <c r="K11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0" spans="6:12">
      <c r="F1110" s="207">
        <f t="shared" si="17"/>
        <v>0</v>
      </c>
      <c r="J11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1110</f>
        <v>0</v>
      </c>
      <c r="K11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1" spans="6:12">
      <c r="F1111" s="207">
        <f t="shared" si="17"/>
        <v>0</v>
      </c>
      <c r="J11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1111</f>
        <v>0</v>
      </c>
      <c r="K11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2" spans="6:12">
      <c r="F1112" s="207">
        <f t="shared" si="17"/>
        <v>0</v>
      </c>
      <c r="J11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1112</f>
        <v>0</v>
      </c>
      <c r="K11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3" spans="6:12">
      <c r="F1113" s="207">
        <f t="shared" si="17"/>
        <v>0</v>
      </c>
      <c r="J11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1113</f>
        <v>0</v>
      </c>
      <c r="K11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4" spans="6:12">
      <c r="F1114" s="207">
        <f t="shared" si="17"/>
        <v>0</v>
      </c>
      <c r="J11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1114</f>
        <v>0</v>
      </c>
      <c r="K11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5" spans="6:12">
      <c r="F1115" s="207">
        <f t="shared" si="17"/>
        <v>0</v>
      </c>
      <c r="J11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1115</f>
        <v>0</v>
      </c>
      <c r="K11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6" spans="6:12">
      <c r="F1116" s="207">
        <f t="shared" si="17"/>
        <v>0</v>
      </c>
      <c r="J11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1116</f>
        <v>0</v>
      </c>
      <c r="K11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7" spans="6:12">
      <c r="F1117" s="207">
        <f t="shared" si="17"/>
        <v>0</v>
      </c>
      <c r="J11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1117</f>
        <v>0</v>
      </c>
      <c r="K11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8" spans="6:12">
      <c r="F1118" s="207">
        <f t="shared" si="17"/>
        <v>0</v>
      </c>
      <c r="J11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1118</f>
        <v>0</v>
      </c>
      <c r="K11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19" spans="6:12">
      <c r="F1119" s="207">
        <f t="shared" si="17"/>
        <v>0</v>
      </c>
      <c r="J11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1119</f>
        <v>0</v>
      </c>
      <c r="K11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0" spans="6:12">
      <c r="F1120" s="207">
        <f t="shared" si="17"/>
        <v>0</v>
      </c>
      <c r="J11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1120</f>
        <v>0</v>
      </c>
      <c r="K11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1" spans="6:12">
      <c r="F1121" s="207">
        <f t="shared" si="17"/>
        <v>0</v>
      </c>
      <c r="J11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1121</f>
        <v>0</v>
      </c>
      <c r="K11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2" spans="6:12">
      <c r="F1122" s="207">
        <f t="shared" si="17"/>
        <v>0</v>
      </c>
      <c r="J11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1122</f>
        <v>0</v>
      </c>
      <c r="K11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3" spans="6:12">
      <c r="F1123" s="207">
        <f t="shared" si="17"/>
        <v>0</v>
      </c>
      <c r="J11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1123</f>
        <v>0</v>
      </c>
      <c r="K11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4" spans="6:12">
      <c r="F1124" s="207">
        <f t="shared" si="17"/>
        <v>0</v>
      </c>
      <c r="J11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1124</f>
        <v>0</v>
      </c>
      <c r="K11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5" spans="6:12">
      <c r="F1125" s="207">
        <f t="shared" si="17"/>
        <v>0</v>
      </c>
      <c r="J11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1125</f>
        <v>0</v>
      </c>
      <c r="K11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6" spans="6:12">
      <c r="F1126" s="207">
        <f t="shared" si="17"/>
        <v>0</v>
      </c>
      <c r="J11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1126</f>
        <v>0</v>
      </c>
      <c r="K11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7" spans="6:12">
      <c r="F1127" s="207">
        <f t="shared" si="17"/>
        <v>0</v>
      </c>
      <c r="J11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1127</f>
        <v>0</v>
      </c>
      <c r="K11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8" spans="6:12">
      <c r="F1128" s="207">
        <f t="shared" si="17"/>
        <v>0</v>
      </c>
      <c r="J11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1128</f>
        <v>0</v>
      </c>
      <c r="K11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29" spans="6:12">
      <c r="F1129" s="207">
        <f t="shared" si="17"/>
        <v>0</v>
      </c>
      <c r="J11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1129</f>
        <v>0</v>
      </c>
      <c r="K11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0" spans="6:12">
      <c r="F1130" s="207">
        <f t="shared" si="17"/>
        <v>0</v>
      </c>
      <c r="J11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1130</f>
        <v>0</v>
      </c>
      <c r="K11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1" spans="6:12">
      <c r="F1131" s="207">
        <f t="shared" si="17"/>
        <v>0</v>
      </c>
      <c r="J11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1131</f>
        <v>0</v>
      </c>
      <c r="K11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2" spans="6:12">
      <c r="F1132" s="207">
        <f t="shared" si="17"/>
        <v>0</v>
      </c>
      <c r="J11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1132</f>
        <v>0</v>
      </c>
      <c r="K11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3" spans="6:12">
      <c r="F1133" s="207">
        <f t="shared" si="17"/>
        <v>0</v>
      </c>
      <c r="J11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1133</f>
        <v>0</v>
      </c>
      <c r="K11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4" spans="6:12">
      <c r="F1134" s="207">
        <f t="shared" si="17"/>
        <v>0</v>
      </c>
      <c r="J11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1134</f>
        <v>0</v>
      </c>
      <c r="K11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5" spans="6:12">
      <c r="F1135" s="207">
        <f t="shared" si="17"/>
        <v>0</v>
      </c>
      <c r="J11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1135</f>
        <v>0</v>
      </c>
      <c r="K11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6" spans="6:12">
      <c r="F1136" s="207">
        <f t="shared" si="17"/>
        <v>0</v>
      </c>
      <c r="J11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1136</f>
        <v>0</v>
      </c>
      <c r="K11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7" spans="6:12">
      <c r="F1137" s="207">
        <f t="shared" si="17"/>
        <v>0</v>
      </c>
      <c r="J11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1137</f>
        <v>0</v>
      </c>
      <c r="K11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8" spans="6:12">
      <c r="F1138" s="207">
        <f t="shared" si="17"/>
        <v>0</v>
      </c>
      <c r="J11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1138</f>
        <v>0</v>
      </c>
      <c r="K11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39" spans="6:12">
      <c r="F1139" s="207">
        <f t="shared" si="17"/>
        <v>0</v>
      </c>
      <c r="J11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1139</f>
        <v>0</v>
      </c>
      <c r="K11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0" spans="6:12">
      <c r="F1140" s="207">
        <f t="shared" si="17"/>
        <v>0</v>
      </c>
      <c r="J11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1140</f>
        <v>0</v>
      </c>
      <c r="K11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1" spans="6:12">
      <c r="F1141" s="207">
        <f t="shared" si="17"/>
        <v>0</v>
      </c>
      <c r="J11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1141</f>
        <v>0</v>
      </c>
      <c r="K11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2" spans="6:12">
      <c r="F1142" s="207">
        <f t="shared" si="17"/>
        <v>0</v>
      </c>
      <c r="J11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1142</f>
        <v>0</v>
      </c>
      <c r="K11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3" spans="6:12">
      <c r="F1143" s="207">
        <f t="shared" si="17"/>
        <v>0</v>
      </c>
      <c r="J11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1143</f>
        <v>0</v>
      </c>
      <c r="K11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4" spans="6:12">
      <c r="F1144" s="207">
        <f t="shared" si="17"/>
        <v>0</v>
      </c>
      <c r="J11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1144</f>
        <v>0</v>
      </c>
      <c r="K11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5" spans="6:12">
      <c r="F1145" s="207">
        <f t="shared" si="17"/>
        <v>0</v>
      </c>
      <c r="J11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1145</f>
        <v>0</v>
      </c>
      <c r="K11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6" spans="6:12">
      <c r="F1146" s="207">
        <f t="shared" si="17"/>
        <v>0</v>
      </c>
      <c r="J11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1146</f>
        <v>0</v>
      </c>
      <c r="K11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7" spans="6:12">
      <c r="F1147" s="207">
        <f t="shared" si="17"/>
        <v>0</v>
      </c>
      <c r="J11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1147</f>
        <v>0</v>
      </c>
      <c r="K11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8" spans="6:12">
      <c r="F1148" s="207">
        <f t="shared" si="17"/>
        <v>0</v>
      </c>
      <c r="J11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1148</f>
        <v>0</v>
      </c>
      <c r="K11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49" spans="6:12">
      <c r="F1149" s="207">
        <f t="shared" si="17"/>
        <v>0</v>
      </c>
      <c r="J11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1149</f>
        <v>0</v>
      </c>
      <c r="K11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0" spans="6:12">
      <c r="F1150" s="207">
        <f t="shared" si="17"/>
        <v>0</v>
      </c>
      <c r="J11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1150</f>
        <v>0</v>
      </c>
      <c r="K11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1" spans="6:12">
      <c r="F1151" s="207">
        <f t="shared" si="17"/>
        <v>0</v>
      </c>
      <c r="J11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1151</f>
        <v>0</v>
      </c>
      <c r="K11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2" spans="6:12">
      <c r="F1152" s="207">
        <f t="shared" si="17"/>
        <v>0</v>
      </c>
      <c r="J11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1152</f>
        <v>0</v>
      </c>
      <c r="K11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3" spans="6:12">
      <c r="F1153" s="207">
        <f t="shared" si="17"/>
        <v>0</v>
      </c>
      <c r="J11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1153</f>
        <v>0</v>
      </c>
      <c r="K11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4" spans="6:12">
      <c r="F1154" s="207">
        <f t="shared" si="17"/>
        <v>0</v>
      </c>
      <c r="J11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1154</f>
        <v>0</v>
      </c>
      <c r="K11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5" spans="6:12">
      <c r="F1155" s="207">
        <f t="shared" si="17"/>
        <v>0</v>
      </c>
      <c r="J11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1155</f>
        <v>0</v>
      </c>
      <c r="K11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6" spans="6:12">
      <c r="F1156" s="207">
        <f t="shared" si="17"/>
        <v>0</v>
      </c>
      <c r="J11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1156</f>
        <v>0</v>
      </c>
      <c r="K11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7" spans="6:12">
      <c r="F1157" s="207">
        <f t="shared" ref="F1157:F1220" si="18">SUM(D1157,(D1157*E1157))</f>
        <v>0</v>
      </c>
      <c r="J11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1157</f>
        <v>0</v>
      </c>
      <c r="K11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8" spans="6:12">
      <c r="F1158" s="207">
        <f t="shared" si="18"/>
        <v>0</v>
      </c>
      <c r="J11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1158</f>
        <v>0</v>
      </c>
      <c r="K11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59" spans="6:12">
      <c r="F1159" s="207">
        <f t="shared" si="18"/>
        <v>0</v>
      </c>
      <c r="J11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1159</f>
        <v>0</v>
      </c>
      <c r="K11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0" spans="6:12">
      <c r="F1160" s="207">
        <f t="shared" si="18"/>
        <v>0</v>
      </c>
      <c r="J11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1160</f>
        <v>0</v>
      </c>
      <c r="K11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1" spans="6:12">
      <c r="F1161" s="207">
        <f t="shared" si="18"/>
        <v>0</v>
      </c>
      <c r="J11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1161</f>
        <v>0</v>
      </c>
      <c r="K11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2" spans="6:12">
      <c r="F1162" s="207">
        <f t="shared" si="18"/>
        <v>0</v>
      </c>
      <c r="J11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1162</f>
        <v>0</v>
      </c>
      <c r="K11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3" spans="6:12">
      <c r="F1163" s="207">
        <f t="shared" si="18"/>
        <v>0</v>
      </c>
      <c r="J11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1163</f>
        <v>0</v>
      </c>
      <c r="K11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4" spans="6:12">
      <c r="F1164" s="207">
        <f t="shared" si="18"/>
        <v>0</v>
      </c>
      <c r="J11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1164</f>
        <v>0</v>
      </c>
      <c r="K11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5" spans="6:12">
      <c r="F1165" s="207">
        <f t="shared" si="18"/>
        <v>0</v>
      </c>
      <c r="J11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1165</f>
        <v>0</v>
      </c>
      <c r="K11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6" spans="6:12">
      <c r="F1166" s="207">
        <f t="shared" si="18"/>
        <v>0</v>
      </c>
      <c r="J11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1166</f>
        <v>0</v>
      </c>
      <c r="K11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7" spans="6:12">
      <c r="F1167" s="207">
        <f t="shared" si="18"/>
        <v>0</v>
      </c>
      <c r="J11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1167</f>
        <v>0</v>
      </c>
      <c r="K11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8" spans="6:12">
      <c r="F1168" s="207">
        <f t="shared" si="18"/>
        <v>0</v>
      </c>
      <c r="J11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1168</f>
        <v>0</v>
      </c>
      <c r="K11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69" spans="6:12">
      <c r="F1169" s="207">
        <f t="shared" si="18"/>
        <v>0</v>
      </c>
      <c r="J11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1169</f>
        <v>0</v>
      </c>
      <c r="K11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0" spans="6:12">
      <c r="F1170" s="207">
        <f t="shared" si="18"/>
        <v>0</v>
      </c>
      <c r="J11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1170</f>
        <v>0</v>
      </c>
      <c r="K11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1" spans="6:12">
      <c r="F1171" s="207">
        <f t="shared" si="18"/>
        <v>0</v>
      </c>
      <c r="J11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1171</f>
        <v>0</v>
      </c>
      <c r="K11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2" spans="6:12">
      <c r="F1172" s="207">
        <f t="shared" si="18"/>
        <v>0</v>
      </c>
      <c r="J11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1172</f>
        <v>0</v>
      </c>
      <c r="K11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3" spans="6:12">
      <c r="F1173" s="207">
        <f t="shared" si="18"/>
        <v>0</v>
      </c>
      <c r="J11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1173</f>
        <v>0</v>
      </c>
      <c r="K11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4" spans="6:12">
      <c r="F1174" s="207">
        <f t="shared" si="18"/>
        <v>0</v>
      </c>
      <c r="J11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1174</f>
        <v>0</v>
      </c>
      <c r="K11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5" spans="6:12">
      <c r="F1175" s="207">
        <f t="shared" si="18"/>
        <v>0</v>
      </c>
      <c r="J11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1175</f>
        <v>0</v>
      </c>
      <c r="K11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6" spans="6:12">
      <c r="F1176" s="207">
        <f t="shared" si="18"/>
        <v>0</v>
      </c>
      <c r="J11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1176</f>
        <v>0</v>
      </c>
      <c r="K11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7" spans="6:12">
      <c r="F1177" s="207">
        <f t="shared" si="18"/>
        <v>0</v>
      </c>
      <c r="J11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1177</f>
        <v>0</v>
      </c>
      <c r="K11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8" spans="6:12">
      <c r="F1178" s="207">
        <f t="shared" si="18"/>
        <v>0</v>
      </c>
      <c r="J11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1178</f>
        <v>0</v>
      </c>
      <c r="K11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79" spans="6:12">
      <c r="F1179" s="207">
        <f t="shared" si="18"/>
        <v>0</v>
      </c>
      <c r="J11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1179</f>
        <v>0</v>
      </c>
      <c r="K11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0" spans="6:12">
      <c r="F1180" s="207">
        <f t="shared" si="18"/>
        <v>0</v>
      </c>
      <c r="J11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1180</f>
        <v>0</v>
      </c>
      <c r="K11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1" spans="6:12">
      <c r="F1181" s="207">
        <f t="shared" si="18"/>
        <v>0</v>
      </c>
      <c r="J11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1181</f>
        <v>0</v>
      </c>
      <c r="K11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2" spans="6:12">
      <c r="F1182" s="207">
        <f t="shared" si="18"/>
        <v>0</v>
      </c>
      <c r="J11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1182</f>
        <v>0</v>
      </c>
      <c r="K11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3" spans="6:12">
      <c r="F1183" s="207">
        <f t="shared" si="18"/>
        <v>0</v>
      </c>
      <c r="J11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1183</f>
        <v>0</v>
      </c>
      <c r="K11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4" spans="6:12">
      <c r="F1184" s="207">
        <f t="shared" si="18"/>
        <v>0</v>
      </c>
      <c r="J11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1184</f>
        <v>0</v>
      </c>
      <c r="K11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5" spans="6:12">
      <c r="F1185" s="207">
        <f t="shared" si="18"/>
        <v>0</v>
      </c>
      <c r="J11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1185</f>
        <v>0</v>
      </c>
      <c r="K11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6" spans="6:12">
      <c r="F1186" s="207">
        <f t="shared" si="18"/>
        <v>0</v>
      </c>
      <c r="J11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1186</f>
        <v>0</v>
      </c>
      <c r="K11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7" spans="6:12">
      <c r="F1187" s="207">
        <f t="shared" si="18"/>
        <v>0</v>
      </c>
      <c r="J11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1187</f>
        <v>0</v>
      </c>
      <c r="K11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8" spans="6:12">
      <c r="F1188" s="207">
        <f t="shared" si="18"/>
        <v>0</v>
      </c>
      <c r="J11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1188</f>
        <v>0</v>
      </c>
      <c r="K11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89" spans="6:12">
      <c r="F1189" s="207">
        <f t="shared" si="18"/>
        <v>0</v>
      </c>
      <c r="J11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1189</f>
        <v>0</v>
      </c>
      <c r="K11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0" spans="6:12">
      <c r="F1190" s="207">
        <f t="shared" si="18"/>
        <v>0</v>
      </c>
      <c r="J11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1190</f>
        <v>0</v>
      </c>
      <c r="K11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1" spans="6:12">
      <c r="F1191" s="207">
        <f t="shared" si="18"/>
        <v>0</v>
      </c>
      <c r="J11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1191</f>
        <v>0</v>
      </c>
      <c r="K11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2" spans="6:12">
      <c r="F1192" s="207">
        <f t="shared" si="18"/>
        <v>0</v>
      </c>
      <c r="J11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1192</f>
        <v>0</v>
      </c>
      <c r="K11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3" spans="6:12">
      <c r="F1193" s="207">
        <f t="shared" si="18"/>
        <v>0</v>
      </c>
      <c r="J11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1193</f>
        <v>0</v>
      </c>
      <c r="K11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4" spans="6:12">
      <c r="F1194" s="207">
        <f t="shared" si="18"/>
        <v>0</v>
      </c>
      <c r="J11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1194</f>
        <v>0</v>
      </c>
      <c r="K11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5" spans="6:12">
      <c r="F1195" s="207">
        <f t="shared" si="18"/>
        <v>0</v>
      </c>
      <c r="J11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1195</f>
        <v>0</v>
      </c>
      <c r="K11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6" spans="6:12">
      <c r="F1196" s="207">
        <f t="shared" si="18"/>
        <v>0</v>
      </c>
      <c r="J11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1196</f>
        <v>0</v>
      </c>
      <c r="K11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7" spans="6:12">
      <c r="F1197" s="207">
        <f t="shared" si="18"/>
        <v>0</v>
      </c>
      <c r="J11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1197</f>
        <v>0</v>
      </c>
      <c r="K11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8" spans="6:12">
      <c r="F1198" s="207">
        <f t="shared" si="18"/>
        <v>0</v>
      </c>
      <c r="J11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1198</f>
        <v>0</v>
      </c>
      <c r="K11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199" spans="6:12">
      <c r="F1199" s="207">
        <f t="shared" si="18"/>
        <v>0</v>
      </c>
      <c r="J11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1199</f>
        <v>0</v>
      </c>
      <c r="K11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1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0" spans="6:12">
      <c r="F1200" s="207">
        <f t="shared" si="18"/>
        <v>0</v>
      </c>
      <c r="J12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1200</f>
        <v>0</v>
      </c>
      <c r="K12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1" spans="6:12">
      <c r="F1201" s="207">
        <f t="shared" si="18"/>
        <v>0</v>
      </c>
      <c r="J12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1201</f>
        <v>0</v>
      </c>
      <c r="K12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2" spans="6:12">
      <c r="F1202" s="207">
        <f t="shared" si="18"/>
        <v>0</v>
      </c>
      <c r="J12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1202</f>
        <v>0</v>
      </c>
      <c r="K12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3" spans="6:12">
      <c r="F1203" s="207">
        <f t="shared" si="18"/>
        <v>0</v>
      </c>
      <c r="J12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1203</f>
        <v>0</v>
      </c>
      <c r="K12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4" spans="6:12">
      <c r="F1204" s="207">
        <f t="shared" si="18"/>
        <v>0</v>
      </c>
      <c r="J12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1204</f>
        <v>0</v>
      </c>
      <c r="K12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5" spans="6:12">
      <c r="F1205" s="207">
        <f t="shared" si="18"/>
        <v>0</v>
      </c>
      <c r="J12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1205</f>
        <v>0</v>
      </c>
      <c r="K12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6" spans="6:12">
      <c r="F1206" s="207">
        <f t="shared" si="18"/>
        <v>0</v>
      </c>
      <c r="J12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1206</f>
        <v>0</v>
      </c>
      <c r="K12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7" spans="6:12">
      <c r="F1207" s="207">
        <f t="shared" si="18"/>
        <v>0</v>
      </c>
      <c r="J12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1207</f>
        <v>0</v>
      </c>
      <c r="K12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8" spans="6:12">
      <c r="F1208" s="207">
        <f t="shared" si="18"/>
        <v>0</v>
      </c>
      <c r="J12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1208</f>
        <v>0</v>
      </c>
      <c r="K12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09" spans="6:12">
      <c r="F1209" s="207">
        <f t="shared" si="18"/>
        <v>0</v>
      </c>
      <c r="J12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1209</f>
        <v>0</v>
      </c>
      <c r="K12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0" spans="6:12">
      <c r="F1210" s="207">
        <f t="shared" si="18"/>
        <v>0</v>
      </c>
      <c r="J12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1210</f>
        <v>0</v>
      </c>
      <c r="K12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1" spans="6:12">
      <c r="F1211" s="207">
        <f t="shared" si="18"/>
        <v>0</v>
      </c>
      <c r="J12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1211</f>
        <v>0</v>
      </c>
      <c r="K12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2" spans="6:12">
      <c r="F1212" s="207">
        <f t="shared" si="18"/>
        <v>0</v>
      </c>
      <c r="J12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1212</f>
        <v>0</v>
      </c>
      <c r="K12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3" spans="6:12">
      <c r="F1213" s="207">
        <f t="shared" si="18"/>
        <v>0</v>
      </c>
      <c r="J12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1213</f>
        <v>0</v>
      </c>
      <c r="K12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4" spans="6:12">
      <c r="F1214" s="207">
        <f t="shared" si="18"/>
        <v>0</v>
      </c>
      <c r="J12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1214</f>
        <v>0</v>
      </c>
      <c r="K12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5" spans="6:12">
      <c r="F1215" s="207">
        <f t="shared" si="18"/>
        <v>0</v>
      </c>
      <c r="J12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1215</f>
        <v>0</v>
      </c>
      <c r="K12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6" spans="6:12">
      <c r="F1216" s="207">
        <f t="shared" si="18"/>
        <v>0</v>
      </c>
      <c r="J12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1216</f>
        <v>0</v>
      </c>
      <c r="K12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7" spans="6:12">
      <c r="F1217" s="207">
        <f t="shared" si="18"/>
        <v>0</v>
      </c>
      <c r="J12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1217</f>
        <v>0</v>
      </c>
      <c r="K12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8" spans="6:12">
      <c r="F1218" s="207">
        <f t="shared" si="18"/>
        <v>0</v>
      </c>
      <c r="J12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1218</f>
        <v>0</v>
      </c>
      <c r="K12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19" spans="6:12">
      <c r="F1219" s="207">
        <f t="shared" si="18"/>
        <v>0</v>
      </c>
      <c r="J12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1219</f>
        <v>0</v>
      </c>
      <c r="K12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0" spans="6:12">
      <c r="F1220" s="207">
        <f t="shared" si="18"/>
        <v>0</v>
      </c>
      <c r="J12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1220</f>
        <v>0</v>
      </c>
      <c r="K12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1" spans="6:12">
      <c r="F1221" s="207">
        <f t="shared" ref="F1221:F1284" si="19">SUM(D1221,(D1221*E1221))</f>
        <v>0</v>
      </c>
      <c r="J12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1221</f>
        <v>0</v>
      </c>
      <c r="K12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2" spans="6:12">
      <c r="F1222" s="207">
        <f t="shared" si="19"/>
        <v>0</v>
      </c>
      <c r="J12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1222</f>
        <v>0</v>
      </c>
      <c r="K12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3" spans="6:12">
      <c r="F1223" s="207">
        <f t="shared" si="19"/>
        <v>0</v>
      </c>
      <c r="J12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1223</f>
        <v>0</v>
      </c>
      <c r="K12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4" spans="6:12">
      <c r="F1224" s="207">
        <f t="shared" si="19"/>
        <v>0</v>
      </c>
      <c r="J12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1224</f>
        <v>0</v>
      </c>
      <c r="K12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5" spans="6:12">
      <c r="F1225" s="207">
        <f t="shared" si="19"/>
        <v>0</v>
      </c>
      <c r="J12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1225</f>
        <v>0</v>
      </c>
      <c r="K12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6" spans="6:12">
      <c r="F1226" s="207">
        <f t="shared" si="19"/>
        <v>0</v>
      </c>
      <c r="J12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1226</f>
        <v>0</v>
      </c>
      <c r="K12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7" spans="6:12">
      <c r="F1227" s="207">
        <f t="shared" si="19"/>
        <v>0</v>
      </c>
      <c r="J12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1227</f>
        <v>0</v>
      </c>
      <c r="K12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8" spans="6:12">
      <c r="F1228" s="207">
        <f t="shared" si="19"/>
        <v>0</v>
      </c>
      <c r="J12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1228</f>
        <v>0</v>
      </c>
      <c r="K12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29" spans="6:12">
      <c r="F1229" s="207">
        <f t="shared" si="19"/>
        <v>0</v>
      </c>
      <c r="J12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1229</f>
        <v>0</v>
      </c>
      <c r="K12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0" spans="6:12">
      <c r="F1230" s="207">
        <f t="shared" si="19"/>
        <v>0</v>
      </c>
      <c r="J12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1230</f>
        <v>0</v>
      </c>
      <c r="K12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1" spans="6:12">
      <c r="F1231" s="207">
        <f t="shared" si="19"/>
        <v>0</v>
      </c>
      <c r="J12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1231</f>
        <v>0</v>
      </c>
      <c r="K12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2" spans="6:12">
      <c r="F1232" s="207">
        <f t="shared" si="19"/>
        <v>0</v>
      </c>
      <c r="J12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1232</f>
        <v>0</v>
      </c>
      <c r="K12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3" spans="6:12">
      <c r="F1233" s="207">
        <f t="shared" si="19"/>
        <v>0</v>
      </c>
      <c r="J12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1233</f>
        <v>0</v>
      </c>
      <c r="K12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4" spans="6:12">
      <c r="F1234" s="207">
        <f t="shared" si="19"/>
        <v>0</v>
      </c>
      <c r="J12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1234</f>
        <v>0</v>
      </c>
      <c r="K12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5" spans="6:12">
      <c r="F1235" s="207">
        <f t="shared" si="19"/>
        <v>0</v>
      </c>
      <c r="J12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1235</f>
        <v>0</v>
      </c>
      <c r="K12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6" spans="6:12">
      <c r="F1236" s="207">
        <f t="shared" si="19"/>
        <v>0</v>
      </c>
      <c r="J12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1236</f>
        <v>0</v>
      </c>
      <c r="K12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7" spans="6:12">
      <c r="F1237" s="207">
        <f t="shared" si="19"/>
        <v>0</v>
      </c>
      <c r="J12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1237</f>
        <v>0</v>
      </c>
      <c r="K12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8" spans="6:12">
      <c r="F1238" s="207">
        <f t="shared" si="19"/>
        <v>0</v>
      </c>
      <c r="J12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1238</f>
        <v>0</v>
      </c>
      <c r="K12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39" spans="6:12">
      <c r="F1239" s="207">
        <f t="shared" si="19"/>
        <v>0</v>
      </c>
      <c r="J12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1239</f>
        <v>0</v>
      </c>
      <c r="K12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0" spans="6:12">
      <c r="F1240" s="207">
        <f t="shared" si="19"/>
        <v>0</v>
      </c>
      <c r="J12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1240</f>
        <v>0</v>
      </c>
      <c r="K12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1" spans="6:12">
      <c r="F1241" s="207">
        <f t="shared" si="19"/>
        <v>0</v>
      </c>
      <c r="J12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1241</f>
        <v>0</v>
      </c>
      <c r="K12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2" spans="6:12">
      <c r="F1242" s="207">
        <f t="shared" si="19"/>
        <v>0</v>
      </c>
      <c r="J12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1242</f>
        <v>0</v>
      </c>
      <c r="K12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3" spans="6:12">
      <c r="F1243" s="207">
        <f t="shared" si="19"/>
        <v>0</v>
      </c>
      <c r="J12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1243</f>
        <v>0</v>
      </c>
      <c r="K12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4" spans="6:12">
      <c r="F1244" s="207">
        <f t="shared" si="19"/>
        <v>0</v>
      </c>
      <c r="J12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1244</f>
        <v>0</v>
      </c>
      <c r="K12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5" spans="6:12">
      <c r="F1245" s="207">
        <f t="shared" si="19"/>
        <v>0</v>
      </c>
      <c r="J12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1245</f>
        <v>0</v>
      </c>
      <c r="K12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6" spans="6:12">
      <c r="F1246" s="207">
        <f t="shared" si="19"/>
        <v>0</v>
      </c>
      <c r="J12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1246</f>
        <v>0</v>
      </c>
      <c r="K12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7" spans="6:12">
      <c r="F1247" s="207">
        <f t="shared" si="19"/>
        <v>0</v>
      </c>
      <c r="J12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1247</f>
        <v>0</v>
      </c>
      <c r="K12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8" spans="6:12">
      <c r="F1248" s="207">
        <f t="shared" si="19"/>
        <v>0</v>
      </c>
      <c r="J12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1248</f>
        <v>0</v>
      </c>
      <c r="K12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49" spans="6:12">
      <c r="F1249" s="207">
        <f t="shared" si="19"/>
        <v>0</v>
      </c>
      <c r="J12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1249</f>
        <v>0</v>
      </c>
      <c r="K12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0" spans="6:12">
      <c r="F1250" s="207">
        <f t="shared" si="19"/>
        <v>0</v>
      </c>
      <c r="J12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1250</f>
        <v>0</v>
      </c>
      <c r="K12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1" spans="6:12">
      <c r="F1251" s="207">
        <f t="shared" si="19"/>
        <v>0</v>
      </c>
      <c r="J12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1251</f>
        <v>0</v>
      </c>
      <c r="K12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2" spans="6:12">
      <c r="F1252" s="207">
        <f t="shared" si="19"/>
        <v>0</v>
      </c>
      <c r="J12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1252</f>
        <v>0</v>
      </c>
      <c r="K12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3" spans="6:12">
      <c r="F1253" s="207">
        <f t="shared" si="19"/>
        <v>0</v>
      </c>
      <c r="J12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1253</f>
        <v>0</v>
      </c>
      <c r="K12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4" spans="6:12">
      <c r="F1254" s="207">
        <f t="shared" si="19"/>
        <v>0</v>
      </c>
      <c r="J12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1254</f>
        <v>0</v>
      </c>
      <c r="K12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5" spans="6:12">
      <c r="F1255" s="207">
        <f t="shared" si="19"/>
        <v>0</v>
      </c>
      <c r="J12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1255</f>
        <v>0</v>
      </c>
      <c r="K12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6" spans="6:12">
      <c r="F1256" s="207">
        <f t="shared" si="19"/>
        <v>0</v>
      </c>
      <c r="J12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1256</f>
        <v>0</v>
      </c>
      <c r="K12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7" spans="6:12">
      <c r="F1257" s="207">
        <f t="shared" si="19"/>
        <v>0</v>
      </c>
      <c r="J12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1257</f>
        <v>0</v>
      </c>
      <c r="K12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8" spans="6:12">
      <c r="F1258" s="207">
        <f t="shared" si="19"/>
        <v>0</v>
      </c>
      <c r="J12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1258</f>
        <v>0</v>
      </c>
      <c r="K12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59" spans="6:12">
      <c r="F1259" s="207">
        <f t="shared" si="19"/>
        <v>0</v>
      </c>
      <c r="J12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1259</f>
        <v>0</v>
      </c>
      <c r="K12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0" spans="6:12">
      <c r="F1260" s="207">
        <f t="shared" si="19"/>
        <v>0</v>
      </c>
      <c r="J12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1260</f>
        <v>0</v>
      </c>
      <c r="K12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1" spans="6:12">
      <c r="F1261" s="207">
        <f t="shared" si="19"/>
        <v>0</v>
      </c>
      <c r="J12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1261</f>
        <v>0</v>
      </c>
      <c r="K12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2" spans="6:12">
      <c r="F1262" s="207">
        <f t="shared" si="19"/>
        <v>0</v>
      </c>
      <c r="J12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1262</f>
        <v>0</v>
      </c>
      <c r="K12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3" spans="6:12">
      <c r="F1263" s="207">
        <f t="shared" si="19"/>
        <v>0</v>
      </c>
      <c r="J12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1263</f>
        <v>0</v>
      </c>
      <c r="K12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4" spans="6:12">
      <c r="F1264" s="207">
        <f t="shared" si="19"/>
        <v>0</v>
      </c>
      <c r="J12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1264</f>
        <v>0</v>
      </c>
      <c r="K12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5" spans="6:12">
      <c r="F1265" s="207">
        <f t="shared" si="19"/>
        <v>0</v>
      </c>
      <c r="J12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1265</f>
        <v>0</v>
      </c>
      <c r="K12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6" spans="6:12">
      <c r="F1266" s="207">
        <f t="shared" si="19"/>
        <v>0</v>
      </c>
      <c r="J12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1266</f>
        <v>0</v>
      </c>
      <c r="K12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7" spans="6:12">
      <c r="F1267" s="207">
        <f t="shared" si="19"/>
        <v>0</v>
      </c>
      <c r="J12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1267</f>
        <v>0</v>
      </c>
      <c r="K12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8" spans="6:12">
      <c r="F1268" s="207">
        <f t="shared" si="19"/>
        <v>0</v>
      </c>
      <c r="J12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1268</f>
        <v>0</v>
      </c>
      <c r="K12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69" spans="6:12">
      <c r="F1269" s="207">
        <f t="shared" si="19"/>
        <v>0</v>
      </c>
      <c r="J12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1269</f>
        <v>0</v>
      </c>
      <c r="K12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0" spans="6:12">
      <c r="F1270" s="207">
        <f t="shared" si="19"/>
        <v>0</v>
      </c>
      <c r="J12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1270</f>
        <v>0</v>
      </c>
      <c r="K12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1" spans="6:12">
      <c r="F1271" s="207">
        <f t="shared" si="19"/>
        <v>0</v>
      </c>
      <c r="J12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1271</f>
        <v>0</v>
      </c>
      <c r="K12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2" spans="6:12">
      <c r="F1272" s="207">
        <f t="shared" si="19"/>
        <v>0</v>
      </c>
      <c r="J12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1272</f>
        <v>0</v>
      </c>
      <c r="K12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3" spans="6:12">
      <c r="F1273" s="207">
        <f t="shared" si="19"/>
        <v>0</v>
      </c>
      <c r="J12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1273</f>
        <v>0</v>
      </c>
      <c r="K12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4" spans="6:12">
      <c r="F1274" s="207">
        <f t="shared" si="19"/>
        <v>0</v>
      </c>
      <c r="J12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1274</f>
        <v>0</v>
      </c>
      <c r="K12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5" spans="6:12">
      <c r="F1275" s="207">
        <f t="shared" si="19"/>
        <v>0</v>
      </c>
      <c r="J12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1275</f>
        <v>0</v>
      </c>
      <c r="K12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6" spans="6:12">
      <c r="F1276" s="207">
        <f t="shared" si="19"/>
        <v>0</v>
      </c>
      <c r="J12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1276</f>
        <v>0</v>
      </c>
      <c r="K12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7" spans="6:12">
      <c r="F1277" s="207">
        <f t="shared" si="19"/>
        <v>0</v>
      </c>
      <c r="J12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1277</f>
        <v>0</v>
      </c>
      <c r="K12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8" spans="6:12">
      <c r="F1278" s="207">
        <f t="shared" si="19"/>
        <v>0</v>
      </c>
      <c r="J12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1278</f>
        <v>0</v>
      </c>
      <c r="K12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79" spans="6:12">
      <c r="F1279" s="207">
        <f t="shared" si="19"/>
        <v>0</v>
      </c>
      <c r="J12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1279</f>
        <v>0</v>
      </c>
      <c r="K12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0" spans="6:12">
      <c r="F1280" s="207">
        <f t="shared" si="19"/>
        <v>0</v>
      </c>
      <c r="J12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1280</f>
        <v>0</v>
      </c>
      <c r="K12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1" spans="6:12">
      <c r="F1281" s="207">
        <f t="shared" si="19"/>
        <v>0</v>
      </c>
      <c r="J12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1281</f>
        <v>0</v>
      </c>
      <c r="K12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2" spans="6:12">
      <c r="F1282" s="207">
        <f t="shared" si="19"/>
        <v>0</v>
      </c>
      <c r="J12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1282</f>
        <v>0</v>
      </c>
      <c r="K12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3" spans="6:12">
      <c r="F1283" s="207">
        <f t="shared" si="19"/>
        <v>0</v>
      </c>
      <c r="J12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1283</f>
        <v>0</v>
      </c>
      <c r="K12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4" spans="6:12">
      <c r="F1284" s="207">
        <f t="shared" si="19"/>
        <v>0</v>
      </c>
      <c r="J12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1284</f>
        <v>0</v>
      </c>
      <c r="K12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5" spans="6:12">
      <c r="F1285" s="207">
        <f t="shared" ref="F1285:F1348" si="20">SUM(D1285,(D1285*E1285))</f>
        <v>0</v>
      </c>
      <c r="J12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1285</f>
        <v>0</v>
      </c>
      <c r="K12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6" spans="6:12">
      <c r="F1286" s="207">
        <f t="shared" si="20"/>
        <v>0</v>
      </c>
      <c r="J12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1286</f>
        <v>0</v>
      </c>
      <c r="K12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7" spans="6:12">
      <c r="F1287" s="207">
        <f t="shared" si="20"/>
        <v>0</v>
      </c>
      <c r="J12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1287</f>
        <v>0</v>
      </c>
      <c r="K12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8" spans="6:12">
      <c r="F1288" s="207">
        <f t="shared" si="20"/>
        <v>0</v>
      </c>
      <c r="J12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1288</f>
        <v>0</v>
      </c>
      <c r="K12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89" spans="6:12">
      <c r="F1289" s="207">
        <f t="shared" si="20"/>
        <v>0</v>
      </c>
      <c r="J12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1289</f>
        <v>0</v>
      </c>
      <c r="K12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0" spans="6:12">
      <c r="F1290" s="207">
        <f t="shared" si="20"/>
        <v>0</v>
      </c>
      <c r="J12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1290</f>
        <v>0</v>
      </c>
      <c r="K12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1" spans="6:12">
      <c r="F1291" s="207">
        <f t="shared" si="20"/>
        <v>0</v>
      </c>
      <c r="J12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1291</f>
        <v>0</v>
      </c>
      <c r="K12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2" spans="6:12">
      <c r="F1292" s="207">
        <f t="shared" si="20"/>
        <v>0</v>
      </c>
      <c r="J12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1292</f>
        <v>0</v>
      </c>
      <c r="K12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3" spans="6:12">
      <c r="F1293" s="207">
        <f t="shared" si="20"/>
        <v>0</v>
      </c>
      <c r="J12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1293</f>
        <v>0</v>
      </c>
      <c r="K12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4" spans="6:12">
      <c r="F1294" s="207">
        <f t="shared" si="20"/>
        <v>0</v>
      </c>
      <c r="J12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1294</f>
        <v>0</v>
      </c>
      <c r="K12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5" spans="6:12">
      <c r="F1295" s="207">
        <f t="shared" si="20"/>
        <v>0</v>
      </c>
      <c r="J12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1295</f>
        <v>0</v>
      </c>
      <c r="K12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6" spans="6:12">
      <c r="F1296" s="207">
        <f t="shared" si="20"/>
        <v>0</v>
      </c>
      <c r="J12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1296</f>
        <v>0</v>
      </c>
      <c r="K12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7" spans="6:12">
      <c r="F1297" s="207">
        <f t="shared" si="20"/>
        <v>0</v>
      </c>
      <c r="J12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1297</f>
        <v>0</v>
      </c>
      <c r="K12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8" spans="6:12">
      <c r="F1298" s="207">
        <f t="shared" si="20"/>
        <v>0</v>
      </c>
      <c r="J12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1298</f>
        <v>0</v>
      </c>
      <c r="K12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299" spans="6:12">
      <c r="F1299" s="207">
        <f t="shared" si="20"/>
        <v>0</v>
      </c>
      <c r="J12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1299</f>
        <v>0</v>
      </c>
      <c r="K12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2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0" spans="6:12">
      <c r="F1300" s="207">
        <f t="shared" si="20"/>
        <v>0</v>
      </c>
      <c r="J13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1300</f>
        <v>0</v>
      </c>
      <c r="K13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1" spans="6:12">
      <c r="F1301" s="207">
        <f t="shared" si="20"/>
        <v>0</v>
      </c>
      <c r="J13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1301</f>
        <v>0</v>
      </c>
      <c r="K13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2" spans="6:12">
      <c r="F1302" s="207">
        <f t="shared" si="20"/>
        <v>0</v>
      </c>
      <c r="J13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1302</f>
        <v>0</v>
      </c>
      <c r="K13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3" spans="6:12">
      <c r="F1303" s="207">
        <f t="shared" si="20"/>
        <v>0</v>
      </c>
      <c r="J13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1303</f>
        <v>0</v>
      </c>
      <c r="K13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4" spans="6:12">
      <c r="F1304" s="207">
        <f t="shared" si="20"/>
        <v>0</v>
      </c>
      <c r="J13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1304</f>
        <v>0</v>
      </c>
      <c r="K13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5" spans="6:12">
      <c r="F1305" s="207">
        <f t="shared" si="20"/>
        <v>0</v>
      </c>
      <c r="J13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1305</f>
        <v>0</v>
      </c>
      <c r="K13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6" spans="6:12">
      <c r="F1306" s="207">
        <f t="shared" si="20"/>
        <v>0</v>
      </c>
      <c r="J13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1306</f>
        <v>0</v>
      </c>
      <c r="K13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7" spans="6:12">
      <c r="F1307" s="207">
        <f t="shared" si="20"/>
        <v>0</v>
      </c>
      <c r="J13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1307</f>
        <v>0</v>
      </c>
      <c r="K13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8" spans="6:12">
      <c r="F1308" s="207">
        <f t="shared" si="20"/>
        <v>0</v>
      </c>
      <c r="J13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1308</f>
        <v>0</v>
      </c>
      <c r="K13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09" spans="6:12">
      <c r="F1309" s="207">
        <f t="shared" si="20"/>
        <v>0</v>
      </c>
      <c r="J13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1309</f>
        <v>0</v>
      </c>
      <c r="K13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0" spans="6:12">
      <c r="F1310" s="207">
        <f t="shared" si="20"/>
        <v>0</v>
      </c>
      <c r="J13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1310</f>
        <v>0</v>
      </c>
      <c r="K13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1" spans="6:12">
      <c r="F1311" s="207">
        <f t="shared" si="20"/>
        <v>0</v>
      </c>
      <c r="J13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1311</f>
        <v>0</v>
      </c>
      <c r="K13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2" spans="6:12">
      <c r="F1312" s="207">
        <f t="shared" si="20"/>
        <v>0</v>
      </c>
      <c r="J13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1312</f>
        <v>0</v>
      </c>
      <c r="K13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3" spans="6:12">
      <c r="F1313" s="207">
        <f t="shared" si="20"/>
        <v>0</v>
      </c>
      <c r="J13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1313</f>
        <v>0</v>
      </c>
      <c r="K13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4" spans="6:12">
      <c r="F1314" s="207">
        <f t="shared" si="20"/>
        <v>0</v>
      </c>
      <c r="J13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1314</f>
        <v>0</v>
      </c>
      <c r="K13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5" spans="6:12">
      <c r="F1315" s="207">
        <f t="shared" si="20"/>
        <v>0</v>
      </c>
      <c r="J13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1315</f>
        <v>0</v>
      </c>
      <c r="K13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6" spans="6:12">
      <c r="F1316" s="207">
        <f t="shared" si="20"/>
        <v>0</v>
      </c>
      <c r="J13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1316</f>
        <v>0</v>
      </c>
      <c r="K13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7" spans="6:12">
      <c r="F1317" s="207">
        <f t="shared" si="20"/>
        <v>0</v>
      </c>
      <c r="J13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1317</f>
        <v>0</v>
      </c>
      <c r="K13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8" spans="6:12">
      <c r="F1318" s="207">
        <f t="shared" si="20"/>
        <v>0</v>
      </c>
      <c r="J13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1318</f>
        <v>0</v>
      </c>
      <c r="K13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19" spans="6:12">
      <c r="F1319" s="207">
        <f t="shared" si="20"/>
        <v>0</v>
      </c>
      <c r="J13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1319</f>
        <v>0</v>
      </c>
      <c r="K13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0" spans="6:12">
      <c r="F1320" s="207">
        <f t="shared" si="20"/>
        <v>0</v>
      </c>
      <c r="J13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1320</f>
        <v>0</v>
      </c>
      <c r="K13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1" spans="6:12">
      <c r="F1321" s="207">
        <f t="shared" si="20"/>
        <v>0</v>
      </c>
      <c r="J13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1321</f>
        <v>0</v>
      </c>
      <c r="K13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2" spans="6:12">
      <c r="F1322" s="207">
        <f t="shared" si="20"/>
        <v>0</v>
      </c>
      <c r="J13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1322</f>
        <v>0</v>
      </c>
      <c r="K13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3" spans="6:12">
      <c r="F1323" s="207">
        <f t="shared" si="20"/>
        <v>0</v>
      </c>
      <c r="J13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1323</f>
        <v>0</v>
      </c>
      <c r="K13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4" spans="6:12">
      <c r="F1324" s="207">
        <f t="shared" si="20"/>
        <v>0</v>
      </c>
      <c r="J13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1324</f>
        <v>0</v>
      </c>
      <c r="K13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5" spans="6:12">
      <c r="F1325" s="207">
        <f t="shared" si="20"/>
        <v>0</v>
      </c>
      <c r="J13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1325</f>
        <v>0</v>
      </c>
      <c r="K13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6" spans="6:12">
      <c r="F1326" s="207">
        <f t="shared" si="20"/>
        <v>0</v>
      </c>
      <c r="J13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1326</f>
        <v>0</v>
      </c>
      <c r="K13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7" spans="6:12">
      <c r="F1327" s="207">
        <f t="shared" si="20"/>
        <v>0</v>
      </c>
      <c r="J13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1327</f>
        <v>0</v>
      </c>
      <c r="K13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8" spans="6:12">
      <c r="F1328" s="207">
        <f t="shared" si="20"/>
        <v>0</v>
      </c>
      <c r="J13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1328</f>
        <v>0</v>
      </c>
      <c r="K13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29" spans="6:12">
      <c r="F1329" s="207">
        <f t="shared" si="20"/>
        <v>0</v>
      </c>
      <c r="J13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1329</f>
        <v>0</v>
      </c>
      <c r="K13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0" spans="6:12">
      <c r="F1330" s="207">
        <f t="shared" si="20"/>
        <v>0</v>
      </c>
      <c r="J13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1330</f>
        <v>0</v>
      </c>
      <c r="K13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1" spans="6:12">
      <c r="F1331" s="207">
        <f t="shared" si="20"/>
        <v>0</v>
      </c>
      <c r="J13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1331</f>
        <v>0</v>
      </c>
      <c r="K13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2" spans="6:12">
      <c r="F1332" s="207">
        <f t="shared" si="20"/>
        <v>0</v>
      </c>
      <c r="J13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1332</f>
        <v>0</v>
      </c>
      <c r="K13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3" spans="6:12">
      <c r="F1333" s="207">
        <f t="shared" si="20"/>
        <v>0</v>
      </c>
      <c r="J13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1333</f>
        <v>0</v>
      </c>
      <c r="K13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4" spans="6:12">
      <c r="F1334" s="207">
        <f t="shared" si="20"/>
        <v>0</v>
      </c>
      <c r="J13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1334</f>
        <v>0</v>
      </c>
      <c r="K13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5" spans="6:12">
      <c r="F1335" s="207">
        <f t="shared" si="20"/>
        <v>0</v>
      </c>
      <c r="J13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1335</f>
        <v>0</v>
      </c>
      <c r="K13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6" spans="6:12">
      <c r="F1336" s="207">
        <f t="shared" si="20"/>
        <v>0</v>
      </c>
      <c r="J13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1336</f>
        <v>0</v>
      </c>
      <c r="K13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7" spans="6:12">
      <c r="F1337" s="207">
        <f t="shared" si="20"/>
        <v>0</v>
      </c>
      <c r="J13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1337</f>
        <v>0</v>
      </c>
      <c r="K13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8" spans="6:12">
      <c r="F1338" s="207">
        <f t="shared" si="20"/>
        <v>0</v>
      </c>
      <c r="J13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1338</f>
        <v>0</v>
      </c>
      <c r="K13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39" spans="6:12">
      <c r="F1339" s="207">
        <f t="shared" si="20"/>
        <v>0</v>
      </c>
      <c r="J13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1339</f>
        <v>0</v>
      </c>
      <c r="K13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0" spans="6:12">
      <c r="F1340" s="207">
        <f t="shared" si="20"/>
        <v>0</v>
      </c>
      <c r="J13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1340</f>
        <v>0</v>
      </c>
      <c r="K13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1" spans="6:12">
      <c r="F1341" s="207">
        <f t="shared" si="20"/>
        <v>0</v>
      </c>
      <c r="J13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1341</f>
        <v>0</v>
      </c>
      <c r="K13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2" spans="6:12">
      <c r="F1342" s="207">
        <f t="shared" si="20"/>
        <v>0</v>
      </c>
      <c r="J13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1342</f>
        <v>0</v>
      </c>
      <c r="K13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3" spans="6:12">
      <c r="F1343" s="207">
        <f t="shared" si="20"/>
        <v>0</v>
      </c>
      <c r="J13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1343</f>
        <v>0</v>
      </c>
      <c r="K13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4" spans="6:12">
      <c r="F1344" s="207">
        <f t="shared" si="20"/>
        <v>0</v>
      </c>
      <c r="J13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1344</f>
        <v>0</v>
      </c>
      <c r="K13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5" spans="6:12">
      <c r="F1345" s="207">
        <f t="shared" si="20"/>
        <v>0</v>
      </c>
      <c r="J13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1345</f>
        <v>0</v>
      </c>
      <c r="K13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6" spans="6:12">
      <c r="F1346" s="207">
        <f t="shared" si="20"/>
        <v>0</v>
      </c>
      <c r="J13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1346</f>
        <v>0</v>
      </c>
      <c r="K13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7" spans="6:12">
      <c r="F1347" s="207">
        <f t="shared" si="20"/>
        <v>0</v>
      </c>
      <c r="J13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1347</f>
        <v>0</v>
      </c>
      <c r="K13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8" spans="6:12">
      <c r="F1348" s="207">
        <f t="shared" si="20"/>
        <v>0</v>
      </c>
      <c r="J13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1348</f>
        <v>0</v>
      </c>
      <c r="K13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49" spans="6:12">
      <c r="F1349" s="207">
        <f t="shared" ref="F1349:F1412" si="21">SUM(D1349,(D1349*E1349))</f>
        <v>0</v>
      </c>
      <c r="J13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1349</f>
        <v>0</v>
      </c>
      <c r="K13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0" spans="6:12">
      <c r="F1350" s="207">
        <f t="shared" si="21"/>
        <v>0</v>
      </c>
      <c r="J13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1350</f>
        <v>0</v>
      </c>
      <c r="K13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1" spans="6:12">
      <c r="F1351" s="207">
        <f t="shared" si="21"/>
        <v>0</v>
      </c>
      <c r="J13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1351</f>
        <v>0</v>
      </c>
      <c r="K13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2" spans="6:12">
      <c r="F1352" s="207">
        <f t="shared" si="21"/>
        <v>0</v>
      </c>
      <c r="J13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1352</f>
        <v>0</v>
      </c>
      <c r="K13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3" spans="6:12">
      <c r="F1353" s="207">
        <f t="shared" si="21"/>
        <v>0</v>
      </c>
      <c r="J13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1353</f>
        <v>0</v>
      </c>
      <c r="K13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4" spans="6:12">
      <c r="F1354" s="207">
        <f t="shared" si="21"/>
        <v>0</v>
      </c>
      <c r="J13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1354</f>
        <v>0</v>
      </c>
      <c r="K13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5" spans="6:12">
      <c r="F1355" s="207">
        <f t="shared" si="21"/>
        <v>0</v>
      </c>
      <c r="J13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1355</f>
        <v>0</v>
      </c>
      <c r="K13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6" spans="6:12">
      <c r="F1356" s="207">
        <f t="shared" si="21"/>
        <v>0</v>
      </c>
      <c r="J13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1356</f>
        <v>0</v>
      </c>
      <c r="K13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7" spans="6:12">
      <c r="F1357" s="207">
        <f t="shared" si="21"/>
        <v>0</v>
      </c>
      <c r="J13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1357</f>
        <v>0</v>
      </c>
      <c r="K13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8" spans="6:12">
      <c r="F1358" s="207">
        <f t="shared" si="21"/>
        <v>0</v>
      </c>
      <c r="J13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1358</f>
        <v>0</v>
      </c>
      <c r="K13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59" spans="6:12">
      <c r="F1359" s="207">
        <f t="shared" si="21"/>
        <v>0</v>
      </c>
      <c r="J13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1359</f>
        <v>0</v>
      </c>
      <c r="K13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0" spans="6:12">
      <c r="F1360" s="207">
        <f t="shared" si="21"/>
        <v>0</v>
      </c>
      <c r="J13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1360</f>
        <v>0</v>
      </c>
      <c r="K13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1" spans="6:12">
      <c r="F1361" s="207">
        <f t="shared" si="21"/>
        <v>0</v>
      </c>
      <c r="J13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1361</f>
        <v>0</v>
      </c>
      <c r="K13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2" spans="6:12">
      <c r="F1362" s="207">
        <f t="shared" si="21"/>
        <v>0</v>
      </c>
      <c r="J13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1362</f>
        <v>0</v>
      </c>
      <c r="K13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3" spans="6:12">
      <c r="F1363" s="207">
        <f t="shared" si="21"/>
        <v>0</v>
      </c>
      <c r="J13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1363</f>
        <v>0</v>
      </c>
      <c r="K13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4" spans="6:12">
      <c r="F1364" s="207">
        <f t="shared" si="21"/>
        <v>0</v>
      </c>
      <c r="J13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1364</f>
        <v>0</v>
      </c>
      <c r="K13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5" spans="6:12">
      <c r="F1365" s="207">
        <f t="shared" si="21"/>
        <v>0</v>
      </c>
      <c r="J13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1365</f>
        <v>0</v>
      </c>
      <c r="K13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6" spans="6:12">
      <c r="F1366" s="207">
        <f t="shared" si="21"/>
        <v>0</v>
      </c>
      <c r="J13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1366</f>
        <v>0</v>
      </c>
      <c r="K13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7" spans="6:12">
      <c r="F1367" s="207">
        <f t="shared" si="21"/>
        <v>0</v>
      </c>
      <c r="J13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1367</f>
        <v>0</v>
      </c>
      <c r="K13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8" spans="6:12">
      <c r="F1368" s="207">
        <f t="shared" si="21"/>
        <v>0</v>
      </c>
      <c r="J13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1368</f>
        <v>0</v>
      </c>
      <c r="K13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69" spans="6:12">
      <c r="F1369" s="207">
        <f t="shared" si="21"/>
        <v>0</v>
      </c>
      <c r="J13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1369</f>
        <v>0</v>
      </c>
      <c r="K13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0" spans="6:12">
      <c r="F1370" s="207">
        <f t="shared" si="21"/>
        <v>0</v>
      </c>
      <c r="J13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1370</f>
        <v>0</v>
      </c>
      <c r="K13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1" spans="6:12">
      <c r="F1371" s="207">
        <f t="shared" si="21"/>
        <v>0</v>
      </c>
      <c r="J13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1371</f>
        <v>0</v>
      </c>
      <c r="K13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2" spans="6:12">
      <c r="F1372" s="207">
        <f t="shared" si="21"/>
        <v>0</v>
      </c>
      <c r="J13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1372</f>
        <v>0</v>
      </c>
      <c r="K13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3" spans="6:12">
      <c r="F1373" s="207">
        <f t="shared" si="21"/>
        <v>0</v>
      </c>
      <c r="J13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1373</f>
        <v>0</v>
      </c>
      <c r="K13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4" spans="6:12">
      <c r="F1374" s="207">
        <f t="shared" si="21"/>
        <v>0</v>
      </c>
      <c r="J13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1374</f>
        <v>0</v>
      </c>
      <c r="K13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5" spans="6:12">
      <c r="F1375" s="207">
        <f t="shared" si="21"/>
        <v>0</v>
      </c>
      <c r="J13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1375</f>
        <v>0</v>
      </c>
      <c r="K13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6" spans="6:12">
      <c r="F1376" s="207">
        <f t="shared" si="21"/>
        <v>0</v>
      </c>
      <c r="J13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1376</f>
        <v>0</v>
      </c>
      <c r="K13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7" spans="6:12">
      <c r="F1377" s="207">
        <f t="shared" si="21"/>
        <v>0</v>
      </c>
      <c r="J13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1377</f>
        <v>0</v>
      </c>
      <c r="K13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8" spans="6:12">
      <c r="F1378" s="207">
        <f t="shared" si="21"/>
        <v>0</v>
      </c>
      <c r="J13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1378</f>
        <v>0</v>
      </c>
      <c r="K13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79" spans="6:12">
      <c r="F1379" s="207">
        <f t="shared" si="21"/>
        <v>0</v>
      </c>
      <c r="J13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1379</f>
        <v>0</v>
      </c>
      <c r="K13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0" spans="6:12">
      <c r="F1380" s="207">
        <f t="shared" si="21"/>
        <v>0</v>
      </c>
      <c r="J13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1380</f>
        <v>0</v>
      </c>
      <c r="K13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1" spans="6:12">
      <c r="F1381" s="207">
        <f t="shared" si="21"/>
        <v>0</v>
      </c>
      <c r="J13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1381</f>
        <v>0</v>
      </c>
      <c r="K13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2" spans="6:12">
      <c r="F1382" s="207">
        <f t="shared" si="21"/>
        <v>0</v>
      </c>
      <c r="J13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1382</f>
        <v>0</v>
      </c>
      <c r="K13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3" spans="6:12">
      <c r="F1383" s="207">
        <f t="shared" si="21"/>
        <v>0</v>
      </c>
      <c r="J13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1383</f>
        <v>0</v>
      </c>
      <c r="K13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4" spans="6:12">
      <c r="F1384" s="207">
        <f t="shared" si="21"/>
        <v>0</v>
      </c>
      <c r="J13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1384</f>
        <v>0</v>
      </c>
      <c r="K13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5" spans="6:12">
      <c r="F1385" s="207">
        <f t="shared" si="21"/>
        <v>0</v>
      </c>
      <c r="J13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1385</f>
        <v>0</v>
      </c>
      <c r="K13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6" spans="6:12">
      <c r="F1386" s="207">
        <f t="shared" si="21"/>
        <v>0</v>
      </c>
      <c r="J13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1386</f>
        <v>0</v>
      </c>
      <c r="K13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7" spans="6:12">
      <c r="F1387" s="207">
        <f t="shared" si="21"/>
        <v>0</v>
      </c>
      <c r="J13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1387</f>
        <v>0</v>
      </c>
      <c r="K13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8" spans="6:12">
      <c r="F1388" s="207">
        <f t="shared" si="21"/>
        <v>0</v>
      </c>
      <c r="J13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1388</f>
        <v>0</v>
      </c>
      <c r="K13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89" spans="6:12">
      <c r="F1389" s="207">
        <f t="shared" si="21"/>
        <v>0</v>
      </c>
      <c r="J13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1389</f>
        <v>0</v>
      </c>
      <c r="K13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0" spans="6:12">
      <c r="F1390" s="207">
        <f t="shared" si="21"/>
        <v>0</v>
      </c>
      <c r="J13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1390</f>
        <v>0</v>
      </c>
      <c r="K13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1" spans="6:12">
      <c r="F1391" s="207">
        <f t="shared" si="21"/>
        <v>0</v>
      </c>
      <c r="J13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1391</f>
        <v>0</v>
      </c>
      <c r="K13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2" spans="6:12">
      <c r="F1392" s="207">
        <f t="shared" si="21"/>
        <v>0</v>
      </c>
      <c r="J13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1392</f>
        <v>0</v>
      </c>
      <c r="K13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3" spans="6:12">
      <c r="F1393" s="207">
        <f t="shared" si="21"/>
        <v>0</v>
      </c>
      <c r="J13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1393</f>
        <v>0</v>
      </c>
      <c r="K13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4" spans="6:12">
      <c r="F1394" s="207">
        <f t="shared" si="21"/>
        <v>0</v>
      </c>
      <c r="J13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1394</f>
        <v>0</v>
      </c>
      <c r="K13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5" spans="6:12">
      <c r="F1395" s="207">
        <f t="shared" si="21"/>
        <v>0</v>
      </c>
      <c r="J13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1395</f>
        <v>0</v>
      </c>
      <c r="K13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6" spans="6:12">
      <c r="F1396" s="207">
        <f t="shared" si="21"/>
        <v>0</v>
      </c>
      <c r="J13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1396</f>
        <v>0</v>
      </c>
      <c r="K13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7" spans="6:12">
      <c r="F1397" s="207">
        <f t="shared" si="21"/>
        <v>0</v>
      </c>
      <c r="J13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1397</f>
        <v>0</v>
      </c>
      <c r="K13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8" spans="6:12">
      <c r="F1398" s="207">
        <f t="shared" si="21"/>
        <v>0</v>
      </c>
      <c r="J13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1398</f>
        <v>0</v>
      </c>
      <c r="K13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399" spans="6:12">
      <c r="F1399" s="207">
        <f t="shared" si="21"/>
        <v>0</v>
      </c>
      <c r="J13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1399</f>
        <v>0</v>
      </c>
      <c r="K13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3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0" spans="6:12">
      <c r="F1400" s="207">
        <f t="shared" si="21"/>
        <v>0</v>
      </c>
      <c r="J14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1400</f>
        <v>0</v>
      </c>
      <c r="K14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1" spans="6:12">
      <c r="F1401" s="207">
        <f t="shared" si="21"/>
        <v>0</v>
      </c>
      <c r="J14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1401</f>
        <v>0</v>
      </c>
      <c r="K14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2" spans="6:12">
      <c r="F1402" s="207">
        <f t="shared" si="21"/>
        <v>0</v>
      </c>
      <c r="J14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1402</f>
        <v>0</v>
      </c>
      <c r="K14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3" spans="6:12">
      <c r="F1403" s="207">
        <f t="shared" si="21"/>
        <v>0</v>
      </c>
      <c r="J14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1403</f>
        <v>0</v>
      </c>
      <c r="K14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4" spans="6:12">
      <c r="F1404" s="207">
        <f t="shared" si="21"/>
        <v>0</v>
      </c>
      <c r="J14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1404</f>
        <v>0</v>
      </c>
      <c r="K14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5" spans="6:12">
      <c r="F1405" s="207">
        <f t="shared" si="21"/>
        <v>0</v>
      </c>
      <c r="J14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1405</f>
        <v>0</v>
      </c>
      <c r="K14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6" spans="6:12">
      <c r="F1406" s="207">
        <f t="shared" si="21"/>
        <v>0</v>
      </c>
      <c r="J14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1406</f>
        <v>0</v>
      </c>
      <c r="K14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7" spans="6:12">
      <c r="F1407" s="207">
        <f t="shared" si="21"/>
        <v>0</v>
      </c>
      <c r="J14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1407</f>
        <v>0</v>
      </c>
      <c r="K14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8" spans="6:12">
      <c r="F1408" s="207">
        <f t="shared" si="21"/>
        <v>0</v>
      </c>
      <c r="J14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1408</f>
        <v>0</v>
      </c>
      <c r="K14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09" spans="6:12">
      <c r="F1409" s="207">
        <f t="shared" si="21"/>
        <v>0</v>
      </c>
      <c r="J14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1409</f>
        <v>0</v>
      </c>
      <c r="K14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0" spans="6:12">
      <c r="F1410" s="207">
        <f t="shared" si="21"/>
        <v>0</v>
      </c>
      <c r="J14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1410</f>
        <v>0</v>
      </c>
      <c r="K14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1" spans="6:12">
      <c r="F1411" s="207">
        <f t="shared" si="21"/>
        <v>0</v>
      </c>
      <c r="J14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1411</f>
        <v>0</v>
      </c>
      <c r="K14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2" spans="6:12">
      <c r="F1412" s="207">
        <f t="shared" si="21"/>
        <v>0</v>
      </c>
      <c r="J14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1412</f>
        <v>0</v>
      </c>
      <c r="K14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3" spans="6:12">
      <c r="F1413" s="207">
        <f t="shared" ref="F1413:F1476" si="22">SUM(D1413,(D1413*E1413))</f>
        <v>0</v>
      </c>
      <c r="J14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1413</f>
        <v>0</v>
      </c>
      <c r="K14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4" spans="6:12">
      <c r="F1414" s="207">
        <f t="shared" si="22"/>
        <v>0</v>
      </c>
      <c r="J14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1414</f>
        <v>0</v>
      </c>
      <c r="K14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5" spans="6:12">
      <c r="F1415" s="207">
        <f t="shared" si="22"/>
        <v>0</v>
      </c>
      <c r="J14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1415</f>
        <v>0</v>
      </c>
      <c r="K14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6" spans="6:12">
      <c r="F1416" s="207">
        <f t="shared" si="22"/>
        <v>0</v>
      </c>
      <c r="J14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1416</f>
        <v>0</v>
      </c>
      <c r="K14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7" spans="6:12">
      <c r="F1417" s="207">
        <f t="shared" si="22"/>
        <v>0</v>
      </c>
      <c r="J14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1417</f>
        <v>0</v>
      </c>
      <c r="K14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8" spans="6:12">
      <c r="F1418" s="207">
        <f t="shared" si="22"/>
        <v>0</v>
      </c>
      <c r="J14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1418</f>
        <v>0</v>
      </c>
      <c r="K14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19" spans="6:12">
      <c r="F1419" s="207">
        <f t="shared" si="22"/>
        <v>0</v>
      </c>
      <c r="J14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1419</f>
        <v>0</v>
      </c>
      <c r="K14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0" spans="6:12">
      <c r="F1420" s="207">
        <f t="shared" si="22"/>
        <v>0</v>
      </c>
      <c r="J14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1420</f>
        <v>0</v>
      </c>
      <c r="K14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1" spans="6:12">
      <c r="F1421" s="207">
        <f t="shared" si="22"/>
        <v>0</v>
      </c>
      <c r="J14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1421</f>
        <v>0</v>
      </c>
      <c r="K14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2" spans="6:12">
      <c r="F1422" s="207">
        <f t="shared" si="22"/>
        <v>0</v>
      </c>
      <c r="J14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1422</f>
        <v>0</v>
      </c>
      <c r="K14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3" spans="6:12">
      <c r="F1423" s="207">
        <f t="shared" si="22"/>
        <v>0</v>
      </c>
      <c r="J14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1423</f>
        <v>0</v>
      </c>
      <c r="K14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4" spans="6:12">
      <c r="F1424" s="207">
        <f t="shared" si="22"/>
        <v>0</v>
      </c>
      <c r="J14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1424</f>
        <v>0</v>
      </c>
      <c r="K14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5" spans="6:12">
      <c r="F1425" s="207">
        <f t="shared" si="22"/>
        <v>0</v>
      </c>
      <c r="J14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1425</f>
        <v>0</v>
      </c>
      <c r="K14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6" spans="6:12">
      <c r="F1426" s="207">
        <f t="shared" si="22"/>
        <v>0</v>
      </c>
      <c r="J14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1426</f>
        <v>0</v>
      </c>
      <c r="K14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7" spans="6:12">
      <c r="F1427" s="207">
        <f t="shared" si="22"/>
        <v>0</v>
      </c>
      <c r="J14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1427</f>
        <v>0</v>
      </c>
      <c r="K14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8" spans="6:12">
      <c r="F1428" s="207">
        <f t="shared" si="22"/>
        <v>0</v>
      </c>
      <c r="J14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1428</f>
        <v>0</v>
      </c>
      <c r="K14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29" spans="6:12">
      <c r="F1429" s="207">
        <f t="shared" si="22"/>
        <v>0</v>
      </c>
      <c r="J14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1429</f>
        <v>0</v>
      </c>
      <c r="K14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0" spans="6:12">
      <c r="F1430" s="207">
        <f t="shared" si="22"/>
        <v>0</v>
      </c>
      <c r="J14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1430</f>
        <v>0</v>
      </c>
      <c r="K14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1" spans="6:12">
      <c r="F1431" s="207">
        <f t="shared" si="22"/>
        <v>0</v>
      </c>
      <c r="J14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1431</f>
        <v>0</v>
      </c>
      <c r="K14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2" spans="6:12">
      <c r="F1432" s="207">
        <f t="shared" si="22"/>
        <v>0</v>
      </c>
      <c r="J14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1432</f>
        <v>0</v>
      </c>
      <c r="K14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3" spans="6:12">
      <c r="F1433" s="207">
        <f t="shared" si="22"/>
        <v>0</v>
      </c>
      <c r="J14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1433</f>
        <v>0</v>
      </c>
      <c r="K14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4" spans="6:12">
      <c r="F1434" s="207">
        <f t="shared" si="22"/>
        <v>0</v>
      </c>
      <c r="J14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1434</f>
        <v>0</v>
      </c>
      <c r="K14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5" spans="6:12">
      <c r="F1435" s="207">
        <f t="shared" si="22"/>
        <v>0</v>
      </c>
      <c r="J14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1435</f>
        <v>0</v>
      </c>
      <c r="K14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6" spans="6:12">
      <c r="F1436" s="207">
        <f t="shared" si="22"/>
        <v>0</v>
      </c>
      <c r="J14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1436</f>
        <v>0</v>
      </c>
      <c r="K14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7" spans="6:12">
      <c r="F1437" s="207">
        <f t="shared" si="22"/>
        <v>0</v>
      </c>
      <c r="J14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1437</f>
        <v>0</v>
      </c>
      <c r="K14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8" spans="6:12">
      <c r="F1438" s="207">
        <f t="shared" si="22"/>
        <v>0</v>
      </c>
      <c r="J14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1438</f>
        <v>0</v>
      </c>
      <c r="K14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39" spans="6:12">
      <c r="F1439" s="207">
        <f t="shared" si="22"/>
        <v>0</v>
      </c>
      <c r="J14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1439</f>
        <v>0</v>
      </c>
      <c r="K14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0" spans="6:12">
      <c r="F1440" s="207">
        <f t="shared" si="22"/>
        <v>0</v>
      </c>
      <c r="J14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1440</f>
        <v>0</v>
      </c>
      <c r="K14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1" spans="6:12">
      <c r="F1441" s="207">
        <f t="shared" si="22"/>
        <v>0</v>
      </c>
      <c r="J14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1441</f>
        <v>0</v>
      </c>
      <c r="K14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2" spans="6:12">
      <c r="F1442" s="207">
        <f t="shared" si="22"/>
        <v>0</v>
      </c>
      <c r="J14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1442</f>
        <v>0</v>
      </c>
      <c r="K14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3" spans="6:12">
      <c r="F1443" s="207">
        <f t="shared" si="22"/>
        <v>0</v>
      </c>
      <c r="J14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1443</f>
        <v>0</v>
      </c>
      <c r="K14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4" spans="6:12">
      <c r="F1444" s="207">
        <f t="shared" si="22"/>
        <v>0</v>
      </c>
      <c r="J14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1444</f>
        <v>0</v>
      </c>
      <c r="K14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5" spans="6:12">
      <c r="F1445" s="207">
        <f t="shared" si="22"/>
        <v>0</v>
      </c>
      <c r="J14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1445</f>
        <v>0</v>
      </c>
      <c r="K14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6" spans="6:12">
      <c r="F1446" s="207">
        <f t="shared" si="22"/>
        <v>0</v>
      </c>
      <c r="J14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1446</f>
        <v>0</v>
      </c>
      <c r="K14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7" spans="6:12">
      <c r="F1447" s="207">
        <f t="shared" si="22"/>
        <v>0</v>
      </c>
      <c r="J14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1447</f>
        <v>0</v>
      </c>
      <c r="K14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8" spans="6:12">
      <c r="F1448" s="207">
        <f t="shared" si="22"/>
        <v>0</v>
      </c>
      <c r="J14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1448</f>
        <v>0</v>
      </c>
      <c r="K14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49" spans="6:12">
      <c r="F1449" s="207">
        <f t="shared" si="22"/>
        <v>0</v>
      </c>
      <c r="J14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1449</f>
        <v>0</v>
      </c>
      <c r="K14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0" spans="6:12">
      <c r="F1450" s="207">
        <f t="shared" si="22"/>
        <v>0</v>
      </c>
      <c r="J14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1450</f>
        <v>0</v>
      </c>
      <c r="K14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1" spans="6:12">
      <c r="F1451" s="207">
        <f t="shared" si="22"/>
        <v>0</v>
      </c>
      <c r="J14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1451</f>
        <v>0</v>
      </c>
      <c r="K14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2" spans="6:12">
      <c r="F1452" s="207">
        <f t="shared" si="22"/>
        <v>0</v>
      </c>
      <c r="J14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1452</f>
        <v>0</v>
      </c>
      <c r="K14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3" spans="6:12">
      <c r="F1453" s="207">
        <f t="shared" si="22"/>
        <v>0</v>
      </c>
      <c r="J14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1453</f>
        <v>0</v>
      </c>
      <c r="K14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4" spans="6:12">
      <c r="F1454" s="207">
        <f t="shared" si="22"/>
        <v>0</v>
      </c>
      <c r="J14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1454</f>
        <v>0</v>
      </c>
      <c r="K14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5" spans="6:12">
      <c r="F1455" s="207">
        <f t="shared" si="22"/>
        <v>0</v>
      </c>
      <c r="J14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1455</f>
        <v>0</v>
      </c>
      <c r="K14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6" spans="6:12">
      <c r="F1456" s="207">
        <f t="shared" si="22"/>
        <v>0</v>
      </c>
      <c r="J14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1456</f>
        <v>0</v>
      </c>
      <c r="K14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7" spans="6:12">
      <c r="F1457" s="207">
        <f t="shared" si="22"/>
        <v>0</v>
      </c>
      <c r="J14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1457</f>
        <v>0</v>
      </c>
      <c r="K14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8" spans="6:12">
      <c r="F1458" s="207">
        <f t="shared" si="22"/>
        <v>0</v>
      </c>
      <c r="J14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1458</f>
        <v>0</v>
      </c>
      <c r="K14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59" spans="6:12">
      <c r="F1459" s="207">
        <f t="shared" si="22"/>
        <v>0</v>
      </c>
      <c r="J14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1459</f>
        <v>0</v>
      </c>
      <c r="K14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0" spans="6:12">
      <c r="F1460" s="207">
        <f t="shared" si="22"/>
        <v>0</v>
      </c>
      <c r="J14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1460</f>
        <v>0</v>
      </c>
      <c r="K14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1" spans="6:12">
      <c r="F1461" s="207">
        <f t="shared" si="22"/>
        <v>0</v>
      </c>
      <c r="J14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1461</f>
        <v>0</v>
      </c>
      <c r="K14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2" spans="6:12">
      <c r="F1462" s="207">
        <f t="shared" si="22"/>
        <v>0</v>
      </c>
      <c r="J14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1462</f>
        <v>0</v>
      </c>
      <c r="K14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3" spans="6:12">
      <c r="F1463" s="207">
        <f t="shared" si="22"/>
        <v>0</v>
      </c>
      <c r="J14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1463</f>
        <v>0</v>
      </c>
      <c r="K14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4" spans="6:12">
      <c r="F1464" s="207">
        <f t="shared" si="22"/>
        <v>0</v>
      </c>
      <c r="J14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1464</f>
        <v>0</v>
      </c>
      <c r="K14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5" spans="6:12">
      <c r="F1465" s="207">
        <f t="shared" si="22"/>
        <v>0</v>
      </c>
      <c r="J14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1465</f>
        <v>0</v>
      </c>
      <c r="K14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6" spans="6:12">
      <c r="F1466" s="207">
        <f t="shared" si="22"/>
        <v>0</v>
      </c>
      <c r="J14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1466</f>
        <v>0</v>
      </c>
      <c r="K14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7" spans="6:12">
      <c r="F1467" s="207">
        <f t="shared" si="22"/>
        <v>0</v>
      </c>
      <c r="J14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1467</f>
        <v>0</v>
      </c>
      <c r="K14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8" spans="6:12">
      <c r="F1468" s="207">
        <f t="shared" si="22"/>
        <v>0</v>
      </c>
      <c r="J14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1468</f>
        <v>0</v>
      </c>
      <c r="K14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69" spans="6:12">
      <c r="F1469" s="207">
        <f t="shared" si="22"/>
        <v>0</v>
      </c>
      <c r="J14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1469</f>
        <v>0</v>
      </c>
      <c r="K14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0" spans="6:12">
      <c r="F1470" s="207">
        <f t="shared" si="22"/>
        <v>0</v>
      </c>
      <c r="J14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1470</f>
        <v>0</v>
      </c>
      <c r="K14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1" spans="6:12">
      <c r="F1471" s="207">
        <f t="shared" si="22"/>
        <v>0</v>
      </c>
      <c r="J14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1471</f>
        <v>0</v>
      </c>
      <c r="K14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2" spans="6:12">
      <c r="F1472" s="207">
        <f t="shared" si="22"/>
        <v>0</v>
      </c>
      <c r="J14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1472</f>
        <v>0</v>
      </c>
      <c r="K14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3" spans="6:12">
      <c r="F1473" s="207">
        <f t="shared" si="22"/>
        <v>0</v>
      </c>
      <c r="J14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1473</f>
        <v>0</v>
      </c>
      <c r="K14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4" spans="6:12">
      <c r="F1474" s="207">
        <f t="shared" si="22"/>
        <v>0</v>
      </c>
      <c r="J14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1474</f>
        <v>0</v>
      </c>
      <c r="K14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5" spans="6:12">
      <c r="F1475" s="207">
        <f t="shared" si="22"/>
        <v>0</v>
      </c>
      <c r="J14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1475</f>
        <v>0</v>
      </c>
      <c r="K14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6" spans="6:12">
      <c r="F1476" s="207">
        <f t="shared" si="22"/>
        <v>0</v>
      </c>
      <c r="J14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1476</f>
        <v>0</v>
      </c>
      <c r="K14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7" spans="6:12">
      <c r="F1477" s="207">
        <f t="shared" ref="F1477:F1540" si="23">SUM(D1477,(D1477*E1477))</f>
        <v>0</v>
      </c>
      <c r="J14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1477</f>
        <v>0</v>
      </c>
      <c r="K14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8" spans="6:12">
      <c r="F1478" s="207">
        <f t="shared" si="23"/>
        <v>0</v>
      </c>
      <c r="J14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1478</f>
        <v>0</v>
      </c>
      <c r="K14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79" spans="6:12">
      <c r="F1479" s="207">
        <f t="shared" si="23"/>
        <v>0</v>
      </c>
      <c r="J14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1479</f>
        <v>0</v>
      </c>
      <c r="K14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0" spans="6:12">
      <c r="F1480" s="207">
        <f t="shared" si="23"/>
        <v>0</v>
      </c>
      <c r="J14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1480</f>
        <v>0</v>
      </c>
      <c r="K14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1" spans="6:12">
      <c r="F1481" s="207">
        <f t="shared" si="23"/>
        <v>0</v>
      </c>
      <c r="J14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1481</f>
        <v>0</v>
      </c>
      <c r="K14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2" spans="6:12">
      <c r="F1482" s="207">
        <f t="shared" si="23"/>
        <v>0</v>
      </c>
      <c r="J14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1482</f>
        <v>0</v>
      </c>
      <c r="K14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3" spans="6:12">
      <c r="F1483" s="207">
        <f t="shared" si="23"/>
        <v>0</v>
      </c>
      <c r="J14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1483</f>
        <v>0</v>
      </c>
      <c r="K14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4" spans="6:12">
      <c r="F1484" s="207">
        <f t="shared" si="23"/>
        <v>0</v>
      </c>
      <c r="J14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1484</f>
        <v>0</v>
      </c>
      <c r="K14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5" spans="6:12">
      <c r="F1485" s="207">
        <f t="shared" si="23"/>
        <v>0</v>
      </c>
      <c r="J14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1485</f>
        <v>0</v>
      </c>
      <c r="K14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6" spans="6:12">
      <c r="F1486" s="207">
        <f t="shared" si="23"/>
        <v>0</v>
      </c>
      <c r="J14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1486</f>
        <v>0</v>
      </c>
      <c r="K14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7" spans="6:12">
      <c r="F1487" s="207">
        <f t="shared" si="23"/>
        <v>0</v>
      </c>
      <c r="J14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1487</f>
        <v>0</v>
      </c>
      <c r="K14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8" spans="6:12">
      <c r="F1488" s="207">
        <f t="shared" si="23"/>
        <v>0</v>
      </c>
      <c r="J14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1488</f>
        <v>0</v>
      </c>
      <c r="K14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89" spans="6:12">
      <c r="F1489" s="207">
        <f t="shared" si="23"/>
        <v>0</v>
      </c>
      <c r="J14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1489</f>
        <v>0</v>
      </c>
      <c r="K14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0" spans="6:12">
      <c r="F1490" s="207">
        <f t="shared" si="23"/>
        <v>0</v>
      </c>
      <c r="J14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1490</f>
        <v>0</v>
      </c>
      <c r="K14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1" spans="6:12">
      <c r="F1491" s="207">
        <f t="shared" si="23"/>
        <v>0</v>
      </c>
      <c r="J14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1491</f>
        <v>0</v>
      </c>
      <c r="K14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2" spans="6:12">
      <c r="F1492" s="207">
        <f t="shared" si="23"/>
        <v>0</v>
      </c>
      <c r="J14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1492</f>
        <v>0</v>
      </c>
      <c r="K14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3" spans="6:12">
      <c r="F1493" s="207">
        <f t="shared" si="23"/>
        <v>0</v>
      </c>
      <c r="J14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1493</f>
        <v>0</v>
      </c>
      <c r="K14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4" spans="6:12">
      <c r="F1494" s="207">
        <f t="shared" si="23"/>
        <v>0</v>
      </c>
      <c r="J14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1494</f>
        <v>0</v>
      </c>
      <c r="K14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5" spans="6:12">
      <c r="F1495" s="207">
        <f t="shared" si="23"/>
        <v>0</v>
      </c>
      <c r="J14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1495</f>
        <v>0</v>
      </c>
      <c r="K14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6" spans="6:12">
      <c r="F1496" s="207">
        <f t="shared" si="23"/>
        <v>0</v>
      </c>
      <c r="J14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1496</f>
        <v>0</v>
      </c>
      <c r="K14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7" spans="6:12">
      <c r="F1497" s="207">
        <f t="shared" si="23"/>
        <v>0</v>
      </c>
      <c r="J14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1497</f>
        <v>0</v>
      </c>
      <c r="K14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8" spans="6:12">
      <c r="F1498" s="207">
        <f t="shared" si="23"/>
        <v>0</v>
      </c>
      <c r="J14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1498</f>
        <v>0</v>
      </c>
      <c r="K14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499" spans="6:12">
      <c r="F1499" s="207">
        <f t="shared" si="23"/>
        <v>0</v>
      </c>
      <c r="J14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1499</f>
        <v>0</v>
      </c>
      <c r="K14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4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0" spans="6:12">
      <c r="F1500" s="207">
        <f t="shared" si="23"/>
        <v>0</v>
      </c>
      <c r="J15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1500</f>
        <v>0</v>
      </c>
      <c r="K15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1" spans="6:12">
      <c r="F1501" s="207">
        <f t="shared" si="23"/>
        <v>0</v>
      </c>
      <c r="J15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1501</f>
        <v>0</v>
      </c>
      <c r="K15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2" spans="6:12">
      <c r="F1502" s="207">
        <f t="shared" si="23"/>
        <v>0</v>
      </c>
      <c r="J15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1502</f>
        <v>0</v>
      </c>
      <c r="K15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3" spans="6:12">
      <c r="F1503" s="207">
        <f t="shared" si="23"/>
        <v>0</v>
      </c>
      <c r="J15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1503</f>
        <v>0</v>
      </c>
      <c r="K15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4" spans="6:12">
      <c r="F1504" s="207">
        <f t="shared" si="23"/>
        <v>0</v>
      </c>
      <c r="J15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1504</f>
        <v>0</v>
      </c>
      <c r="K15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5" spans="6:12">
      <c r="F1505" s="207">
        <f t="shared" si="23"/>
        <v>0</v>
      </c>
      <c r="J15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1505</f>
        <v>0</v>
      </c>
      <c r="K15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6" spans="6:12">
      <c r="F1506" s="207">
        <f t="shared" si="23"/>
        <v>0</v>
      </c>
      <c r="J15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1506</f>
        <v>0</v>
      </c>
      <c r="K15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7" spans="6:12">
      <c r="F1507" s="207">
        <f t="shared" si="23"/>
        <v>0</v>
      </c>
      <c r="J15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1507</f>
        <v>0</v>
      </c>
      <c r="K15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8" spans="6:12">
      <c r="F1508" s="207">
        <f t="shared" si="23"/>
        <v>0</v>
      </c>
      <c r="J15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1508</f>
        <v>0</v>
      </c>
      <c r="K15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09" spans="6:12">
      <c r="F1509" s="207">
        <f t="shared" si="23"/>
        <v>0</v>
      </c>
      <c r="J15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1509</f>
        <v>0</v>
      </c>
      <c r="K15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0" spans="6:12">
      <c r="F1510" s="207">
        <f t="shared" si="23"/>
        <v>0</v>
      </c>
      <c r="J15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1510</f>
        <v>0</v>
      </c>
      <c r="K15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1" spans="6:12">
      <c r="F1511" s="207">
        <f t="shared" si="23"/>
        <v>0</v>
      </c>
      <c r="J15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1511</f>
        <v>0</v>
      </c>
      <c r="K15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2" spans="6:12">
      <c r="F1512" s="207">
        <f t="shared" si="23"/>
        <v>0</v>
      </c>
      <c r="J15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1512</f>
        <v>0</v>
      </c>
      <c r="K15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3" spans="6:12">
      <c r="F1513" s="207">
        <f t="shared" si="23"/>
        <v>0</v>
      </c>
      <c r="J15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1513</f>
        <v>0</v>
      </c>
      <c r="K15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4" spans="6:12">
      <c r="F1514" s="207">
        <f t="shared" si="23"/>
        <v>0</v>
      </c>
      <c r="J15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1514</f>
        <v>0</v>
      </c>
      <c r="K15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5" spans="6:12">
      <c r="F1515" s="207">
        <f t="shared" si="23"/>
        <v>0</v>
      </c>
      <c r="J15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1515</f>
        <v>0</v>
      </c>
      <c r="K15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6" spans="6:12">
      <c r="F1516" s="207">
        <f t="shared" si="23"/>
        <v>0</v>
      </c>
      <c r="J15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1516</f>
        <v>0</v>
      </c>
      <c r="K15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7" spans="6:12">
      <c r="F1517" s="207">
        <f t="shared" si="23"/>
        <v>0</v>
      </c>
      <c r="J15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1517</f>
        <v>0</v>
      </c>
      <c r="K15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8" spans="6:12">
      <c r="F1518" s="207">
        <f t="shared" si="23"/>
        <v>0</v>
      </c>
      <c r="J15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1518</f>
        <v>0</v>
      </c>
      <c r="K15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19" spans="6:12">
      <c r="F1519" s="207">
        <f t="shared" si="23"/>
        <v>0</v>
      </c>
      <c r="J15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1519</f>
        <v>0</v>
      </c>
      <c r="K15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0" spans="6:12">
      <c r="F1520" s="207">
        <f t="shared" si="23"/>
        <v>0</v>
      </c>
      <c r="J15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1520</f>
        <v>0</v>
      </c>
      <c r="K15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1" spans="6:12">
      <c r="F1521" s="207">
        <f t="shared" si="23"/>
        <v>0</v>
      </c>
      <c r="J15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1521</f>
        <v>0</v>
      </c>
      <c r="K15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2" spans="6:12">
      <c r="F1522" s="207">
        <f t="shared" si="23"/>
        <v>0</v>
      </c>
      <c r="J15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1522</f>
        <v>0</v>
      </c>
      <c r="K15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3" spans="6:12">
      <c r="F1523" s="207">
        <f t="shared" si="23"/>
        <v>0</v>
      </c>
      <c r="J15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1523</f>
        <v>0</v>
      </c>
      <c r="K15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4" spans="6:12">
      <c r="F1524" s="207">
        <f t="shared" si="23"/>
        <v>0</v>
      </c>
      <c r="J15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1524</f>
        <v>0</v>
      </c>
      <c r="K15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5" spans="6:12">
      <c r="F1525" s="207">
        <f t="shared" si="23"/>
        <v>0</v>
      </c>
      <c r="J15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1525</f>
        <v>0</v>
      </c>
      <c r="K15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6" spans="6:12">
      <c r="F1526" s="207">
        <f t="shared" si="23"/>
        <v>0</v>
      </c>
      <c r="J15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1526</f>
        <v>0</v>
      </c>
      <c r="K15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7" spans="6:12">
      <c r="F1527" s="207">
        <f t="shared" si="23"/>
        <v>0</v>
      </c>
      <c r="J15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1527</f>
        <v>0</v>
      </c>
      <c r="K15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8" spans="6:12">
      <c r="F1528" s="207">
        <f t="shared" si="23"/>
        <v>0</v>
      </c>
      <c r="J15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1528</f>
        <v>0</v>
      </c>
      <c r="K15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29" spans="6:12">
      <c r="F1529" s="207">
        <f t="shared" si="23"/>
        <v>0</v>
      </c>
      <c r="J15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1529</f>
        <v>0</v>
      </c>
      <c r="K15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0" spans="6:12">
      <c r="F1530" s="207">
        <f t="shared" si="23"/>
        <v>0</v>
      </c>
      <c r="J15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1530</f>
        <v>0</v>
      </c>
      <c r="K15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1" spans="6:12">
      <c r="F1531" s="207">
        <f t="shared" si="23"/>
        <v>0</v>
      </c>
      <c r="J15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1531</f>
        <v>0</v>
      </c>
      <c r="K15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2" spans="6:12">
      <c r="F1532" s="207">
        <f t="shared" si="23"/>
        <v>0</v>
      </c>
      <c r="J15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1532</f>
        <v>0</v>
      </c>
      <c r="K15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3" spans="6:12">
      <c r="F1533" s="207">
        <f t="shared" si="23"/>
        <v>0</v>
      </c>
      <c r="J15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1533</f>
        <v>0</v>
      </c>
      <c r="K15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4" spans="6:12">
      <c r="F1534" s="207">
        <f t="shared" si="23"/>
        <v>0</v>
      </c>
      <c r="J15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1534</f>
        <v>0</v>
      </c>
      <c r="K15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5" spans="6:12">
      <c r="F1535" s="207">
        <f t="shared" si="23"/>
        <v>0</v>
      </c>
      <c r="J15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1535</f>
        <v>0</v>
      </c>
      <c r="K15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6" spans="6:12">
      <c r="F1536" s="207">
        <f t="shared" si="23"/>
        <v>0</v>
      </c>
      <c r="J15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1536</f>
        <v>0</v>
      </c>
      <c r="K15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7" spans="6:12">
      <c r="F1537" s="207">
        <f t="shared" si="23"/>
        <v>0</v>
      </c>
      <c r="J15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1537</f>
        <v>0</v>
      </c>
      <c r="K15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8" spans="6:12">
      <c r="F1538" s="207">
        <f t="shared" si="23"/>
        <v>0</v>
      </c>
      <c r="J15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1538</f>
        <v>0</v>
      </c>
      <c r="K15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39" spans="6:12">
      <c r="F1539" s="207">
        <f t="shared" si="23"/>
        <v>0</v>
      </c>
      <c r="J15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1539</f>
        <v>0</v>
      </c>
      <c r="K15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0" spans="6:12">
      <c r="F1540" s="207">
        <f t="shared" si="23"/>
        <v>0</v>
      </c>
      <c r="J15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1540</f>
        <v>0</v>
      </c>
      <c r="K15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1" spans="6:12">
      <c r="F1541" s="207">
        <f t="shared" ref="F1541:F1604" si="24">SUM(D1541,(D1541*E1541))</f>
        <v>0</v>
      </c>
      <c r="J15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1541</f>
        <v>0</v>
      </c>
      <c r="K15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2" spans="6:12">
      <c r="F1542" s="207">
        <f t="shared" si="24"/>
        <v>0</v>
      </c>
      <c r="J15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1542</f>
        <v>0</v>
      </c>
      <c r="K15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3" spans="6:12">
      <c r="F1543" s="207">
        <f t="shared" si="24"/>
        <v>0</v>
      </c>
      <c r="J15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1543</f>
        <v>0</v>
      </c>
      <c r="K15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4" spans="6:12">
      <c r="F1544" s="207">
        <f t="shared" si="24"/>
        <v>0</v>
      </c>
      <c r="J15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1544</f>
        <v>0</v>
      </c>
      <c r="K15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5" spans="6:12">
      <c r="F1545" s="207">
        <f t="shared" si="24"/>
        <v>0</v>
      </c>
      <c r="J15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1545</f>
        <v>0</v>
      </c>
      <c r="K15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6" spans="6:12">
      <c r="F1546" s="207">
        <f t="shared" si="24"/>
        <v>0</v>
      </c>
      <c r="J15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1546</f>
        <v>0</v>
      </c>
      <c r="K15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7" spans="6:12">
      <c r="F1547" s="207">
        <f t="shared" si="24"/>
        <v>0</v>
      </c>
      <c r="J15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1547</f>
        <v>0</v>
      </c>
      <c r="K15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8" spans="6:12">
      <c r="F1548" s="207">
        <f t="shared" si="24"/>
        <v>0</v>
      </c>
      <c r="J15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1548</f>
        <v>0</v>
      </c>
      <c r="K15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49" spans="6:12">
      <c r="F1549" s="207">
        <f t="shared" si="24"/>
        <v>0</v>
      </c>
      <c r="J15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1549</f>
        <v>0</v>
      </c>
      <c r="K15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0" spans="6:12">
      <c r="F1550" s="207">
        <f t="shared" si="24"/>
        <v>0</v>
      </c>
      <c r="J15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1550</f>
        <v>0</v>
      </c>
      <c r="K15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1" spans="6:12">
      <c r="F1551" s="207">
        <f t="shared" si="24"/>
        <v>0</v>
      </c>
      <c r="J15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1551</f>
        <v>0</v>
      </c>
      <c r="K15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2" spans="6:12">
      <c r="F1552" s="207">
        <f t="shared" si="24"/>
        <v>0</v>
      </c>
      <c r="J15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1552</f>
        <v>0</v>
      </c>
      <c r="K15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3" spans="6:12">
      <c r="F1553" s="207">
        <f t="shared" si="24"/>
        <v>0</v>
      </c>
      <c r="J15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1553</f>
        <v>0</v>
      </c>
      <c r="K15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4" spans="6:12">
      <c r="F1554" s="207">
        <f t="shared" si="24"/>
        <v>0</v>
      </c>
      <c r="J15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1554</f>
        <v>0</v>
      </c>
      <c r="K15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5" spans="6:12">
      <c r="F1555" s="207">
        <f t="shared" si="24"/>
        <v>0</v>
      </c>
      <c r="J15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1555</f>
        <v>0</v>
      </c>
      <c r="K15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6" spans="6:12">
      <c r="F1556" s="207">
        <f t="shared" si="24"/>
        <v>0</v>
      </c>
      <c r="J15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1556</f>
        <v>0</v>
      </c>
      <c r="K15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7" spans="6:12">
      <c r="F1557" s="207">
        <f t="shared" si="24"/>
        <v>0</v>
      </c>
      <c r="J15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1557</f>
        <v>0</v>
      </c>
      <c r="K15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8" spans="6:12">
      <c r="F1558" s="207">
        <f t="shared" si="24"/>
        <v>0</v>
      </c>
      <c r="J15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1558</f>
        <v>0</v>
      </c>
      <c r="K15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59" spans="6:12">
      <c r="F1559" s="207">
        <f t="shared" si="24"/>
        <v>0</v>
      </c>
      <c r="J15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1559</f>
        <v>0</v>
      </c>
      <c r="K15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0" spans="6:12">
      <c r="F1560" s="207">
        <f t="shared" si="24"/>
        <v>0</v>
      </c>
      <c r="J15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1560</f>
        <v>0</v>
      </c>
      <c r="K15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1" spans="6:12">
      <c r="F1561" s="207">
        <f t="shared" si="24"/>
        <v>0</v>
      </c>
      <c r="J15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1561</f>
        <v>0</v>
      </c>
      <c r="K15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2" spans="6:12">
      <c r="F1562" s="207">
        <f t="shared" si="24"/>
        <v>0</v>
      </c>
      <c r="J15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1562</f>
        <v>0</v>
      </c>
      <c r="K15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3" spans="6:12">
      <c r="F1563" s="207">
        <f t="shared" si="24"/>
        <v>0</v>
      </c>
      <c r="J15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1563</f>
        <v>0</v>
      </c>
      <c r="K15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4" spans="6:12">
      <c r="F1564" s="207">
        <f t="shared" si="24"/>
        <v>0</v>
      </c>
      <c r="J15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1564</f>
        <v>0</v>
      </c>
      <c r="K15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5" spans="6:12">
      <c r="F1565" s="207">
        <f t="shared" si="24"/>
        <v>0</v>
      </c>
      <c r="J15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1565</f>
        <v>0</v>
      </c>
      <c r="K15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6" spans="6:12">
      <c r="F1566" s="207">
        <f t="shared" si="24"/>
        <v>0</v>
      </c>
      <c r="J15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1566</f>
        <v>0</v>
      </c>
      <c r="K15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7" spans="6:12">
      <c r="F1567" s="207">
        <f t="shared" si="24"/>
        <v>0</v>
      </c>
      <c r="J15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1567</f>
        <v>0</v>
      </c>
      <c r="K15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8" spans="6:12">
      <c r="F1568" s="207">
        <f t="shared" si="24"/>
        <v>0</v>
      </c>
      <c r="J15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1568</f>
        <v>0</v>
      </c>
      <c r="K15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69" spans="6:12">
      <c r="F1569" s="207">
        <f t="shared" si="24"/>
        <v>0</v>
      </c>
      <c r="J15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1569</f>
        <v>0</v>
      </c>
      <c r="K15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0" spans="6:12">
      <c r="F1570" s="207">
        <f t="shared" si="24"/>
        <v>0</v>
      </c>
      <c r="J15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1570</f>
        <v>0</v>
      </c>
      <c r="K15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1" spans="6:12">
      <c r="F1571" s="207">
        <f t="shared" si="24"/>
        <v>0</v>
      </c>
      <c r="J15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1571</f>
        <v>0</v>
      </c>
      <c r="K15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2" spans="6:12">
      <c r="F1572" s="207">
        <f t="shared" si="24"/>
        <v>0</v>
      </c>
      <c r="J15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1572</f>
        <v>0</v>
      </c>
      <c r="K15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3" spans="6:12">
      <c r="F1573" s="207">
        <f t="shared" si="24"/>
        <v>0</v>
      </c>
      <c r="J15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1573</f>
        <v>0</v>
      </c>
      <c r="K15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4" spans="6:12">
      <c r="F1574" s="207">
        <f t="shared" si="24"/>
        <v>0</v>
      </c>
      <c r="J15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1574</f>
        <v>0</v>
      </c>
      <c r="K15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5" spans="6:12">
      <c r="F1575" s="207">
        <f t="shared" si="24"/>
        <v>0</v>
      </c>
      <c r="J15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1575</f>
        <v>0</v>
      </c>
      <c r="K15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6" spans="6:12">
      <c r="F1576" s="207">
        <f t="shared" si="24"/>
        <v>0</v>
      </c>
      <c r="J15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1576</f>
        <v>0</v>
      </c>
      <c r="K15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7" spans="6:12">
      <c r="F1577" s="207">
        <f t="shared" si="24"/>
        <v>0</v>
      </c>
      <c r="J15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1577</f>
        <v>0</v>
      </c>
      <c r="K15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8" spans="6:12">
      <c r="F1578" s="207">
        <f t="shared" si="24"/>
        <v>0</v>
      </c>
      <c r="J15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1578</f>
        <v>0</v>
      </c>
      <c r="K15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79" spans="6:12">
      <c r="F1579" s="207">
        <f t="shared" si="24"/>
        <v>0</v>
      </c>
      <c r="J15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1579</f>
        <v>0</v>
      </c>
      <c r="K15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0" spans="6:12">
      <c r="F1580" s="207">
        <f t="shared" si="24"/>
        <v>0</v>
      </c>
      <c r="J15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1580</f>
        <v>0</v>
      </c>
      <c r="K15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1" spans="6:12">
      <c r="F1581" s="207">
        <f t="shared" si="24"/>
        <v>0</v>
      </c>
      <c r="J15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1581</f>
        <v>0</v>
      </c>
      <c r="K15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2" spans="6:12">
      <c r="F1582" s="207">
        <f t="shared" si="24"/>
        <v>0</v>
      </c>
      <c r="J15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1582</f>
        <v>0</v>
      </c>
      <c r="K15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3" spans="6:12">
      <c r="F1583" s="207">
        <f t="shared" si="24"/>
        <v>0</v>
      </c>
      <c r="J15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1583</f>
        <v>0</v>
      </c>
      <c r="K15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4" spans="6:12">
      <c r="F1584" s="207">
        <f t="shared" si="24"/>
        <v>0</v>
      </c>
      <c r="J15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1584</f>
        <v>0</v>
      </c>
      <c r="K15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5" spans="6:12">
      <c r="F1585" s="207">
        <f t="shared" si="24"/>
        <v>0</v>
      </c>
      <c r="J15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1585</f>
        <v>0</v>
      </c>
      <c r="K15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6" spans="6:12">
      <c r="F1586" s="207">
        <f t="shared" si="24"/>
        <v>0</v>
      </c>
      <c r="J15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1586</f>
        <v>0</v>
      </c>
      <c r="K15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7" spans="6:12">
      <c r="F1587" s="207">
        <f t="shared" si="24"/>
        <v>0</v>
      </c>
      <c r="J15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1587</f>
        <v>0</v>
      </c>
      <c r="K15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8" spans="6:12">
      <c r="F1588" s="207">
        <f t="shared" si="24"/>
        <v>0</v>
      </c>
      <c r="J15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1588</f>
        <v>0</v>
      </c>
      <c r="K15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89" spans="6:12">
      <c r="F1589" s="207">
        <f t="shared" si="24"/>
        <v>0</v>
      </c>
      <c r="J15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1589</f>
        <v>0</v>
      </c>
      <c r="K15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0" spans="6:12">
      <c r="F1590" s="207">
        <f t="shared" si="24"/>
        <v>0</v>
      </c>
      <c r="J15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1590</f>
        <v>0</v>
      </c>
      <c r="K15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1" spans="6:12">
      <c r="F1591" s="207">
        <f t="shared" si="24"/>
        <v>0</v>
      </c>
      <c r="J15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1591</f>
        <v>0</v>
      </c>
      <c r="K15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2" spans="6:12">
      <c r="F1592" s="207">
        <f t="shared" si="24"/>
        <v>0</v>
      </c>
      <c r="J15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1592</f>
        <v>0</v>
      </c>
      <c r="K15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3" spans="6:12">
      <c r="F1593" s="207">
        <f t="shared" si="24"/>
        <v>0</v>
      </c>
      <c r="J15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1593</f>
        <v>0</v>
      </c>
      <c r="K15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4" spans="6:12">
      <c r="F1594" s="207">
        <f t="shared" si="24"/>
        <v>0</v>
      </c>
      <c r="J15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1594</f>
        <v>0</v>
      </c>
      <c r="K15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5" spans="6:12">
      <c r="F1595" s="207">
        <f t="shared" si="24"/>
        <v>0</v>
      </c>
      <c r="J15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1595</f>
        <v>0</v>
      </c>
      <c r="K15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6" spans="6:12">
      <c r="F1596" s="207">
        <f t="shared" si="24"/>
        <v>0</v>
      </c>
      <c r="J15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1596</f>
        <v>0</v>
      </c>
      <c r="K15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7" spans="6:12">
      <c r="F1597" s="207">
        <f t="shared" si="24"/>
        <v>0</v>
      </c>
      <c r="J15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1597</f>
        <v>0</v>
      </c>
      <c r="K15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8" spans="6:12">
      <c r="F1598" s="207">
        <f t="shared" si="24"/>
        <v>0</v>
      </c>
      <c r="J15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1598</f>
        <v>0</v>
      </c>
      <c r="K15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599" spans="6:12">
      <c r="F1599" s="207">
        <f t="shared" si="24"/>
        <v>0</v>
      </c>
      <c r="J15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1599</f>
        <v>0</v>
      </c>
      <c r="K15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5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0" spans="6:12">
      <c r="F1600" s="207">
        <f t="shared" si="24"/>
        <v>0</v>
      </c>
      <c r="J16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1600</f>
        <v>0</v>
      </c>
      <c r="K16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1" spans="6:12">
      <c r="F1601" s="207">
        <f t="shared" si="24"/>
        <v>0</v>
      </c>
      <c r="J16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1601</f>
        <v>0</v>
      </c>
      <c r="K16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2" spans="6:12">
      <c r="F1602" s="207">
        <f t="shared" si="24"/>
        <v>0</v>
      </c>
      <c r="J16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1602</f>
        <v>0</v>
      </c>
      <c r="K16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3" spans="6:12">
      <c r="F1603" s="207">
        <f t="shared" si="24"/>
        <v>0</v>
      </c>
      <c r="J16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1603</f>
        <v>0</v>
      </c>
      <c r="K16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4" spans="6:12">
      <c r="F1604" s="207">
        <f t="shared" si="24"/>
        <v>0</v>
      </c>
      <c r="J16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1604</f>
        <v>0</v>
      </c>
      <c r="K16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5" spans="6:12">
      <c r="F1605" s="207">
        <f t="shared" ref="F1605:F1668" si="25">SUM(D1605,(D1605*E1605))</f>
        <v>0</v>
      </c>
      <c r="J16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1605</f>
        <v>0</v>
      </c>
      <c r="K16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6" spans="6:12">
      <c r="F1606" s="207">
        <f t="shared" si="25"/>
        <v>0</v>
      </c>
      <c r="J16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1606</f>
        <v>0</v>
      </c>
      <c r="K16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7" spans="6:12">
      <c r="F1607" s="207">
        <f t="shared" si="25"/>
        <v>0</v>
      </c>
      <c r="J16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1607</f>
        <v>0</v>
      </c>
      <c r="K16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8" spans="6:12">
      <c r="F1608" s="207">
        <f t="shared" si="25"/>
        <v>0</v>
      </c>
      <c r="J16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1608</f>
        <v>0</v>
      </c>
      <c r="K16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09" spans="6:12">
      <c r="F1609" s="207">
        <f t="shared" si="25"/>
        <v>0</v>
      </c>
      <c r="J16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1609</f>
        <v>0</v>
      </c>
      <c r="K16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0" spans="6:12">
      <c r="F1610" s="207">
        <f t="shared" si="25"/>
        <v>0</v>
      </c>
      <c r="J16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1610</f>
        <v>0</v>
      </c>
      <c r="K16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1" spans="6:12">
      <c r="F1611" s="207">
        <f t="shared" si="25"/>
        <v>0</v>
      </c>
      <c r="J16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1611</f>
        <v>0</v>
      </c>
      <c r="K16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2" spans="6:12">
      <c r="F1612" s="207">
        <f t="shared" si="25"/>
        <v>0</v>
      </c>
      <c r="J16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1612</f>
        <v>0</v>
      </c>
      <c r="K16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3" spans="6:12">
      <c r="F1613" s="207">
        <f t="shared" si="25"/>
        <v>0</v>
      </c>
      <c r="J16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1613</f>
        <v>0</v>
      </c>
      <c r="K16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4" spans="6:12">
      <c r="F1614" s="207">
        <f t="shared" si="25"/>
        <v>0</v>
      </c>
      <c r="J16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1614</f>
        <v>0</v>
      </c>
      <c r="K16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5" spans="6:12">
      <c r="F1615" s="207">
        <f t="shared" si="25"/>
        <v>0</v>
      </c>
      <c r="J16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1615</f>
        <v>0</v>
      </c>
      <c r="K16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6" spans="6:12">
      <c r="F1616" s="207">
        <f t="shared" si="25"/>
        <v>0</v>
      </c>
      <c r="J16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1616</f>
        <v>0</v>
      </c>
      <c r="K16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7" spans="6:12">
      <c r="F1617" s="207">
        <f t="shared" si="25"/>
        <v>0</v>
      </c>
      <c r="J16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1617</f>
        <v>0</v>
      </c>
      <c r="K16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8" spans="6:12">
      <c r="F1618" s="207">
        <f t="shared" si="25"/>
        <v>0</v>
      </c>
      <c r="J16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1618</f>
        <v>0</v>
      </c>
      <c r="K16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19" spans="6:12">
      <c r="F1619" s="207">
        <f t="shared" si="25"/>
        <v>0</v>
      </c>
      <c r="J16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1619</f>
        <v>0</v>
      </c>
      <c r="K16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0" spans="6:12">
      <c r="F1620" s="207">
        <f t="shared" si="25"/>
        <v>0</v>
      </c>
      <c r="J16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1620</f>
        <v>0</v>
      </c>
      <c r="K16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1" spans="6:12">
      <c r="F1621" s="207">
        <f t="shared" si="25"/>
        <v>0</v>
      </c>
      <c r="J16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1621</f>
        <v>0</v>
      </c>
      <c r="K16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2" spans="6:12">
      <c r="F1622" s="207">
        <f t="shared" si="25"/>
        <v>0</v>
      </c>
      <c r="J16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1622</f>
        <v>0</v>
      </c>
      <c r="K16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3" spans="6:12">
      <c r="F1623" s="207">
        <f t="shared" si="25"/>
        <v>0</v>
      </c>
      <c r="J16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1623</f>
        <v>0</v>
      </c>
      <c r="K16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4" spans="6:12">
      <c r="F1624" s="207">
        <f t="shared" si="25"/>
        <v>0</v>
      </c>
      <c r="J16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1624</f>
        <v>0</v>
      </c>
      <c r="K16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5" spans="6:12">
      <c r="F1625" s="207">
        <f t="shared" si="25"/>
        <v>0</v>
      </c>
      <c r="J16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1625</f>
        <v>0</v>
      </c>
      <c r="K16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6" spans="6:12">
      <c r="F1626" s="207">
        <f t="shared" si="25"/>
        <v>0</v>
      </c>
      <c r="J16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1626</f>
        <v>0</v>
      </c>
      <c r="K16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7" spans="6:12">
      <c r="F1627" s="207">
        <f t="shared" si="25"/>
        <v>0</v>
      </c>
      <c r="J16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1627</f>
        <v>0</v>
      </c>
      <c r="K16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8" spans="6:12">
      <c r="F1628" s="207">
        <f t="shared" si="25"/>
        <v>0</v>
      </c>
      <c r="J16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1628</f>
        <v>0</v>
      </c>
      <c r="K16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29" spans="6:12">
      <c r="F1629" s="207">
        <f t="shared" si="25"/>
        <v>0</v>
      </c>
      <c r="J16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1629</f>
        <v>0</v>
      </c>
      <c r="K16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0" spans="6:12">
      <c r="F1630" s="207">
        <f t="shared" si="25"/>
        <v>0</v>
      </c>
      <c r="J16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1630</f>
        <v>0</v>
      </c>
      <c r="K16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1" spans="6:12">
      <c r="F1631" s="207">
        <f t="shared" si="25"/>
        <v>0</v>
      </c>
      <c r="J16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1631</f>
        <v>0</v>
      </c>
      <c r="K16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2" spans="6:12">
      <c r="F1632" s="207">
        <f t="shared" si="25"/>
        <v>0</v>
      </c>
      <c r="J16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1632</f>
        <v>0</v>
      </c>
      <c r="K16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3" spans="6:12">
      <c r="F1633" s="207">
        <f t="shared" si="25"/>
        <v>0</v>
      </c>
      <c r="J16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1633</f>
        <v>0</v>
      </c>
      <c r="K16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4" spans="6:12">
      <c r="F1634" s="207">
        <f t="shared" si="25"/>
        <v>0</v>
      </c>
      <c r="J16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1634</f>
        <v>0</v>
      </c>
      <c r="K16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5" spans="6:12">
      <c r="F1635" s="207">
        <f t="shared" si="25"/>
        <v>0</v>
      </c>
      <c r="J16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1635</f>
        <v>0</v>
      </c>
      <c r="K16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6" spans="6:12">
      <c r="F1636" s="207">
        <f t="shared" si="25"/>
        <v>0</v>
      </c>
      <c r="J16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1636</f>
        <v>0</v>
      </c>
      <c r="K16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7" spans="6:12">
      <c r="F1637" s="207">
        <f t="shared" si="25"/>
        <v>0</v>
      </c>
      <c r="J16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1637</f>
        <v>0</v>
      </c>
      <c r="K16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8" spans="6:12">
      <c r="F1638" s="207">
        <f t="shared" si="25"/>
        <v>0</v>
      </c>
      <c r="J16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1638</f>
        <v>0</v>
      </c>
      <c r="K16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39" spans="6:12">
      <c r="F1639" s="207">
        <f t="shared" si="25"/>
        <v>0</v>
      </c>
      <c r="J16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1639</f>
        <v>0</v>
      </c>
      <c r="K16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0" spans="6:12">
      <c r="F1640" s="207">
        <f t="shared" si="25"/>
        <v>0</v>
      </c>
      <c r="J16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1640</f>
        <v>0</v>
      </c>
      <c r="K16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1" spans="6:12">
      <c r="F1641" s="207">
        <f t="shared" si="25"/>
        <v>0</v>
      </c>
      <c r="J16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1641</f>
        <v>0</v>
      </c>
      <c r="K16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2" spans="6:12">
      <c r="F1642" s="207">
        <f t="shared" si="25"/>
        <v>0</v>
      </c>
      <c r="J16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1642</f>
        <v>0</v>
      </c>
      <c r="K16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3" spans="6:12">
      <c r="F1643" s="207">
        <f t="shared" si="25"/>
        <v>0</v>
      </c>
      <c r="J16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1643</f>
        <v>0</v>
      </c>
      <c r="K16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4" spans="6:12">
      <c r="F1644" s="207">
        <f t="shared" si="25"/>
        <v>0</v>
      </c>
      <c r="J16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1644</f>
        <v>0</v>
      </c>
      <c r="K16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5" spans="6:12">
      <c r="F1645" s="207">
        <f t="shared" si="25"/>
        <v>0</v>
      </c>
      <c r="J16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1645</f>
        <v>0</v>
      </c>
      <c r="K16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6" spans="6:12">
      <c r="F1646" s="207">
        <f t="shared" si="25"/>
        <v>0</v>
      </c>
      <c r="J16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1646</f>
        <v>0</v>
      </c>
      <c r="K16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7" spans="6:12">
      <c r="F1647" s="207">
        <f t="shared" si="25"/>
        <v>0</v>
      </c>
      <c r="J16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1647</f>
        <v>0</v>
      </c>
      <c r="K16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8" spans="6:12">
      <c r="F1648" s="207">
        <f t="shared" si="25"/>
        <v>0</v>
      </c>
      <c r="J16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1648</f>
        <v>0</v>
      </c>
      <c r="K16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49" spans="6:12">
      <c r="F1649" s="207">
        <f t="shared" si="25"/>
        <v>0</v>
      </c>
      <c r="J16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1649</f>
        <v>0</v>
      </c>
      <c r="K16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0" spans="6:12">
      <c r="F1650" s="207">
        <f t="shared" si="25"/>
        <v>0</v>
      </c>
      <c r="J16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1650</f>
        <v>0</v>
      </c>
      <c r="K16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1" spans="6:12">
      <c r="F1651" s="207">
        <f t="shared" si="25"/>
        <v>0</v>
      </c>
      <c r="J16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1651</f>
        <v>0</v>
      </c>
      <c r="K16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2" spans="6:12">
      <c r="F1652" s="207">
        <f t="shared" si="25"/>
        <v>0</v>
      </c>
      <c r="J16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1652</f>
        <v>0</v>
      </c>
      <c r="K16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3" spans="6:12">
      <c r="F1653" s="207">
        <f t="shared" si="25"/>
        <v>0</v>
      </c>
      <c r="J16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1653</f>
        <v>0</v>
      </c>
      <c r="K16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4" spans="6:12">
      <c r="F1654" s="207">
        <f t="shared" si="25"/>
        <v>0</v>
      </c>
      <c r="J16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1654</f>
        <v>0</v>
      </c>
      <c r="K16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5" spans="6:12">
      <c r="F1655" s="207">
        <f t="shared" si="25"/>
        <v>0</v>
      </c>
      <c r="J16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1655</f>
        <v>0</v>
      </c>
      <c r="K16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6" spans="6:12">
      <c r="F1656" s="207">
        <f t="shared" si="25"/>
        <v>0</v>
      </c>
      <c r="J16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1656</f>
        <v>0</v>
      </c>
      <c r="K16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7" spans="6:12">
      <c r="F1657" s="207">
        <f t="shared" si="25"/>
        <v>0</v>
      </c>
      <c r="J16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1657</f>
        <v>0</v>
      </c>
      <c r="K16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8" spans="6:12">
      <c r="F1658" s="207">
        <f t="shared" si="25"/>
        <v>0</v>
      </c>
      <c r="J16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1658</f>
        <v>0</v>
      </c>
      <c r="K16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59" spans="6:12">
      <c r="F1659" s="207">
        <f t="shared" si="25"/>
        <v>0</v>
      </c>
      <c r="J16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1659</f>
        <v>0</v>
      </c>
      <c r="K16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0" spans="6:12">
      <c r="F1660" s="207">
        <f t="shared" si="25"/>
        <v>0</v>
      </c>
      <c r="J16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1660</f>
        <v>0</v>
      </c>
      <c r="K16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1" spans="6:12">
      <c r="F1661" s="207">
        <f t="shared" si="25"/>
        <v>0</v>
      </c>
      <c r="J16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1661</f>
        <v>0</v>
      </c>
      <c r="K16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2" spans="6:12">
      <c r="F1662" s="207">
        <f t="shared" si="25"/>
        <v>0</v>
      </c>
      <c r="J16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1662</f>
        <v>0</v>
      </c>
      <c r="K16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3" spans="6:12">
      <c r="F1663" s="207">
        <f t="shared" si="25"/>
        <v>0</v>
      </c>
      <c r="J16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1663</f>
        <v>0</v>
      </c>
      <c r="K16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4" spans="6:12">
      <c r="F1664" s="207">
        <f t="shared" si="25"/>
        <v>0</v>
      </c>
      <c r="J16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1664</f>
        <v>0</v>
      </c>
      <c r="K16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5" spans="6:12">
      <c r="F1665" s="207">
        <f t="shared" si="25"/>
        <v>0</v>
      </c>
      <c r="J16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1665</f>
        <v>0</v>
      </c>
      <c r="K16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6" spans="6:12">
      <c r="F1666" s="207">
        <f t="shared" si="25"/>
        <v>0</v>
      </c>
      <c r="J16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1666</f>
        <v>0</v>
      </c>
      <c r="K16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7" spans="6:12">
      <c r="F1667" s="207">
        <f t="shared" si="25"/>
        <v>0</v>
      </c>
      <c r="J16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1667</f>
        <v>0</v>
      </c>
      <c r="K16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8" spans="6:12">
      <c r="F1668" s="207">
        <f t="shared" si="25"/>
        <v>0</v>
      </c>
      <c r="J16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1668</f>
        <v>0</v>
      </c>
      <c r="K16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69" spans="6:12">
      <c r="F1669" s="207">
        <f t="shared" ref="F1669:F1732" si="26">SUM(D1669,(D1669*E1669))</f>
        <v>0</v>
      </c>
      <c r="J16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1669</f>
        <v>0</v>
      </c>
      <c r="K16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0" spans="6:12">
      <c r="F1670" s="207">
        <f t="shared" si="26"/>
        <v>0</v>
      </c>
      <c r="J16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1670</f>
        <v>0</v>
      </c>
      <c r="K16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1" spans="6:12">
      <c r="F1671" s="207">
        <f t="shared" si="26"/>
        <v>0</v>
      </c>
      <c r="J16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1671</f>
        <v>0</v>
      </c>
      <c r="K16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2" spans="6:12">
      <c r="F1672" s="207">
        <f t="shared" si="26"/>
        <v>0</v>
      </c>
      <c r="J16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1672</f>
        <v>0</v>
      </c>
      <c r="K16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3" spans="6:12">
      <c r="F1673" s="207">
        <f t="shared" si="26"/>
        <v>0</v>
      </c>
      <c r="J16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1673</f>
        <v>0</v>
      </c>
      <c r="K16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4" spans="6:12">
      <c r="F1674" s="207">
        <f t="shared" si="26"/>
        <v>0</v>
      </c>
      <c r="J16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1674</f>
        <v>0</v>
      </c>
      <c r="K16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5" spans="6:12">
      <c r="F1675" s="207">
        <f t="shared" si="26"/>
        <v>0</v>
      </c>
      <c r="J16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1675</f>
        <v>0</v>
      </c>
      <c r="K16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6" spans="6:12">
      <c r="F1676" s="207">
        <f t="shared" si="26"/>
        <v>0</v>
      </c>
      <c r="J16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1676</f>
        <v>0</v>
      </c>
      <c r="K16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7" spans="6:12">
      <c r="F1677" s="207">
        <f t="shared" si="26"/>
        <v>0</v>
      </c>
      <c r="J16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1677</f>
        <v>0</v>
      </c>
      <c r="K16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8" spans="6:12">
      <c r="F1678" s="207">
        <f t="shared" si="26"/>
        <v>0</v>
      </c>
      <c r="J16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1678</f>
        <v>0</v>
      </c>
      <c r="K16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79" spans="6:12">
      <c r="F1679" s="207">
        <f t="shared" si="26"/>
        <v>0</v>
      </c>
      <c r="J16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1679</f>
        <v>0</v>
      </c>
      <c r="K16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0" spans="6:12">
      <c r="F1680" s="207">
        <f t="shared" si="26"/>
        <v>0</v>
      </c>
      <c r="J16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1680</f>
        <v>0</v>
      </c>
      <c r="K16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1" spans="6:12">
      <c r="F1681" s="207">
        <f t="shared" si="26"/>
        <v>0</v>
      </c>
      <c r="J16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1681</f>
        <v>0</v>
      </c>
      <c r="K16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2" spans="6:12">
      <c r="F1682" s="207">
        <f t="shared" si="26"/>
        <v>0</v>
      </c>
      <c r="J16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1682</f>
        <v>0</v>
      </c>
      <c r="K16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3" spans="6:12">
      <c r="F1683" s="207">
        <f t="shared" si="26"/>
        <v>0</v>
      </c>
      <c r="J16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1683</f>
        <v>0</v>
      </c>
      <c r="K16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4" spans="6:12">
      <c r="F1684" s="207">
        <f t="shared" si="26"/>
        <v>0</v>
      </c>
      <c r="J16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1684</f>
        <v>0</v>
      </c>
      <c r="K16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5" spans="6:12">
      <c r="F1685" s="207">
        <f t="shared" si="26"/>
        <v>0</v>
      </c>
      <c r="J16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1685</f>
        <v>0</v>
      </c>
      <c r="K16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6" spans="6:12">
      <c r="F1686" s="207">
        <f t="shared" si="26"/>
        <v>0</v>
      </c>
      <c r="J16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1686</f>
        <v>0</v>
      </c>
      <c r="K16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7" spans="6:12">
      <c r="F1687" s="207">
        <f t="shared" si="26"/>
        <v>0</v>
      </c>
      <c r="J16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1687</f>
        <v>0</v>
      </c>
      <c r="K16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8" spans="6:12">
      <c r="F1688" s="207">
        <f t="shared" si="26"/>
        <v>0</v>
      </c>
      <c r="J16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1688</f>
        <v>0</v>
      </c>
      <c r="K16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89" spans="6:12">
      <c r="F1689" s="207">
        <f t="shared" si="26"/>
        <v>0</v>
      </c>
      <c r="J16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1689</f>
        <v>0</v>
      </c>
      <c r="K16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0" spans="6:12">
      <c r="F1690" s="207">
        <f t="shared" si="26"/>
        <v>0</v>
      </c>
      <c r="J16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1690</f>
        <v>0</v>
      </c>
      <c r="K16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1" spans="6:12">
      <c r="F1691" s="207">
        <f t="shared" si="26"/>
        <v>0</v>
      </c>
      <c r="J16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1691</f>
        <v>0</v>
      </c>
      <c r="K16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2" spans="6:12">
      <c r="F1692" s="207">
        <f t="shared" si="26"/>
        <v>0</v>
      </c>
      <c r="J16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1692</f>
        <v>0</v>
      </c>
      <c r="K16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3" spans="6:12">
      <c r="F1693" s="207">
        <f t="shared" si="26"/>
        <v>0</v>
      </c>
      <c r="J16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1693</f>
        <v>0</v>
      </c>
      <c r="K16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4" spans="6:12">
      <c r="F1694" s="207">
        <f t="shared" si="26"/>
        <v>0</v>
      </c>
      <c r="J16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1694</f>
        <v>0</v>
      </c>
      <c r="K16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5" spans="6:12">
      <c r="F1695" s="207">
        <f t="shared" si="26"/>
        <v>0</v>
      </c>
      <c r="J16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1695</f>
        <v>0</v>
      </c>
      <c r="K16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6" spans="6:12">
      <c r="F1696" s="207">
        <f t="shared" si="26"/>
        <v>0</v>
      </c>
      <c r="J16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1696</f>
        <v>0</v>
      </c>
      <c r="K16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7" spans="6:12">
      <c r="F1697" s="207">
        <f t="shared" si="26"/>
        <v>0</v>
      </c>
      <c r="J16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1697</f>
        <v>0</v>
      </c>
      <c r="K16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8" spans="6:12">
      <c r="F1698" s="207">
        <f t="shared" si="26"/>
        <v>0</v>
      </c>
      <c r="J16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1698</f>
        <v>0</v>
      </c>
      <c r="K16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699" spans="6:12">
      <c r="F1699" s="207">
        <f t="shared" si="26"/>
        <v>0</v>
      </c>
      <c r="J16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1699</f>
        <v>0</v>
      </c>
      <c r="K16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6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0" spans="6:12">
      <c r="F1700" s="207">
        <f t="shared" si="26"/>
        <v>0</v>
      </c>
      <c r="J17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1700</f>
        <v>0</v>
      </c>
      <c r="K17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1" spans="6:12">
      <c r="F1701" s="207">
        <f t="shared" si="26"/>
        <v>0</v>
      </c>
      <c r="J17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1701</f>
        <v>0</v>
      </c>
      <c r="K17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2" spans="6:12">
      <c r="F1702" s="207">
        <f t="shared" si="26"/>
        <v>0</v>
      </c>
      <c r="J17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1702</f>
        <v>0</v>
      </c>
      <c r="K17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3" spans="6:12">
      <c r="F1703" s="207">
        <f t="shared" si="26"/>
        <v>0</v>
      </c>
      <c r="J17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1703</f>
        <v>0</v>
      </c>
      <c r="K17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4" spans="6:12">
      <c r="F1704" s="207">
        <f t="shared" si="26"/>
        <v>0</v>
      </c>
      <c r="J17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1704</f>
        <v>0</v>
      </c>
      <c r="K17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5" spans="6:12">
      <c r="F1705" s="207">
        <f t="shared" si="26"/>
        <v>0</v>
      </c>
      <c r="J17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1705</f>
        <v>0</v>
      </c>
      <c r="K17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6" spans="6:12">
      <c r="F1706" s="207">
        <f t="shared" si="26"/>
        <v>0</v>
      </c>
      <c r="J17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1706</f>
        <v>0</v>
      </c>
      <c r="K17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7" spans="6:12">
      <c r="F1707" s="207">
        <f t="shared" si="26"/>
        <v>0</v>
      </c>
      <c r="J17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1707</f>
        <v>0</v>
      </c>
      <c r="K17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8" spans="6:12">
      <c r="F1708" s="207">
        <f t="shared" si="26"/>
        <v>0</v>
      </c>
      <c r="J17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1708</f>
        <v>0</v>
      </c>
      <c r="K17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09" spans="6:12">
      <c r="F1709" s="207">
        <f t="shared" si="26"/>
        <v>0</v>
      </c>
      <c r="J17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1709</f>
        <v>0</v>
      </c>
      <c r="K17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0" spans="6:12">
      <c r="F1710" s="207">
        <f t="shared" si="26"/>
        <v>0</v>
      </c>
      <c r="J17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1710</f>
        <v>0</v>
      </c>
      <c r="K17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1" spans="6:12">
      <c r="F1711" s="207">
        <f t="shared" si="26"/>
        <v>0</v>
      </c>
      <c r="J17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1711</f>
        <v>0</v>
      </c>
      <c r="K17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2" spans="6:12">
      <c r="F1712" s="207">
        <f t="shared" si="26"/>
        <v>0</v>
      </c>
      <c r="J17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1712</f>
        <v>0</v>
      </c>
      <c r="K17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3" spans="6:12">
      <c r="F1713" s="207">
        <f t="shared" si="26"/>
        <v>0</v>
      </c>
      <c r="J17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1713</f>
        <v>0</v>
      </c>
      <c r="K17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4" spans="6:12">
      <c r="F1714" s="207">
        <f t="shared" si="26"/>
        <v>0</v>
      </c>
      <c r="J17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1714</f>
        <v>0</v>
      </c>
      <c r="K17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5" spans="6:12">
      <c r="F1715" s="207">
        <f t="shared" si="26"/>
        <v>0</v>
      </c>
      <c r="J17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1715</f>
        <v>0</v>
      </c>
      <c r="K17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6" spans="6:12">
      <c r="F1716" s="207">
        <f t="shared" si="26"/>
        <v>0</v>
      </c>
      <c r="J17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1716</f>
        <v>0</v>
      </c>
      <c r="K17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7" spans="6:12">
      <c r="F1717" s="207">
        <f t="shared" si="26"/>
        <v>0</v>
      </c>
      <c r="J17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1717</f>
        <v>0</v>
      </c>
      <c r="K17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8" spans="6:12">
      <c r="F1718" s="207">
        <f t="shared" si="26"/>
        <v>0</v>
      </c>
      <c r="J17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1718</f>
        <v>0</v>
      </c>
      <c r="K17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19" spans="6:12">
      <c r="F1719" s="207">
        <f t="shared" si="26"/>
        <v>0</v>
      </c>
      <c r="J17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1719</f>
        <v>0</v>
      </c>
      <c r="K17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0" spans="6:12">
      <c r="F1720" s="207">
        <f t="shared" si="26"/>
        <v>0</v>
      </c>
      <c r="J17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1720</f>
        <v>0</v>
      </c>
      <c r="K17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1" spans="6:12">
      <c r="F1721" s="207">
        <f t="shared" si="26"/>
        <v>0</v>
      </c>
      <c r="J17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1721</f>
        <v>0</v>
      </c>
      <c r="K17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2" spans="6:12">
      <c r="F1722" s="207">
        <f t="shared" si="26"/>
        <v>0</v>
      </c>
      <c r="J17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1722</f>
        <v>0</v>
      </c>
      <c r="K17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3" spans="6:12">
      <c r="F1723" s="207">
        <f t="shared" si="26"/>
        <v>0</v>
      </c>
      <c r="J17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1723</f>
        <v>0</v>
      </c>
      <c r="K17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4" spans="6:12">
      <c r="F1724" s="207">
        <f t="shared" si="26"/>
        <v>0</v>
      </c>
      <c r="J17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1724</f>
        <v>0</v>
      </c>
      <c r="K17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5" spans="6:12">
      <c r="F1725" s="207">
        <f t="shared" si="26"/>
        <v>0</v>
      </c>
      <c r="J17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1725</f>
        <v>0</v>
      </c>
      <c r="K17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6" spans="6:12">
      <c r="F1726" s="207">
        <f t="shared" si="26"/>
        <v>0</v>
      </c>
      <c r="J17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1726</f>
        <v>0</v>
      </c>
      <c r="K17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7" spans="6:12">
      <c r="F1727" s="207">
        <f t="shared" si="26"/>
        <v>0</v>
      </c>
      <c r="J17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1727</f>
        <v>0</v>
      </c>
      <c r="K17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8" spans="6:12">
      <c r="F1728" s="207">
        <f t="shared" si="26"/>
        <v>0</v>
      </c>
      <c r="J17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1728</f>
        <v>0</v>
      </c>
      <c r="K17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29" spans="6:12">
      <c r="F1729" s="207">
        <f t="shared" si="26"/>
        <v>0</v>
      </c>
      <c r="J17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1729</f>
        <v>0</v>
      </c>
      <c r="K17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0" spans="6:12">
      <c r="F1730" s="207">
        <f t="shared" si="26"/>
        <v>0</v>
      </c>
      <c r="J17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1730</f>
        <v>0</v>
      </c>
      <c r="K17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1" spans="6:12">
      <c r="F1731" s="207">
        <f t="shared" si="26"/>
        <v>0</v>
      </c>
      <c r="J17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1731</f>
        <v>0</v>
      </c>
      <c r="K17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2" spans="6:12">
      <c r="F1732" s="207">
        <f t="shared" si="26"/>
        <v>0</v>
      </c>
      <c r="J17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1732</f>
        <v>0</v>
      </c>
      <c r="K17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3" spans="6:12">
      <c r="F1733" s="207">
        <f t="shared" ref="F1733:F1796" si="27">SUM(D1733,(D1733*E1733))</f>
        <v>0</v>
      </c>
      <c r="J17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1733</f>
        <v>0</v>
      </c>
      <c r="K17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4" spans="6:12">
      <c r="F1734" s="207">
        <f t="shared" si="27"/>
        <v>0</v>
      </c>
      <c r="J17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1734</f>
        <v>0</v>
      </c>
      <c r="K17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5" spans="6:12">
      <c r="F1735" s="207">
        <f t="shared" si="27"/>
        <v>0</v>
      </c>
      <c r="J17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1735</f>
        <v>0</v>
      </c>
      <c r="K17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6" spans="6:12">
      <c r="F1736" s="207">
        <f t="shared" si="27"/>
        <v>0</v>
      </c>
      <c r="J17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1736</f>
        <v>0</v>
      </c>
      <c r="K17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7" spans="6:12">
      <c r="F1737" s="207">
        <f t="shared" si="27"/>
        <v>0</v>
      </c>
      <c r="J17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1737</f>
        <v>0</v>
      </c>
      <c r="K17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8" spans="6:12">
      <c r="F1738" s="207">
        <f t="shared" si="27"/>
        <v>0</v>
      </c>
      <c r="J17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1738</f>
        <v>0</v>
      </c>
      <c r="K17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39" spans="6:12">
      <c r="F1739" s="207">
        <f t="shared" si="27"/>
        <v>0</v>
      </c>
      <c r="J17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1739</f>
        <v>0</v>
      </c>
      <c r="K17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0" spans="6:12">
      <c r="F1740" s="207">
        <f t="shared" si="27"/>
        <v>0</v>
      </c>
      <c r="J17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1740</f>
        <v>0</v>
      </c>
      <c r="K17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1" spans="6:12">
      <c r="F1741" s="207">
        <f t="shared" si="27"/>
        <v>0</v>
      </c>
      <c r="J17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1741</f>
        <v>0</v>
      </c>
      <c r="K17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2" spans="6:12">
      <c r="F1742" s="207">
        <f t="shared" si="27"/>
        <v>0</v>
      </c>
      <c r="J17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1742</f>
        <v>0</v>
      </c>
      <c r="K17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3" spans="6:12">
      <c r="F1743" s="207">
        <f t="shared" si="27"/>
        <v>0</v>
      </c>
      <c r="J17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1743</f>
        <v>0</v>
      </c>
      <c r="K17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4" spans="6:12">
      <c r="F1744" s="207">
        <f t="shared" si="27"/>
        <v>0</v>
      </c>
      <c r="J17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1744</f>
        <v>0</v>
      </c>
      <c r="K17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5" spans="6:12">
      <c r="F1745" s="207">
        <f t="shared" si="27"/>
        <v>0</v>
      </c>
      <c r="J17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1745</f>
        <v>0</v>
      </c>
      <c r="K17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6" spans="6:12">
      <c r="F1746" s="207">
        <f t="shared" si="27"/>
        <v>0</v>
      </c>
      <c r="J17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1746</f>
        <v>0</v>
      </c>
      <c r="K17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7" spans="6:12">
      <c r="F1747" s="207">
        <f t="shared" si="27"/>
        <v>0</v>
      </c>
      <c r="J17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1747</f>
        <v>0</v>
      </c>
      <c r="K17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8" spans="6:12">
      <c r="F1748" s="207">
        <f t="shared" si="27"/>
        <v>0</v>
      </c>
      <c r="J17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1748</f>
        <v>0</v>
      </c>
      <c r="K17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49" spans="6:12">
      <c r="F1749" s="207">
        <f t="shared" si="27"/>
        <v>0</v>
      </c>
      <c r="J17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1749</f>
        <v>0</v>
      </c>
      <c r="K17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0" spans="6:12">
      <c r="F1750" s="207">
        <f t="shared" si="27"/>
        <v>0</v>
      </c>
      <c r="J17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1750</f>
        <v>0</v>
      </c>
      <c r="K17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1" spans="6:12">
      <c r="F1751" s="207">
        <f t="shared" si="27"/>
        <v>0</v>
      </c>
      <c r="J17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1751</f>
        <v>0</v>
      </c>
      <c r="K17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2" spans="6:12">
      <c r="F1752" s="207">
        <f t="shared" si="27"/>
        <v>0</v>
      </c>
      <c r="J17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1752</f>
        <v>0</v>
      </c>
      <c r="K17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3" spans="6:12">
      <c r="F1753" s="207">
        <f t="shared" si="27"/>
        <v>0</v>
      </c>
      <c r="J17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1753</f>
        <v>0</v>
      </c>
      <c r="K17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4" spans="6:12">
      <c r="F1754" s="207">
        <f t="shared" si="27"/>
        <v>0</v>
      </c>
      <c r="J17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1754</f>
        <v>0</v>
      </c>
      <c r="K17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5" spans="6:12">
      <c r="F1755" s="207">
        <f t="shared" si="27"/>
        <v>0</v>
      </c>
      <c r="J17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1755</f>
        <v>0</v>
      </c>
      <c r="K17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6" spans="6:12">
      <c r="F1756" s="207">
        <f t="shared" si="27"/>
        <v>0</v>
      </c>
      <c r="J17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1756</f>
        <v>0</v>
      </c>
      <c r="K17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7" spans="6:12">
      <c r="F1757" s="207">
        <f t="shared" si="27"/>
        <v>0</v>
      </c>
      <c r="J17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1757</f>
        <v>0</v>
      </c>
      <c r="K17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8" spans="6:12">
      <c r="F1758" s="207">
        <f t="shared" si="27"/>
        <v>0</v>
      </c>
      <c r="J17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1758</f>
        <v>0</v>
      </c>
      <c r="K17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59" spans="6:12">
      <c r="F1759" s="207">
        <f t="shared" si="27"/>
        <v>0</v>
      </c>
      <c r="J17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1759</f>
        <v>0</v>
      </c>
      <c r="K17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0" spans="6:12">
      <c r="F1760" s="207">
        <f t="shared" si="27"/>
        <v>0</v>
      </c>
      <c r="J17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1760</f>
        <v>0</v>
      </c>
      <c r="K17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1" spans="6:12">
      <c r="F1761" s="207">
        <f t="shared" si="27"/>
        <v>0</v>
      </c>
      <c r="J17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1761</f>
        <v>0</v>
      </c>
      <c r="K17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2" spans="6:12">
      <c r="F1762" s="207">
        <f t="shared" si="27"/>
        <v>0</v>
      </c>
      <c r="J17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1762</f>
        <v>0</v>
      </c>
      <c r="K17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3" spans="6:12">
      <c r="F1763" s="207">
        <f t="shared" si="27"/>
        <v>0</v>
      </c>
      <c r="J17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1763</f>
        <v>0</v>
      </c>
      <c r="K17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4" spans="6:12">
      <c r="F1764" s="207">
        <f t="shared" si="27"/>
        <v>0</v>
      </c>
      <c r="J17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1764</f>
        <v>0</v>
      </c>
      <c r="K17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5" spans="6:12">
      <c r="F1765" s="207">
        <f t="shared" si="27"/>
        <v>0</v>
      </c>
      <c r="J17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1765</f>
        <v>0</v>
      </c>
      <c r="K17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6" spans="6:12">
      <c r="F1766" s="207">
        <f t="shared" si="27"/>
        <v>0</v>
      </c>
      <c r="J17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1766</f>
        <v>0</v>
      </c>
      <c r="K17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7" spans="6:12">
      <c r="F1767" s="207">
        <f t="shared" si="27"/>
        <v>0</v>
      </c>
      <c r="J17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1767</f>
        <v>0</v>
      </c>
      <c r="K17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8" spans="6:12">
      <c r="F1768" s="207">
        <f t="shared" si="27"/>
        <v>0</v>
      </c>
      <c r="J17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1768</f>
        <v>0</v>
      </c>
      <c r="K17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69" spans="6:12">
      <c r="F1769" s="207">
        <f t="shared" si="27"/>
        <v>0</v>
      </c>
      <c r="J17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1769</f>
        <v>0</v>
      </c>
      <c r="K17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0" spans="6:12">
      <c r="F1770" s="207">
        <f t="shared" si="27"/>
        <v>0</v>
      </c>
      <c r="J17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1770</f>
        <v>0</v>
      </c>
      <c r="K17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1" spans="6:12">
      <c r="F1771" s="207">
        <f t="shared" si="27"/>
        <v>0</v>
      </c>
      <c r="J17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1771</f>
        <v>0</v>
      </c>
      <c r="K17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2" spans="6:12">
      <c r="F1772" s="207">
        <f t="shared" si="27"/>
        <v>0</v>
      </c>
      <c r="J17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1772</f>
        <v>0</v>
      </c>
      <c r="K17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3" spans="6:12">
      <c r="F1773" s="207">
        <f t="shared" si="27"/>
        <v>0</v>
      </c>
      <c r="J17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1773</f>
        <v>0</v>
      </c>
      <c r="K17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4" spans="6:12">
      <c r="F1774" s="207">
        <f t="shared" si="27"/>
        <v>0</v>
      </c>
      <c r="J17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1774</f>
        <v>0</v>
      </c>
      <c r="K17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5" spans="6:12">
      <c r="F1775" s="207">
        <f t="shared" si="27"/>
        <v>0</v>
      </c>
      <c r="J17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1775</f>
        <v>0</v>
      </c>
      <c r="K17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6" spans="6:12">
      <c r="F1776" s="207">
        <f t="shared" si="27"/>
        <v>0</v>
      </c>
      <c r="J17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1776</f>
        <v>0</v>
      </c>
      <c r="K17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7" spans="6:12">
      <c r="F1777" s="207">
        <f t="shared" si="27"/>
        <v>0</v>
      </c>
      <c r="J17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1777</f>
        <v>0</v>
      </c>
      <c r="K17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8" spans="6:12">
      <c r="F1778" s="207">
        <f t="shared" si="27"/>
        <v>0</v>
      </c>
      <c r="J17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1778</f>
        <v>0</v>
      </c>
      <c r="K17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79" spans="6:12">
      <c r="F1779" s="207">
        <f t="shared" si="27"/>
        <v>0</v>
      </c>
      <c r="J17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1779</f>
        <v>0</v>
      </c>
      <c r="K17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0" spans="6:12">
      <c r="F1780" s="207">
        <f t="shared" si="27"/>
        <v>0</v>
      </c>
      <c r="J17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1780</f>
        <v>0</v>
      </c>
      <c r="K17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1" spans="6:12">
      <c r="F1781" s="207">
        <f t="shared" si="27"/>
        <v>0</v>
      </c>
      <c r="J17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1781</f>
        <v>0</v>
      </c>
      <c r="K17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2" spans="6:12">
      <c r="F1782" s="207">
        <f t="shared" si="27"/>
        <v>0</v>
      </c>
      <c r="J17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1782</f>
        <v>0</v>
      </c>
      <c r="K17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3" spans="6:12">
      <c r="F1783" s="207">
        <f t="shared" si="27"/>
        <v>0</v>
      </c>
      <c r="J17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1783</f>
        <v>0</v>
      </c>
      <c r="K17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4" spans="6:12">
      <c r="F1784" s="207">
        <f t="shared" si="27"/>
        <v>0</v>
      </c>
      <c r="J17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1784</f>
        <v>0</v>
      </c>
      <c r="K17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5" spans="6:12">
      <c r="F1785" s="207">
        <f t="shared" si="27"/>
        <v>0</v>
      </c>
      <c r="J17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1785</f>
        <v>0</v>
      </c>
      <c r="K17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6" spans="6:12">
      <c r="F1786" s="207">
        <f t="shared" si="27"/>
        <v>0</v>
      </c>
      <c r="J17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1786</f>
        <v>0</v>
      </c>
      <c r="K17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7" spans="6:12">
      <c r="F1787" s="207">
        <f t="shared" si="27"/>
        <v>0</v>
      </c>
      <c r="J17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1787</f>
        <v>0</v>
      </c>
      <c r="K17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8" spans="6:12">
      <c r="F1788" s="207">
        <f t="shared" si="27"/>
        <v>0</v>
      </c>
      <c r="J17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1788</f>
        <v>0</v>
      </c>
      <c r="K17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89" spans="6:12">
      <c r="F1789" s="207">
        <f t="shared" si="27"/>
        <v>0</v>
      </c>
      <c r="J17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1789</f>
        <v>0</v>
      </c>
      <c r="K17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0" spans="6:12">
      <c r="F1790" s="207">
        <f t="shared" si="27"/>
        <v>0</v>
      </c>
      <c r="J17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1790</f>
        <v>0</v>
      </c>
      <c r="K17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1" spans="6:12">
      <c r="F1791" s="207">
        <f t="shared" si="27"/>
        <v>0</v>
      </c>
      <c r="J17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1791</f>
        <v>0</v>
      </c>
      <c r="K17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2" spans="6:12">
      <c r="F1792" s="207">
        <f t="shared" si="27"/>
        <v>0</v>
      </c>
      <c r="J17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1792</f>
        <v>0</v>
      </c>
      <c r="K17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3" spans="6:12">
      <c r="F1793" s="207">
        <f t="shared" si="27"/>
        <v>0</v>
      </c>
      <c r="J17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1793</f>
        <v>0</v>
      </c>
      <c r="K17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4" spans="6:12">
      <c r="F1794" s="207">
        <f t="shared" si="27"/>
        <v>0</v>
      </c>
      <c r="J17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1794</f>
        <v>0</v>
      </c>
      <c r="K17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5" spans="6:12">
      <c r="F1795" s="207">
        <f t="shared" si="27"/>
        <v>0</v>
      </c>
      <c r="J17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1795</f>
        <v>0</v>
      </c>
      <c r="K17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6" spans="6:12">
      <c r="F1796" s="207">
        <f t="shared" si="27"/>
        <v>0</v>
      </c>
      <c r="J17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1796</f>
        <v>0</v>
      </c>
      <c r="K17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7" spans="6:12">
      <c r="F1797" s="207">
        <f t="shared" ref="F1797:F1860" si="28">SUM(D1797,(D1797*E1797))</f>
        <v>0</v>
      </c>
      <c r="J17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1797</f>
        <v>0</v>
      </c>
      <c r="K17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8" spans="6:12">
      <c r="F1798" s="207">
        <f t="shared" si="28"/>
        <v>0</v>
      </c>
      <c r="J17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1798</f>
        <v>0</v>
      </c>
      <c r="K17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799" spans="6:12">
      <c r="F1799" s="207">
        <f t="shared" si="28"/>
        <v>0</v>
      </c>
      <c r="J17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1799</f>
        <v>0</v>
      </c>
      <c r="K17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7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0" spans="6:12">
      <c r="F1800" s="207">
        <f t="shared" si="28"/>
        <v>0</v>
      </c>
      <c r="J18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1800</f>
        <v>0</v>
      </c>
      <c r="K18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1" spans="6:12">
      <c r="F1801" s="207">
        <f t="shared" si="28"/>
        <v>0</v>
      </c>
      <c r="J18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1801</f>
        <v>0</v>
      </c>
      <c r="K18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2" spans="6:12">
      <c r="F1802" s="207">
        <f t="shared" si="28"/>
        <v>0</v>
      </c>
      <c r="J18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1802</f>
        <v>0</v>
      </c>
      <c r="K18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3" spans="6:12">
      <c r="F1803" s="207">
        <f t="shared" si="28"/>
        <v>0</v>
      </c>
      <c r="J18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1803</f>
        <v>0</v>
      </c>
      <c r="K18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4" spans="6:12">
      <c r="F1804" s="207">
        <f t="shared" si="28"/>
        <v>0</v>
      </c>
      <c r="J18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1804</f>
        <v>0</v>
      </c>
      <c r="K18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5" spans="6:12">
      <c r="F1805" s="207">
        <f t="shared" si="28"/>
        <v>0</v>
      </c>
      <c r="J18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1805</f>
        <v>0</v>
      </c>
      <c r="K18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6" spans="6:12">
      <c r="F1806" s="207">
        <f t="shared" si="28"/>
        <v>0</v>
      </c>
      <c r="J18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1806</f>
        <v>0</v>
      </c>
      <c r="K18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7" spans="6:12">
      <c r="F1807" s="207">
        <f t="shared" si="28"/>
        <v>0</v>
      </c>
      <c r="J18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1807</f>
        <v>0</v>
      </c>
      <c r="K18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8" spans="6:12">
      <c r="F1808" s="207">
        <f t="shared" si="28"/>
        <v>0</v>
      </c>
      <c r="J18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1808</f>
        <v>0</v>
      </c>
      <c r="K18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09" spans="6:12">
      <c r="F1809" s="207">
        <f t="shared" si="28"/>
        <v>0</v>
      </c>
      <c r="J18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1809</f>
        <v>0</v>
      </c>
      <c r="K18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0" spans="6:12">
      <c r="F1810" s="207">
        <f t="shared" si="28"/>
        <v>0</v>
      </c>
      <c r="J18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1810</f>
        <v>0</v>
      </c>
      <c r="K18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1" spans="6:12">
      <c r="F1811" s="207">
        <f t="shared" si="28"/>
        <v>0</v>
      </c>
      <c r="J18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1811</f>
        <v>0</v>
      </c>
      <c r="K18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2" spans="6:12">
      <c r="F1812" s="207">
        <f t="shared" si="28"/>
        <v>0</v>
      </c>
      <c r="J18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1812</f>
        <v>0</v>
      </c>
      <c r="K18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3" spans="6:12">
      <c r="F1813" s="207">
        <f t="shared" si="28"/>
        <v>0</v>
      </c>
      <c r="J18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1813</f>
        <v>0</v>
      </c>
      <c r="K18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4" spans="6:12">
      <c r="F1814" s="207">
        <f t="shared" si="28"/>
        <v>0</v>
      </c>
      <c r="J18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1814</f>
        <v>0</v>
      </c>
      <c r="K18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5" spans="6:12">
      <c r="F1815" s="207">
        <f t="shared" si="28"/>
        <v>0</v>
      </c>
      <c r="J18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1815</f>
        <v>0</v>
      </c>
      <c r="K18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6" spans="6:12">
      <c r="F1816" s="207">
        <f t="shared" si="28"/>
        <v>0</v>
      </c>
      <c r="J18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1816</f>
        <v>0</v>
      </c>
      <c r="K18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7" spans="6:12">
      <c r="F1817" s="207">
        <f t="shared" si="28"/>
        <v>0</v>
      </c>
      <c r="J18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1817</f>
        <v>0</v>
      </c>
      <c r="K18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8" spans="6:12">
      <c r="F1818" s="207">
        <f t="shared" si="28"/>
        <v>0</v>
      </c>
      <c r="J18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1818</f>
        <v>0</v>
      </c>
      <c r="K18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19" spans="6:12">
      <c r="F1819" s="207">
        <f t="shared" si="28"/>
        <v>0</v>
      </c>
      <c r="J18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1819</f>
        <v>0</v>
      </c>
      <c r="K18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0" spans="6:12">
      <c r="F1820" s="207">
        <f t="shared" si="28"/>
        <v>0</v>
      </c>
      <c r="J18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1820</f>
        <v>0</v>
      </c>
      <c r="K18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1" spans="6:12">
      <c r="F1821" s="207">
        <f t="shared" si="28"/>
        <v>0</v>
      </c>
      <c r="J18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1821</f>
        <v>0</v>
      </c>
      <c r="K18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2" spans="6:12">
      <c r="F1822" s="207">
        <f t="shared" si="28"/>
        <v>0</v>
      </c>
      <c r="J18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1822</f>
        <v>0</v>
      </c>
      <c r="K18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3" spans="6:12">
      <c r="F1823" s="207">
        <f t="shared" si="28"/>
        <v>0</v>
      </c>
      <c r="J18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1823</f>
        <v>0</v>
      </c>
      <c r="K18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4" spans="6:12">
      <c r="F1824" s="207">
        <f t="shared" si="28"/>
        <v>0</v>
      </c>
      <c r="J18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1824</f>
        <v>0</v>
      </c>
      <c r="K18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5" spans="6:12">
      <c r="F1825" s="207">
        <f t="shared" si="28"/>
        <v>0</v>
      </c>
      <c r="J18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1825</f>
        <v>0</v>
      </c>
      <c r="K18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6" spans="6:12">
      <c r="F1826" s="207">
        <f t="shared" si="28"/>
        <v>0</v>
      </c>
      <c r="J18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1826</f>
        <v>0</v>
      </c>
      <c r="K18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7" spans="6:12">
      <c r="F1827" s="207">
        <f t="shared" si="28"/>
        <v>0</v>
      </c>
      <c r="J18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1827</f>
        <v>0</v>
      </c>
      <c r="K18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8" spans="6:12">
      <c r="F1828" s="207">
        <f t="shared" si="28"/>
        <v>0</v>
      </c>
      <c r="J18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1828</f>
        <v>0</v>
      </c>
      <c r="K18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29" spans="6:12">
      <c r="F1829" s="207">
        <f t="shared" si="28"/>
        <v>0</v>
      </c>
      <c r="J18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1829</f>
        <v>0</v>
      </c>
      <c r="K18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0" spans="6:12">
      <c r="F1830" s="207">
        <f t="shared" si="28"/>
        <v>0</v>
      </c>
      <c r="J18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1830</f>
        <v>0</v>
      </c>
      <c r="K18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1" spans="6:12">
      <c r="F1831" s="207">
        <f t="shared" si="28"/>
        <v>0</v>
      </c>
      <c r="J18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1831</f>
        <v>0</v>
      </c>
      <c r="K18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2" spans="6:12">
      <c r="F1832" s="207">
        <f t="shared" si="28"/>
        <v>0</v>
      </c>
      <c r="J18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1832</f>
        <v>0</v>
      </c>
      <c r="K18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3" spans="6:12">
      <c r="F1833" s="207">
        <f t="shared" si="28"/>
        <v>0</v>
      </c>
      <c r="J18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1833</f>
        <v>0</v>
      </c>
      <c r="K18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4" spans="6:12">
      <c r="F1834" s="207">
        <f t="shared" si="28"/>
        <v>0</v>
      </c>
      <c r="J18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1834</f>
        <v>0</v>
      </c>
      <c r="K18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5" spans="6:12">
      <c r="F1835" s="207">
        <f t="shared" si="28"/>
        <v>0</v>
      </c>
      <c r="J18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1835</f>
        <v>0</v>
      </c>
      <c r="K18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6" spans="6:12">
      <c r="F1836" s="207">
        <f t="shared" si="28"/>
        <v>0</v>
      </c>
      <c r="J18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1836</f>
        <v>0</v>
      </c>
      <c r="K18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7" spans="6:12">
      <c r="F1837" s="207">
        <f t="shared" si="28"/>
        <v>0</v>
      </c>
      <c r="J18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1837</f>
        <v>0</v>
      </c>
      <c r="K18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8" spans="6:12">
      <c r="F1838" s="207">
        <f t="shared" si="28"/>
        <v>0</v>
      </c>
      <c r="J18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1838</f>
        <v>0</v>
      </c>
      <c r="K18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39" spans="6:12">
      <c r="F1839" s="207">
        <f t="shared" si="28"/>
        <v>0</v>
      </c>
      <c r="J18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1839</f>
        <v>0</v>
      </c>
      <c r="K18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0" spans="6:12">
      <c r="F1840" s="207">
        <f t="shared" si="28"/>
        <v>0</v>
      </c>
      <c r="J18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1840</f>
        <v>0</v>
      </c>
      <c r="K18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1" spans="6:12">
      <c r="F1841" s="207">
        <f t="shared" si="28"/>
        <v>0</v>
      </c>
      <c r="J18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1841</f>
        <v>0</v>
      </c>
      <c r="K18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2" spans="6:12">
      <c r="F1842" s="207">
        <f t="shared" si="28"/>
        <v>0</v>
      </c>
      <c r="J18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1842</f>
        <v>0</v>
      </c>
      <c r="K18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3" spans="6:12">
      <c r="F1843" s="207">
        <f t="shared" si="28"/>
        <v>0</v>
      </c>
      <c r="J18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1843</f>
        <v>0</v>
      </c>
      <c r="K18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4" spans="6:12">
      <c r="F1844" s="207">
        <f t="shared" si="28"/>
        <v>0</v>
      </c>
      <c r="J18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1844</f>
        <v>0</v>
      </c>
      <c r="K18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5" spans="6:12">
      <c r="F1845" s="207">
        <f t="shared" si="28"/>
        <v>0</v>
      </c>
      <c r="J18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1845</f>
        <v>0</v>
      </c>
      <c r="K18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6" spans="6:12">
      <c r="F1846" s="207">
        <f t="shared" si="28"/>
        <v>0</v>
      </c>
      <c r="J18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1846</f>
        <v>0</v>
      </c>
      <c r="K18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7" spans="6:12">
      <c r="F1847" s="207">
        <f t="shared" si="28"/>
        <v>0</v>
      </c>
      <c r="J18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1847</f>
        <v>0</v>
      </c>
      <c r="K18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8" spans="6:12">
      <c r="F1848" s="207">
        <f t="shared" si="28"/>
        <v>0</v>
      </c>
      <c r="J18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1848</f>
        <v>0</v>
      </c>
      <c r="K18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49" spans="6:12">
      <c r="F1849" s="207">
        <f t="shared" si="28"/>
        <v>0</v>
      </c>
      <c r="J18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1849</f>
        <v>0</v>
      </c>
      <c r="K18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0" spans="6:12">
      <c r="F1850" s="207">
        <f t="shared" si="28"/>
        <v>0</v>
      </c>
      <c r="J18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1850</f>
        <v>0</v>
      </c>
      <c r="K18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1" spans="6:12">
      <c r="F1851" s="207">
        <f t="shared" si="28"/>
        <v>0</v>
      </c>
      <c r="J18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1851</f>
        <v>0</v>
      </c>
      <c r="K18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2" spans="6:12">
      <c r="F1852" s="207">
        <f t="shared" si="28"/>
        <v>0</v>
      </c>
      <c r="J18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1852</f>
        <v>0</v>
      </c>
      <c r="K18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3" spans="6:12">
      <c r="F1853" s="207">
        <f t="shared" si="28"/>
        <v>0</v>
      </c>
      <c r="J18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1853</f>
        <v>0</v>
      </c>
      <c r="K18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4" spans="6:12">
      <c r="F1854" s="207">
        <f t="shared" si="28"/>
        <v>0</v>
      </c>
      <c r="J18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1854</f>
        <v>0</v>
      </c>
      <c r="K18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5" spans="6:12">
      <c r="F1855" s="207">
        <f t="shared" si="28"/>
        <v>0</v>
      </c>
      <c r="J18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1855</f>
        <v>0</v>
      </c>
      <c r="K18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6" spans="6:12">
      <c r="F1856" s="207">
        <f t="shared" si="28"/>
        <v>0</v>
      </c>
      <c r="J18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1856</f>
        <v>0</v>
      </c>
      <c r="K18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7" spans="6:12">
      <c r="F1857" s="207">
        <f t="shared" si="28"/>
        <v>0</v>
      </c>
      <c r="J18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1857</f>
        <v>0</v>
      </c>
      <c r="K18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8" spans="6:12">
      <c r="F1858" s="207">
        <f t="shared" si="28"/>
        <v>0</v>
      </c>
      <c r="J18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1858</f>
        <v>0</v>
      </c>
      <c r="K18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59" spans="6:12">
      <c r="F1859" s="207">
        <f t="shared" si="28"/>
        <v>0</v>
      </c>
      <c r="J18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1859</f>
        <v>0</v>
      </c>
      <c r="K18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0" spans="6:12">
      <c r="F1860" s="207">
        <f t="shared" si="28"/>
        <v>0</v>
      </c>
      <c r="J18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1860</f>
        <v>0</v>
      </c>
      <c r="K18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1" spans="6:12">
      <c r="F1861" s="207">
        <f t="shared" ref="F1861:F1924" si="29">SUM(D1861,(D1861*E1861))</f>
        <v>0</v>
      </c>
      <c r="J18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1861</f>
        <v>0</v>
      </c>
      <c r="K18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2" spans="6:12">
      <c r="F1862" s="207">
        <f t="shared" si="29"/>
        <v>0</v>
      </c>
      <c r="J18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1862</f>
        <v>0</v>
      </c>
      <c r="K18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3" spans="6:12">
      <c r="F1863" s="207">
        <f t="shared" si="29"/>
        <v>0</v>
      </c>
      <c r="J18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1863</f>
        <v>0</v>
      </c>
      <c r="K18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4" spans="6:12">
      <c r="F1864" s="207">
        <f t="shared" si="29"/>
        <v>0</v>
      </c>
      <c r="J18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1864</f>
        <v>0</v>
      </c>
      <c r="K18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5" spans="6:12">
      <c r="F1865" s="207">
        <f t="shared" si="29"/>
        <v>0</v>
      </c>
      <c r="J18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1865</f>
        <v>0</v>
      </c>
      <c r="K18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6" spans="6:12">
      <c r="F1866" s="207">
        <f t="shared" si="29"/>
        <v>0</v>
      </c>
      <c r="J18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1866</f>
        <v>0</v>
      </c>
      <c r="K18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7" spans="6:12">
      <c r="F1867" s="207">
        <f t="shared" si="29"/>
        <v>0</v>
      </c>
      <c r="J18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1867</f>
        <v>0</v>
      </c>
      <c r="K18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8" spans="6:12">
      <c r="F1868" s="207">
        <f t="shared" si="29"/>
        <v>0</v>
      </c>
      <c r="J18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1868</f>
        <v>0</v>
      </c>
      <c r="K18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69" spans="6:12">
      <c r="F1869" s="207">
        <f t="shared" si="29"/>
        <v>0</v>
      </c>
      <c r="J18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1869</f>
        <v>0</v>
      </c>
      <c r="K18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0" spans="6:12">
      <c r="F1870" s="207">
        <f t="shared" si="29"/>
        <v>0</v>
      </c>
      <c r="J18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1870</f>
        <v>0</v>
      </c>
      <c r="K18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1" spans="6:12">
      <c r="F1871" s="207">
        <f t="shared" si="29"/>
        <v>0</v>
      </c>
      <c r="J18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1871</f>
        <v>0</v>
      </c>
      <c r="K18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2" spans="6:12">
      <c r="F1872" s="207">
        <f t="shared" si="29"/>
        <v>0</v>
      </c>
      <c r="J18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1872</f>
        <v>0</v>
      </c>
      <c r="K18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3" spans="6:12">
      <c r="F1873" s="207">
        <f t="shared" si="29"/>
        <v>0</v>
      </c>
      <c r="J18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1873</f>
        <v>0</v>
      </c>
      <c r="K18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4" spans="6:12">
      <c r="F1874" s="207">
        <f t="shared" si="29"/>
        <v>0</v>
      </c>
      <c r="J18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1874</f>
        <v>0</v>
      </c>
      <c r="K18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5" spans="6:12">
      <c r="F1875" s="207">
        <f t="shared" si="29"/>
        <v>0</v>
      </c>
      <c r="J18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1875</f>
        <v>0</v>
      </c>
      <c r="K18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6" spans="6:12">
      <c r="F1876" s="207">
        <f t="shared" si="29"/>
        <v>0</v>
      </c>
      <c r="J18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1876</f>
        <v>0</v>
      </c>
      <c r="K18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7" spans="6:12">
      <c r="F1877" s="207">
        <f t="shared" si="29"/>
        <v>0</v>
      </c>
      <c r="J18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1877</f>
        <v>0</v>
      </c>
      <c r="K18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8" spans="6:12">
      <c r="F1878" s="207">
        <f t="shared" si="29"/>
        <v>0</v>
      </c>
      <c r="J18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1878</f>
        <v>0</v>
      </c>
      <c r="K18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79" spans="6:12">
      <c r="F1879" s="207">
        <f t="shared" si="29"/>
        <v>0</v>
      </c>
      <c r="J18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1879</f>
        <v>0</v>
      </c>
      <c r="K18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0" spans="6:12">
      <c r="F1880" s="207">
        <f t="shared" si="29"/>
        <v>0</v>
      </c>
      <c r="J18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1880</f>
        <v>0</v>
      </c>
      <c r="K18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1" spans="6:12">
      <c r="F1881" s="207">
        <f t="shared" si="29"/>
        <v>0</v>
      </c>
      <c r="J18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1881</f>
        <v>0</v>
      </c>
      <c r="K18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2" spans="6:12">
      <c r="F1882" s="207">
        <f t="shared" si="29"/>
        <v>0</v>
      </c>
      <c r="J18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1882</f>
        <v>0</v>
      </c>
      <c r="K18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3" spans="6:12">
      <c r="F1883" s="207">
        <f t="shared" si="29"/>
        <v>0</v>
      </c>
      <c r="J18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1883</f>
        <v>0</v>
      </c>
      <c r="K18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4" spans="6:12">
      <c r="F1884" s="207">
        <f t="shared" si="29"/>
        <v>0</v>
      </c>
      <c r="J18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1884</f>
        <v>0</v>
      </c>
      <c r="K18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5" spans="6:12">
      <c r="F1885" s="207">
        <f t="shared" si="29"/>
        <v>0</v>
      </c>
      <c r="J18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1885</f>
        <v>0</v>
      </c>
      <c r="K18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6" spans="6:12">
      <c r="F1886" s="207">
        <f t="shared" si="29"/>
        <v>0</v>
      </c>
      <c r="J18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1886</f>
        <v>0</v>
      </c>
      <c r="K18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7" spans="6:12">
      <c r="F1887" s="207">
        <f t="shared" si="29"/>
        <v>0</v>
      </c>
      <c r="J18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1887</f>
        <v>0</v>
      </c>
      <c r="K18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8" spans="6:12">
      <c r="F1888" s="207">
        <f t="shared" si="29"/>
        <v>0</v>
      </c>
      <c r="J18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1888</f>
        <v>0</v>
      </c>
      <c r="K18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89" spans="6:12">
      <c r="F1889" s="207">
        <f t="shared" si="29"/>
        <v>0</v>
      </c>
      <c r="J18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1889</f>
        <v>0</v>
      </c>
      <c r="K18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0" spans="6:12">
      <c r="F1890" s="207">
        <f t="shared" si="29"/>
        <v>0</v>
      </c>
      <c r="J18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1890</f>
        <v>0</v>
      </c>
      <c r="K18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1" spans="6:12">
      <c r="F1891" s="207">
        <f t="shared" si="29"/>
        <v>0</v>
      </c>
      <c r="J18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1891</f>
        <v>0</v>
      </c>
      <c r="K18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2" spans="6:12">
      <c r="F1892" s="207">
        <f t="shared" si="29"/>
        <v>0</v>
      </c>
      <c r="J18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1892</f>
        <v>0</v>
      </c>
      <c r="K18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3" spans="6:12">
      <c r="F1893" s="207">
        <f t="shared" si="29"/>
        <v>0</v>
      </c>
      <c r="J18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1893</f>
        <v>0</v>
      </c>
      <c r="K18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4" spans="6:12">
      <c r="F1894" s="207">
        <f t="shared" si="29"/>
        <v>0</v>
      </c>
      <c r="J18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1894</f>
        <v>0</v>
      </c>
      <c r="K18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5" spans="6:12">
      <c r="F1895" s="207">
        <f t="shared" si="29"/>
        <v>0</v>
      </c>
      <c r="J18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1895</f>
        <v>0</v>
      </c>
      <c r="K18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6" spans="6:12">
      <c r="F1896" s="207">
        <f t="shared" si="29"/>
        <v>0</v>
      </c>
      <c r="J18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1896</f>
        <v>0</v>
      </c>
      <c r="K18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7" spans="6:12">
      <c r="F1897" s="207">
        <f t="shared" si="29"/>
        <v>0</v>
      </c>
      <c r="J18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1897</f>
        <v>0</v>
      </c>
      <c r="K18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8" spans="6:12">
      <c r="F1898" s="207">
        <f t="shared" si="29"/>
        <v>0</v>
      </c>
      <c r="J18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1898</f>
        <v>0</v>
      </c>
      <c r="K18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899" spans="6:12">
      <c r="F1899" s="207">
        <f t="shared" si="29"/>
        <v>0</v>
      </c>
      <c r="J18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1899</f>
        <v>0</v>
      </c>
      <c r="K18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8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0" spans="6:12">
      <c r="F1900" s="207">
        <f t="shared" si="29"/>
        <v>0</v>
      </c>
      <c r="J19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1900</f>
        <v>0</v>
      </c>
      <c r="K19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1" spans="6:12">
      <c r="F1901" s="207">
        <f t="shared" si="29"/>
        <v>0</v>
      </c>
      <c r="J190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1901</f>
        <v>0</v>
      </c>
      <c r="K190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2" spans="6:12">
      <c r="F1902" s="207">
        <f t="shared" si="29"/>
        <v>0</v>
      </c>
      <c r="J190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1902</f>
        <v>0</v>
      </c>
      <c r="K190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3" spans="6:12">
      <c r="F1903" s="207">
        <f t="shared" si="29"/>
        <v>0</v>
      </c>
      <c r="J190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1903</f>
        <v>0</v>
      </c>
      <c r="K190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4" spans="6:12">
      <c r="F1904" s="207">
        <f t="shared" si="29"/>
        <v>0</v>
      </c>
      <c r="J190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1904</f>
        <v>0</v>
      </c>
      <c r="K190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5" spans="6:12">
      <c r="F1905" s="207">
        <f t="shared" si="29"/>
        <v>0</v>
      </c>
      <c r="J190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1905</f>
        <v>0</v>
      </c>
      <c r="K190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6" spans="6:12">
      <c r="F1906" s="207">
        <f t="shared" si="29"/>
        <v>0</v>
      </c>
      <c r="J190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1906</f>
        <v>0</v>
      </c>
      <c r="K190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7" spans="6:12">
      <c r="F1907" s="207">
        <f t="shared" si="29"/>
        <v>0</v>
      </c>
      <c r="J190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1907</f>
        <v>0</v>
      </c>
      <c r="K190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8" spans="6:12">
      <c r="F1908" s="207">
        <f t="shared" si="29"/>
        <v>0</v>
      </c>
      <c r="J190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1908</f>
        <v>0</v>
      </c>
      <c r="K190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09" spans="6:12">
      <c r="F1909" s="207">
        <f t="shared" si="29"/>
        <v>0</v>
      </c>
      <c r="J190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1909</f>
        <v>0</v>
      </c>
      <c r="K190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0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0" spans="6:12">
      <c r="F1910" s="207">
        <f t="shared" si="29"/>
        <v>0</v>
      </c>
      <c r="J191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1910</f>
        <v>0</v>
      </c>
      <c r="K191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1" spans="6:12">
      <c r="F1911" s="207">
        <f t="shared" si="29"/>
        <v>0</v>
      </c>
      <c r="J191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1911</f>
        <v>0</v>
      </c>
      <c r="K191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2" spans="6:12">
      <c r="F1912" s="207">
        <f t="shared" si="29"/>
        <v>0</v>
      </c>
      <c r="J191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1912</f>
        <v>0</v>
      </c>
      <c r="K191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3" spans="6:12">
      <c r="F1913" s="207">
        <f t="shared" si="29"/>
        <v>0</v>
      </c>
      <c r="J191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1913</f>
        <v>0</v>
      </c>
      <c r="K191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4" spans="6:12">
      <c r="F1914" s="207">
        <f t="shared" si="29"/>
        <v>0</v>
      </c>
      <c r="J191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1914</f>
        <v>0</v>
      </c>
      <c r="K191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5" spans="6:12">
      <c r="F1915" s="207">
        <f t="shared" si="29"/>
        <v>0</v>
      </c>
      <c r="J191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1915</f>
        <v>0</v>
      </c>
      <c r="K191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6" spans="6:12">
      <c r="F1916" s="207">
        <f t="shared" si="29"/>
        <v>0</v>
      </c>
      <c r="J191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1916</f>
        <v>0</v>
      </c>
      <c r="K191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7" spans="6:12">
      <c r="F1917" s="207">
        <f t="shared" si="29"/>
        <v>0</v>
      </c>
      <c r="J191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1917</f>
        <v>0</v>
      </c>
      <c r="K191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8" spans="6:12">
      <c r="F1918" s="207">
        <f t="shared" si="29"/>
        <v>0</v>
      </c>
      <c r="J191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1918</f>
        <v>0</v>
      </c>
      <c r="K191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19" spans="6:12">
      <c r="F1919" s="207">
        <f t="shared" si="29"/>
        <v>0</v>
      </c>
      <c r="J191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1919</f>
        <v>0</v>
      </c>
      <c r="K191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1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0" spans="6:12">
      <c r="F1920" s="207">
        <f t="shared" si="29"/>
        <v>0</v>
      </c>
      <c r="J192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1920</f>
        <v>0</v>
      </c>
      <c r="K192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1" spans="6:12">
      <c r="F1921" s="207">
        <f t="shared" si="29"/>
        <v>0</v>
      </c>
      <c r="J192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1921</f>
        <v>0</v>
      </c>
      <c r="K192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2" spans="6:12">
      <c r="F1922" s="207">
        <f t="shared" si="29"/>
        <v>0</v>
      </c>
      <c r="J192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1922</f>
        <v>0</v>
      </c>
      <c r="K192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3" spans="6:12">
      <c r="F1923" s="207">
        <f t="shared" si="29"/>
        <v>0</v>
      </c>
      <c r="J192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1923</f>
        <v>0</v>
      </c>
      <c r="K192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4" spans="6:12">
      <c r="F1924" s="207">
        <f t="shared" si="29"/>
        <v>0</v>
      </c>
      <c r="J192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1924</f>
        <v>0</v>
      </c>
      <c r="K192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5" spans="6:12">
      <c r="F1925" s="207">
        <f t="shared" ref="F1925:F1988" si="30">SUM(D1925,(D1925*E1925))</f>
        <v>0</v>
      </c>
      <c r="J192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1925</f>
        <v>0</v>
      </c>
      <c r="K192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6" spans="6:12">
      <c r="F1926" s="207">
        <f t="shared" si="30"/>
        <v>0</v>
      </c>
      <c r="J192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1926</f>
        <v>0</v>
      </c>
      <c r="K192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7" spans="6:12">
      <c r="F1927" s="207">
        <f t="shared" si="30"/>
        <v>0</v>
      </c>
      <c r="J192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1927</f>
        <v>0</v>
      </c>
      <c r="K192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8" spans="6:12">
      <c r="F1928" s="207">
        <f t="shared" si="30"/>
        <v>0</v>
      </c>
      <c r="J192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1928</f>
        <v>0</v>
      </c>
      <c r="K192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29" spans="6:12">
      <c r="F1929" s="207">
        <f t="shared" si="30"/>
        <v>0</v>
      </c>
      <c r="J192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1929</f>
        <v>0</v>
      </c>
      <c r="K192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2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0" spans="6:12">
      <c r="F1930" s="207">
        <f t="shared" si="30"/>
        <v>0</v>
      </c>
      <c r="J193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1930</f>
        <v>0</v>
      </c>
      <c r="K193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1" spans="6:12">
      <c r="F1931" s="207">
        <f t="shared" si="30"/>
        <v>0</v>
      </c>
      <c r="J193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1931</f>
        <v>0</v>
      </c>
      <c r="K193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2" spans="6:12">
      <c r="F1932" s="207">
        <f t="shared" si="30"/>
        <v>0</v>
      </c>
      <c r="J193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1932</f>
        <v>0</v>
      </c>
      <c r="K193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3" spans="6:12">
      <c r="F1933" s="207">
        <f t="shared" si="30"/>
        <v>0</v>
      </c>
      <c r="J193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1933</f>
        <v>0</v>
      </c>
      <c r="K193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4" spans="6:12">
      <c r="F1934" s="207">
        <f t="shared" si="30"/>
        <v>0</v>
      </c>
      <c r="J193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1934</f>
        <v>0</v>
      </c>
      <c r="K193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5" spans="6:12">
      <c r="F1935" s="207">
        <f t="shared" si="30"/>
        <v>0</v>
      </c>
      <c r="J193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1935</f>
        <v>0</v>
      </c>
      <c r="K193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6" spans="6:12">
      <c r="F1936" s="207">
        <f t="shared" si="30"/>
        <v>0</v>
      </c>
      <c r="J193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1936</f>
        <v>0</v>
      </c>
      <c r="K193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7" spans="6:12">
      <c r="F1937" s="207">
        <f t="shared" si="30"/>
        <v>0</v>
      </c>
      <c r="J193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1937</f>
        <v>0</v>
      </c>
      <c r="K193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8" spans="6:12">
      <c r="F1938" s="207">
        <f t="shared" si="30"/>
        <v>0</v>
      </c>
      <c r="J193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1938</f>
        <v>0</v>
      </c>
      <c r="K193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39" spans="6:12">
      <c r="F1939" s="207">
        <f t="shared" si="30"/>
        <v>0</v>
      </c>
      <c r="J193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1939</f>
        <v>0</v>
      </c>
      <c r="K193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3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0" spans="6:12">
      <c r="F1940" s="207">
        <f t="shared" si="30"/>
        <v>0</v>
      </c>
      <c r="J194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1940</f>
        <v>0</v>
      </c>
      <c r="K194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1" spans="6:12">
      <c r="F1941" s="207">
        <f t="shared" si="30"/>
        <v>0</v>
      </c>
      <c r="J194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1941</f>
        <v>0</v>
      </c>
      <c r="K194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2" spans="6:12">
      <c r="F1942" s="207">
        <f t="shared" si="30"/>
        <v>0</v>
      </c>
      <c r="J194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1942</f>
        <v>0</v>
      </c>
      <c r="K194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3" spans="6:12">
      <c r="F1943" s="207">
        <f t="shared" si="30"/>
        <v>0</v>
      </c>
      <c r="J194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1943</f>
        <v>0</v>
      </c>
      <c r="K194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4" spans="6:12">
      <c r="F1944" s="207">
        <f t="shared" si="30"/>
        <v>0</v>
      </c>
      <c r="J194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1944</f>
        <v>0</v>
      </c>
      <c r="K194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5" spans="6:12">
      <c r="F1945" s="207">
        <f t="shared" si="30"/>
        <v>0</v>
      </c>
      <c r="J194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1945</f>
        <v>0</v>
      </c>
      <c r="K194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6" spans="6:12">
      <c r="F1946" s="207">
        <f t="shared" si="30"/>
        <v>0</v>
      </c>
      <c r="J194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1946</f>
        <v>0</v>
      </c>
      <c r="K194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7" spans="6:12">
      <c r="F1947" s="207">
        <f t="shared" si="30"/>
        <v>0</v>
      </c>
      <c r="J194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1947</f>
        <v>0</v>
      </c>
      <c r="K194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8" spans="6:12">
      <c r="F1948" s="207">
        <f t="shared" si="30"/>
        <v>0</v>
      </c>
      <c r="J194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1948</f>
        <v>0</v>
      </c>
      <c r="K194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49" spans="6:12">
      <c r="F1949" s="207">
        <f t="shared" si="30"/>
        <v>0</v>
      </c>
      <c r="J194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1949</f>
        <v>0</v>
      </c>
      <c r="K194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4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0" spans="6:12">
      <c r="F1950" s="207">
        <f t="shared" si="30"/>
        <v>0</v>
      </c>
      <c r="J195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1950</f>
        <v>0</v>
      </c>
      <c r="K195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1" spans="6:12">
      <c r="F1951" s="207">
        <f t="shared" si="30"/>
        <v>0</v>
      </c>
      <c r="J195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1951</f>
        <v>0</v>
      </c>
      <c r="K195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2" spans="6:12">
      <c r="F1952" s="207">
        <f t="shared" si="30"/>
        <v>0</v>
      </c>
      <c r="J195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1952</f>
        <v>0</v>
      </c>
      <c r="K195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3" spans="6:12">
      <c r="F1953" s="207">
        <f t="shared" si="30"/>
        <v>0</v>
      </c>
      <c r="J195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1953</f>
        <v>0</v>
      </c>
      <c r="K195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4" spans="6:12">
      <c r="F1954" s="207">
        <f t="shared" si="30"/>
        <v>0</v>
      </c>
      <c r="J195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1954</f>
        <v>0</v>
      </c>
      <c r="K195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5" spans="6:12">
      <c r="F1955" s="207">
        <f t="shared" si="30"/>
        <v>0</v>
      </c>
      <c r="J195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1955</f>
        <v>0</v>
      </c>
      <c r="K195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6" spans="6:12">
      <c r="F1956" s="207">
        <f t="shared" si="30"/>
        <v>0</v>
      </c>
      <c r="J195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1956</f>
        <v>0</v>
      </c>
      <c r="K195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7" spans="6:12">
      <c r="F1957" s="207">
        <f t="shared" si="30"/>
        <v>0</v>
      </c>
      <c r="J195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1957</f>
        <v>0</v>
      </c>
      <c r="K195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8" spans="6:12">
      <c r="F1958" s="207">
        <f t="shared" si="30"/>
        <v>0</v>
      </c>
      <c r="J195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1958</f>
        <v>0</v>
      </c>
      <c r="K195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59" spans="6:12">
      <c r="F1959" s="207">
        <f t="shared" si="30"/>
        <v>0</v>
      </c>
      <c r="J195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1959</f>
        <v>0</v>
      </c>
      <c r="K195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5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0" spans="6:12">
      <c r="F1960" s="207">
        <f t="shared" si="30"/>
        <v>0</v>
      </c>
      <c r="J196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1960</f>
        <v>0</v>
      </c>
      <c r="K196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1" spans="6:12">
      <c r="F1961" s="207">
        <f t="shared" si="30"/>
        <v>0</v>
      </c>
      <c r="J196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1961</f>
        <v>0</v>
      </c>
      <c r="K196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2" spans="6:12">
      <c r="F1962" s="207">
        <f t="shared" si="30"/>
        <v>0</v>
      </c>
      <c r="J196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1962</f>
        <v>0</v>
      </c>
      <c r="K196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3" spans="6:12">
      <c r="F1963" s="207">
        <f t="shared" si="30"/>
        <v>0</v>
      </c>
      <c r="J196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1963</f>
        <v>0</v>
      </c>
      <c r="K196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4" spans="6:12">
      <c r="F1964" s="207">
        <f t="shared" si="30"/>
        <v>0</v>
      </c>
      <c r="J196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1964</f>
        <v>0</v>
      </c>
      <c r="K196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5" spans="6:12">
      <c r="F1965" s="207">
        <f t="shared" si="30"/>
        <v>0</v>
      </c>
      <c r="J196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1965</f>
        <v>0</v>
      </c>
      <c r="K196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6" spans="6:12">
      <c r="F1966" s="207">
        <f t="shared" si="30"/>
        <v>0</v>
      </c>
      <c r="J196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1966</f>
        <v>0</v>
      </c>
      <c r="K196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7" spans="6:12">
      <c r="F1967" s="207">
        <f t="shared" si="30"/>
        <v>0</v>
      </c>
      <c r="J196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1967</f>
        <v>0</v>
      </c>
      <c r="K196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8" spans="6:12">
      <c r="F1968" s="207">
        <f t="shared" si="30"/>
        <v>0</v>
      </c>
      <c r="J196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1968</f>
        <v>0</v>
      </c>
      <c r="K196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69" spans="6:12">
      <c r="F1969" s="207">
        <f t="shared" si="30"/>
        <v>0</v>
      </c>
      <c r="J196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1969</f>
        <v>0</v>
      </c>
      <c r="K196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6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0" spans="6:12">
      <c r="F1970" s="207">
        <f t="shared" si="30"/>
        <v>0</v>
      </c>
      <c r="J197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1970</f>
        <v>0</v>
      </c>
      <c r="K197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1" spans="6:12">
      <c r="F1971" s="207">
        <f t="shared" si="30"/>
        <v>0</v>
      </c>
      <c r="J197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1971</f>
        <v>0</v>
      </c>
      <c r="K197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2" spans="6:12">
      <c r="F1972" s="207">
        <f t="shared" si="30"/>
        <v>0</v>
      </c>
      <c r="J197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1972</f>
        <v>0</v>
      </c>
      <c r="K197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3" spans="6:12">
      <c r="F1973" s="207">
        <f t="shared" si="30"/>
        <v>0</v>
      </c>
      <c r="J197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1973</f>
        <v>0</v>
      </c>
      <c r="K197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4" spans="6:12">
      <c r="F1974" s="207">
        <f t="shared" si="30"/>
        <v>0</v>
      </c>
      <c r="J197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1974</f>
        <v>0</v>
      </c>
      <c r="K197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5" spans="6:12">
      <c r="F1975" s="207">
        <f t="shared" si="30"/>
        <v>0</v>
      </c>
      <c r="J197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1975</f>
        <v>0</v>
      </c>
      <c r="K197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6" spans="6:12">
      <c r="F1976" s="207">
        <f t="shared" si="30"/>
        <v>0</v>
      </c>
      <c r="J197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1976</f>
        <v>0</v>
      </c>
      <c r="K197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7" spans="6:12">
      <c r="F1977" s="207">
        <f t="shared" si="30"/>
        <v>0</v>
      </c>
      <c r="J197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1977</f>
        <v>0</v>
      </c>
      <c r="K197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8" spans="6:12">
      <c r="F1978" s="207">
        <f t="shared" si="30"/>
        <v>0</v>
      </c>
      <c r="J197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1978</f>
        <v>0</v>
      </c>
      <c r="K197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79" spans="6:12">
      <c r="F1979" s="207">
        <f t="shared" si="30"/>
        <v>0</v>
      </c>
      <c r="J197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1979</f>
        <v>0</v>
      </c>
      <c r="K197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7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0" spans="6:12">
      <c r="F1980" s="207">
        <f t="shared" si="30"/>
        <v>0</v>
      </c>
      <c r="J198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1980</f>
        <v>0</v>
      </c>
      <c r="K198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1" spans="6:12">
      <c r="F1981" s="207">
        <f t="shared" si="30"/>
        <v>0</v>
      </c>
      <c r="J198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1981</f>
        <v>0</v>
      </c>
      <c r="K198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2" spans="6:12">
      <c r="F1982" s="207">
        <f t="shared" si="30"/>
        <v>0</v>
      </c>
      <c r="J198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1982</f>
        <v>0</v>
      </c>
      <c r="K198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3" spans="6:12">
      <c r="F1983" s="207">
        <f t="shared" si="30"/>
        <v>0</v>
      </c>
      <c r="J198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1983</f>
        <v>0</v>
      </c>
      <c r="K198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4" spans="6:12">
      <c r="F1984" s="207">
        <f t="shared" si="30"/>
        <v>0</v>
      </c>
      <c r="J198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1984</f>
        <v>0</v>
      </c>
      <c r="K198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5" spans="6:12">
      <c r="F1985" s="207">
        <f t="shared" si="30"/>
        <v>0</v>
      </c>
      <c r="J198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1985</f>
        <v>0</v>
      </c>
      <c r="K198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6" spans="6:12">
      <c r="F1986" s="207">
        <f t="shared" si="30"/>
        <v>0</v>
      </c>
      <c r="J198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1986</f>
        <v>0</v>
      </c>
      <c r="K198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7" spans="6:12">
      <c r="F1987" s="207">
        <f t="shared" si="30"/>
        <v>0</v>
      </c>
      <c r="J198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1987</f>
        <v>0</v>
      </c>
      <c r="K198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8" spans="6:12">
      <c r="F1988" s="207">
        <f t="shared" si="30"/>
        <v>0</v>
      </c>
      <c r="J198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1988</f>
        <v>0</v>
      </c>
      <c r="K198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89" spans="6:12">
      <c r="F1989" s="207">
        <f t="shared" ref="F1989:F2000" si="31">SUM(D1989,(D1989*E1989))</f>
        <v>0</v>
      </c>
      <c r="J198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1989</f>
        <v>0</v>
      </c>
      <c r="K198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8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0" spans="6:12">
      <c r="F1990" s="207">
        <f t="shared" si="31"/>
        <v>0</v>
      </c>
      <c r="J199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1990</f>
        <v>0</v>
      </c>
      <c r="K199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1" spans="6:12">
      <c r="F1991" s="207">
        <f t="shared" si="31"/>
        <v>0</v>
      </c>
      <c r="J1991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1991</f>
        <v>0</v>
      </c>
      <c r="K1991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1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2" spans="6:12">
      <c r="F1992" s="207">
        <f t="shared" si="31"/>
        <v>0</v>
      </c>
      <c r="J1992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1992</f>
        <v>0</v>
      </c>
      <c r="K1992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2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3" spans="6:12">
      <c r="F1993" s="207">
        <f t="shared" si="31"/>
        <v>0</v>
      </c>
      <c r="J1993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1993</f>
        <v>0</v>
      </c>
      <c r="K1993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3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4" spans="6:12">
      <c r="F1994" s="207">
        <f t="shared" si="31"/>
        <v>0</v>
      </c>
      <c r="J1994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1994</f>
        <v>0</v>
      </c>
      <c r="K1994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4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5" spans="6:12">
      <c r="F1995" s="207">
        <f t="shared" si="31"/>
        <v>0</v>
      </c>
      <c r="J1995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1995</f>
        <v>0</v>
      </c>
      <c r="K1995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5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6" spans="6:12">
      <c r="F1996" s="207">
        <f t="shared" si="31"/>
        <v>0</v>
      </c>
      <c r="J1996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1996</f>
        <v>0</v>
      </c>
      <c r="K1996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6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7" spans="6:12">
      <c r="F1997" s="207">
        <f t="shared" si="31"/>
        <v>0</v>
      </c>
      <c r="J1997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1997</f>
        <v>0</v>
      </c>
      <c r="K1997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7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8" spans="6:12">
      <c r="F1998" s="207">
        <f t="shared" si="31"/>
        <v>0</v>
      </c>
      <c r="J1998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1998</f>
        <v>0</v>
      </c>
      <c r="K1998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8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1999" spans="6:12">
      <c r="F1999" s="207">
        <f t="shared" si="31"/>
        <v>0</v>
      </c>
      <c r="J1999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1999</f>
        <v>0</v>
      </c>
      <c r="K1999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1999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  <row r="2000" spans="6:12">
      <c r="F2000" s="207">
        <f t="shared" si="31"/>
        <v>0</v>
      </c>
      <c r="J2000" s="129">
        <f>IF(ISBLANK($J$2),SUMIFS(Entradas!C:C,Entradas!A:A,'Cadastro-Estoque'!A:A)-SUMIFS(Saidas!C:C,Saidas!A:A,'Cadastro-Estoque'!A:A),SUMIFS(Entradas!C:C,Entradas!A:A,'Cadastro-Estoque'!A:A,Entradas!B:B,CONCATENATE("&lt;=",$J$2))-SUMIFS(Saidas!C:C,Saidas!A:A,'Cadastro-Estoque'!A:A,Saidas!B:B,CONCATENATE("&lt;=",$J$2)))+I2000</f>
        <v>0</v>
      </c>
      <c r="K2000" s="121">
        <f>IF(ISBLANK($J$2),SUMIFS(Entradas!E:E,Entradas!A:A,'Cadastro-Estoque'!A:A),SUMIFS(Entradas!E:E,Entradas!A:A,'Cadastro-Estoque'!A:A,Entradas!B:B,CONCATENATE("&lt;=",$J$2)))/IF(IF(ISBLANK($J$2),SUMIFS(Entradas!C:C,Entradas!A:A,'Cadastro-Estoque'!A:A),SUMIFS(Entradas!C:C,Entradas!A:A,'Cadastro-Estoque'!A:A,Entradas!B:B,CONCATENATE("&lt;=",$J$2)))=0,1,IF(ISBLANK($J$2),SUMIFS(Entradas!C:C,Entradas!A:A,'Cadastro-Estoque'!A:A),SUMIFS(Entradas!C:C,Entradas!A:A,'Cadastro-Estoque'!A:A,Entradas!B:B,CONCATENATE("&lt;=",$J$2))))</f>
        <v>0</v>
      </c>
      <c r="L2000" s="121">
        <f>IF(ISBLANK($J$2),SUMIFS(Saidas!E:E,Saidas!A:A,'Cadastro-Estoque'!A:A),SUMIFS(Saidas!E:E,Saidas!A:A,'Cadastro-Estoque'!A:A,Saidas!B:B,CONCATENATE("&lt;=",$J$2)))/IF(IF(ISBLANK($J$2),SUMIFS(Saidas!C:C,Saidas!A:A,'Cadastro-Estoque'!A:A),SUMIFS(Saidas!C:C,Saidas!A:A,'Cadastro-Estoque'!A:A,Saidas!B:B,CONCATENATE("&lt;=",$J$2)))=0,1,IF(ISBLANK($J$2),SUMIFS(Saidas!C:C,Saidas!A:A,'Cadastro-Estoque'!A:A),SUMIFS(Saidas!C:C,Saidas!A:A,'Cadastro-Estoque'!A:A,Saidas!B:B,CONCATENATE("&lt;=",$J$2))))</f>
        <v>0</v>
      </c>
    </row>
  </sheetData>
  <sheetProtection autoFilter="0"/>
  <autoFilter ref="A3:L83">
    <filterColumn colId="3"/>
    <filterColumn colId="4"/>
    <filterColumn colId="5"/>
  </autoFilter>
  <mergeCells count="2">
    <mergeCell ref="A1:L1"/>
    <mergeCell ref="A2:I2"/>
  </mergeCells>
  <conditionalFormatting sqref="J4:J1048576">
    <cfRule type="expression" dxfId="1" priority="1">
      <formula>AND(J4=H4,NOT(ISBLANK(A4)))</formula>
    </cfRule>
    <cfRule type="expression" dxfId="0" priority="2">
      <formula>J4&lt;H4</formula>
    </cfRule>
  </conditionalFormatting>
  <dataValidations count="1">
    <dataValidation operator="equal" allowBlank="1" showInputMessage="1" showErrorMessage="1" promptTitle="Data do Estoque" prompt="Informar data para pesquisa estoque, para estoque atual, deixar em branco" sqref="J2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6"/>
  </sheetPr>
  <dimension ref="A1:H2996"/>
  <sheetViews>
    <sheetView workbookViewId="0">
      <pane xSplit="5" ySplit="2" topLeftCell="F3" activePane="bottomRight" state="frozen"/>
      <selection activeCell="B8" sqref="B8"/>
      <selection pane="topRight" activeCell="B8" sqref="B8"/>
      <selection pane="bottomLeft" activeCell="B8" sqref="B8"/>
      <selection pane="bottomRight" activeCell="C6" sqref="C6"/>
    </sheetView>
  </sheetViews>
  <sheetFormatPr defaultRowHeight="14.4"/>
  <cols>
    <col min="1" max="1" width="15.88671875" style="127" customWidth="1"/>
    <col min="2" max="2" width="15.88671875" style="138" bestFit="1" customWidth="1"/>
    <col min="3" max="3" width="10.88671875" style="127" customWidth="1"/>
    <col min="4" max="4" width="8.88671875" style="139"/>
    <col min="5" max="5" width="8.88671875" style="140"/>
    <col min="6" max="6" width="18.5546875" style="141" customWidth="1"/>
    <col min="7" max="7" width="38.88671875" style="141" customWidth="1"/>
    <col min="8" max="8" width="8.88671875" style="141"/>
  </cols>
  <sheetData>
    <row r="1" spans="1:8">
      <c r="A1" s="237" t="s">
        <v>63</v>
      </c>
      <c r="B1" s="237"/>
      <c r="C1" s="237"/>
      <c r="D1" s="237"/>
      <c r="E1" s="238"/>
      <c r="F1" s="239" t="s">
        <v>64</v>
      </c>
      <c r="G1" s="240"/>
      <c r="H1" s="241"/>
    </row>
    <row r="2" spans="1:8">
      <c r="A2" s="133" t="s">
        <v>65</v>
      </c>
      <c r="B2" s="134" t="s">
        <v>66</v>
      </c>
      <c r="C2" s="134" t="s">
        <v>67</v>
      </c>
      <c r="D2" s="135" t="s">
        <v>68</v>
      </c>
      <c r="E2" s="136" t="s">
        <v>12</v>
      </c>
      <c r="F2" s="137" t="s">
        <v>52</v>
      </c>
      <c r="G2" s="137" t="s">
        <v>69</v>
      </c>
      <c r="H2" s="137" t="s">
        <v>51</v>
      </c>
    </row>
    <row r="3" spans="1:8">
      <c r="A3" s="127">
        <v>3</v>
      </c>
      <c r="B3" s="138">
        <v>41113</v>
      </c>
      <c r="C3" s="127">
        <v>8</v>
      </c>
      <c r="D3" s="139">
        <v>30</v>
      </c>
      <c r="E3" s="140">
        <f>IF(ISBLANK(A3),"",C3*D3)</f>
        <v>240</v>
      </c>
      <c r="F3" s="141">
        <f>IF(ISERROR(VLOOKUP(A3,'Cadastro-Estoque'!A:J,1,FALSE)),"",VLOOKUP(A3,'Cadastro-Estoque'!A:J,4,FALSE))</f>
        <v>100</v>
      </c>
      <c r="G3" s="141" t="str">
        <f>IF(ISBLANK(A3),"",IF(ISERROR(VLOOKUP(A3,'Cadastro-Estoque'!A:J,1,FALSE)),"Produto não cadastrado",VLOOKUP(A3,'Cadastro-Estoque'!A:J,2,FALSE)))</f>
        <v>Bota Feminina Tamanho 38</v>
      </c>
      <c r="H3" s="141" t="str">
        <f>IF(ISERROR(VLOOKUP(A3,'Cadastro-Estoque'!A:J,1,FALSE)),"",VLOOKUP(A3,'Cadastro-Estoque'!A:J,3,FALSE))</f>
        <v>Unidade</v>
      </c>
    </row>
    <row r="4" spans="1:8">
      <c r="A4" s="127">
        <v>2</v>
      </c>
      <c r="B4" s="138">
        <v>41113</v>
      </c>
      <c r="C4" s="127">
        <v>10</v>
      </c>
      <c r="D4" s="139">
        <v>25</v>
      </c>
      <c r="E4" s="140">
        <f t="shared" ref="E4:E67" si="0">IF(ISBLANK(A4),"",C4*D4)</f>
        <v>250</v>
      </c>
      <c r="F4" s="141">
        <f>IF(ISERROR(VLOOKUP(A4,'Cadastro-Estoque'!A:J,1,FALSE)),"",VLOOKUP(A4,'Cadastro-Estoque'!A:J,4,FALSE))</f>
        <v>30</v>
      </c>
      <c r="G4" s="141" t="str">
        <f>IF(ISBLANK(A4),"",IF(ISERROR(VLOOKUP(A4,'Cadastro-Estoque'!A:J,1,FALSE)),"Produto não cadastrado",VLOOKUP(A4,'Cadastro-Estoque'!A:J,2,FALSE)))</f>
        <v>Camisa Masculina</v>
      </c>
      <c r="H4" s="141" t="str">
        <f>IF(ISERROR(VLOOKUP(A4,'Cadastro-Estoque'!A:J,1,FALSE)),"",VLOOKUP(A4,'Cadastro-Estoque'!A:J,3,FALSE))</f>
        <v>Unidade</v>
      </c>
    </row>
    <row r="5" spans="1:8">
      <c r="A5" s="127">
        <v>1</v>
      </c>
      <c r="C5" s="127">
        <v>30</v>
      </c>
      <c r="D5" s="139">
        <v>10</v>
      </c>
      <c r="E5" s="140">
        <f t="shared" si="0"/>
        <v>300</v>
      </c>
      <c r="F5" s="141">
        <f>IF(ISERROR(VLOOKUP(A5,'Cadastro-Estoque'!A:J,1,FALSE)),"",VLOOKUP(A5,'Cadastro-Estoque'!A:J,4,FALSE))</f>
        <v>10</v>
      </c>
      <c r="G5" s="141" t="str">
        <f>IF(ISBLANK(A5),"",IF(ISERROR(VLOOKUP(A5,'Cadastro-Estoque'!A:J,1,FALSE)),"Produto não cadastrado",VLOOKUP(A5,'Cadastro-Estoque'!A:J,2,FALSE)))</f>
        <v>Calça Jeans Adulto</v>
      </c>
      <c r="H5" s="141" t="str">
        <f>IF(ISERROR(VLOOKUP(A5,'Cadastro-Estoque'!A:J,1,FALSE)),"",VLOOKUP(A5,'Cadastro-Estoque'!A:J,3,FALSE))</f>
        <v>Unidade</v>
      </c>
    </row>
    <row r="6" spans="1:8">
      <c r="E6" s="140" t="str">
        <f t="shared" si="0"/>
        <v/>
      </c>
      <c r="F6" s="141" t="str">
        <f>IF(ISERROR(VLOOKUP(A6,'Cadastro-Estoque'!A:J,1,FALSE)),"",VLOOKUP(A6,'Cadastro-Estoque'!A:J,4,FALSE))</f>
        <v/>
      </c>
      <c r="G6" s="141" t="str">
        <f>IF(ISBLANK(A6),"",IF(ISERROR(VLOOKUP(A6,'Cadastro-Estoque'!A:J,1,FALSE)),"Produto não cadastrado",VLOOKUP(A6,'Cadastro-Estoque'!A:J,2,FALSE)))</f>
        <v/>
      </c>
      <c r="H6" s="141" t="str">
        <f>IF(ISERROR(VLOOKUP(A6,'Cadastro-Estoque'!A:J,1,FALSE)),"",VLOOKUP(A6,'Cadastro-Estoque'!A:J,3,FALSE))</f>
        <v/>
      </c>
    </row>
    <row r="7" spans="1:8">
      <c r="E7" s="140" t="str">
        <f t="shared" si="0"/>
        <v/>
      </c>
      <c r="F7" s="141" t="str">
        <f>IF(ISERROR(VLOOKUP(A7,'Cadastro-Estoque'!A:J,1,FALSE)),"",VLOOKUP(A7,'Cadastro-Estoque'!A:J,4,FALSE))</f>
        <v/>
      </c>
      <c r="G7" s="141" t="str">
        <f>IF(ISBLANK(A7),"",IF(ISERROR(VLOOKUP(A7,'Cadastro-Estoque'!A:J,1,FALSE)),"Produto não cadastrado",VLOOKUP(A7,'Cadastro-Estoque'!A:J,2,FALSE)))</f>
        <v/>
      </c>
      <c r="H7" s="141" t="str">
        <f>IF(ISERROR(VLOOKUP(A7,'Cadastro-Estoque'!A:J,1,FALSE)),"",VLOOKUP(A7,'Cadastro-Estoque'!A:J,3,FALSE))</f>
        <v/>
      </c>
    </row>
    <row r="8" spans="1:8">
      <c r="E8" s="140" t="str">
        <f t="shared" si="0"/>
        <v/>
      </c>
      <c r="F8" s="141" t="str">
        <f>IF(ISERROR(VLOOKUP(A8,'Cadastro-Estoque'!A:J,1,FALSE)),"",VLOOKUP(A8,'Cadastro-Estoque'!A:J,4,FALSE))</f>
        <v/>
      </c>
      <c r="G8" s="141" t="str">
        <f>IF(ISBLANK(A8),"",IF(ISERROR(VLOOKUP(A8,'Cadastro-Estoque'!A:J,1,FALSE)),"Produto não cadastrado",VLOOKUP(A8,'Cadastro-Estoque'!A:J,2,FALSE)))</f>
        <v/>
      </c>
      <c r="H8" s="141" t="str">
        <f>IF(ISERROR(VLOOKUP(A8,'Cadastro-Estoque'!A:J,1,FALSE)),"",VLOOKUP(A8,'Cadastro-Estoque'!A:J,3,FALSE))</f>
        <v/>
      </c>
    </row>
    <row r="9" spans="1:8">
      <c r="E9" s="140" t="str">
        <f t="shared" si="0"/>
        <v/>
      </c>
      <c r="F9" s="141" t="str">
        <f>IF(ISERROR(VLOOKUP(A9,'Cadastro-Estoque'!A:J,1,FALSE)),"",VLOOKUP(A9,'Cadastro-Estoque'!A:J,4,FALSE))</f>
        <v/>
      </c>
      <c r="G9" s="141" t="str">
        <f>IF(ISBLANK(A9),"",IF(ISERROR(VLOOKUP(A9,'Cadastro-Estoque'!A:J,1,FALSE)),"Produto não cadastrado",VLOOKUP(A9,'Cadastro-Estoque'!A:J,2,FALSE)))</f>
        <v/>
      </c>
      <c r="H9" s="141" t="str">
        <f>IF(ISERROR(VLOOKUP(A9,'Cadastro-Estoque'!A:J,1,FALSE)),"",VLOOKUP(A9,'Cadastro-Estoque'!A:J,3,FALSE))</f>
        <v/>
      </c>
    </row>
    <row r="10" spans="1:8">
      <c r="E10" s="140" t="str">
        <f t="shared" si="0"/>
        <v/>
      </c>
      <c r="F10" s="141" t="str">
        <f>IF(ISERROR(VLOOKUP(A10,'Cadastro-Estoque'!A:J,1,FALSE)),"",VLOOKUP(A10,'Cadastro-Estoque'!A:J,4,FALSE))</f>
        <v/>
      </c>
      <c r="G10" s="141" t="str">
        <f>IF(ISBLANK(A10),"",IF(ISERROR(VLOOKUP(A10,'Cadastro-Estoque'!A:J,1,FALSE)),"Produto não cadastrado",VLOOKUP(A10,'Cadastro-Estoque'!A:J,2,FALSE)))</f>
        <v/>
      </c>
      <c r="H10" s="141" t="str">
        <f>IF(ISERROR(VLOOKUP(A10,'Cadastro-Estoque'!A:J,1,FALSE)),"",VLOOKUP(A10,'Cadastro-Estoque'!A:J,3,FALSE))</f>
        <v/>
      </c>
    </row>
    <row r="11" spans="1:8">
      <c r="E11" s="140" t="str">
        <f t="shared" si="0"/>
        <v/>
      </c>
      <c r="F11" s="141" t="str">
        <f>IF(ISERROR(VLOOKUP(A11,'Cadastro-Estoque'!A:J,1,FALSE)),"",VLOOKUP(A11,'Cadastro-Estoque'!A:J,4,FALSE))</f>
        <v/>
      </c>
      <c r="G11" s="141" t="str">
        <f>IF(ISBLANK(A11),"",IF(ISERROR(VLOOKUP(A11,'Cadastro-Estoque'!A:J,1,FALSE)),"Produto não cadastrado",VLOOKUP(A11,'Cadastro-Estoque'!A:J,2,FALSE)))</f>
        <v/>
      </c>
      <c r="H11" s="141" t="str">
        <f>IF(ISERROR(VLOOKUP(A11,'Cadastro-Estoque'!A:J,1,FALSE)),"",VLOOKUP(A11,'Cadastro-Estoque'!A:J,3,FALSE))</f>
        <v/>
      </c>
    </row>
    <row r="12" spans="1:8">
      <c r="E12" s="140" t="str">
        <f t="shared" si="0"/>
        <v/>
      </c>
      <c r="F12" s="141" t="str">
        <f>IF(ISERROR(VLOOKUP(A12,'Cadastro-Estoque'!A:J,1,FALSE)),"",VLOOKUP(A12,'Cadastro-Estoque'!A:J,4,FALSE))</f>
        <v/>
      </c>
      <c r="G12" s="141" t="str">
        <f>IF(ISBLANK(A12),"",IF(ISERROR(VLOOKUP(A12,'Cadastro-Estoque'!A:J,1,FALSE)),"Produto não cadastrado",VLOOKUP(A12,'Cadastro-Estoque'!A:J,2,FALSE)))</f>
        <v/>
      </c>
      <c r="H12" s="141" t="str">
        <f>IF(ISERROR(VLOOKUP(A12,'Cadastro-Estoque'!A:J,1,FALSE)),"",VLOOKUP(A12,'Cadastro-Estoque'!A:J,3,FALSE))</f>
        <v/>
      </c>
    </row>
    <row r="13" spans="1:8">
      <c r="E13" s="140" t="str">
        <f t="shared" si="0"/>
        <v/>
      </c>
      <c r="F13" s="141" t="str">
        <f>IF(ISERROR(VLOOKUP(A13,'Cadastro-Estoque'!A:J,1,FALSE)),"",VLOOKUP(A13,'Cadastro-Estoque'!A:J,4,FALSE))</f>
        <v/>
      </c>
      <c r="G13" s="141" t="str">
        <f>IF(ISBLANK(A13),"",IF(ISERROR(VLOOKUP(A13,'Cadastro-Estoque'!A:J,1,FALSE)),"Produto não cadastrado",VLOOKUP(A13,'Cadastro-Estoque'!A:J,2,FALSE)))</f>
        <v/>
      </c>
      <c r="H13" s="141" t="str">
        <f>IF(ISERROR(VLOOKUP(A13,'Cadastro-Estoque'!A:J,1,FALSE)),"",VLOOKUP(A13,'Cadastro-Estoque'!A:J,3,FALSE))</f>
        <v/>
      </c>
    </row>
    <row r="14" spans="1:8">
      <c r="E14" s="140" t="str">
        <f t="shared" si="0"/>
        <v/>
      </c>
      <c r="F14" s="141" t="str">
        <f>IF(ISERROR(VLOOKUP(A14,'Cadastro-Estoque'!A:J,1,FALSE)),"",VLOOKUP(A14,'Cadastro-Estoque'!A:J,4,FALSE))</f>
        <v/>
      </c>
      <c r="G14" s="141" t="str">
        <f>IF(ISBLANK(A14),"",IF(ISERROR(VLOOKUP(A14,'Cadastro-Estoque'!A:J,1,FALSE)),"Produto não cadastrado",VLOOKUP(A14,'Cadastro-Estoque'!A:J,2,FALSE)))</f>
        <v/>
      </c>
      <c r="H14" s="141" t="str">
        <f>IF(ISERROR(VLOOKUP(A14,'Cadastro-Estoque'!A:J,1,FALSE)),"",VLOOKUP(A14,'Cadastro-Estoque'!A:J,3,FALSE))</f>
        <v/>
      </c>
    </row>
    <row r="15" spans="1:8">
      <c r="E15" s="140" t="str">
        <f t="shared" si="0"/>
        <v/>
      </c>
      <c r="F15" s="141" t="str">
        <f>IF(ISERROR(VLOOKUP(A15,'Cadastro-Estoque'!A:J,1,FALSE)),"",VLOOKUP(A15,'Cadastro-Estoque'!A:J,4,FALSE))</f>
        <v/>
      </c>
      <c r="G15" s="141" t="str">
        <f>IF(ISBLANK(A15),"",IF(ISERROR(VLOOKUP(A15,'Cadastro-Estoque'!A:J,1,FALSE)),"Produto não cadastrado",VLOOKUP(A15,'Cadastro-Estoque'!A:J,2,FALSE)))</f>
        <v/>
      </c>
      <c r="H15" s="141" t="str">
        <f>IF(ISERROR(VLOOKUP(A15,'Cadastro-Estoque'!A:J,1,FALSE)),"",VLOOKUP(A15,'Cadastro-Estoque'!A:J,3,FALSE))</f>
        <v/>
      </c>
    </row>
    <row r="16" spans="1:8">
      <c r="E16" s="140" t="str">
        <f t="shared" si="0"/>
        <v/>
      </c>
      <c r="F16" s="141" t="str">
        <f>IF(ISERROR(VLOOKUP(A16,'Cadastro-Estoque'!A:J,1,FALSE)),"",VLOOKUP(A16,'Cadastro-Estoque'!A:J,4,FALSE))</f>
        <v/>
      </c>
      <c r="G16" s="141" t="str">
        <f>IF(ISBLANK(A16),"",IF(ISERROR(VLOOKUP(A16,'Cadastro-Estoque'!A:J,1,FALSE)),"Produto não cadastrado",VLOOKUP(A16,'Cadastro-Estoque'!A:J,2,FALSE)))</f>
        <v/>
      </c>
      <c r="H16" s="141" t="str">
        <f>IF(ISERROR(VLOOKUP(A16,'Cadastro-Estoque'!A:J,1,FALSE)),"",VLOOKUP(A16,'Cadastro-Estoque'!A:J,3,FALSE))</f>
        <v/>
      </c>
    </row>
    <row r="17" spans="5:8">
      <c r="E17" s="140" t="str">
        <f t="shared" si="0"/>
        <v/>
      </c>
      <c r="F17" s="141" t="str">
        <f>IF(ISERROR(VLOOKUP(A17,'Cadastro-Estoque'!A:J,1,FALSE)),"",VLOOKUP(A17,'Cadastro-Estoque'!A:J,4,FALSE))</f>
        <v/>
      </c>
      <c r="G17" s="141" t="str">
        <f>IF(ISBLANK(A17),"",IF(ISERROR(VLOOKUP(A17,'Cadastro-Estoque'!A:J,1,FALSE)),"Produto não cadastrado",VLOOKUP(A17,'Cadastro-Estoque'!A:J,2,FALSE)))</f>
        <v/>
      </c>
      <c r="H17" s="141" t="str">
        <f>IF(ISERROR(VLOOKUP(A17,'Cadastro-Estoque'!A:J,1,FALSE)),"",VLOOKUP(A17,'Cadastro-Estoque'!A:J,3,FALSE))</f>
        <v/>
      </c>
    </row>
    <row r="18" spans="5:8">
      <c r="E18" s="140" t="str">
        <f t="shared" si="0"/>
        <v/>
      </c>
      <c r="F18" s="141" t="str">
        <f>IF(ISERROR(VLOOKUP(A18,'Cadastro-Estoque'!A:J,1,FALSE)),"",VLOOKUP(A18,'Cadastro-Estoque'!A:J,4,FALSE))</f>
        <v/>
      </c>
      <c r="G18" s="141" t="str">
        <f>IF(ISBLANK(A18),"",IF(ISERROR(VLOOKUP(A18,'Cadastro-Estoque'!A:J,1,FALSE)),"Produto não cadastrado",VLOOKUP(A18,'Cadastro-Estoque'!A:J,2,FALSE)))</f>
        <v/>
      </c>
      <c r="H18" s="141" t="str">
        <f>IF(ISERROR(VLOOKUP(A18,'Cadastro-Estoque'!A:J,1,FALSE)),"",VLOOKUP(A18,'Cadastro-Estoque'!A:J,3,FALSE))</f>
        <v/>
      </c>
    </row>
    <row r="19" spans="5:8">
      <c r="E19" s="140" t="str">
        <f t="shared" si="0"/>
        <v/>
      </c>
      <c r="F19" s="141" t="str">
        <f>IF(ISERROR(VLOOKUP(A19,'Cadastro-Estoque'!A:J,1,FALSE)),"",VLOOKUP(A19,'Cadastro-Estoque'!A:J,4,FALSE))</f>
        <v/>
      </c>
      <c r="G19" s="141" t="str">
        <f>IF(ISBLANK(A19),"",IF(ISERROR(VLOOKUP(A19,'Cadastro-Estoque'!A:J,1,FALSE)),"Produto não cadastrado",VLOOKUP(A19,'Cadastro-Estoque'!A:J,2,FALSE)))</f>
        <v/>
      </c>
      <c r="H19" s="141" t="str">
        <f>IF(ISERROR(VLOOKUP(A19,'Cadastro-Estoque'!A:J,1,FALSE)),"",VLOOKUP(A19,'Cadastro-Estoque'!A:J,3,FALSE))</f>
        <v/>
      </c>
    </row>
    <row r="20" spans="5:8">
      <c r="E20" s="140" t="str">
        <f t="shared" si="0"/>
        <v/>
      </c>
      <c r="F20" s="141" t="str">
        <f>IF(ISERROR(VLOOKUP(A20,'Cadastro-Estoque'!A:J,1,FALSE)),"",VLOOKUP(A20,'Cadastro-Estoque'!A:J,4,FALSE))</f>
        <v/>
      </c>
      <c r="G20" s="141" t="str">
        <f>IF(ISBLANK(A20),"",IF(ISERROR(VLOOKUP(A20,'Cadastro-Estoque'!A:J,1,FALSE)),"Produto não cadastrado",VLOOKUP(A20,'Cadastro-Estoque'!A:J,2,FALSE)))</f>
        <v/>
      </c>
      <c r="H20" s="141" t="str">
        <f>IF(ISERROR(VLOOKUP(A20,'Cadastro-Estoque'!A:J,1,FALSE)),"",VLOOKUP(A20,'Cadastro-Estoque'!A:J,3,FALSE))</f>
        <v/>
      </c>
    </row>
    <row r="21" spans="5:8">
      <c r="E21" s="140" t="str">
        <f t="shared" si="0"/>
        <v/>
      </c>
      <c r="F21" s="141" t="str">
        <f>IF(ISERROR(VLOOKUP(A21,'Cadastro-Estoque'!A:J,1,FALSE)),"",VLOOKUP(A21,'Cadastro-Estoque'!A:J,4,FALSE))</f>
        <v/>
      </c>
      <c r="G21" s="141" t="str">
        <f>IF(ISBLANK(A21),"",IF(ISERROR(VLOOKUP(A21,'Cadastro-Estoque'!A:J,1,FALSE)),"Produto não cadastrado",VLOOKUP(A21,'Cadastro-Estoque'!A:J,2,FALSE)))</f>
        <v/>
      </c>
      <c r="H21" s="141" t="str">
        <f>IF(ISERROR(VLOOKUP(A21,'Cadastro-Estoque'!A:J,1,FALSE)),"",VLOOKUP(A21,'Cadastro-Estoque'!A:J,3,FALSE))</f>
        <v/>
      </c>
    </row>
    <row r="22" spans="5:8">
      <c r="E22" s="140" t="str">
        <f t="shared" si="0"/>
        <v/>
      </c>
      <c r="F22" s="141" t="str">
        <f>IF(ISERROR(VLOOKUP(A22,'Cadastro-Estoque'!A:J,1,FALSE)),"",VLOOKUP(A22,'Cadastro-Estoque'!A:J,4,FALSE))</f>
        <v/>
      </c>
      <c r="G22" s="141" t="str">
        <f>IF(ISBLANK(A22),"",IF(ISERROR(VLOOKUP(A22,'Cadastro-Estoque'!A:J,1,FALSE)),"Produto não cadastrado",VLOOKUP(A22,'Cadastro-Estoque'!A:J,2,FALSE)))</f>
        <v/>
      </c>
      <c r="H22" s="141" t="str">
        <f>IF(ISERROR(VLOOKUP(A22,'Cadastro-Estoque'!A:J,1,FALSE)),"",VLOOKUP(A22,'Cadastro-Estoque'!A:J,3,FALSE))</f>
        <v/>
      </c>
    </row>
    <row r="23" spans="5:8">
      <c r="E23" s="140" t="str">
        <f t="shared" si="0"/>
        <v/>
      </c>
      <c r="F23" s="141" t="str">
        <f>IF(ISERROR(VLOOKUP(A23,'Cadastro-Estoque'!A:J,1,FALSE)),"",VLOOKUP(A23,'Cadastro-Estoque'!A:J,4,FALSE))</f>
        <v/>
      </c>
      <c r="G23" s="141" t="str">
        <f>IF(ISBLANK(A23),"",IF(ISERROR(VLOOKUP(A23,'Cadastro-Estoque'!A:J,1,FALSE)),"Produto não cadastrado",VLOOKUP(A23,'Cadastro-Estoque'!A:J,2,FALSE)))</f>
        <v/>
      </c>
      <c r="H23" s="141" t="str">
        <f>IF(ISERROR(VLOOKUP(A23,'Cadastro-Estoque'!A:J,1,FALSE)),"",VLOOKUP(A23,'Cadastro-Estoque'!A:J,3,FALSE))</f>
        <v/>
      </c>
    </row>
    <row r="24" spans="5:8">
      <c r="E24" s="140" t="str">
        <f t="shared" si="0"/>
        <v/>
      </c>
      <c r="F24" s="141" t="str">
        <f>IF(ISERROR(VLOOKUP(A24,'Cadastro-Estoque'!A:J,1,FALSE)),"",VLOOKUP(A24,'Cadastro-Estoque'!A:J,4,FALSE))</f>
        <v/>
      </c>
      <c r="G24" s="141" t="str">
        <f>IF(ISBLANK(A24),"",IF(ISERROR(VLOOKUP(A24,'Cadastro-Estoque'!A:J,1,FALSE)),"Produto não cadastrado",VLOOKUP(A24,'Cadastro-Estoque'!A:J,2,FALSE)))</f>
        <v/>
      </c>
      <c r="H24" s="141" t="str">
        <f>IF(ISERROR(VLOOKUP(A24,'Cadastro-Estoque'!A:J,1,FALSE)),"",VLOOKUP(A24,'Cadastro-Estoque'!A:J,3,FALSE))</f>
        <v/>
      </c>
    </row>
    <row r="25" spans="5:8">
      <c r="E25" s="140" t="str">
        <f t="shared" si="0"/>
        <v/>
      </c>
      <c r="F25" s="141" t="str">
        <f>IF(ISERROR(VLOOKUP(A25,'Cadastro-Estoque'!A:J,1,FALSE)),"",VLOOKUP(A25,'Cadastro-Estoque'!A:J,4,FALSE))</f>
        <v/>
      </c>
      <c r="G25" s="141" t="str">
        <f>IF(ISBLANK(A25),"",IF(ISERROR(VLOOKUP(A25,'Cadastro-Estoque'!A:J,1,FALSE)),"Produto não cadastrado",VLOOKUP(A25,'Cadastro-Estoque'!A:J,2,FALSE)))</f>
        <v/>
      </c>
      <c r="H25" s="141" t="str">
        <f>IF(ISERROR(VLOOKUP(A25,'Cadastro-Estoque'!A:J,1,FALSE)),"",VLOOKUP(A25,'Cadastro-Estoque'!A:J,3,FALSE))</f>
        <v/>
      </c>
    </row>
    <row r="26" spans="5:8">
      <c r="E26" s="140" t="str">
        <f t="shared" si="0"/>
        <v/>
      </c>
      <c r="F26" s="141" t="str">
        <f>IF(ISERROR(VLOOKUP(A26,'Cadastro-Estoque'!A:J,1,FALSE)),"",VLOOKUP(A26,'Cadastro-Estoque'!A:J,4,FALSE))</f>
        <v/>
      </c>
      <c r="G26" s="141" t="str">
        <f>IF(ISBLANK(A26),"",IF(ISERROR(VLOOKUP(A26,'Cadastro-Estoque'!A:J,1,FALSE)),"Produto não cadastrado",VLOOKUP(A26,'Cadastro-Estoque'!A:J,2,FALSE)))</f>
        <v/>
      </c>
      <c r="H26" s="141" t="str">
        <f>IF(ISERROR(VLOOKUP(A26,'Cadastro-Estoque'!A:J,1,FALSE)),"",VLOOKUP(A26,'Cadastro-Estoque'!A:J,3,FALSE))</f>
        <v/>
      </c>
    </row>
    <row r="27" spans="5:8">
      <c r="E27" s="140" t="str">
        <f t="shared" si="0"/>
        <v/>
      </c>
      <c r="F27" s="141" t="str">
        <f>IF(ISERROR(VLOOKUP(A27,'Cadastro-Estoque'!A:J,1,FALSE)),"",VLOOKUP(A27,'Cadastro-Estoque'!A:J,4,FALSE))</f>
        <v/>
      </c>
      <c r="G27" s="141" t="str">
        <f>IF(ISBLANK(A27),"",IF(ISERROR(VLOOKUP(A27,'Cadastro-Estoque'!A:J,1,FALSE)),"Produto não cadastrado",VLOOKUP(A27,'Cadastro-Estoque'!A:J,2,FALSE)))</f>
        <v/>
      </c>
      <c r="H27" s="141" t="str">
        <f>IF(ISERROR(VLOOKUP(A27,'Cadastro-Estoque'!A:J,1,FALSE)),"",VLOOKUP(A27,'Cadastro-Estoque'!A:J,3,FALSE))</f>
        <v/>
      </c>
    </row>
    <row r="28" spans="5:8">
      <c r="E28" s="140" t="str">
        <f t="shared" si="0"/>
        <v/>
      </c>
      <c r="F28" s="141" t="str">
        <f>IF(ISERROR(VLOOKUP(A28,'Cadastro-Estoque'!A:J,1,FALSE)),"",VLOOKUP(A28,'Cadastro-Estoque'!A:J,4,FALSE))</f>
        <v/>
      </c>
      <c r="G28" s="141" t="str">
        <f>IF(ISBLANK(A28),"",IF(ISERROR(VLOOKUP(A28,'Cadastro-Estoque'!A:J,1,FALSE)),"Produto não cadastrado",VLOOKUP(A28,'Cadastro-Estoque'!A:J,2,FALSE)))</f>
        <v/>
      </c>
      <c r="H28" s="141" t="str">
        <f>IF(ISERROR(VLOOKUP(A28,'Cadastro-Estoque'!A:J,1,FALSE)),"",VLOOKUP(A28,'Cadastro-Estoque'!A:J,3,FALSE))</f>
        <v/>
      </c>
    </row>
    <row r="29" spans="5:8">
      <c r="E29" s="140" t="str">
        <f t="shared" si="0"/>
        <v/>
      </c>
      <c r="F29" s="141" t="str">
        <f>IF(ISERROR(VLOOKUP(A29,'Cadastro-Estoque'!A:J,1,FALSE)),"",VLOOKUP(A29,'Cadastro-Estoque'!A:J,4,FALSE))</f>
        <v/>
      </c>
      <c r="G29" s="141" t="str">
        <f>IF(ISBLANK(A29),"",IF(ISERROR(VLOOKUP(A29,'Cadastro-Estoque'!A:J,1,FALSE)),"Produto não cadastrado",VLOOKUP(A29,'Cadastro-Estoque'!A:J,2,FALSE)))</f>
        <v/>
      </c>
      <c r="H29" s="141" t="str">
        <f>IF(ISERROR(VLOOKUP(A29,'Cadastro-Estoque'!A:J,1,FALSE)),"",VLOOKUP(A29,'Cadastro-Estoque'!A:J,3,FALSE))</f>
        <v/>
      </c>
    </row>
    <row r="30" spans="5:8">
      <c r="E30" s="140" t="str">
        <f t="shared" si="0"/>
        <v/>
      </c>
      <c r="F30" s="141" t="str">
        <f>IF(ISERROR(VLOOKUP(A30,'Cadastro-Estoque'!A:J,1,FALSE)),"",VLOOKUP(A30,'Cadastro-Estoque'!A:J,4,FALSE))</f>
        <v/>
      </c>
      <c r="G30" s="141" t="str">
        <f>IF(ISBLANK(A30),"",IF(ISERROR(VLOOKUP(A30,'Cadastro-Estoque'!A:J,1,FALSE)),"Produto não cadastrado",VLOOKUP(A30,'Cadastro-Estoque'!A:J,2,FALSE)))</f>
        <v/>
      </c>
      <c r="H30" s="141" t="str">
        <f>IF(ISERROR(VLOOKUP(A30,'Cadastro-Estoque'!A:J,1,FALSE)),"",VLOOKUP(A30,'Cadastro-Estoque'!A:J,3,FALSE))</f>
        <v/>
      </c>
    </row>
    <row r="31" spans="5:8">
      <c r="E31" s="140" t="str">
        <f t="shared" si="0"/>
        <v/>
      </c>
      <c r="F31" s="141" t="str">
        <f>IF(ISERROR(VLOOKUP(A31,'Cadastro-Estoque'!A:J,1,FALSE)),"",VLOOKUP(A31,'Cadastro-Estoque'!A:J,4,FALSE))</f>
        <v/>
      </c>
      <c r="G31" s="141" t="str">
        <f>IF(ISBLANK(A31),"",IF(ISERROR(VLOOKUP(A31,'Cadastro-Estoque'!A:J,1,FALSE)),"Produto não cadastrado",VLOOKUP(A31,'Cadastro-Estoque'!A:J,2,FALSE)))</f>
        <v/>
      </c>
      <c r="H31" s="141" t="str">
        <f>IF(ISERROR(VLOOKUP(A31,'Cadastro-Estoque'!A:J,1,FALSE)),"",VLOOKUP(A31,'Cadastro-Estoque'!A:J,3,FALSE))</f>
        <v/>
      </c>
    </row>
    <row r="32" spans="5:8">
      <c r="E32" s="140" t="str">
        <f t="shared" si="0"/>
        <v/>
      </c>
      <c r="F32" s="141" t="str">
        <f>IF(ISERROR(VLOOKUP(A32,'Cadastro-Estoque'!A:J,1,FALSE)),"",VLOOKUP(A32,'Cadastro-Estoque'!A:J,4,FALSE))</f>
        <v/>
      </c>
      <c r="G32" s="141" t="str">
        <f>IF(ISBLANK(A32),"",IF(ISERROR(VLOOKUP(A32,'Cadastro-Estoque'!A:J,1,FALSE)),"Produto não cadastrado",VLOOKUP(A32,'Cadastro-Estoque'!A:J,2,FALSE)))</f>
        <v/>
      </c>
      <c r="H32" s="141" t="str">
        <f>IF(ISERROR(VLOOKUP(A32,'Cadastro-Estoque'!A:J,1,FALSE)),"",VLOOKUP(A32,'Cadastro-Estoque'!A:J,3,FALSE))</f>
        <v/>
      </c>
    </row>
    <row r="33" spans="5:8">
      <c r="E33" s="140" t="str">
        <f t="shared" si="0"/>
        <v/>
      </c>
      <c r="F33" s="141" t="str">
        <f>IF(ISERROR(VLOOKUP(A33,'Cadastro-Estoque'!A:J,1,FALSE)),"",VLOOKUP(A33,'Cadastro-Estoque'!A:J,4,FALSE))</f>
        <v/>
      </c>
      <c r="G33" s="141" t="str">
        <f>IF(ISBLANK(A33),"",IF(ISERROR(VLOOKUP(A33,'Cadastro-Estoque'!A:J,1,FALSE)),"Produto não cadastrado",VLOOKUP(A33,'Cadastro-Estoque'!A:J,2,FALSE)))</f>
        <v/>
      </c>
      <c r="H33" s="141" t="str">
        <f>IF(ISERROR(VLOOKUP(A33,'Cadastro-Estoque'!A:J,1,FALSE)),"",VLOOKUP(A33,'Cadastro-Estoque'!A:J,3,FALSE))</f>
        <v/>
      </c>
    </row>
    <row r="34" spans="5:8">
      <c r="E34" s="140" t="str">
        <f t="shared" si="0"/>
        <v/>
      </c>
      <c r="F34" s="141" t="str">
        <f>IF(ISERROR(VLOOKUP(A34,'Cadastro-Estoque'!A:J,1,FALSE)),"",VLOOKUP(A34,'Cadastro-Estoque'!A:J,4,FALSE))</f>
        <v/>
      </c>
      <c r="G34" s="141" t="str">
        <f>IF(ISBLANK(A34),"",IF(ISERROR(VLOOKUP(A34,'Cadastro-Estoque'!A:J,1,FALSE)),"Produto não cadastrado",VLOOKUP(A34,'Cadastro-Estoque'!A:J,2,FALSE)))</f>
        <v/>
      </c>
      <c r="H34" s="141" t="str">
        <f>IF(ISERROR(VLOOKUP(A34,'Cadastro-Estoque'!A:J,1,FALSE)),"",VLOOKUP(A34,'Cadastro-Estoque'!A:J,3,FALSE))</f>
        <v/>
      </c>
    </row>
    <row r="35" spans="5:8">
      <c r="E35" s="140" t="str">
        <f t="shared" si="0"/>
        <v/>
      </c>
      <c r="F35" s="141" t="str">
        <f>IF(ISERROR(VLOOKUP(A35,'Cadastro-Estoque'!A:J,1,FALSE)),"",VLOOKUP(A35,'Cadastro-Estoque'!A:J,4,FALSE))</f>
        <v/>
      </c>
      <c r="G35" s="141" t="str">
        <f>IF(ISBLANK(A35),"",IF(ISERROR(VLOOKUP(A35,'Cadastro-Estoque'!A:J,1,FALSE)),"Produto não cadastrado",VLOOKUP(A35,'Cadastro-Estoque'!A:J,2,FALSE)))</f>
        <v/>
      </c>
      <c r="H35" s="141" t="str">
        <f>IF(ISERROR(VLOOKUP(A35,'Cadastro-Estoque'!A:J,1,FALSE)),"",VLOOKUP(A35,'Cadastro-Estoque'!A:J,3,FALSE))</f>
        <v/>
      </c>
    </row>
    <row r="36" spans="5:8">
      <c r="E36" s="140" t="str">
        <f t="shared" si="0"/>
        <v/>
      </c>
      <c r="F36" s="141" t="str">
        <f>IF(ISERROR(VLOOKUP(A36,'Cadastro-Estoque'!A:J,1,FALSE)),"",VLOOKUP(A36,'Cadastro-Estoque'!A:J,4,FALSE))</f>
        <v/>
      </c>
      <c r="G36" s="141" t="str">
        <f>IF(ISBLANK(A36),"",IF(ISERROR(VLOOKUP(A36,'Cadastro-Estoque'!A:J,1,FALSE)),"Produto não cadastrado",VLOOKUP(A36,'Cadastro-Estoque'!A:J,2,FALSE)))</f>
        <v/>
      </c>
      <c r="H36" s="141" t="str">
        <f>IF(ISERROR(VLOOKUP(A36,'Cadastro-Estoque'!A:J,1,FALSE)),"",VLOOKUP(A36,'Cadastro-Estoque'!A:J,3,FALSE))</f>
        <v/>
      </c>
    </row>
    <row r="37" spans="5:8">
      <c r="E37" s="140" t="str">
        <f t="shared" si="0"/>
        <v/>
      </c>
      <c r="F37" s="141" t="str">
        <f>IF(ISERROR(VLOOKUP(A37,'Cadastro-Estoque'!A:J,1,FALSE)),"",VLOOKUP(A37,'Cadastro-Estoque'!A:J,4,FALSE))</f>
        <v/>
      </c>
      <c r="G37" s="141" t="str">
        <f>IF(ISBLANK(A37),"",IF(ISERROR(VLOOKUP(A37,'Cadastro-Estoque'!A:J,1,FALSE)),"Produto não cadastrado",VLOOKUP(A37,'Cadastro-Estoque'!A:J,2,FALSE)))</f>
        <v/>
      </c>
      <c r="H37" s="141" t="str">
        <f>IF(ISERROR(VLOOKUP(A37,'Cadastro-Estoque'!A:J,1,FALSE)),"",VLOOKUP(A37,'Cadastro-Estoque'!A:J,3,FALSE))</f>
        <v/>
      </c>
    </row>
    <row r="38" spans="5:8">
      <c r="E38" s="140" t="str">
        <f t="shared" si="0"/>
        <v/>
      </c>
      <c r="F38" s="141" t="str">
        <f>IF(ISERROR(VLOOKUP(A38,'Cadastro-Estoque'!A:J,1,FALSE)),"",VLOOKUP(A38,'Cadastro-Estoque'!A:J,4,FALSE))</f>
        <v/>
      </c>
      <c r="G38" s="141" t="str">
        <f>IF(ISBLANK(A38),"",IF(ISERROR(VLOOKUP(A38,'Cadastro-Estoque'!A:J,1,FALSE)),"Produto não cadastrado",VLOOKUP(A38,'Cadastro-Estoque'!A:J,2,FALSE)))</f>
        <v/>
      </c>
      <c r="H38" s="141" t="str">
        <f>IF(ISERROR(VLOOKUP(A38,'Cadastro-Estoque'!A:J,1,FALSE)),"",VLOOKUP(A38,'Cadastro-Estoque'!A:J,3,FALSE))</f>
        <v/>
      </c>
    </row>
    <row r="39" spans="5:8">
      <c r="E39" s="140" t="str">
        <f t="shared" si="0"/>
        <v/>
      </c>
      <c r="F39" s="141" t="str">
        <f>IF(ISERROR(VLOOKUP(A39,'Cadastro-Estoque'!A:J,1,FALSE)),"",VLOOKUP(A39,'Cadastro-Estoque'!A:J,4,FALSE))</f>
        <v/>
      </c>
      <c r="G39" s="141" t="str">
        <f>IF(ISBLANK(A39),"",IF(ISERROR(VLOOKUP(A39,'Cadastro-Estoque'!A:J,1,FALSE)),"Produto não cadastrado",VLOOKUP(A39,'Cadastro-Estoque'!A:J,2,FALSE)))</f>
        <v/>
      </c>
      <c r="H39" s="141" t="str">
        <f>IF(ISERROR(VLOOKUP(A39,'Cadastro-Estoque'!A:J,1,FALSE)),"",VLOOKUP(A39,'Cadastro-Estoque'!A:J,3,FALSE))</f>
        <v/>
      </c>
    </row>
    <row r="40" spans="5:8">
      <c r="E40" s="140" t="str">
        <f t="shared" si="0"/>
        <v/>
      </c>
      <c r="F40" s="141" t="str">
        <f>IF(ISERROR(VLOOKUP(A40,'Cadastro-Estoque'!A:J,1,FALSE)),"",VLOOKUP(A40,'Cadastro-Estoque'!A:J,4,FALSE))</f>
        <v/>
      </c>
      <c r="G40" s="141" t="str">
        <f>IF(ISBLANK(A40),"",IF(ISERROR(VLOOKUP(A40,'Cadastro-Estoque'!A:J,1,FALSE)),"Produto não cadastrado",VLOOKUP(A40,'Cadastro-Estoque'!A:J,2,FALSE)))</f>
        <v/>
      </c>
      <c r="H40" s="141" t="str">
        <f>IF(ISERROR(VLOOKUP(A40,'Cadastro-Estoque'!A:J,1,FALSE)),"",VLOOKUP(A40,'Cadastro-Estoque'!A:J,3,FALSE))</f>
        <v/>
      </c>
    </row>
    <row r="41" spans="5:8">
      <c r="E41" s="140" t="str">
        <f t="shared" si="0"/>
        <v/>
      </c>
      <c r="F41" s="141" t="str">
        <f>IF(ISERROR(VLOOKUP(A41,'Cadastro-Estoque'!A:J,1,FALSE)),"",VLOOKUP(A41,'Cadastro-Estoque'!A:J,4,FALSE))</f>
        <v/>
      </c>
      <c r="G41" s="141" t="str">
        <f>IF(ISBLANK(A41),"",IF(ISERROR(VLOOKUP(A41,'Cadastro-Estoque'!A:J,1,FALSE)),"Produto não cadastrado",VLOOKUP(A41,'Cadastro-Estoque'!A:J,2,FALSE)))</f>
        <v/>
      </c>
      <c r="H41" s="141" t="str">
        <f>IF(ISERROR(VLOOKUP(A41,'Cadastro-Estoque'!A:J,1,FALSE)),"",VLOOKUP(A41,'Cadastro-Estoque'!A:J,3,FALSE))</f>
        <v/>
      </c>
    </row>
    <row r="42" spans="5:8">
      <c r="E42" s="140" t="str">
        <f t="shared" si="0"/>
        <v/>
      </c>
      <c r="F42" s="141" t="str">
        <f>IF(ISERROR(VLOOKUP(A42,'Cadastro-Estoque'!A:J,1,FALSE)),"",VLOOKUP(A42,'Cadastro-Estoque'!A:J,4,FALSE))</f>
        <v/>
      </c>
      <c r="G42" s="141" t="str">
        <f>IF(ISBLANK(A42),"",IF(ISERROR(VLOOKUP(A42,'Cadastro-Estoque'!A:J,1,FALSE)),"Produto não cadastrado",VLOOKUP(A42,'Cadastro-Estoque'!A:J,2,FALSE)))</f>
        <v/>
      </c>
      <c r="H42" s="141" t="str">
        <f>IF(ISERROR(VLOOKUP(A42,'Cadastro-Estoque'!A:J,1,FALSE)),"",VLOOKUP(A42,'Cadastro-Estoque'!A:J,3,FALSE))</f>
        <v/>
      </c>
    </row>
    <row r="43" spans="5:8">
      <c r="E43" s="140" t="str">
        <f t="shared" si="0"/>
        <v/>
      </c>
      <c r="F43" s="141" t="str">
        <f>IF(ISERROR(VLOOKUP(A43,'Cadastro-Estoque'!A:J,1,FALSE)),"",VLOOKUP(A43,'Cadastro-Estoque'!A:J,4,FALSE))</f>
        <v/>
      </c>
      <c r="G43" s="141" t="str">
        <f>IF(ISBLANK(A43),"",IF(ISERROR(VLOOKUP(A43,'Cadastro-Estoque'!A:J,1,FALSE)),"Produto não cadastrado",VLOOKUP(A43,'Cadastro-Estoque'!A:J,2,FALSE)))</f>
        <v/>
      </c>
      <c r="H43" s="141" t="str">
        <f>IF(ISERROR(VLOOKUP(A43,'Cadastro-Estoque'!A:J,1,FALSE)),"",VLOOKUP(A43,'Cadastro-Estoque'!A:J,3,FALSE))</f>
        <v/>
      </c>
    </row>
    <row r="44" spans="5:8">
      <c r="E44" s="140" t="str">
        <f t="shared" si="0"/>
        <v/>
      </c>
      <c r="F44" s="141" t="str">
        <f>IF(ISERROR(VLOOKUP(A44,'Cadastro-Estoque'!A:J,1,FALSE)),"",VLOOKUP(A44,'Cadastro-Estoque'!A:J,4,FALSE))</f>
        <v/>
      </c>
      <c r="G44" s="141" t="str">
        <f>IF(ISBLANK(A44),"",IF(ISERROR(VLOOKUP(A44,'Cadastro-Estoque'!A:J,1,FALSE)),"Produto não cadastrado",VLOOKUP(A44,'Cadastro-Estoque'!A:J,2,FALSE)))</f>
        <v/>
      </c>
      <c r="H44" s="141" t="str">
        <f>IF(ISERROR(VLOOKUP(A44,'Cadastro-Estoque'!A:J,1,FALSE)),"",VLOOKUP(A44,'Cadastro-Estoque'!A:J,3,FALSE))</f>
        <v/>
      </c>
    </row>
    <row r="45" spans="5:8">
      <c r="E45" s="140" t="str">
        <f t="shared" si="0"/>
        <v/>
      </c>
      <c r="F45" s="141" t="str">
        <f>IF(ISERROR(VLOOKUP(A45,'Cadastro-Estoque'!A:J,1,FALSE)),"",VLOOKUP(A45,'Cadastro-Estoque'!A:J,4,FALSE))</f>
        <v/>
      </c>
      <c r="G45" s="141" t="str">
        <f>IF(ISBLANK(A45),"",IF(ISERROR(VLOOKUP(A45,'Cadastro-Estoque'!A:J,1,FALSE)),"Produto não cadastrado",VLOOKUP(A45,'Cadastro-Estoque'!A:J,2,FALSE)))</f>
        <v/>
      </c>
      <c r="H45" s="141" t="str">
        <f>IF(ISERROR(VLOOKUP(A45,'Cadastro-Estoque'!A:J,1,FALSE)),"",VLOOKUP(A45,'Cadastro-Estoque'!A:J,3,FALSE))</f>
        <v/>
      </c>
    </row>
    <row r="46" spans="5:8">
      <c r="E46" s="140" t="str">
        <f t="shared" si="0"/>
        <v/>
      </c>
      <c r="F46" s="141" t="str">
        <f>IF(ISERROR(VLOOKUP(A46,'Cadastro-Estoque'!A:J,1,FALSE)),"",VLOOKUP(A46,'Cadastro-Estoque'!A:J,4,FALSE))</f>
        <v/>
      </c>
      <c r="G46" s="141" t="str">
        <f>IF(ISBLANK(A46),"",IF(ISERROR(VLOOKUP(A46,'Cadastro-Estoque'!A:J,1,FALSE)),"Produto não cadastrado",VLOOKUP(A46,'Cadastro-Estoque'!A:J,2,FALSE)))</f>
        <v/>
      </c>
      <c r="H46" s="141" t="str">
        <f>IF(ISERROR(VLOOKUP(A46,'Cadastro-Estoque'!A:J,1,FALSE)),"",VLOOKUP(A46,'Cadastro-Estoque'!A:J,3,FALSE))</f>
        <v/>
      </c>
    </row>
    <row r="47" spans="5:8">
      <c r="E47" s="140" t="str">
        <f t="shared" si="0"/>
        <v/>
      </c>
      <c r="F47" s="141" t="str">
        <f>IF(ISERROR(VLOOKUP(A47,'Cadastro-Estoque'!A:J,1,FALSE)),"",VLOOKUP(A47,'Cadastro-Estoque'!A:J,4,FALSE))</f>
        <v/>
      </c>
      <c r="G47" s="141" t="str">
        <f>IF(ISBLANK(A47),"",IF(ISERROR(VLOOKUP(A47,'Cadastro-Estoque'!A:J,1,FALSE)),"Produto não cadastrado",VLOOKUP(A47,'Cadastro-Estoque'!A:J,2,FALSE)))</f>
        <v/>
      </c>
      <c r="H47" s="141" t="str">
        <f>IF(ISERROR(VLOOKUP(A47,'Cadastro-Estoque'!A:J,1,FALSE)),"",VLOOKUP(A47,'Cadastro-Estoque'!A:J,3,FALSE))</f>
        <v/>
      </c>
    </row>
    <row r="48" spans="5:8">
      <c r="E48" s="140" t="str">
        <f t="shared" si="0"/>
        <v/>
      </c>
      <c r="F48" s="141" t="str">
        <f>IF(ISERROR(VLOOKUP(A48,'Cadastro-Estoque'!A:J,1,FALSE)),"",VLOOKUP(A48,'Cadastro-Estoque'!A:J,4,FALSE))</f>
        <v/>
      </c>
      <c r="G48" s="141" t="str">
        <f>IF(ISBLANK(A48),"",IF(ISERROR(VLOOKUP(A48,'Cadastro-Estoque'!A:J,1,FALSE)),"Produto não cadastrado",VLOOKUP(A48,'Cadastro-Estoque'!A:J,2,FALSE)))</f>
        <v/>
      </c>
      <c r="H48" s="141" t="str">
        <f>IF(ISERROR(VLOOKUP(A48,'Cadastro-Estoque'!A:J,1,FALSE)),"",VLOOKUP(A48,'Cadastro-Estoque'!A:J,3,FALSE))</f>
        <v/>
      </c>
    </row>
    <row r="49" spans="5:8">
      <c r="E49" s="140" t="str">
        <f t="shared" si="0"/>
        <v/>
      </c>
      <c r="F49" s="141" t="str">
        <f>IF(ISERROR(VLOOKUP(A49,'Cadastro-Estoque'!A:J,1,FALSE)),"",VLOOKUP(A49,'Cadastro-Estoque'!A:J,4,FALSE))</f>
        <v/>
      </c>
      <c r="G49" s="141" t="str">
        <f>IF(ISBLANK(A49),"",IF(ISERROR(VLOOKUP(A49,'Cadastro-Estoque'!A:J,1,FALSE)),"Produto não cadastrado",VLOOKUP(A49,'Cadastro-Estoque'!A:J,2,FALSE)))</f>
        <v/>
      </c>
      <c r="H49" s="141" t="str">
        <f>IF(ISERROR(VLOOKUP(A49,'Cadastro-Estoque'!A:J,1,FALSE)),"",VLOOKUP(A49,'Cadastro-Estoque'!A:J,3,FALSE))</f>
        <v/>
      </c>
    </row>
    <row r="50" spans="5:8">
      <c r="E50" s="140" t="str">
        <f t="shared" si="0"/>
        <v/>
      </c>
      <c r="F50" s="141" t="str">
        <f>IF(ISERROR(VLOOKUP(A50,'Cadastro-Estoque'!A:J,1,FALSE)),"",VLOOKUP(A50,'Cadastro-Estoque'!A:J,4,FALSE))</f>
        <v/>
      </c>
      <c r="G50" s="141" t="str">
        <f>IF(ISBLANK(A50),"",IF(ISERROR(VLOOKUP(A50,'Cadastro-Estoque'!A:J,1,FALSE)),"Produto não cadastrado",VLOOKUP(A50,'Cadastro-Estoque'!A:J,2,FALSE)))</f>
        <v/>
      </c>
      <c r="H50" s="141" t="str">
        <f>IF(ISERROR(VLOOKUP(A50,'Cadastro-Estoque'!A:J,1,FALSE)),"",VLOOKUP(A50,'Cadastro-Estoque'!A:J,3,FALSE))</f>
        <v/>
      </c>
    </row>
    <row r="51" spans="5:8">
      <c r="E51" s="140" t="str">
        <f t="shared" si="0"/>
        <v/>
      </c>
      <c r="F51" s="141" t="str">
        <f>IF(ISERROR(VLOOKUP(A51,'Cadastro-Estoque'!A:J,1,FALSE)),"",VLOOKUP(A51,'Cadastro-Estoque'!A:J,4,FALSE))</f>
        <v/>
      </c>
      <c r="G51" s="141" t="str">
        <f>IF(ISBLANK(A51),"",IF(ISERROR(VLOOKUP(A51,'Cadastro-Estoque'!A:J,1,FALSE)),"Produto não cadastrado",VLOOKUP(A51,'Cadastro-Estoque'!A:J,2,FALSE)))</f>
        <v/>
      </c>
      <c r="H51" s="141" t="str">
        <f>IF(ISERROR(VLOOKUP(A51,'Cadastro-Estoque'!A:J,1,FALSE)),"",VLOOKUP(A51,'Cadastro-Estoque'!A:J,3,FALSE))</f>
        <v/>
      </c>
    </row>
    <row r="52" spans="5:8">
      <c r="E52" s="140" t="str">
        <f t="shared" si="0"/>
        <v/>
      </c>
      <c r="F52" s="141" t="str">
        <f>IF(ISERROR(VLOOKUP(A52,'Cadastro-Estoque'!A:J,1,FALSE)),"",VLOOKUP(A52,'Cadastro-Estoque'!A:J,4,FALSE))</f>
        <v/>
      </c>
      <c r="G52" s="141" t="str">
        <f>IF(ISBLANK(A52),"",IF(ISERROR(VLOOKUP(A52,'Cadastro-Estoque'!A:J,1,FALSE)),"Produto não cadastrado",VLOOKUP(A52,'Cadastro-Estoque'!A:J,2,FALSE)))</f>
        <v/>
      </c>
      <c r="H52" s="141" t="str">
        <f>IF(ISERROR(VLOOKUP(A52,'Cadastro-Estoque'!A:J,1,FALSE)),"",VLOOKUP(A52,'Cadastro-Estoque'!A:J,3,FALSE))</f>
        <v/>
      </c>
    </row>
    <row r="53" spans="5:8">
      <c r="E53" s="140" t="str">
        <f t="shared" si="0"/>
        <v/>
      </c>
      <c r="F53" s="141" t="str">
        <f>IF(ISERROR(VLOOKUP(A53,'Cadastro-Estoque'!A:J,1,FALSE)),"",VLOOKUP(A53,'Cadastro-Estoque'!A:J,4,FALSE))</f>
        <v/>
      </c>
      <c r="G53" s="141" t="str">
        <f>IF(ISBLANK(A53),"",IF(ISERROR(VLOOKUP(A53,'Cadastro-Estoque'!A:J,1,FALSE)),"Produto não cadastrado",VLOOKUP(A53,'Cadastro-Estoque'!A:J,2,FALSE)))</f>
        <v/>
      </c>
      <c r="H53" s="141" t="str">
        <f>IF(ISERROR(VLOOKUP(A53,'Cadastro-Estoque'!A:J,1,FALSE)),"",VLOOKUP(A53,'Cadastro-Estoque'!A:J,3,FALSE))</f>
        <v/>
      </c>
    </row>
    <row r="54" spans="5:8">
      <c r="E54" s="140" t="str">
        <f t="shared" si="0"/>
        <v/>
      </c>
      <c r="F54" s="141" t="str">
        <f>IF(ISERROR(VLOOKUP(A54,'Cadastro-Estoque'!A:J,1,FALSE)),"",VLOOKUP(A54,'Cadastro-Estoque'!A:J,4,FALSE))</f>
        <v/>
      </c>
      <c r="G54" s="141" t="str">
        <f>IF(ISBLANK(A54),"",IF(ISERROR(VLOOKUP(A54,'Cadastro-Estoque'!A:J,1,FALSE)),"Produto não cadastrado",VLOOKUP(A54,'Cadastro-Estoque'!A:J,2,FALSE)))</f>
        <v/>
      </c>
      <c r="H54" s="141" t="str">
        <f>IF(ISERROR(VLOOKUP(A54,'Cadastro-Estoque'!A:J,1,FALSE)),"",VLOOKUP(A54,'Cadastro-Estoque'!A:J,3,FALSE))</f>
        <v/>
      </c>
    </row>
    <row r="55" spans="5:8">
      <c r="E55" s="140" t="str">
        <f t="shared" si="0"/>
        <v/>
      </c>
      <c r="F55" s="141" t="str">
        <f>IF(ISERROR(VLOOKUP(A55,'Cadastro-Estoque'!A:J,1,FALSE)),"",VLOOKUP(A55,'Cadastro-Estoque'!A:J,4,FALSE))</f>
        <v/>
      </c>
      <c r="G55" s="141" t="str">
        <f>IF(ISBLANK(A55),"",IF(ISERROR(VLOOKUP(A55,'Cadastro-Estoque'!A:J,1,FALSE)),"Produto não cadastrado",VLOOKUP(A55,'Cadastro-Estoque'!A:J,2,FALSE)))</f>
        <v/>
      </c>
      <c r="H55" s="141" t="str">
        <f>IF(ISERROR(VLOOKUP(A55,'Cadastro-Estoque'!A:J,1,FALSE)),"",VLOOKUP(A55,'Cadastro-Estoque'!A:J,3,FALSE))</f>
        <v/>
      </c>
    </row>
    <row r="56" spans="5:8">
      <c r="E56" s="140" t="str">
        <f t="shared" si="0"/>
        <v/>
      </c>
      <c r="F56" s="141" t="str">
        <f>IF(ISERROR(VLOOKUP(A56,'Cadastro-Estoque'!A:J,1,FALSE)),"",VLOOKUP(A56,'Cadastro-Estoque'!A:J,4,FALSE))</f>
        <v/>
      </c>
      <c r="G56" s="141" t="str">
        <f>IF(ISBLANK(A56),"",IF(ISERROR(VLOOKUP(A56,'Cadastro-Estoque'!A:J,1,FALSE)),"Produto não cadastrado",VLOOKUP(A56,'Cadastro-Estoque'!A:J,2,FALSE)))</f>
        <v/>
      </c>
      <c r="H56" s="141" t="str">
        <f>IF(ISERROR(VLOOKUP(A56,'Cadastro-Estoque'!A:J,1,FALSE)),"",VLOOKUP(A56,'Cadastro-Estoque'!A:J,3,FALSE))</f>
        <v/>
      </c>
    </row>
    <row r="57" spans="5:8">
      <c r="E57" s="140" t="str">
        <f t="shared" si="0"/>
        <v/>
      </c>
      <c r="F57" s="141" t="str">
        <f>IF(ISERROR(VLOOKUP(A57,'Cadastro-Estoque'!A:J,1,FALSE)),"",VLOOKUP(A57,'Cadastro-Estoque'!A:J,4,FALSE))</f>
        <v/>
      </c>
      <c r="G57" s="141" t="str">
        <f>IF(ISBLANK(A57),"",IF(ISERROR(VLOOKUP(A57,'Cadastro-Estoque'!A:J,1,FALSE)),"Produto não cadastrado",VLOOKUP(A57,'Cadastro-Estoque'!A:J,2,FALSE)))</f>
        <v/>
      </c>
      <c r="H57" s="141" t="str">
        <f>IF(ISERROR(VLOOKUP(A57,'Cadastro-Estoque'!A:J,1,FALSE)),"",VLOOKUP(A57,'Cadastro-Estoque'!A:J,3,FALSE))</f>
        <v/>
      </c>
    </row>
    <row r="58" spans="5:8">
      <c r="E58" s="140" t="str">
        <f t="shared" si="0"/>
        <v/>
      </c>
      <c r="F58" s="141" t="str">
        <f>IF(ISERROR(VLOOKUP(A58,'Cadastro-Estoque'!A:J,1,FALSE)),"",VLOOKUP(A58,'Cadastro-Estoque'!A:J,4,FALSE))</f>
        <v/>
      </c>
      <c r="G58" s="141" t="str">
        <f>IF(ISBLANK(A58),"",IF(ISERROR(VLOOKUP(A58,'Cadastro-Estoque'!A:J,1,FALSE)),"Produto não cadastrado",VLOOKUP(A58,'Cadastro-Estoque'!A:J,2,FALSE)))</f>
        <v/>
      </c>
      <c r="H58" s="141" t="str">
        <f>IF(ISERROR(VLOOKUP(A58,'Cadastro-Estoque'!A:J,1,FALSE)),"",VLOOKUP(A58,'Cadastro-Estoque'!A:J,3,FALSE))</f>
        <v/>
      </c>
    </row>
    <row r="59" spans="5:8">
      <c r="E59" s="140" t="str">
        <f t="shared" si="0"/>
        <v/>
      </c>
      <c r="F59" s="141" t="str">
        <f>IF(ISERROR(VLOOKUP(A59,'Cadastro-Estoque'!A:J,1,FALSE)),"",VLOOKUP(A59,'Cadastro-Estoque'!A:J,4,FALSE))</f>
        <v/>
      </c>
      <c r="G59" s="141" t="str">
        <f>IF(ISBLANK(A59),"",IF(ISERROR(VLOOKUP(A59,'Cadastro-Estoque'!A:J,1,FALSE)),"Produto não cadastrado",VLOOKUP(A59,'Cadastro-Estoque'!A:J,2,FALSE)))</f>
        <v/>
      </c>
      <c r="H59" s="141" t="str">
        <f>IF(ISERROR(VLOOKUP(A59,'Cadastro-Estoque'!A:J,1,FALSE)),"",VLOOKUP(A59,'Cadastro-Estoque'!A:J,3,FALSE))</f>
        <v/>
      </c>
    </row>
    <row r="60" spans="5:8">
      <c r="E60" s="140" t="str">
        <f t="shared" si="0"/>
        <v/>
      </c>
      <c r="F60" s="141" t="str">
        <f>IF(ISERROR(VLOOKUP(A60,'Cadastro-Estoque'!A:J,1,FALSE)),"",VLOOKUP(A60,'Cadastro-Estoque'!A:J,4,FALSE))</f>
        <v/>
      </c>
      <c r="G60" s="141" t="str">
        <f>IF(ISBLANK(A60),"",IF(ISERROR(VLOOKUP(A60,'Cadastro-Estoque'!A:J,1,FALSE)),"Produto não cadastrado",VLOOKUP(A60,'Cadastro-Estoque'!A:J,2,FALSE)))</f>
        <v/>
      </c>
      <c r="H60" s="141" t="str">
        <f>IF(ISERROR(VLOOKUP(A60,'Cadastro-Estoque'!A:J,1,FALSE)),"",VLOOKUP(A60,'Cadastro-Estoque'!A:J,3,FALSE))</f>
        <v/>
      </c>
    </row>
    <row r="61" spans="5:8">
      <c r="E61" s="140" t="str">
        <f t="shared" si="0"/>
        <v/>
      </c>
      <c r="F61" s="141" t="str">
        <f>IF(ISERROR(VLOOKUP(A61,'Cadastro-Estoque'!A:J,1,FALSE)),"",VLOOKUP(A61,'Cadastro-Estoque'!A:J,4,FALSE))</f>
        <v/>
      </c>
      <c r="G61" s="141" t="str">
        <f>IF(ISBLANK(A61),"",IF(ISERROR(VLOOKUP(A61,'Cadastro-Estoque'!A:J,1,FALSE)),"Produto não cadastrado",VLOOKUP(A61,'Cadastro-Estoque'!A:J,2,FALSE)))</f>
        <v/>
      </c>
      <c r="H61" s="141" t="str">
        <f>IF(ISERROR(VLOOKUP(A61,'Cadastro-Estoque'!A:J,1,FALSE)),"",VLOOKUP(A61,'Cadastro-Estoque'!A:J,3,FALSE))</f>
        <v/>
      </c>
    </row>
    <row r="62" spans="5:8">
      <c r="E62" s="140" t="str">
        <f t="shared" si="0"/>
        <v/>
      </c>
      <c r="F62" s="141" t="str">
        <f>IF(ISERROR(VLOOKUP(A62,'Cadastro-Estoque'!A:J,1,FALSE)),"",VLOOKUP(A62,'Cadastro-Estoque'!A:J,4,FALSE))</f>
        <v/>
      </c>
      <c r="G62" s="141" t="str">
        <f>IF(ISBLANK(A62),"",IF(ISERROR(VLOOKUP(A62,'Cadastro-Estoque'!A:J,1,FALSE)),"Produto não cadastrado",VLOOKUP(A62,'Cadastro-Estoque'!A:J,2,FALSE)))</f>
        <v/>
      </c>
      <c r="H62" s="141" t="str">
        <f>IF(ISERROR(VLOOKUP(A62,'Cadastro-Estoque'!A:J,1,FALSE)),"",VLOOKUP(A62,'Cadastro-Estoque'!A:J,3,FALSE))</f>
        <v/>
      </c>
    </row>
    <row r="63" spans="5:8">
      <c r="E63" s="140" t="str">
        <f t="shared" si="0"/>
        <v/>
      </c>
      <c r="F63" s="141" t="str">
        <f>IF(ISERROR(VLOOKUP(A63,'Cadastro-Estoque'!A:J,1,FALSE)),"",VLOOKUP(A63,'Cadastro-Estoque'!A:J,4,FALSE))</f>
        <v/>
      </c>
      <c r="G63" s="141" t="str">
        <f>IF(ISBLANK(A63),"",IF(ISERROR(VLOOKUP(A63,'Cadastro-Estoque'!A:J,1,FALSE)),"Produto não cadastrado",VLOOKUP(A63,'Cadastro-Estoque'!A:J,2,FALSE)))</f>
        <v/>
      </c>
      <c r="H63" s="141" t="str">
        <f>IF(ISERROR(VLOOKUP(A63,'Cadastro-Estoque'!A:J,1,FALSE)),"",VLOOKUP(A63,'Cadastro-Estoque'!A:J,3,FALSE))</f>
        <v/>
      </c>
    </row>
    <row r="64" spans="5:8">
      <c r="E64" s="140" t="str">
        <f t="shared" si="0"/>
        <v/>
      </c>
      <c r="F64" s="141" t="str">
        <f>IF(ISERROR(VLOOKUP(A64,'Cadastro-Estoque'!A:J,1,FALSE)),"",VLOOKUP(A64,'Cadastro-Estoque'!A:J,4,FALSE))</f>
        <v/>
      </c>
      <c r="G64" s="141" t="str">
        <f>IF(ISBLANK(A64),"",IF(ISERROR(VLOOKUP(A64,'Cadastro-Estoque'!A:J,1,FALSE)),"Produto não cadastrado",VLOOKUP(A64,'Cadastro-Estoque'!A:J,2,FALSE)))</f>
        <v/>
      </c>
      <c r="H64" s="141" t="str">
        <f>IF(ISERROR(VLOOKUP(A64,'Cadastro-Estoque'!A:J,1,FALSE)),"",VLOOKUP(A64,'Cadastro-Estoque'!A:J,3,FALSE))</f>
        <v/>
      </c>
    </row>
    <row r="65" spans="5:8">
      <c r="E65" s="140" t="str">
        <f t="shared" si="0"/>
        <v/>
      </c>
      <c r="F65" s="141" t="str">
        <f>IF(ISERROR(VLOOKUP(A65,'Cadastro-Estoque'!A:J,1,FALSE)),"",VLOOKUP(A65,'Cadastro-Estoque'!A:J,4,FALSE))</f>
        <v/>
      </c>
      <c r="G65" s="141" t="str">
        <f>IF(ISBLANK(A65),"",IF(ISERROR(VLOOKUP(A65,'Cadastro-Estoque'!A:J,1,FALSE)),"Produto não cadastrado",VLOOKUP(A65,'Cadastro-Estoque'!A:J,2,FALSE)))</f>
        <v/>
      </c>
      <c r="H65" s="141" t="str">
        <f>IF(ISERROR(VLOOKUP(A65,'Cadastro-Estoque'!A:J,1,FALSE)),"",VLOOKUP(A65,'Cadastro-Estoque'!A:J,3,FALSE))</f>
        <v/>
      </c>
    </row>
    <row r="66" spans="5:8">
      <c r="E66" s="140" t="str">
        <f t="shared" si="0"/>
        <v/>
      </c>
      <c r="F66" s="141" t="str">
        <f>IF(ISERROR(VLOOKUP(A66,'Cadastro-Estoque'!A:J,1,FALSE)),"",VLOOKUP(A66,'Cadastro-Estoque'!A:J,4,FALSE))</f>
        <v/>
      </c>
      <c r="G66" s="141" t="str">
        <f>IF(ISBLANK(A66),"",IF(ISERROR(VLOOKUP(A66,'Cadastro-Estoque'!A:J,1,FALSE)),"Produto não cadastrado",VLOOKUP(A66,'Cadastro-Estoque'!A:J,2,FALSE)))</f>
        <v/>
      </c>
      <c r="H66" s="141" t="str">
        <f>IF(ISERROR(VLOOKUP(A66,'Cadastro-Estoque'!A:J,1,FALSE)),"",VLOOKUP(A66,'Cadastro-Estoque'!A:J,3,FALSE))</f>
        <v/>
      </c>
    </row>
    <row r="67" spans="5:8">
      <c r="E67" s="140" t="str">
        <f t="shared" si="0"/>
        <v/>
      </c>
      <c r="F67" s="141" t="str">
        <f>IF(ISERROR(VLOOKUP(A67,'Cadastro-Estoque'!A:J,1,FALSE)),"",VLOOKUP(A67,'Cadastro-Estoque'!A:J,4,FALSE))</f>
        <v/>
      </c>
      <c r="G67" s="141" t="str">
        <f>IF(ISBLANK(A67),"",IF(ISERROR(VLOOKUP(A67,'Cadastro-Estoque'!A:J,1,FALSE)),"Produto não cadastrado",VLOOKUP(A67,'Cadastro-Estoque'!A:J,2,FALSE)))</f>
        <v/>
      </c>
      <c r="H67" s="141" t="str">
        <f>IF(ISERROR(VLOOKUP(A67,'Cadastro-Estoque'!A:J,1,FALSE)),"",VLOOKUP(A67,'Cadastro-Estoque'!A:J,3,FALSE))</f>
        <v/>
      </c>
    </row>
    <row r="68" spans="5:8">
      <c r="E68" s="140" t="str">
        <f t="shared" ref="E68:E131" si="1">IF(ISBLANK(A68),"",C68*D68)</f>
        <v/>
      </c>
      <c r="F68" s="141" t="str">
        <f>IF(ISERROR(VLOOKUP(A68,'Cadastro-Estoque'!A:J,1,FALSE)),"",VLOOKUP(A68,'Cadastro-Estoque'!A:J,4,FALSE))</f>
        <v/>
      </c>
      <c r="G68" s="141" t="str">
        <f>IF(ISBLANK(A68),"",IF(ISERROR(VLOOKUP(A68,'Cadastro-Estoque'!A:J,1,FALSE)),"Produto não cadastrado",VLOOKUP(A68,'Cadastro-Estoque'!A:J,2,FALSE)))</f>
        <v/>
      </c>
      <c r="H68" s="141" t="str">
        <f>IF(ISERROR(VLOOKUP(A68,'Cadastro-Estoque'!A:J,1,FALSE)),"",VLOOKUP(A68,'Cadastro-Estoque'!A:J,3,FALSE))</f>
        <v/>
      </c>
    </row>
    <row r="69" spans="5:8">
      <c r="E69" s="140" t="str">
        <f t="shared" si="1"/>
        <v/>
      </c>
      <c r="F69" s="141" t="str">
        <f>IF(ISERROR(VLOOKUP(A69,'Cadastro-Estoque'!A:J,1,FALSE)),"",VLOOKUP(A69,'Cadastro-Estoque'!A:J,4,FALSE))</f>
        <v/>
      </c>
      <c r="G69" s="141" t="str">
        <f>IF(ISBLANK(A69),"",IF(ISERROR(VLOOKUP(A69,'Cadastro-Estoque'!A:J,1,FALSE)),"Produto não cadastrado",VLOOKUP(A69,'Cadastro-Estoque'!A:J,2,FALSE)))</f>
        <v/>
      </c>
      <c r="H69" s="141" t="str">
        <f>IF(ISERROR(VLOOKUP(A69,'Cadastro-Estoque'!A:J,1,FALSE)),"",VLOOKUP(A69,'Cadastro-Estoque'!A:J,3,FALSE))</f>
        <v/>
      </c>
    </row>
    <row r="70" spans="5:8">
      <c r="E70" s="140" t="str">
        <f t="shared" si="1"/>
        <v/>
      </c>
      <c r="F70" s="141" t="str">
        <f>IF(ISERROR(VLOOKUP(A70,'Cadastro-Estoque'!A:J,1,FALSE)),"",VLOOKUP(A70,'Cadastro-Estoque'!A:J,4,FALSE))</f>
        <v/>
      </c>
      <c r="G70" s="141" t="str">
        <f>IF(ISBLANK(A70),"",IF(ISERROR(VLOOKUP(A70,'Cadastro-Estoque'!A:J,1,FALSE)),"Produto não cadastrado",VLOOKUP(A70,'Cadastro-Estoque'!A:J,2,FALSE)))</f>
        <v/>
      </c>
      <c r="H70" s="141" t="str">
        <f>IF(ISERROR(VLOOKUP(A70,'Cadastro-Estoque'!A:J,1,FALSE)),"",VLOOKUP(A70,'Cadastro-Estoque'!A:J,3,FALSE))</f>
        <v/>
      </c>
    </row>
    <row r="71" spans="5:8">
      <c r="E71" s="140" t="str">
        <f t="shared" si="1"/>
        <v/>
      </c>
      <c r="F71" s="141" t="str">
        <f>IF(ISERROR(VLOOKUP(A71,'Cadastro-Estoque'!A:J,1,FALSE)),"",VLOOKUP(A71,'Cadastro-Estoque'!A:J,4,FALSE))</f>
        <v/>
      </c>
      <c r="G71" s="141" t="str">
        <f>IF(ISBLANK(A71),"",IF(ISERROR(VLOOKUP(A71,'Cadastro-Estoque'!A:J,1,FALSE)),"Produto não cadastrado",VLOOKUP(A71,'Cadastro-Estoque'!A:J,2,FALSE)))</f>
        <v/>
      </c>
      <c r="H71" s="141" t="str">
        <f>IF(ISERROR(VLOOKUP(A71,'Cadastro-Estoque'!A:J,1,FALSE)),"",VLOOKUP(A71,'Cadastro-Estoque'!A:J,3,FALSE))</f>
        <v/>
      </c>
    </row>
    <row r="72" spans="5:8">
      <c r="E72" s="140" t="str">
        <f t="shared" si="1"/>
        <v/>
      </c>
      <c r="F72" s="141" t="str">
        <f>IF(ISERROR(VLOOKUP(A72,'Cadastro-Estoque'!A:J,1,FALSE)),"",VLOOKUP(A72,'Cadastro-Estoque'!A:J,4,FALSE))</f>
        <v/>
      </c>
      <c r="G72" s="141" t="str">
        <f>IF(ISBLANK(A72),"",IF(ISERROR(VLOOKUP(A72,'Cadastro-Estoque'!A:J,1,FALSE)),"Produto não cadastrado",VLOOKUP(A72,'Cadastro-Estoque'!A:J,2,FALSE)))</f>
        <v/>
      </c>
      <c r="H72" s="141" t="str">
        <f>IF(ISERROR(VLOOKUP(A72,'Cadastro-Estoque'!A:J,1,FALSE)),"",VLOOKUP(A72,'Cadastro-Estoque'!A:J,3,FALSE))</f>
        <v/>
      </c>
    </row>
    <row r="73" spans="5:8">
      <c r="E73" s="140" t="str">
        <f t="shared" si="1"/>
        <v/>
      </c>
      <c r="F73" s="141" t="str">
        <f>IF(ISERROR(VLOOKUP(A73,'Cadastro-Estoque'!A:J,1,FALSE)),"",VLOOKUP(A73,'Cadastro-Estoque'!A:J,4,FALSE))</f>
        <v/>
      </c>
      <c r="G73" s="141" t="str">
        <f>IF(ISBLANK(A73),"",IF(ISERROR(VLOOKUP(A73,'Cadastro-Estoque'!A:J,1,FALSE)),"Produto não cadastrado",VLOOKUP(A73,'Cadastro-Estoque'!A:J,2,FALSE)))</f>
        <v/>
      </c>
      <c r="H73" s="141" t="str">
        <f>IF(ISERROR(VLOOKUP(A73,'Cadastro-Estoque'!A:J,1,FALSE)),"",VLOOKUP(A73,'Cadastro-Estoque'!A:J,3,FALSE))</f>
        <v/>
      </c>
    </row>
    <row r="74" spans="5:8">
      <c r="E74" s="140" t="str">
        <f t="shared" si="1"/>
        <v/>
      </c>
      <c r="F74" s="141" t="str">
        <f>IF(ISERROR(VLOOKUP(A74,'Cadastro-Estoque'!A:J,1,FALSE)),"",VLOOKUP(A74,'Cadastro-Estoque'!A:J,4,FALSE))</f>
        <v/>
      </c>
      <c r="G74" s="141" t="str">
        <f>IF(ISBLANK(A74),"",IF(ISERROR(VLOOKUP(A74,'Cadastro-Estoque'!A:J,1,FALSE)),"Produto não cadastrado",VLOOKUP(A74,'Cadastro-Estoque'!A:J,2,FALSE)))</f>
        <v/>
      </c>
      <c r="H74" s="141" t="str">
        <f>IF(ISERROR(VLOOKUP(A74,'Cadastro-Estoque'!A:J,1,FALSE)),"",VLOOKUP(A74,'Cadastro-Estoque'!A:J,3,FALSE))</f>
        <v/>
      </c>
    </row>
    <row r="75" spans="5:8">
      <c r="E75" s="140" t="str">
        <f t="shared" si="1"/>
        <v/>
      </c>
      <c r="F75" s="141" t="str">
        <f>IF(ISERROR(VLOOKUP(A75,'Cadastro-Estoque'!A:J,1,FALSE)),"",VLOOKUP(A75,'Cadastro-Estoque'!A:J,4,FALSE))</f>
        <v/>
      </c>
      <c r="G75" s="141" t="str">
        <f>IF(ISBLANK(A75),"",IF(ISERROR(VLOOKUP(A75,'Cadastro-Estoque'!A:J,1,FALSE)),"Produto não cadastrado",VLOOKUP(A75,'Cadastro-Estoque'!A:J,2,FALSE)))</f>
        <v/>
      </c>
      <c r="H75" s="141" t="str">
        <f>IF(ISERROR(VLOOKUP(A75,'Cadastro-Estoque'!A:J,1,FALSE)),"",VLOOKUP(A75,'Cadastro-Estoque'!A:J,3,FALSE))</f>
        <v/>
      </c>
    </row>
    <row r="76" spans="5:8">
      <c r="E76" s="140" t="str">
        <f t="shared" si="1"/>
        <v/>
      </c>
      <c r="F76" s="141" t="str">
        <f>IF(ISERROR(VLOOKUP(A76,'Cadastro-Estoque'!A:J,1,FALSE)),"",VLOOKUP(A76,'Cadastro-Estoque'!A:J,4,FALSE))</f>
        <v/>
      </c>
      <c r="G76" s="141" t="str">
        <f>IF(ISBLANK(A76),"",IF(ISERROR(VLOOKUP(A76,'Cadastro-Estoque'!A:J,1,FALSE)),"Produto não cadastrado",VLOOKUP(A76,'Cadastro-Estoque'!A:J,2,FALSE)))</f>
        <v/>
      </c>
      <c r="H76" s="141" t="str">
        <f>IF(ISERROR(VLOOKUP(A76,'Cadastro-Estoque'!A:J,1,FALSE)),"",VLOOKUP(A76,'Cadastro-Estoque'!A:J,3,FALSE))</f>
        <v/>
      </c>
    </row>
    <row r="77" spans="5:8">
      <c r="E77" s="140" t="str">
        <f t="shared" si="1"/>
        <v/>
      </c>
      <c r="F77" s="141" t="str">
        <f>IF(ISERROR(VLOOKUP(A77,'Cadastro-Estoque'!A:J,1,FALSE)),"",VLOOKUP(A77,'Cadastro-Estoque'!A:J,4,FALSE))</f>
        <v/>
      </c>
      <c r="G77" s="141" t="str">
        <f>IF(ISBLANK(A77),"",IF(ISERROR(VLOOKUP(A77,'Cadastro-Estoque'!A:J,1,FALSE)),"Produto não cadastrado",VLOOKUP(A77,'Cadastro-Estoque'!A:J,2,FALSE)))</f>
        <v/>
      </c>
      <c r="H77" s="141" t="str">
        <f>IF(ISERROR(VLOOKUP(A77,'Cadastro-Estoque'!A:J,1,FALSE)),"",VLOOKUP(A77,'Cadastro-Estoque'!A:J,3,FALSE))</f>
        <v/>
      </c>
    </row>
    <row r="78" spans="5:8">
      <c r="E78" s="140" t="str">
        <f t="shared" si="1"/>
        <v/>
      </c>
      <c r="F78" s="141" t="str">
        <f>IF(ISERROR(VLOOKUP(A78,'Cadastro-Estoque'!A:J,1,FALSE)),"",VLOOKUP(A78,'Cadastro-Estoque'!A:J,4,FALSE))</f>
        <v/>
      </c>
      <c r="G78" s="141" t="str">
        <f>IF(ISBLANK(A78),"",IF(ISERROR(VLOOKUP(A78,'Cadastro-Estoque'!A:J,1,FALSE)),"Produto não cadastrado",VLOOKUP(A78,'Cadastro-Estoque'!A:J,2,FALSE)))</f>
        <v/>
      </c>
      <c r="H78" s="141" t="str">
        <f>IF(ISERROR(VLOOKUP(A78,'Cadastro-Estoque'!A:J,1,FALSE)),"",VLOOKUP(A78,'Cadastro-Estoque'!A:J,3,FALSE))</f>
        <v/>
      </c>
    </row>
    <row r="79" spans="5:8">
      <c r="E79" s="140" t="str">
        <f t="shared" si="1"/>
        <v/>
      </c>
      <c r="F79" s="141" t="str">
        <f>IF(ISERROR(VLOOKUP(A79,'Cadastro-Estoque'!A:J,1,FALSE)),"",VLOOKUP(A79,'Cadastro-Estoque'!A:J,4,FALSE))</f>
        <v/>
      </c>
      <c r="G79" s="141" t="str">
        <f>IF(ISBLANK(A79),"",IF(ISERROR(VLOOKUP(A79,'Cadastro-Estoque'!A:J,1,FALSE)),"Produto não cadastrado",VLOOKUP(A79,'Cadastro-Estoque'!A:J,2,FALSE)))</f>
        <v/>
      </c>
      <c r="H79" s="141" t="str">
        <f>IF(ISERROR(VLOOKUP(A79,'Cadastro-Estoque'!A:J,1,FALSE)),"",VLOOKUP(A79,'Cadastro-Estoque'!A:J,3,FALSE))</f>
        <v/>
      </c>
    </row>
    <row r="80" spans="5:8">
      <c r="E80" s="140" t="str">
        <f t="shared" si="1"/>
        <v/>
      </c>
      <c r="F80" s="141" t="str">
        <f>IF(ISERROR(VLOOKUP(A80,'Cadastro-Estoque'!A:J,1,FALSE)),"",VLOOKUP(A80,'Cadastro-Estoque'!A:J,4,FALSE))</f>
        <v/>
      </c>
      <c r="G80" s="141" t="str">
        <f>IF(ISBLANK(A80),"",IF(ISERROR(VLOOKUP(A80,'Cadastro-Estoque'!A:J,1,FALSE)),"Produto não cadastrado",VLOOKUP(A80,'Cadastro-Estoque'!A:J,2,FALSE)))</f>
        <v/>
      </c>
      <c r="H80" s="141" t="str">
        <f>IF(ISERROR(VLOOKUP(A80,'Cadastro-Estoque'!A:J,1,FALSE)),"",VLOOKUP(A80,'Cadastro-Estoque'!A:J,3,FALSE))</f>
        <v/>
      </c>
    </row>
    <row r="81" spans="5:8">
      <c r="E81" s="140" t="str">
        <f t="shared" si="1"/>
        <v/>
      </c>
      <c r="F81" s="141" t="str">
        <f>IF(ISERROR(VLOOKUP(A81,'Cadastro-Estoque'!A:J,1,FALSE)),"",VLOOKUP(A81,'Cadastro-Estoque'!A:J,4,FALSE))</f>
        <v/>
      </c>
      <c r="G81" s="141" t="str">
        <f>IF(ISBLANK(A81),"",IF(ISERROR(VLOOKUP(A81,'Cadastro-Estoque'!A:J,1,FALSE)),"Produto não cadastrado",VLOOKUP(A81,'Cadastro-Estoque'!A:J,2,FALSE)))</f>
        <v/>
      </c>
      <c r="H81" s="141" t="str">
        <f>IF(ISERROR(VLOOKUP(A81,'Cadastro-Estoque'!A:J,1,FALSE)),"",VLOOKUP(A81,'Cadastro-Estoque'!A:J,3,FALSE))</f>
        <v/>
      </c>
    </row>
    <row r="82" spans="5:8">
      <c r="E82" s="140" t="str">
        <f t="shared" si="1"/>
        <v/>
      </c>
      <c r="F82" s="141" t="str">
        <f>IF(ISERROR(VLOOKUP(A82,'Cadastro-Estoque'!A:J,1,FALSE)),"",VLOOKUP(A82,'Cadastro-Estoque'!A:J,4,FALSE))</f>
        <v/>
      </c>
      <c r="G82" s="141" t="str">
        <f>IF(ISBLANK(A82),"",IF(ISERROR(VLOOKUP(A82,'Cadastro-Estoque'!A:J,1,FALSE)),"Produto não cadastrado",VLOOKUP(A82,'Cadastro-Estoque'!A:J,2,FALSE)))</f>
        <v/>
      </c>
      <c r="H82" s="141" t="str">
        <f>IF(ISERROR(VLOOKUP(A82,'Cadastro-Estoque'!A:J,1,FALSE)),"",VLOOKUP(A82,'Cadastro-Estoque'!A:J,3,FALSE))</f>
        <v/>
      </c>
    </row>
    <row r="83" spans="5:8">
      <c r="E83" s="140" t="str">
        <f t="shared" si="1"/>
        <v/>
      </c>
      <c r="F83" s="141" t="str">
        <f>IF(ISERROR(VLOOKUP(A83,'Cadastro-Estoque'!A:J,1,FALSE)),"",VLOOKUP(A83,'Cadastro-Estoque'!A:J,4,FALSE))</f>
        <v/>
      </c>
      <c r="G83" s="141" t="str">
        <f>IF(ISBLANK(A83),"",IF(ISERROR(VLOOKUP(A83,'Cadastro-Estoque'!A:J,1,FALSE)),"Produto não cadastrado",VLOOKUP(A83,'Cadastro-Estoque'!A:J,2,FALSE)))</f>
        <v/>
      </c>
      <c r="H83" s="141" t="str">
        <f>IF(ISERROR(VLOOKUP(A83,'Cadastro-Estoque'!A:J,1,FALSE)),"",VLOOKUP(A83,'Cadastro-Estoque'!A:J,3,FALSE))</f>
        <v/>
      </c>
    </row>
    <row r="84" spans="5:8">
      <c r="E84" s="140" t="str">
        <f t="shared" si="1"/>
        <v/>
      </c>
      <c r="F84" s="141" t="str">
        <f>IF(ISERROR(VLOOKUP(A84,'Cadastro-Estoque'!A:J,1,FALSE)),"",VLOOKUP(A84,'Cadastro-Estoque'!A:J,4,FALSE))</f>
        <v/>
      </c>
      <c r="G84" s="141" t="str">
        <f>IF(ISBLANK(A84),"",IF(ISERROR(VLOOKUP(A84,'Cadastro-Estoque'!A:J,1,FALSE)),"Produto não cadastrado",VLOOKUP(A84,'Cadastro-Estoque'!A:J,2,FALSE)))</f>
        <v/>
      </c>
      <c r="H84" s="141" t="str">
        <f>IF(ISERROR(VLOOKUP(A84,'Cadastro-Estoque'!A:J,1,FALSE)),"",VLOOKUP(A84,'Cadastro-Estoque'!A:J,3,FALSE))</f>
        <v/>
      </c>
    </row>
    <row r="85" spans="5:8">
      <c r="E85" s="140" t="str">
        <f t="shared" si="1"/>
        <v/>
      </c>
      <c r="F85" s="141" t="str">
        <f>IF(ISERROR(VLOOKUP(A85,'Cadastro-Estoque'!A:J,1,FALSE)),"",VLOOKUP(A85,'Cadastro-Estoque'!A:J,4,FALSE))</f>
        <v/>
      </c>
      <c r="G85" s="141" t="str">
        <f>IF(ISBLANK(A85),"",IF(ISERROR(VLOOKUP(A85,'Cadastro-Estoque'!A:J,1,FALSE)),"Produto não cadastrado",VLOOKUP(A85,'Cadastro-Estoque'!A:J,2,FALSE)))</f>
        <v/>
      </c>
      <c r="H85" s="141" t="str">
        <f>IF(ISERROR(VLOOKUP(A85,'Cadastro-Estoque'!A:J,1,FALSE)),"",VLOOKUP(A85,'Cadastro-Estoque'!A:J,3,FALSE))</f>
        <v/>
      </c>
    </row>
    <row r="86" spans="5:8">
      <c r="E86" s="140" t="str">
        <f t="shared" si="1"/>
        <v/>
      </c>
      <c r="F86" s="141" t="str">
        <f>IF(ISERROR(VLOOKUP(A86,'Cadastro-Estoque'!A:J,1,FALSE)),"",VLOOKUP(A86,'Cadastro-Estoque'!A:J,4,FALSE))</f>
        <v/>
      </c>
      <c r="G86" s="141" t="str">
        <f>IF(ISBLANK(A86),"",IF(ISERROR(VLOOKUP(A86,'Cadastro-Estoque'!A:J,1,FALSE)),"Produto não cadastrado",VLOOKUP(A86,'Cadastro-Estoque'!A:J,2,FALSE)))</f>
        <v/>
      </c>
      <c r="H86" s="141" t="str">
        <f>IF(ISERROR(VLOOKUP(A86,'Cadastro-Estoque'!A:J,1,FALSE)),"",VLOOKUP(A86,'Cadastro-Estoque'!A:J,3,FALSE))</f>
        <v/>
      </c>
    </row>
    <row r="87" spans="5:8">
      <c r="E87" s="140" t="str">
        <f t="shared" si="1"/>
        <v/>
      </c>
      <c r="F87" s="141" t="str">
        <f>IF(ISERROR(VLOOKUP(A87,'Cadastro-Estoque'!A:J,1,FALSE)),"",VLOOKUP(A87,'Cadastro-Estoque'!A:J,4,FALSE))</f>
        <v/>
      </c>
      <c r="G87" s="141" t="str">
        <f>IF(ISBLANK(A87),"",IF(ISERROR(VLOOKUP(A87,'Cadastro-Estoque'!A:J,1,FALSE)),"Produto não cadastrado",VLOOKUP(A87,'Cadastro-Estoque'!A:J,2,FALSE)))</f>
        <v/>
      </c>
      <c r="H87" s="141" t="str">
        <f>IF(ISERROR(VLOOKUP(A87,'Cadastro-Estoque'!A:J,1,FALSE)),"",VLOOKUP(A87,'Cadastro-Estoque'!A:J,3,FALSE))</f>
        <v/>
      </c>
    </row>
    <row r="88" spans="5:8">
      <c r="E88" s="140" t="str">
        <f t="shared" si="1"/>
        <v/>
      </c>
      <c r="F88" s="141" t="str">
        <f>IF(ISERROR(VLOOKUP(A88,'Cadastro-Estoque'!A:J,1,FALSE)),"",VLOOKUP(A88,'Cadastro-Estoque'!A:J,4,FALSE))</f>
        <v/>
      </c>
      <c r="G88" s="141" t="str">
        <f>IF(ISBLANK(A88),"",IF(ISERROR(VLOOKUP(A88,'Cadastro-Estoque'!A:J,1,FALSE)),"Produto não cadastrado",VLOOKUP(A88,'Cadastro-Estoque'!A:J,2,FALSE)))</f>
        <v/>
      </c>
      <c r="H88" s="141" t="str">
        <f>IF(ISERROR(VLOOKUP(A88,'Cadastro-Estoque'!A:J,1,FALSE)),"",VLOOKUP(A88,'Cadastro-Estoque'!A:J,3,FALSE))</f>
        <v/>
      </c>
    </row>
    <row r="89" spans="5:8">
      <c r="E89" s="140" t="str">
        <f t="shared" si="1"/>
        <v/>
      </c>
      <c r="F89" s="141" t="str">
        <f>IF(ISERROR(VLOOKUP(A89,'Cadastro-Estoque'!A:J,1,FALSE)),"",VLOOKUP(A89,'Cadastro-Estoque'!A:J,4,FALSE))</f>
        <v/>
      </c>
      <c r="G89" s="141" t="str">
        <f>IF(ISBLANK(A89),"",IF(ISERROR(VLOOKUP(A89,'Cadastro-Estoque'!A:J,1,FALSE)),"Produto não cadastrado",VLOOKUP(A89,'Cadastro-Estoque'!A:J,2,FALSE)))</f>
        <v/>
      </c>
      <c r="H89" s="141" t="str">
        <f>IF(ISERROR(VLOOKUP(A89,'Cadastro-Estoque'!A:J,1,FALSE)),"",VLOOKUP(A89,'Cadastro-Estoque'!A:J,3,FALSE))</f>
        <v/>
      </c>
    </row>
    <row r="90" spans="5:8">
      <c r="E90" s="140" t="str">
        <f t="shared" si="1"/>
        <v/>
      </c>
      <c r="F90" s="141" t="str">
        <f>IF(ISERROR(VLOOKUP(A90,'Cadastro-Estoque'!A:J,1,FALSE)),"",VLOOKUP(A90,'Cadastro-Estoque'!A:J,4,FALSE))</f>
        <v/>
      </c>
      <c r="G90" s="141" t="str">
        <f>IF(ISBLANK(A90),"",IF(ISERROR(VLOOKUP(A90,'Cadastro-Estoque'!A:J,1,FALSE)),"Produto não cadastrado",VLOOKUP(A90,'Cadastro-Estoque'!A:J,2,FALSE)))</f>
        <v/>
      </c>
      <c r="H90" s="141" t="str">
        <f>IF(ISERROR(VLOOKUP(A90,'Cadastro-Estoque'!A:J,1,FALSE)),"",VLOOKUP(A90,'Cadastro-Estoque'!A:J,3,FALSE))</f>
        <v/>
      </c>
    </row>
    <row r="91" spans="5:8">
      <c r="E91" s="140" t="str">
        <f t="shared" si="1"/>
        <v/>
      </c>
      <c r="F91" s="141" t="str">
        <f>IF(ISERROR(VLOOKUP(A91,'Cadastro-Estoque'!A:J,1,FALSE)),"",VLOOKUP(A91,'Cadastro-Estoque'!A:J,4,FALSE))</f>
        <v/>
      </c>
      <c r="G91" s="141" t="str">
        <f>IF(ISBLANK(A91),"",IF(ISERROR(VLOOKUP(A91,'Cadastro-Estoque'!A:J,1,FALSE)),"Produto não cadastrado",VLOOKUP(A91,'Cadastro-Estoque'!A:J,2,FALSE)))</f>
        <v/>
      </c>
      <c r="H91" s="141" t="str">
        <f>IF(ISERROR(VLOOKUP(A91,'Cadastro-Estoque'!A:J,1,FALSE)),"",VLOOKUP(A91,'Cadastro-Estoque'!A:J,3,FALSE))</f>
        <v/>
      </c>
    </row>
    <row r="92" spans="5:8">
      <c r="E92" s="140" t="str">
        <f t="shared" si="1"/>
        <v/>
      </c>
      <c r="F92" s="141" t="str">
        <f>IF(ISERROR(VLOOKUP(A92,'Cadastro-Estoque'!A:J,1,FALSE)),"",VLOOKUP(A92,'Cadastro-Estoque'!A:J,4,FALSE))</f>
        <v/>
      </c>
      <c r="G92" s="141" t="str">
        <f>IF(ISBLANK(A92),"",IF(ISERROR(VLOOKUP(A92,'Cadastro-Estoque'!A:J,1,FALSE)),"Produto não cadastrado",VLOOKUP(A92,'Cadastro-Estoque'!A:J,2,FALSE)))</f>
        <v/>
      </c>
      <c r="H92" s="141" t="str">
        <f>IF(ISERROR(VLOOKUP(A92,'Cadastro-Estoque'!A:J,1,FALSE)),"",VLOOKUP(A92,'Cadastro-Estoque'!A:J,3,FALSE))</f>
        <v/>
      </c>
    </row>
    <row r="93" spans="5:8">
      <c r="E93" s="140" t="str">
        <f t="shared" si="1"/>
        <v/>
      </c>
      <c r="F93" s="141" t="str">
        <f>IF(ISERROR(VLOOKUP(A93,'Cadastro-Estoque'!A:J,1,FALSE)),"",VLOOKUP(A93,'Cadastro-Estoque'!A:J,4,FALSE))</f>
        <v/>
      </c>
      <c r="G93" s="141" t="str">
        <f>IF(ISBLANK(A93),"",IF(ISERROR(VLOOKUP(A93,'Cadastro-Estoque'!A:J,1,FALSE)),"Produto não cadastrado",VLOOKUP(A93,'Cadastro-Estoque'!A:J,2,FALSE)))</f>
        <v/>
      </c>
      <c r="H93" s="141" t="str">
        <f>IF(ISERROR(VLOOKUP(A93,'Cadastro-Estoque'!A:J,1,FALSE)),"",VLOOKUP(A93,'Cadastro-Estoque'!A:J,3,FALSE))</f>
        <v/>
      </c>
    </row>
    <row r="94" spans="5:8">
      <c r="E94" s="140" t="str">
        <f t="shared" si="1"/>
        <v/>
      </c>
      <c r="F94" s="141" t="str">
        <f>IF(ISERROR(VLOOKUP(A94,'Cadastro-Estoque'!A:J,1,FALSE)),"",VLOOKUP(A94,'Cadastro-Estoque'!A:J,4,FALSE))</f>
        <v/>
      </c>
      <c r="G94" s="141" t="str">
        <f>IF(ISBLANK(A94),"",IF(ISERROR(VLOOKUP(A94,'Cadastro-Estoque'!A:J,1,FALSE)),"Produto não cadastrado",VLOOKUP(A94,'Cadastro-Estoque'!A:J,2,FALSE)))</f>
        <v/>
      </c>
      <c r="H94" s="141" t="str">
        <f>IF(ISERROR(VLOOKUP(A94,'Cadastro-Estoque'!A:J,1,FALSE)),"",VLOOKUP(A94,'Cadastro-Estoque'!A:J,3,FALSE))</f>
        <v/>
      </c>
    </row>
    <row r="95" spans="5:8">
      <c r="E95" s="140" t="str">
        <f t="shared" si="1"/>
        <v/>
      </c>
      <c r="F95" s="141" t="str">
        <f>IF(ISERROR(VLOOKUP(A95,'Cadastro-Estoque'!A:J,1,FALSE)),"",VLOOKUP(A95,'Cadastro-Estoque'!A:J,4,FALSE))</f>
        <v/>
      </c>
      <c r="G95" s="141" t="str">
        <f>IF(ISBLANK(A95),"",IF(ISERROR(VLOOKUP(A95,'Cadastro-Estoque'!A:J,1,FALSE)),"Produto não cadastrado",VLOOKUP(A95,'Cadastro-Estoque'!A:J,2,FALSE)))</f>
        <v/>
      </c>
      <c r="H95" s="141" t="str">
        <f>IF(ISERROR(VLOOKUP(A95,'Cadastro-Estoque'!A:J,1,FALSE)),"",VLOOKUP(A95,'Cadastro-Estoque'!A:J,3,FALSE))</f>
        <v/>
      </c>
    </row>
    <row r="96" spans="5:8">
      <c r="E96" s="140" t="str">
        <f t="shared" si="1"/>
        <v/>
      </c>
      <c r="F96" s="141" t="str">
        <f>IF(ISERROR(VLOOKUP(A96,'Cadastro-Estoque'!A:J,1,FALSE)),"",VLOOKUP(A96,'Cadastro-Estoque'!A:J,4,FALSE))</f>
        <v/>
      </c>
      <c r="G96" s="141" t="str">
        <f>IF(ISBLANK(A96),"",IF(ISERROR(VLOOKUP(A96,'Cadastro-Estoque'!A:J,1,FALSE)),"Produto não cadastrado",VLOOKUP(A96,'Cadastro-Estoque'!A:J,2,FALSE)))</f>
        <v/>
      </c>
      <c r="H96" s="141" t="str">
        <f>IF(ISERROR(VLOOKUP(A96,'Cadastro-Estoque'!A:J,1,FALSE)),"",VLOOKUP(A96,'Cadastro-Estoque'!A:J,3,FALSE))</f>
        <v/>
      </c>
    </row>
    <row r="97" spans="5:8">
      <c r="E97" s="140" t="str">
        <f t="shared" si="1"/>
        <v/>
      </c>
      <c r="F97" s="141" t="str">
        <f>IF(ISERROR(VLOOKUP(A97,'Cadastro-Estoque'!A:J,1,FALSE)),"",VLOOKUP(A97,'Cadastro-Estoque'!A:J,4,FALSE))</f>
        <v/>
      </c>
      <c r="G97" s="141" t="str">
        <f>IF(ISBLANK(A97),"",IF(ISERROR(VLOOKUP(A97,'Cadastro-Estoque'!A:J,1,FALSE)),"Produto não cadastrado",VLOOKUP(A97,'Cadastro-Estoque'!A:J,2,FALSE)))</f>
        <v/>
      </c>
      <c r="H97" s="141" t="str">
        <f>IF(ISERROR(VLOOKUP(A97,'Cadastro-Estoque'!A:J,1,FALSE)),"",VLOOKUP(A97,'Cadastro-Estoque'!A:J,3,FALSE))</f>
        <v/>
      </c>
    </row>
    <row r="98" spans="5:8">
      <c r="E98" s="140" t="str">
        <f t="shared" si="1"/>
        <v/>
      </c>
      <c r="F98" s="141" t="str">
        <f>IF(ISERROR(VLOOKUP(A98,'Cadastro-Estoque'!A:J,1,FALSE)),"",VLOOKUP(A98,'Cadastro-Estoque'!A:J,4,FALSE))</f>
        <v/>
      </c>
      <c r="G98" s="141" t="str">
        <f>IF(ISBLANK(A98),"",IF(ISERROR(VLOOKUP(A98,'Cadastro-Estoque'!A:J,1,FALSE)),"Produto não cadastrado",VLOOKUP(A98,'Cadastro-Estoque'!A:J,2,FALSE)))</f>
        <v/>
      </c>
      <c r="H98" s="141" t="str">
        <f>IF(ISERROR(VLOOKUP(A98,'Cadastro-Estoque'!A:J,1,FALSE)),"",VLOOKUP(A98,'Cadastro-Estoque'!A:J,3,FALSE))</f>
        <v/>
      </c>
    </row>
    <row r="99" spans="5:8">
      <c r="E99" s="140" t="str">
        <f t="shared" si="1"/>
        <v/>
      </c>
      <c r="F99" s="141" t="str">
        <f>IF(ISERROR(VLOOKUP(A99,'Cadastro-Estoque'!A:J,1,FALSE)),"",VLOOKUP(A99,'Cadastro-Estoque'!A:J,4,FALSE))</f>
        <v/>
      </c>
      <c r="G99" s="141" t="str">
        <f>IF(ISBLANK(A99),"",IF(ISERROR(VLOOKUP(A99,'Cadastro-Estoque'!A:J,1,FALSE)),"Produto não cadastrado",VLOOKUP(A99,'Cadastro-Estoque'!A:J,2,FALSE)))</f>
        <v/>
      </c>
      <c r="H99" s="141" t="str">
        <f>IF(ISERROR(VLOOKUP(A99,'Cadastro-Estoque'!A:J,1,FALSE)),"",VLOOKUP(A99,'Cadastro-Estoque'!A:J,3,FALSE))</f>
        <v/>
      </c>
    </row>
    <row r="100" spans="5:8">
      <c r="E100" s="140" t="str">
        <f t="shared" si="1"/>
        <v/>
      </c>
      <c r="F100" s="141" t="str">
        <f>IF(ISERROR(VLOOKUP(A100,'Cadastro-Estoque'!A:J,1,FALSE)),"",VLOOKUP(A100,'Cadastro-Estoque'!A:J,4,FALSE))</f>
        <v/>
      </c>
      <c r="G100" s="141" t="str">
        <f>IF(ISBLANK(A100),"",IF(ISERROR(VLOOKUP(A100,'Cadastro-Estoque'!A:J,1,FALSE)),"Produto não cadastrado",VLOOKUP(A100,'Cadastro-Estoque'!A:J,2,FALSE)))</f>
        <v/>
      </c>
      <c r="H100" s="141" t="str">
        <f>IF(ISERROR(VLOOKUP(A100,'Cadastro-Estoque'!A:J,1,FALSE)),"",VLOOKUP(A100,'Cadastro-Estoque'!A:J,3,FALSE))</f>
        <v/>
      </c>
    </row>
    <row r="101" spans="5:8">
      <c r="E101" s="140" t="str">
        <f t="shared" si="1"/>
        <v/>
      </c>
      <c r="F101" s="141" t="str">
        <f>IF(ISERROR(VLOOKUP(A101,'Cadastro-Estoque'!A:J,1,FALSE)),"",VLOOKUP(A101,'Cadastro-Estoque'!A:J,4,FALSE))</f>
        <v/>
      </c>
      <c r="G101" s="141" t="str">
        <f>IF(ISBLANK(A101),"",IF(ISERROR(VLOOKUP(A101,'Cadastro-Estoque'!A:J,1,FALSE)),"Produto não cadastrado",VLOOKUP(A101,'Cadastro-Estoque'!A:J,2,FALSE)))</f>
        <v/>
      </c>
      <c r="H101" s="141" t="str">
        <f>IF(ISERROR(VLOOKUP(A101,'Cadastro-Estoque'!A:J,1,FALSE)),"",VLOOKUP(A101,'Cadastro-Estoque'!A:J,3,FALSE))</f>
        <v/>
      </c>
    </row>
    <row r="102" spans="5:8">
      <c r="E102" s="140" t="str">
        <f t="shared" si="1"/>
        <v/>
      </c>
      <c r="F102" s="141" t="str">
        <f>IF(ISERROR(VLOOKUP(A102,'Cadastro-Estoque'!A:J,1,FALSE)),"",VLOOKUP(A102,'Cadastro-Estoque'!A:J,4,FALSE))</f>
        <v/>
      </c>
      <c r="G102" s="141" t="str">
        <f>IF(ISBLANK(A102),"",IF(ISERROR(VLOOKUP(A102,'Cadastro-Estoque'!A:J,1,FALSE)),"Produto não cadastrado",VLOOKUP(A102,'Cadastro-Estoque'!A:J,2,FALSE)))</f>
        <v/>
      </c>
      <c r="H102" s="141" t="str">
        <f>IF(ISERROR(VLOOKUP(A102,'Cadastro-Estoque'!A:J,1,FALSE)),"",VLOOKUP(A102,'Cadastro-Estoque'!A:J,3,FALSE))</f>
        <v/>
      </c>
    </row>
    <row r="103" spans="5:8">
      <c r="E103" s="140" t="str">
        <f t="shared" si="1"/>
        <v/>
      </c>
      <c r="F103" s="141" t="str">
        <f>IF(ISERROR(VLOOKUP(A103,'Cadastro-Estoque'!A:J,1,FALSE)),"",VLOOKUP(A103,'Cadastro-Estoque'!A:J,4,FALSE))</f>
        <v/>
      </c>
      <c r="G103" s="141" t="str">
        <f>IF(ISBLANK(A103),"",IF(ISERROR(VLOOKUP(A103,'Cadastro-Estoque'!A:J,1,FALSE)),"Produto não cadastrado",VLOOKUP(A103,'Cadastro-Estoque'!A:J,2,FALSE)))</f>
        <v/>
      </c>
      <c r="H103" s="141" t="str">
        <f>IF(ISERROR(VLOOKUP(A103,'Cadastro-Estoque'!A:J,1,FALSE)),"",VLOOKUP(A103,'Cadastro-Estoque'!A:J,3,FALSE))</f>
        <v/>
      </c>
    </row>
    <row r="104" spans="5:8">
      <c r="E104" s="140" t="str">
        <f t="shared" si="1"/>
        <v/>
      </c>
      <c r="F104" s="141" t="str">
        <f>IF(ISERROR(VLOOKUP(A104,'Cadastro-Estoque'!A:J,1,FALSE)),"",VLOOKUP(A104,'Cadastro-Estoque'!A:J,4,FALSE))</f>
        <v/>
      </c>
      <c r="G104" s="141" t="str">
        <f>IF(ISBLANK(A104),"",IF(ISERROR(VLOOKUP(A104,'Cadastro-Estoque'!A:J,1,FALSE)),"Produto não cadastrado",VLOOKUP(A104,'Cadastro-Estoque'!A:J,2,FALSE)))</f>
        <v/>
      </c>
      <c r="H104" s="141" t="str">
        <f>IF(ISERROR(VLOOKUP(A104,'Cadastro-Estoque'!A:J,1,FALSE)),"",VLOOKUP(A104,'Cadastro-Estoque'!A:J,3,FALSE))</f>
        <v/>
      </c>
    </row>
    <row r="105" spans="5:8">
      <c r="E105" s="140" t="str">
        <f t="shared" si="1"/>
        <v/>
      </c>
      <c r="F105" s="141" t="str">
        <f>IF(ISERROR(VLOOKUP(A105,'Cadastro-Estoque'!A:J,1,FALSE)),"",VLOOKUP(A105,'Cadastro-Estoque'!A:J,4,FALSE))</f>
        <v/>
      </c>
      <c r="G105" s="141" t="str">
        <f>IF(ISBLANK(A105),"",IF(ISERROR(VLOOKUP(A105,'Cadastro-Estoque'!A:J,1,FALSE)),"Produto não cadastrado",VLOOKUP(A105,'Cadastro-Estoque'!A:J,2,FALSE)))</f>
        <v/>
      </c>
      <c r="H105" s="141" t="str">
        <f>IF(ISERROR(VLOOKUP(A105,'Cadastro-Estoque'!A:J,1,FALSE)),"",VLOOKUP(A105,'Cadastro-Estoque'!A:J,3,FALSE))</f>
        <v/>
      </c>
    </row>
    <row r="106" spans="5:8">
      <c r="E106" s="140" t="str">
        <f t="shared" si="1"/>
        <v/>
      </c>
      <c r="F106" s="141" t="str">
        <f>IF(ISERROR(VLOOKUP(A106,'Cadastro-Estoque'!A:J,1,FALSE)),"",VLOOKUP(A106,'Cadastro-Estoque'!A:J,4,FALSE))</f>
        <v/>
      </c>
      <c r="G106" s="141" t="str">
        <f>IF(ISBLANK(A106),"",IF(ISERROR(VLOOKUP(A106,'Cadastro-Estoque'!A:J,1,FALSE)),"Produto não cadastrado",VLOOKUP(A106,'Cadastro-Estoque'!A:J,2,FALSE)))</f>
        <v/>
      </c>
      <c r="H106" s="141" t="str">
        <f>IF(ISERROR(VLOOKUP(A106,'Cadastro-Estoque'!A:J,1,FALSE)),"",VLOOKUP(A106,'Cadastro-Estoque'!A:J,3,FALSE))</f>
        <v/>
      </c>
    </row>
    <row r="107" spans="5:8">
      <c r="E107" s="140" t="str">
        <f t="shared" si="1"/>
        <v/>
      </c>
      <c r="F107" s="141" t="str">
        <f>IF(ISERROR(VLOOKUP(A107,'Cadastro-Estoque'!A:J,1,FALSE)),"",VLOOKUP(A107,'Cadastro-Estoque'!A:J,4,FALSE))</f>
        <v/>
      </c>
      <c r="G107" s="141" t="str">
        <f>IF(ISBLANK(A107),"",IF(ISERROR(VLOOKUP(A107,'Cadastro-Estoque'!A:J,1,FALSE)),"Produto não cadastrado",VLOOKUP(A107,'Cadastro-Estoque'!A:J,2,FALSE)))</f>
        <v/>
      </c>
      <c r="H107" s="141" t="str">
        <f>IF(ISERROR(VLOOKUP(A107,'Cadastro-Estoque'!A:J,1,FALSE)),"",VLOOKUP(A107,'Cadastro-Estoque'!A:J,3,FALSE))</f>
        <v/>
      </c>
    </row>
    <row r="108" spans="5:8">
      <c r="E108" s="140" t="str">
        <f t="shared" si="1"/>
        <v/>
      </c>
      <c r="F108" s="141" t="str">
        <f>IF(ISERROR(VLOOKUP(A108,'Cadastro-Estoque'!A:J,1,FALSE)),"",VLOOKUP(A108,'Cadastro-Estoque'!A:J,4,FALSE))</f>
        <v/>
      </c>
      <c r="G108" s="141" t="str">
        <f>IF(ISBLANK(A108),"",IF(ISERROR(VLOOKUP(A108,'Cadastro-Estoque'!A:J,1,FALSE)),"Produto não cadastrado",VLOOKUP(A108,'Cadastro-Estoque'!A:J,2,FALSE)))</f>
        <v/>
      </c>
      <c r="H108" s="141" t="str">
        <f>IF(ISERROR(VLOOKUP(A108,'Cadastro-Estoque'!A:J,1,FALSE)),"",VLOOKUP(A108,'Cadastro-Estoque'!A:J,3,FALSE))</f>
        <v/>
      </c>
    </row>
    <row r="109" spans="5:8">
      <c r="E109" s="140" t="str">
        <f t="shared" si="1"/>
        <v/>
      </c>
      <c r="F109" s="141" t="str">
        <f>IF(ISERROR(VLOOKUP(A109,'Cadastro-Estoque'!A:J,1,FALSE)),"",VLOOKUP(A109,'Cadastro-Estoque'!A:J,4,FALSE))</f>
        <v/>
      </c>
      <c r="G109" s="141" t="str">
        <f>IF(ISBLANK(A109),"",IF(ISERROR(VLOOKUP(A109,'Cadastro-Estoque'!A:J,1,FALSE)),"Produto não cadastrado",VLOOKUP(A109,'Cadastro-Estoque'!A:J,2,FALSE)))</f>
        <v/>
      </c>
      <c r="H109" s="141" t="str">
        <f>IF(ISERROR(VLOOKUP(A109,'Cadastro-Estoque'!A:J,1,FALSE)),"",VLOOKUP(A109,'Cadastro-Estoque'!A:J,3,FALSE))</f>
        <v/>
      </c>
    </row>
    <row r="110" spans="5:8">
      <c r="E110" s="140" t="str">
        <f t="shared" si="1"/>
        <v/>
      </c>
      <c r="F110" s="141" t="str">
        <f>IF(ISERROR(VLOOKUP(A110,'Cadastro-Estoque'!A:J,1,FALSE)),"",VLOOKUP(A110,'Cadastro-Estoque'!A:J,4,FALSE))</f>
        <v/>
      </c>
      <c r="G110" s="141" t="str">
        <f>IF(ISBLANK(A110),"",IF(ISERROR(VLOOKUP(A110,'Cadastro-Estoque'!A:J,1,FALSE)),"Produto não cadastrado",VLOOKUP(A110,'Cadastro-Estoque'!A:J,2,FALSE)))</f>
        <v/>
      </c>
      <c r="H110" s="141" t="str">
        <f>IF(ISERROR(VLOOKUP(A110,'Cadastro-Estoque'!A:J,1,FALSE)),"",VLOOKUP(A110,'Cadastro-Estoque'!A:J,3,FALSE))</f>
        <v/>
      </c>
    </row>
    <row r="111" spans="5:8">
      <c r="E111" s="140" t="str">
        <f t="shared" si="1"/>
        <v/>
      </c>
      <c r="F111" s="141" t="str">
        <f>IF(ISERROR(VLOOKUP(A111,'Cadastro-Estoque'!A:J,1,FALSE)),"",VLOOKUP(A111,'Cadastro-Estoque'!A:J,4,FALSE))</f>
        <v/>
      </c>
      <c r="G111" s="141" t="str">
        <f>IF(ISBLANK(A111),"",IF(ISERROR(VLOOKUP(A111,'Cadastro-Estoque'!A:J,1,FALSE)),"Produto não cadastrado",VLOOKUP(A111,'Cadastro-Estoque'!A:J,2,FALSE)))</f>
        <v/>
      </c>
      <c r="H111" s="141" t="str">
        <f>IF(ISERROR(VLOOKUP(A111,'Cadastro-Estoque'!A:J,1,FALSE)),"",VLOOKUP(A111,'Cadastro-Estoque'!A:J,3,FALSE))</f>
        <v/>
      </c>
    </row>
    <row r="112" spans="5:8">
      <c r="E112" s="140" t="str">
        <f t="shared" si="1"/>
        <v/>
      </c>
      <c r="F112" s="141" t="str">
        <f>IF(ISERROR(VLOOKUP(A112,'Cadastro-Estoque'!A:J,1,FALSE)),"",VLOOKUP(A112,'Cadastro-Estoque'!A:J,4,FALSE))</f>
        <v/>
      </c>
      <c r="G112" s="141" t="str">
        <f>IF(ISBLANK(A112),"",IF(ISERROR(VLOOKUP(A112,'Cadastro-Estoque'!A:J,1,FALSE)),"Produto não cadastrado",VLOOKUP(A112,'Cadastro-Estoque'!A:J,2,FALSE)))</f>
        <v/>
      </c>
      <c r="H112" s="141" t="str">
        <f>IF(ISERROR(VLOOKUP(A112,'Cadastro-Estoque'!A:J,1,FALSE)),"",VLOOKUP(A112,'Cadastro-Estoque'!A:J,3,FALSE))</f>
        <v/>
      </c>
    </row>
    <row r="113" spans="5:8">
      <c r="E113" s="140" t="str">
        <f t="shared" si="1"/>
        <v/>
      </c>
      <c r="F113" s="141" t="str">
        <f>IF(ISERROR(VLOOKUP(A113,'Cadastro-Estoque'!A:J,1,FALSE)),"",VLOOKUP(A113,'Cadastro-Estoque'!A:J,4,FALSE))</f>
        <v/>
      </c>
      <c r="G113" s="141" t="str">
        <f>IF(ISBLANK(A113),"",IF(ISERROR(VLOOKUP(A113,'Cadastro-Estoque'!A:J,1,FALSE)),"Produto não cadastrado",VLOOKUP(A113,'Cadastro-Estoque'!A:J,2,FALSE)))</f>
        <v/>
      </c>
      <c r="H113" s="141" t="str">
        <f>IF(ISERROR(VLOOKUP(A113,'Cadastro-Estoque'!A:J,1,FALSE)),"",VLOOKUP(A113,'Cadastro-Estoque'!A:J,3,FALSE))</f>
        <v/>
      </c>
    </row>
    <row r="114" spans="5:8">
      <c r="E114" s="140" t="str">
        <f t="shared" si="1"/>
        <v/>
      </c>
      <c r="F114" s="141" t="str">
        <f>IF(ISERROR(VLOOKUP(A114,'Cadastro-Estoque'!A:J,1,FALSE)),"",VLOOKUP(A114,'Cadastro-Estoque'!A:J,4,FALSE))</f>
        <v/>
      </c>
      <c r="G114" s="141" t="str">
        <f>IF(ISBLANK(A114),"",IF(ISERROR(VLOOKUP(A114,'Cadastro-Estoque'!A:J,1,FALSE)),"Produto não cadastrado",VLOOKUP(A114,'Cadastro-Estoque'!A:J,2,FALSE)))</f>
        <v/>
      </c>
      <c r="H114" s="141" t="str">
        <f>IF(ISERROR(VLOOKUP(A114,'Cadastro-Estoque'!A:J,1,FALSE)),"",VLOOKUP(A114,'Cadastro-Estoque'!A:J,3,FALSE))</f>
        <v/>
      </c>
    </row>
    <row r="115" spans="5:8">
      <c r="E115" s="140" t="str">
        <f t="shared" si="1"/>
        <v/>
      </c>
      <c r="F115" s="141" t="str">
        <f>IF(ISERROR(VLOOKUP(A115,'Cadastro-Estoque'!A:J,1,FALSE)),"",VLOOKUP(A115,'Cadastro-Estoque'!A:J,4,FALSE))</f>
        <v/>
      </c>
      <c r="G115" s="141" t="str">
        <f>IF(ISBLANK(A115),"",IF(ISERROR(VLOOKUP(A115,'Cadastro-Estoque'!A:J,1,FALSE)),"Produto não cadastrado",VLOOKUP(A115,'Cadastro-Estoque'!A:J,2,FALSE)))</f>
        <v/>
      </c>
      <c r="H115" s="141" t="str">
        <f>IF(ISERROR(VLOOKUP(A115,'Cadastro-Estoque'!A:J,1,FALSE)),"",VLOOKUP(A115,'Cadastro-Estoque'!A:J,3,FALSE))</f>
        <v/>
      </c>
    </row>
    <row r="116" spans="5:8">
      <c r="E116" s="140" t="str">
        <f t="shared" si="1"/>
        <v/>
      </c>
      <c r="F116" s="141" t="str">
        <f>IF(ISERROR(VLOOKUP(A116,'Cadastro-Estoque'!A:J,1,FALSE)),"",VLOOKUP(A116,'Cadastro-Estoque'!A:J,4,FALSE))</f>
        <v/>
      </c>
      <c r="G116" s="141" t="str">
        <f>IF(ISBLANK(A116),"",IF(ISERROR(VLOOKUP(A116,'Cadastro-Estoque'!A:J,1,FALSE)),"Produto não cadastrado",VLOOKUP(A116,'Cadastro-Estoque'!A:J,2,FALSE)))</f>
        <v/>
      </c>
      <c r="H116" s="141" t="str">
        <f>IF(ISERROR(VLOOKUP(A116,'Cadastro-Estoque'!A:J,1,FALSE)),"",VLOOKUP(A116,'Cadastro-Estoque'!A:J,3,FALSE))</f>
        <v/>
      </c>
    </row>
    <row r="117" spans="5:8">
      <c r="E117" s="140" t="str">
        <f t="shared" si="1"/>
        <v/>
      </c>
      <c r="F117" s="141" t="str">
        <f>IF(ISERROR(VLOOKUP(A117,'Cadastro-Estoque'!A:J,1,FALSE)),"",VLOOKUP(A117,'Cadastro-Estoque'!A:J,4,FALSE))</f>
        <v/>
      </c>
      <c r="G117" s="141" t="str">
        <f>IF(ISBLANK(A117),"",IF(ISERROR(VLOOKUP(A117,'Cadastro-Estoque'!A:J,1,FALSE)),"Produto não cadastrado",VLOOKUP(A117,'Cadastro-Estoque'!A:J,2,FALSE)))</f>
        <v/>
      </c>
      <c r="H117" s="141" t="str">
        <f>IF(ISERROR(VLOOKUP(A117,'Cadastro-Estoque'!A:J,1,FALSE)),"",VLOOKUP(A117,'Cadastro-Estoque'!A:J,3,FALSE))</f>
        <v/>
      </c>
    </row>
    <row r="118" spans="5:8">
      <c r="E118" s="140" t="str">
        <f t="shared" si="1"/>
        <v/>
      </c>
      <c r="F118" s="141" t="str">
        <f>IF(ISERROR(VLOOKUP(A118,'Cadastro-Estoque'!A:J,1,FALSE)),"",VLOOKUP(A118,'Cadastro-Estoque'!A:J,4,FALSE))</f>
        <v/>
      </c>
      <c r="G118" s="141" t="str">
        <f>IF(ISBLANK(A118),"",IF(ISERROR(VLOOKUP(A118,'Cadastro-Estoque'!A:J,1,FALSE)),"Produto não cadastrado",VLOOKUP(A118,'Cadastro-Estoque'!A:J,2,FALSE)))</f>
        <v/>
      </c>
      <c r="H118" s="141" t="str">
        <f>IF(ISERROR(VLOOKUP(A118,'Cadastro-Estoque'!A:J,1,FALSE)),"",VLOOKUP(A118,'Cadastro-Estoque'!A:J,3,FALSE))</f>
        <v/>
      </c>
    </row>
    <row r="119" spans="5:8">
      <c r="E119" s="140" t="str">
        <f t="shared" si="1"/>
        <v/>
      </c>
      <c r="F119" s="141" t="str">
        <f>IF(ISERROR(VLOOKUP(A119,'Cadastro-Estoque'!A:J,1,FALSE)),"",VLOOKUP(A119,'Cadastro-Estoque'!A:J,4,FALSE))</f>
        <v/>
      </c>
      <c r="G119" s="141" t="str">
        <f>IF(ISBLANK(A119),"",IF(ISERROR(VLOOKUP(A119,'Cadastro-Estoque'!A:J,1,FALSE)),"Produto não cadastrado",VLOOKUP(A119,'Cadastro-Estoque'!A:J,2,FALSE)))</f>
        <v/>
      </c>
      <c r="H119" s="141" t="str">
        <f>IF(ISERROR(VLOOKUP(A119,'Cadastro-Estoque'!A:J,1,FALSE)),"",VLOOKUP(A119,'Cadastro-Estoque'!A:J,3,FALSE))</f>
        <v/>
      </c>
    </row>
    <row r="120" spans="5:8">
      <c r="E120" s="140" t="str">
        <f t="shared" si="1"/>
        <v/>
      </c>
      <c r="F120" s="141" t="str">
        <f>IF(ISERROR(VLOOKUP(A120,'Cadastro-Estoque'!A:J,1,FALSE)),"",VLOOKUP(A120,'Cadastro-Estoque'!A:J,4,FALSE))</f>
        <v/>
      </c>
      <c r="G120" s="141" t="str">
        <f>IF(ISBLANK(A120),"",IF(ISERROR(VLOOKUP(A120,'Cadastro-Estoque'!A:J,1,FALSE)),"Produto não cadastrado",VLOOKUP(A120,'Cadastro-Estoque'!A:J,2,FALSE)))</f>
        <v/>
      </c>
      <c r="H120" s="141" t="str">
        <f>IF(ISERROR(VLOOKUP(A120,'Cadastro-Estoque'!A:J,1,FALSE)),"",VLOOKUP(A120,'Cadastro-Estoque'!A:J,3,FALSE))</f>
        <v/>
      </c>
    </row>
    <row r="121" spans="5:8">
      <c r="E121" s="140" t="str">
        <f t="shared" si="1"/>
        <v/>
      </c>
      <c r="F121" s="141" t="str">
        <f>IF(ISERROR(VLOOKUP(A121,'Cadastro-Estoque'!A:J,1,FALSE)),"",VLOOKUP(A121,'Cadastro-Estoque'!A:J,4,FALSE))</f>
        <v/>
      </c>
      <c r="G121" s="141" t="str">
        <f>IF(ISBLANK(A121),"",IF(ISERROR(VLOOKUP(A121,'Cadastro-Estoque'!A:J,1,FALSE)),"Produto não cadastrado",VLOOKUP(A121,'Cadastro-Estoque'!A:J,2,FALSE)))</f>
        <v/>
      </c>
      <c r="H121" s="141" t="str">
        <f>IF(ISERROR(VLOOKUP(A121,'Cadastro-Estoque'!A:J,1,FALSE)),"",VLOOKUP(A121,'Cadastro-Estoque'!A:J,3,FALSE))</f>
        <v/>
      </c>
    </row>
    <row r="122" spans="5:8">
      <c r="E122" s="140" t="str">
        <f t="shared" si="1"/>
        <v/>
      </c>
      <c r="F122" s="141" t="str">
        <f>IF(ISERROR(VLOOKUP(A122,'Cadastro-Estoque'!A:J,1,FALSE)),"",VLOOKUP(A122,'Cadastro-Estoque'!A:J,4,FALSE))</f>
        <v/>
      </c>
      <c r="G122" s="141" t="str">
        <f>IF(ISBLANK(A122),"",IF(ISERROR(VLOOKUP(A122,'Cadastro-Estoque'!A:J,1,FALSE)),"Produto não cadastrado",VLOOKUP(A122,'Cadastro-Estoque'!A:J,2,FALSE)))</f>
        <v/>
      </c>
      <c r="H122" s="141" t="str">
        <f>IF(ISERROR(VLOOKUP(A122,'Cadastro-Estoque'!A:J,1,FALSE)),"",VLOOKUP(A122,'Cadastro-Estoque'!A:J,3,FALSE))</f>
        <v/>
      </c>
    </row>
    <row r="123" spans="5:8">
      <c r="E123" s="140" t="str">
        <f t="shared" si="1"/>
        <v/>
      </c>
      <c r="F123" s="141" t="str">
        <f>IF(ISERROR(VLOOKUP(A123,'Cadastro-Estoque'!A:J,1,FALSE)),"",VLOOKUP(A123,'Cadastro-Estoque'!A:J,4,FALSE))</f>
        <v/>
      </c>
      <c r="G123" s="141" t="str">
        <f>IF(ISBLANK(A123),"",IF(ISERROR(VLOOKUP(A123,'Cadastro-Estoque'!A:J,1,FALSE)),"Produto não cadastrado",VLOOKUP(A123,'Cadastro-Estoque'!A:J,2,FALSE)))</f>
        <v/>
      </c>
      <c r="H123" s="141" t="str">
        <f>IF(ISERROR(VLOOKUP(A123,'Cadastro-Estoque'!A:J,1,FALSE)),"",VLOOKUP(A123,'Cadastro-Estoque'!A:J,3,FALSE))</f>
        <v/>
      </c>
    </row>
    <row r="124" spans="5:8">
      <c r="E124" s="140" t="str">
        <f t="shared" si="1"/>
        <v/>
      </c>
      <c r="F124" s="141" t="str">
        <f>IF(ISERROR(VLOOKUP(A124,'Cadastro-Estoque'!A:J,1,FALSE)),"",VLOOKUP(A124,'Cadastro-Estoque'!A:J,4,FALSE))</f>
        <v/>
      </c>
      <c r="G124" s="141" t="str">
        <f>IF(ISBLANK(A124),"",IF(ISERROR(VLOOKUP(A124,'Cadastro-Estoque'!A:J,1,FALSE)),"Produto não cadastrado",VLOOKUP(A124,'Cadastro-Estoque'!A:J,2,FALSE)))</f>
        <v/>
      </c>
      <c r="H124" s="141" t="str">
        <f>IF(ISERROR(VLOOKUP(A124,'Cadastro-Estoque'!A:J,1,FALSE)),"",VLOOKUP(A124,'Cadastro-Estoque'!A:J,3,FALSE))</f>
        <v/>
      </c>
    </row>
    <row r="125" spans="5:8">
      <c r="E125" s="140" t="str">
        <f t="shared" si="1"/>
        <v/>
      </c>
      <c r="F125" s="141" t="str">
        <f>IF(ISERROR(VLOOKUP(A125,'Cadastro-Estoque'!A:J,1,FALSE)),"",VLOOKUP(A125,'Cadastro-Estoque'!A:J,4,FALSE))</f>
        <v/>
      </c>
      <c r="G125" s="141" t="str">
        <f>IF(ISBLANK(A125),"",IF(ISERROR(VLOOKUP(A125,'Cadastro-Estoque'!A:J,1,FALSE)),"Produto não cadastrado",VLOOKUP(A125,'Cadastro-Estoque'!A:J,2,FALSE)))</f>
        <v/>
      </c>
      <c r="H125" s="141" t="str">
        <f>IF(ISERROR(VLOOKUP(A125,'Cadastro-Estoque'!A:J,1,FALSE)),"",VLOOKUP(A125,'Cadastro-Estoque'!A:J,3,FALSE))</f>
        <v/>
      </c>
    </row>
    <row r="126" spans="5:8">
      <c r="E126" s="140" t="str">
        <f t="shared" si="1"/>
        <v/>
      </c>
      <c r="F126" s="141" t="str">
        <f>IF(ISERROR(VLOOKUP(A126,'Cadastro-Estoque'!A:J,1,FALSE)),"",VLOOKUP(A126,'Cadastro-Estoque'!A:J,4,FALSE))</f>
        <v/>
      </c>
      <c r="G126" s="141" t="str">
        <f>IF(ISBLANK(A126),"",IF(ISERROR(VLOOKUP(A126,'Cadastro-Estoque'!A:J,1,FALSE)),"Produto não cadastrado",VLOOKUP(A126,'Cadastro-Estoque'!A:J,2,FALSE)))</f>
        <v/>
      </c>
      <c r="H126" s="141" t="str">
        <f>IF(ISERROR(VLOOKUP(A126,'Cadastro-Estoque'!A:J,1,FALSE)),"",VLOOKUP(A126,'Cadastro-Estoque'!A:J,3,FALSE))</f>
        <v/>
      </c>
    </row>
    <row r="127" spans="5:8">
      <c r="E127" s="140" t="str">
        <f t="shared" si="1"/>
        <v/>
      </c>
      <c r="F127" s="141" t="str">
        <f>IF(ISERROR(VLOOKUP(A127,'Cadastro-Estoque'!A:J,1,FALSE)),"",VLOOKUP(A127,'Cadastro-Estoque'!A:J,4,FALSE))</f>
        <v/>
      </c>
      <c r="G127" s="141" t="str">
        <f>IF(ISBLANK(A127),"",IF(ISERROR(VLOOKUP(A127,'Cadastro-Estoque'!A:J,1,FALSE)),"Produto não cadastrado",VLOOKUP(A127,'Cadastro-Estoque'!A:J,2,FALSE)))</f>
        <v/>
      </c>
      <c r="H127" s="141" t="str">
        <f>IF(ISERROR(VLOOKUP(A127,'Cadastro-Estoque'!A:J,1,FALSE)),"",VLOOKUP(A127,'Cadastro-Estoque'!A:J,3,FALSE))</f>
        <v/>
      </c>
    </row>
    <row r="128" spans="5:8">
      <c r="E128" s="140" t="str">
        <f t="shared" si="1"/>
        <v/>
      </c>
      <c r="F128" s="141" t="str">
        <f>IF(ISERROR(VLOOKUP(A128,'Cadastro-Estoque'!A:J,1,FALSE)),"",VLOOKUP(A128,'Cadastro-Estoque'!A:J,4,FALSE))</f>
        <v/>
      </c>
      <c r="G128" s="141" t="str">
        <f>IF(ISBLANK(A128),"",IF(ISERROR(VLOOKUP(A128,'Cadastro-Estoque'!A:J,1,FALSE)),"Produto não cadastrado",VLOOKUP(A128,'Cadastro-Estoque'!A:J,2,FALSE)))</f>
        <v/>
      </c>
      <c r="H128" s="141" t="str">
        <f>IF(ISERROR(VLOOKUP(A128,'Cadastro-Estoque'!A:J,1,FALSE)),"",VLOOKUP(A128,'Cadastro-Estoque'!A:J,3,FALSE))</f>
        <v/>
      </c>
    </row>
    <row r="129" spans="5:8">
      <c r="E129" s="140" t="str">
        <f t="shared" si="1"/>
        <v/>
      </c>
      <c r="F129" s="141" t="str">
        <f>IF(ISERROR(VLOOKUP(A129,'Cadastro-Estoque'!A:J,1,FALSE)),"",VLOOKUP(A129,'Cadastro-Estoque'!A:J,4,FALSE))</f>
        <v/>
      </c>
      <c r="G129" s="141" t="str">
        <f>IF(ISBLANK(A129),"",IF(ISERROR(VLOOKUP(A129,'Cadastro-Estoque'!A:J,1,FALSE)),"Produto não cadastrado",VLOOKUP(A129,'Cadastro-Estoque'!A:J,2,FALSE)))</f>
        <v/>
      </c>
      <c r="H129" s="141" t="str">
        <f>IF(ISERROR(VLOOKUP(A129,'Cadastro-Estoque'!A:J,1,FALSE)),"",VLOOKUP(A129,'Cadastro-Estoque'!A:J,3,FALSE))</f>
        <v/>
      </c>
    </row>
    <row r="130" spans="5:8">
      <c r="E130" s="140" t="str">
        <f t="shared" si="1"/>
        <v/>
      </c>
      <c r="F130" s="141" t="str">
        <f>IF(ISERROR(VLOOKUP(A130,'Cadastro-Estoque'!A:J,1,FALSE)),"",VLOOKUP(A130,'Cadastro-Estoque'!A:J,4,FALSE))</f>
        <v/>
      </c>
      <c r="G130" s="141" t="str">
        <f>IF(ISBLANK(A130),"",IF(ISERROR(VLOOKUP(A130,'Cadastro-Estoque'!A:J,1,FALSE)),"Produto não cadastrado",VLOOKUP(A130,'Cadastro-Estoque'!A:J,2,FALSE)))</f>
        <v/>
      </c>
      <c r="H130" s="141" t="str">
        <f>IF(ISERROR(VLOOKUP(A130,'Cadastro-Estoque'!A:J,1,FALSE)),"",VLOOKUP(A130,'Cadastro-Estoque'!A:J,3,FALSE))</f>
        <v/>
      </c>
    </row>
    <row r="131" spans="5:8">
      <c r="E131" s="140" t="str">
        <f t="shared" si="1"/>
        <v/>
      </c>
      <c r="F131" s="141" t="str">
        <f>IF(ISERROR(VLOOKUP(A131,'Cadastro-Estoque'!A:J,1,FALSE)),"",VLOOKUP(A131,'Cadastro-Estoque'!A:J,4,FALSE))</f>
        <v/>
      </c>
      <c r="G131" s="141" t="str">
        <f>IF(ISBLANK(A131),"",IF(ISERROR(VLOOKUP(A131,'Cadastro-Estoque'!A:J,1,FALSE)),"Produto não cadastrado",VLOOKUP(A131,'Cadastro-Estoque'!A:J,2,FALSE)))</f>
        <v/>
      </c>
      <c r="H131" s="141" t="str">
        <f>IF(ISERROR(VLOOKUP(A131,'Cadastro-Estoque'!A:J,1,FALSE)),"",VLOOKUP(A131,'Cadastro-Estoque'!A:J,3,FALSE))</f>
        <v/>
      </c>
    </row>
    <row r="132" spans="5:8">
      <c r="E132" s="140" t="str">
        <f t="shared" ref="E132:E195" si="2">IF(ISBLANK(A132),"",C132*D132)</f>
        <v/>
      </c>
      <c r="F132" s="141" t="str">
        <f>IF(ISERROR(VLOOKUP(A132,'Cadastro-Estoque'!A:J,1,FALSE)),"",VLOOKUP(A132,'Cadastro-Estoque'!A:J,4,FALSE))</f>
        <v/>
      </c>
      <c r="G132" s="141" t="str">
        <f>IF(ISBLANK(A132),"",IF(ISERROR(VLOOKUP(A132,'Cadastro-Estoque'!A:J,1,FALSE)),"Produto não cadastrado",VLOOKUP(A132,'Cadastro-Estoque'!A:J,2,FALSE)))</f>
        <v/>
      </c>
      <c r="H132" s="141" t="str">
        <f>IF(ISERROR(VLOOKUP(A132,'Cadastro-Estoque'!A:J,1,FALSE)),"",VLOOKUP(A132,'Cadastro-Estoque'!A:J,3,FALSE))</f>
        <v/>
      </c>
    </row>
    <row r="133" spans="5:8">
      <c r="E133" s="140" t="str">
        <f t="shared" si="2"/>
        <v/>
      </c>
      <c r="F133" s="141" t="str">
        <f>IF(ISERROR(VLOOKUP(A133,'Cadastro-Estoque'!A:J,1,FALSE)),"",VLOOKUP(A133,'Cadastro-Estoque'!A:J,4,FALSE))</f>
        <v/>
      </c>
      <c r="G133" s="141" t="str">
        <f>IF(ISBLANK(A133),"",IF(ISERROR(VLOOKUP(A133,'Cadastro-Estoque'!A:J,1,FALSE)),"Produto não cadastrado",VLOOKUP(A133,'Cadastro-Estoque'!A:J,2,FALSE)))</f>
        <v/>
      </c>
      <c r="H133" s="141" t="str">
        <f>IF(ISERROR(VLOOKUP(A133,'Cadastro-Estoque'!A:J,1,FALSE)),"",VLOOKUP(A133,'Cadastro-Estoque'!A:J,3,FALSE))</f>
        <v/>
      </c>
    </row>
    <row r="134" spans="5:8">
      <c r="E134" s="140" t="str">
        <f t="shared" si="2"/>
        <v/>
      </c>
      <c r="F134" s="141" t="str">
        <f>IF(ISERROR(VLOOKUP(A134,'Cadastro-Estoque'!A:J,1,FALSE)),"",VLOOKUP(A134,'Cadastro-Estoque'!A:J,4,FALSE))</f>
        <v/>
      </c>
      <c r="G134" s="141" t="str">
        <f>IF(ISBLANK(A134),"",IF(ISERROR(VLOOKUP(A134,'Cadastro-Estoque'!A:J,1,FALSE)),"Produto não cadastrado",VLOOKUP(A134,'Cadastro-Estoque'!A:J,2,FALSE)))</f>
        <v/>
      </c>
      <c r="H134" s="141" t="str">
        <f>IF(ISERROR(VLOOKUP(A134,'Cadastro-Estoque'!A:J,1,FALSE)),"",VLOOKUP(A134,'Cadastro-Estoque'!A:J,3,FALSE))</f>
        <v/>
      </c>
    </row>
    <row r="135" spans="5:8">
      <c r="E135" s="140" t="str">
        <f t="shared" si="2"/>
        <v/>
      </c>
      <c r="F135" s="141" t="str">
        <f>IF(ISERROR(VLOOKUP(A135,'Cadastro-Estoque'!A:J,1,FALSE)),"",VLOOKUP(A135,'Cadastro-Estoque'!A:J,4,FALSE))</f>
        <v/>
      </c>
      <c r="G135" s="141" t="str">
        <f>IF(ISBLANK(A135),"",IF(ISERROR(VLOOKUP(A135,'Cadastro-Estoque'!A:J,1,FALSE)),"Produto não cadastrado",VLOOKUP(A135,'Cadastro-Estoque'!A:J,2,FALSE)))</f>
        <v/>
      </c>
      <c r="H135" s="141" t="str">
        <f>IF(ISERROR(VLOOKUP(A135,'Cadastro-Estoque'!A:J,1,FALSE)),"",VLOOKUP(A135,'Cadastro-Estoque'!A:J,3,FALSE))</f>
        <v/>
      </c>
    </row>
    <row r="136" spans="5:8">
      <c r="E136" s="140" t="str">
        <f t="shared" si="2"/>
        <v/>
      </c>
      <c r="F136" s="141" t="str">
        <f>IF(ISERROR(VLOOKUP(A136,'Cadastro-Estoque'!A:J,1,FALSE)),"",VLOOKUP(A136,'Cadastro-Estoque'!A:J,4,FALSE))</f>
        <v/>
      </c>
      <c r="G136" s="141" t="str">
        <f>IF(ISBLANK(A136),"",IF(ISERROR(VLOOKUP(A136,'Cadastro-Estoque'!A:J,1,FALSE)),"Produto não cadastrado",VLOOKUP(A136,'Cadastro-Estoque'!A:J,2,FALSE)))</f>
        <v/>
      </c>
      <c r="H136" s="141" t="str">
        <f>IF(ISERROR(VLOOKUP(A136,'Cadastro-Estoque'!A:J,1,FALSE)),"",VLOOKUP(A136,'Cadastro-Estoque'!A:J,3,FALSE))</f>
        <v/>
      </c>
    </row>
    <row r="137" spans="5:8">
      <c r="E137" s="140" t="str">
        <f t="shared" si="2"/>
        <v/>
      </c>
      <c r="F137" s="141" t="str">
        <f>IF(ISERROR(VLOOKUP(A137,'Cadastro-Estoque'!A:J,1,FALSE)),"",VLOOKUP(A137,'Cadastro-Estoque'!A:J,4,FALSE))</f>
        <v/>
      </c>
      <c r="G137" s="141" t="str">
        <f>IF(ISBLANK(A137),"",IF(ISERROR(VLOOKUP(A137,'Cadastro-Estoque'!A:J,1,FALSE)),"Produto não cadastrado",VLOOKUP(A137,'Cadastro-Estoque'!A:J,2,FALSE)))</f>
        <v/>
      </c>
      <c r="H137" s="141" t="str">
        <f>IF(ISERROR(VLOOKUP(A137,'Cadastro-Estoque'!A:J,1,FALSE)),"",VLOOKUP(A137,'Cadastro-Estoque'!A:J,3,FALSE))</f>
        <v/>
      </c>
    </row>
    <row r="138" spans="5:8">
      <c r="E138" s="140" t="str">
        <f t="shared" si="2"/>
        <v/>
      </c>
      <c r="F138" s="141" t="str">
        <f>IF(ISERROR(VLOOKUP(A138,'Cadastro-Estoque'!A:J,1,FALSE)),"",VLOOKUP(A138,'Cadastro-Estoque'!A:J,4,FALSE))</f>
        <v/>
      </c>
      <c r="G138" s="141" t="str">
        <f>IF(ISBLANK(A138),"",IF(ISERROR(VLOOKUP(A138,'Cadastro-Estoque'!A:J,1,FALSE)),"Produto não cadastrado",VLOOKUP(A138,'Cadastro-Estoque'!A:J,2,FALSE)))</f>
        <v/>
      </c>
      <c r="H138" s="141" t="str">
        <f>IF(ISERROR(VLOOKUP(A138,'Cadastro-Estoque'!A:J,1,FALSE)),"",VLOOKUP(A138,'Cadastro-Estoque'!A:J,3,FALSE))</f>
        <v/>
      </c>
    </row>
    <row r="139" spans="5:8">
      <c r="E139" s="140" t="str">
        <f t="shared" si="2"/>
        <v/>
      </c>
      <c r="F139" s="141" t="str">
        <f>IF(ISERROR(VLOOKUP(A139,'Cadastro-Estoque'!A:J,1,FALSE)),"",VLOOKUP(A139,'Cadastro-Estoque'!A:J,4,FALSE))</f>
        <v/>
      </c>
      <c r="G139" s="141" t="str">
        <f>IF(ISBLANK(A139),"",IF(ISERROR(VLOOKUP(A139,'Cadastro-Estoque'!A:J,1,FALSE)),"Produto não cadastrado",VLOOKUP(A139,'Cadastro-Estoque'!A:J,2,FALSE)))</f>
        <v/>
      </c>
      <c r="H139" s="141" t="str">
        <f>IF(ISERROR(VLOOKUP(A139,'Cadastro-Estoque'!A:J,1,FALSE)),"",VLOOKUP(A139,'Cadastro-Estoque'!A:J,3,FALSE))</f>
        <v/>
      </c>
    </row>
    <row r="140" spans="5:8">
      <c r="E140" s="140" t="str">
        <f t="shared" si="2"/>
        <v/>
      </c>
      <c r="F140" s="141" t="str">
        <f>IF(ISERROR(VLOOKUP(A140,'Cadastro-Estoque'!A:J,1,FALSE)),"",VLOOKUP(A140,'Cadastro-Estoque'!A:J,4,FALSE))</f>
        <v/>
      </c>
      <c r="G140" s="141" t="str">
        <f>IF(ISBLANK(A140),"",IF(ISERROR(VLOOKUP(A140,'Cadastro-Estoque'!A:J,1,FALSE)),"Produto não cadastrado",VLOOKUP(A140,'Cadastro-Estoque'!A:J,2,FALSE)))</f>
        <v/>
      </c>
      <c r="H140" s="141" t="str">
        <f>IF(ISERROR(VLOOKUP(A140,'Cadastro-Estoque'!A:J,1,FALSE)),"",VLOOKUP(A140,'Cadastro-Estoque'!A:J,3,FALSE))</f>
        <v/>
      </c>
    </row>
    <row r="141" spans="5:8">
      <c r="E141" s="140" t="str">
        <f t="shared" si="2"/>
        <v/>
      </c>
      <c r="F141" s="141" t="str">
        <f>IF(ISERROR(VLOOKUP(A141,'Cadastro-Estoque'!A:J,1,FALSE)),"",VLOOKUP(A141,'Cadastro-Estoque'!A:J,4,FALSE))</f>
        <v/>
      </c>
      <c r="G141" s="141" t="str">
        <f>IF(ISBLANK(A141),"",IF(ISERROR(VLOOKUP(A141,'Cadastro-Estoque'!A:J,1,FALSE)),"Produto não cadastrado",VLOOKUP(A141,'Cadastro-Estoque'!A:J,2,FALSE)))</f>
        <v/>
      </c>
      <c r="H141" s="141" t="str">
        <f>IF(ISERROR(VLOOKUP(A141,'Cadastro-Estoque'!A:J,1,FALSE)),"",VLOOKUP(A141,'Cadastro-Estoque'!A:J,3,FALSE))</f>
        <v/>
      </c>
    </row>
    <row r="142" spans="5:8">
      <c r="E142" s="140" t="str">
        <f t="shared" si="2"/>
        <v/>
      </c>
      <c r="F142" s="141" t="str">
        <f>IF(ISERROR(VLOOKUP(A142,'Cadastro-Estoque'!A:J,1,FALSE)),"",VLOOKUP(A142,'Cadastro-Estoque'!A:J,4,FALSE))</f>
        <v/>
      </c>
      <c r="G142" s="141" t="str">
        <f>IF(ISBLANK(A142),"",IF(ISERROR(VLOOKUP(A142,'Cadastro-Estoque'!A:J,1,FALSE)),"Produto não cadastrado",VLOOKUP(A142,'Cadastro-Estoque'!A:J,2,FALSE)))</f>
        <v/>
      </c>
      <c r="H142" s="141" t="str">
        <f>IF(ISERROR(VLOOKUP(A142,'Cadastro-Estoque'!A:J,1,FALSE)),"",VLOOKUP(A142,'Cadastro-Estoque'!A:J,3,FALSE))</f>
        <v/>
      </c>
    </row>
    <row r="143" spans="5:8">
      <c r="E143" s="140" t="str">
        <f t="shared" si="2"/>
        <v/>
      </c>
      <c r="F143" s="141" t="str">
        <f>IF(ISERROR(VLOOKUP(A143,'Cadastro-Estoque'!A:J,1,FALSE)),"",VLOOKUP(A143,'Cadastro-Estoque'!A:J,4,FALSE))</f>
        <v/>
      </c>
      <c r="G143" s="141" t="str">
        <f>IF(ISBLANK(A143),"",IF(ISERROR(VLOOKUP(A143,'Cadastro-Estoque'!A:J,1,FALSE)),"Produto não cadastrado",VLOOKUP(A143,'Cadastro-Estoque'!A:J,2,FALSE)))</f>
        <v/>
      </c>
      <c r="H143" s="141" t="str">
        <f>IF(ISERROR(VLOOKUP(A143,'Cadastro-Estoque'!A:J,1,FALSE)),"",VLOOKUP(A143,'Cadastro-Estoque'!A:J,3,FALSE))</f>
        <v/>
      </c>
    </row>
    <row r="144" spans="5:8">
      <c r="E144" s="140" t="str">
        <f t="shared" si="2"/>
        <v/>
      </c>
      <c r="F144" s="141" t="str">
        <f>IF(ISERROR(VLOOKUP(A144,'Cadastro-Estoque'!A:J,1,FALSE)),"",VLOOKUP(A144,'Cadastro-Estoque'!A:J,4,FALSE))</f>
        <v/>
      </c>
      <c r="G144" s="141" t="str">
        <f>IF(ISBLANK(A144),"",IF(ISERROR(VLOOKUP(A144,'Cadastro-Estoque'!A:J,1,FALSE)),"Produto não cadastrado",VLOOKUP(A144,'Cadastro-Estoque'!A:J,2,FALSE)))</f>
        <v/>
      </c>
      <c r="H144" s="141" t="str">
        <f>IF(ISERROR(VLOOKUP(A144,'Cadastro-Estoque'!A:J,1,FALSE)),"",VLOOKUP(A144,'Cadastro-Estoque'!A:J,3,FALSE))</f>
        <v/>
      </c>
    </row>
    <row r="145" spans="5:8">
      <c r="E145" s="140" t="str">
        <f t="shared" si="2"/>
        <v/>
      </c>
      <c r="F145" s="141" t="str">
        <f>IF(ISERROR(VLOOKUP(A145,'Cadastro-Estoque'!A:J,1,FALSE)),"",VLOOKUP(A145,'Cadastro-Estoque'!A:J,4,FALSE))</f>
        <v/>
      </c>
      <c r="G145" s="141" t="str">
        <f>IF(ISBLANK(A145),"",IF(ISERROR(VLOOKUP(A145,'Cadastro-Estoque'!A:J,1,FALSE)),"Produto não cadastrado",VLOOKUP(A145,'Cadastro-Estoque'!A:J,2,FALSE)))</f>
        <v/>
      </c>
      <c r="H145" s="141" t="str">
        <f>IF(ISERROR(VLOOKUP(A145,'Cadastro-Estoque'!A:J,1,FALSE)),"",VLOOKUP(A145,'Cadastro-Estoque'!A:J,3,FALSE))</f>
        <v/>
      </c>
    </row>
    <row r="146" spans="5:8">
      <c r="E146" s="140" t="str">
        <f t="shared" si="2"/>
        <v/>
      </c>
      <c r="F146" s="141" t="str">
        <f>IF(ISERROR(VLOOKUP(A146,'Cadastro-Estoque'!A:J,1,FALSE)),"",VLOOKUP(A146,'Cadastro-Estoque'!A:J,4,FALSE))</f>
        <v/>
      </c>
      <c r="G146" s="141" t="str">
        <f>IF(ISBLANK(A146),"",IF(ISERROR(VLOOKUP(A146,'Cadastro-Estoque'!A:J,1,FALSE)),"Produto não cadastrado",VLOOKUP(A146,'Cadastro-Estoque'!A:J,2,FALSE)))</f>
        <v/>
      </c>
      <c r="H146" s="141" t="str">
        <f>IF(ISERROR(VLOOKUP(A146,'Cadastro-Estoque'!A:J,1,FALSE)),"",VLOOKUP(A146,'Cadastro-Estoque'!A:J,3,FALSE))</f>
        <v/>
      </c>
    </row>
    <row r="147" spans="5:8">
      <c r="E147" s="140" t="str">
        <f t="shared" si="2"/>
        <v/>
      </c>
      <c r="F147" s="141" t="str">
        <f>IF(ISERROR(VLOOKUP(A147,'Cadastro-Estoque'!A:J,1,FALSE)),"",VLOOKUP(A147,'Cadastro-Estoque'!A:J,4,FALSE))</f>
        <v/>
      </c>
      <c r="G147" s="141" t="str">
        <f>IF(ISBLANK(A147),"",IF(ISERROR(VLOOKUP(A147,'Cadastro-Estoque'!A:J,1,FALSE)),"Produto não cadastrado",VLOOKUP(A147,'Cadastro-Estoque'!A:J,2,FALSE)))</f>
        <v/>
      </c>
      <c r="H147" s="141" t="str">
        <f>IF(ISERROR(VLOOKUP(A147,'Cadastro-Estoque'!A:J,1,FALSE)),"",VLOOKUP(A147,'Cadastro-Estoque'!A:J,3,FALSE))</f>
        <v/>
      </c>
    </row>
    <row r="148" spans="5:8">
      <c r="E148" s="140" t="str">
        <f t="shared" si="2"/>
        <v/>
      </c>
      <c r="F148" s="141" t="str">
        <f>IF(ISERROR(VLOOKUP(A148,'Cadastro-Estoque'!A:J,1,FALSE)),"",VLOOKUP(A148,'Cadastro-Estoque'!A:J,4,FALSE))</f>
        <v/>
      </c>
      <c r="G148" s="141" t="str">
        <f>IF(ISBLANK(A148),"",IF(ISERROR(VLOOKUP(A148,'Cadastro-Estoque'!A:J,1,FALSE)),"Produto não cadastrado",VLOOKUP(A148,'Cadastro-Estoque'!A:J,2,FALSE)))</f>
        <v/>
      </c>
      <c r="H148" s="141" t="str">
        <f>IF(ISERROR(VLOOKUP(A148,'Cadastro-Estoque'!A:J,1,FALSE)),"",VLOOKUP(A148,'Cadastro-Estoque'!A:J,3,FALSE))</f>
        <v/>
      </c>
    </row>
    <row r="149" spans="5:8">
      <c r="E149" s="140" t="str">
        <f t="shared" si="2"/>
        <v/>
      </c>
      <c r="F149" s="141" t="str">
        <f>IF(ISERROR(VLOOKUP(A149,'Cadastro-Estoque'!A:J,1,FALSE)),"",VLOOKUP(A149,'Cadastro-Estoque'!A:J,4,FALSE))</f>
        <v/>
      </c>
      <c r="G149" s="141" t="str">
        <f>IF(ISBLANK(A149),"",IF(ISERROR(VLOOKUP(A149,'Cadastro-Estoque'!A:J,1,FALSE)),"Produto não cadastrado",VLOOKUP(A149,'Cadastro-Estoque'!A:J,2,FALSE)))</f>
        <v/>
      </c>
      <c r="H149" s="141" t="str">
        <f>IF(ISERROR(VLOOKUP(A149,'Cadastro-Estoque'!A:J,1,FALSE)),"",VLOOKUP(A149,'Cadastro-Estoque'!A:J,3,FALSE))</f>
        <v/>
      </c>
    </row>
    <row r="150" spans="5:8">
      <c r="E150" s="140" t="str">
        <f t="shared" si="2"/>
        <v/>
      </c>
      <c r="F150" s="141" t="str">
        <f>IF(ISERROR(VLOOKUP(A150,'Cadastro-Estoque'!A:J,1,FALSE)),"",VLOOKUP(A150,'Cadastro-Estoque'!A:J,4,FALSE))</f>
        <v/>
      </c>
      <c r="G150" s="141" t="str">
        <f>IF(ISBLANK(A150),"",IF(ISERROR(VLOOKUP(A150,'Cadastro-Estoque'!A:J,1,FALSE)),"Produto não cadastrado",VLOOKUP(A150,'Cadastro-Estoque'!A:J,2,FALSE)))</f>
        <v/>
      </c>
      <c r="H150" s="141" t="str">
        <f>IF(ISERROR(VLOOKUP(A150,'Cadastro-Estoque'!A:J,1,FALSE)),"",VLOOKUP(A150,'Cadastro-Estoque'!A:J,3,FALSE))</f>
        <v/>
      </c>
    </row>
    <row r="151" spans="5:8">
      <c r="E151" s="140" t="str">
        <f t="shared" si="2"/>
        <v/>
      </c>
      <c r="F151" s="141" t="str">
        <f>IF(ISERROR(VLOOKUP(A151,'Cadastro-Estoque'!A:J,1,FALSE)),"",VLOOKUP(A151,'Cadastro-Estoque'!A:J,4,FALSE))</f>
        <v/>
      </c>
      <c r="G151" s="141" t="str">
        <f>IF(ISBLANK(A151),"",IF(ISERROR(VLOOKUP(A151,'Cadastro-Estoque'!A:J,1,FALSE)),"Produto não cadastrado",VLOOKUP(A151,'Cadastro-Estoque'!A:J,2,FALSE)))</f>
        <v/>
      </c>
      <c r="H151" s="141" t="str">
        <f>IF(ISERROR(VLOOKUP(A151,'Cadastro-Estoque'!A:J,1,FALSE)),"",VLOOKUP(A151,'Cadastro-Estoque'!A:J,3,FALSE))</f>
        <v/>
      </c>
    </row>
    <row r="152" spans="5:8">
      <c r="E152" s="140" t="str">
        <f t="shared" si="2"/>
        <v/>
      </c>
      <c r="F152" s="141" t="str">
        <f>IF(ISERROR(VLOOKUP(A152,'Cadastro-Estoque'!A:J,1,FALSE)),"",VLOOKUP(A152,'Cadastro-Estoque'!A:J,4,FALSE))</f>
        <v/>
      </c>
      <c r="G152" s="141" t="str">
        <f>IF(ISBLANK(A152),"",IF(ISERROR(VLOOKUP(A152,'Cadastro-Estoque'!A:J,1,FALSE)),"Produto não cadastrado",VLOOKUP(A152,'Cadastro-Estoque'!A:J,2,FALSE)))</f>
        <v/>
      </c>
      <c r="H152" s="141" t="str">
        <f>IF(ISERROR(VLOOKUP(A152,'Cadastro-Estoque'!A:J,1,FALSE)),"",VLOOKUP(A152,'Cadastro-Estoque'!A:J,3,FALSE))</f>
        <v/>
      </c>
    </row>
    <row r="153" spans="5:8">
      <c r="E153" s="140" t="str">
        <f t="shared" si="2"/>
        <v/>
      </c>
      <c r="F153" s="141" t="str">
        <f>IF(ISERROR(VLOOKUP(A153,'Cadastro-Estoque'!A:J,1,FALSE)),"",VLOOKUP(A153,'Cadastro-Estoque'!A:J,4,FALSE))</f>
        <v/>
      </c>
      <c r="G153" s="141" t="str">
        <f>IF(ISBLANK(A153),"",IF(ISERROR(VLOOKUP(A153,'Cadastro-Estoque'!A:J,1,FALSE)),"Produto não cadastrado",VLOOKUP(A153,'Cadastro-Estoque'!A:J,2,FALSE)))</f>
        <v/>
      </c>
      <c r="H153" s="141" t="str">
        <f>IF(ISERROR(VLOOKUP(A153,'Cadastro-Estoque'!A:J,1,FALSE)),"",VLOOKUP(A153,'Cadastro-Estoque'!A:J,3,FALSE))</f>
        <v/>
      </c>
    </row>
    <row r="154" spans="5:8">
      <c r="E154" s="140" t="str">
        <f t="shared" si="2"/>
        <v/>
      </c>
      <c r="F154" s="141" t="str">
        <f>IF(ISERROR(VLOOKUP(A154,'Cadastro-Estoque'!A:J,1,FALSE)),"",VLOOKUP(A154,'Cadastro-Estoque'!A:J,4,FALSE))</f>
        <v/>
      </c>
      <c r="G154" s="141" t="str">
        <f>IF(ISBLANK(A154),"",IF(ISERROR(VLOOKUP(A154,'Cadastro-Estoque'!A:J,1,FALSE)),"Produto não cadastrado",VLOOKUP(A154,'Cadastro-Estoque'!A:J,2,FALSE)))</f>
        <v/>
      </c>
      <c r="H154" s="141" t="str">
        <f>IF(ISERROR(VLOOKUP(A154,'Cadastro-Estoque'!A:J,1,FALSE)),"",VLOOKUP(A154,'Cadastro-Estoque'!A:J,3,FALSE))</f>
        <v/>
      </c>
    </row>
    <row r="155" spans="5:8">
      <c r="E155" s="140" t="str">
        <f t="shared" si="2"/>
        <v/>
      </c>
      <c r="F155" s="141" t="str">
        <f>IF(ISERROR(VLOOKUP(A155,'Cadastro-Estoque'!A:J,1,FALSE)),"",VLOOKUP(A155,'Cadastro-Estoque'!A:J,4,FALSE))</f>
        <v/>
      </c>
      <c r="G155" s="141" t="str">
        <f>IF(ISBLANK(A155),"",IF(ISERROR(VLOOKUP(A155,'Cadastro-Estoque'!A:J,1,FALSE)),"Produto não cadastrado",VLOOKUP(A155,'Cadastro-Estoque'!A:J,2,FALSE)))</f>
        <v/>
      </c>
      <c r="H155" s="141" t="str">
        <f>IF(ISERROR(VLOOKUP(A155,'Cadastro-Estoque'!A:J,1,FALSE)),"",VLOOKUP(A155,'Cadastro-Estoque'!A:J,3,FALSE))</f>
        <v/>
      </c>
    </row>
    <row r="156" spans="5:8">
      <c r="E156" s="140" t="str">
        <f t="shared" si="2"/>
        <v/>
      </c>
      <c r="F156" s="141" t="str">
        <f>IF(ISERROR(VLOOKUP(A156,'Cadastro-Estoque'!A:J,1,FALSE)),"",VLOOKUP(A156,'Cadastro-Estoque'!A:J,4,FALSE))</f>
        <v/>
      </c>
      <c r="G156" s="141" t="str">
        <f>IF(ISBLANK(A156),"",IF(ISERROR(VLOOKUP(A156,'Cadastro-Estoque'!A:J,1,FALSE)),"Produto não cadastrado",VLOOKUP(A156,'Cadastro-Estoque'!A:J,2,FALSE)))</f>
        <v/>
      </c>
      <c r="H156" s="141" t="str">
        <f>IF(ISERROR(VLOOKUP(A156,'Cadastro-Estoque'!A:J,1,FALSE)),"",VLOOKUP(A156,'Cadastro-Estoque'!A:J,3,FALSE))</f>
        <v/>
      </c>
    </row>
    <row r="157" spans="5:8">
      <c r="E157" s="140" t="str">
        <f t="shared" si="2"/>
        <v/>
      </c>
      <c r="F157" s="141" t="str">
        <f>IF(ISERROR(VLOOKUP(A157,'Cadastro-Estoque'!A:J,1,FALSE)),"",VLOOKUP(A157,'Cadastro-Estoque'!A:J,4,FALSE))</f>
        <v/>
      </c>
      <c r="G157" s="141" t="str">
        <f>IF(ISBLANK(A157),"",IF(ISERROR(VLOOKUP(A157,'Cadastro-Estoque'!A:J,1,FALSE)),"Produto não cadastrado",VLOOKUP(A157,'Cadastro-Estoque'!A:J,2,FALSE)))</f>
        <v/>
      </c>
      <c r="H157" s="141" t="str">
        <f>IF(ISERROR(VLOOKUP(A157,'Cadastro-Estoque'!A:J,1,FALSE)),"",VLOOKUP(A157,'Cadastro-Estoque'!A:J,3,FALSE))</f>
        <v/>
      </c>
    </row>
    <row r="158" spans="5:8">
      <c r="E158" s="140" t="str">
        <f t="shared" si="2"/>
        <v/>
      </c>
      <c r="F158" s="141" t="str">
        <f>IF(ISERROR(VLOOKUP(A158,'Cadastro-Estoque'!A:J,1,FALSE)),"",VLOOKUP(A158,'Cadastro-Estoque'!A:J,4,FALSE))</f>
        <v/>
      </c>
      <c r="G158" s="141" t="str">
        <f>IF(ISBLANK(A158),"",IF(ISERROR(VLOOKUP(A158,'Cadastro-Estoque'!A:J,1,FALSE)),"Produto não cadastrado",VLOOKUP(A158,'Cadastro-Estoque'!A:J,2,FALSE)))</f>
        <v/>
      </c>
      <c r="H158" s="141" t="str">
        <f>IF(ISERROR(VLOOKUP(A158,'Cadastro-Estoque'!A:J,1,FALSE)),"",VLOOKUP(A158,'Cadastro-Estoque'!A:J,3,FALSE))</f>
        <v/>
      </c>
    </row>
    <row r="159" spans="5:8">
      <c r="E159" s="140" t="str">
        <f t="shared" si="2"/>
        <v/>
      </c>
      <c r="F159" s="141" t="str">
        <f>IF(ISERROR(VLOOKUP(A159,'Cadastro-Estoque'!A:J,1,FALSE)),"",VLOOKUP(A159,'Cadastro-Estoque'!A:J,4,FALSE))</f>
        <v/>
      </c>
      <c r="G159" s="141" t="str">
        <f>IF(ISBLANK(A159),"",IF(ISERROR(VLOOKUP(A159,'Cadastro-Estoque'!A:J,1,FALSE)),"Produto não cadastrado",VLOOKUP(A159,'Cadastro-Estoque'!A:J,2,FALSE)))</f>
        <v/>
      </c>
      <c r="H159" s="141" t="str">
        <f>IF(ISERROR(VLOOKUP(A159,'Cadastro-Estoque'!A:J,1,FALSE)),"",VLOOKUP(A159,'Cadastro-Estoque'!A:J,3,FALSE))</f>
        <v/>
      </c>
    </row>
    <row r="160" spans="5:8">
      <c r="E160" s="140" t="str">
        <f t="shared" si="2"/>
        <v/>
      </c>
      <c r="F160" s="141" t="str">
        <f>IF(ISERROR(VLOOKUP(A160,'Cadastro-Estoque'!A:J,1,FALSE)),"",VLOOKUP(A160,'Cadastro-Estoque'!A:J,4,FALSE))</f>
        <v/>
      </c>
      <c r="G160" s="141" t="str">
        <f>IF(ISBLANK(A160),"",IF(ISERROR(VLOOKUP(A160,'Cadastro-Estoque'!A:J,1,FALSE)),"Produto não cadastrado",VLOOKUP(A160,'Cadastro-Estoque'!A:J,2,FALSE)))</f>
        <v/>
      </c>
      <c r="H160" s="141" t="str">
        <f>IF(ISERROR(VLOOKUP(A160,'Cadastro-Estoque'!A:J,1,FALSE)),"",VLOOKUP(A160,'Cadastro-Estoque'!A:J,3,FALSE))</f>
        <v/>
      </c>
    </row>
    <row r="161" spans="5:8">
      <c r="E161" s="140" t="str">
        <f t="shared" si="2"/>
        <v/>
      </c>
      <c r="F161" s="141" t="str">
        <f>IF(ISERROR(VLOOKUP(A161,'Cadastro-Estoque'!A:J,1,FALSE)),"",VLOOKUP(A161,'Cadastro-Estoque'!A:J,4,FALSE))</f>
        <v/>
      </c>
      <c r="G161" s="141" t="str">
        <f>IF(ISBLANK(A161),"",IF(ISERROR(VLOOKUP(A161,'Cadastro-Estoque'!A:J,1,FALSE)),"Produto não cadastrado",VLOOKUP(A161,'Cadastro-Estoque'!A:J,2,FALSE)))</f>
        <v/>
      </c>
      <c r="H161" s="141" t="str">
        <f>IF(ISERROR(VLOOKUP(A161,'Cadastro-Estoque'!A:J,1,FALSE)),"",VLOOKUP(A161,'Cadastro-Estoque'!A:J,3,FALSE))</f>
        <v/>
      </c>
    </row>
    <row r="162" spans="5:8">
      <c r="E162" s="140" t="str">
        <f t="shared" si="2"/>
        <v/>
      </c>
      <c r="F162" s="141" t="str">
        <f>IF(ISERROR(VLOOKUP(A162,'Cadastro-Estoque'!A:J,1,FALSE)),"",VLOOKUP(A162,'Cadastro-Estoque'!A:J,4,FALSE))</f>
        <v/>
      </c>
      <c r="G162" s="141" t="str">
        <f>IF(ISBLANK(A162),"",IF(ISERROR(VLOOKUP(A162,'Cadastro-Estoque'!A:J,1,FALSE)),"Produto não cadastrado",VLOOKUP(A162,'Cadastro-Estoque'!A:J,2,FALSE)))</f>
        <v/>
      </c>
      <c r="H162" s="141" t="str">
        <f>IF(ISERROR(VLOOKUP(A162,'Cadastro-Estoque'!A:J,1,FALSE)),"",VLOOKUP(A162,'Cadastro-Estoque'!A:J,3,FALSE))</f>
        <v/>
      </c>
    </row>
    <row r="163" spans="5:8">
      <c r="E163" s="140" t="str">
        <f t="shared" si="2"/>
        <v/>
      </c>
      <c r="F163" s="141" t="str">
        <f>IF(ISERROR(VLOOKUP(A163,'Cadastro-Estoque'!A:J,1,FALSE)),"",VLOOKUP(A163,'Cadastro-Estoque'!A:J,4,FALSE))</f>
        <v/>
      </c>
      <c r="G163" s="141" t="str">
        <f>IF(ISBLANK(A163),"",IF(ISERROR(VLOOKUP(A163,'Cadastro-Estoque'!A:J,1,FALSE)),"Produto não cadastrado",VLOOKUP(A163,'Cadastro-Estoque'!A:J,2,FALSE)))</f>
        <v/>
      </c>
      <c r="H163" s="141" t="str">
        <f>IF(ISERROR(VLOOKUP(A163,'Cadastro-Estoque'!A:J,1,FALSE)),"",VLOOKUP(A163,'Cadastro-Estoque'!A:J,3,FALSE))</f>
        <v/>
      </c>
    </row>
    <row r="164" spans="5:8">
      <c r="E164" s="140" t="str">
        <f t="shared" si="2"/>
        <v/>
      </c>
      <c r="F164" s="141" t="str">
        <f>IF(ISERROR(VLOOKUP(A164,'Cadastro-Estoque'!A:J,1,FALSE)),"",VLOOKUP(A164,'Cadastro-Estoque'!A:J,4,FALSE))</f>
        <v/>
      </c>
      <c r="G164" s="141" t="str">
        <f>IF(ISBLANK(A164),"",IF(ISERROR(VLOOKUP(A164,'Cadastro-Estoque'!A:J,1,FALSE)),"Produto não cadastrado",VLOOKUP(A164,'Cadastro-Estoque'!A:J,2,FALSE)))</f>
        <v/>
      </c>
      <c r="H164" s="141" t="str">
        <f>IF(ISERROR(VLOOKUP(A164,'Cadastro-Estoque'!A:J,1,FALSE)),"",VLOOKUP(A164,'Cadastro-Estoque'!A:J,3,FALSE))</f>
        <v/>
      </c>
    </row>
    <row r="165" spans="5:8">
      <c r="E165" s="140" t="str">
        <f t="shared" si="2"/>
        <v/>
      </c>
      <c r="F165" s="141" t="str">
        <f>IF(ISERROR(VLOOKUP(A165,'Cadastro-Estoque'!A:J,1,FALSE)),"",VLOOKUP(A165,'Cadastro-Estoque'!A:J,4,FALSE))</f>
        <v/>
      </c>
      <c r="G165" s="141" t="str">
        <f>IF(ISBLANK(A165),"",IF(ISERROR(VLOOKUP(A165,'Cadastro-Estoque'!A:J,1,FALSE)),"Produto não cadastrado",VLOOKUP(A165,'Cadastro-Estoque'!A:J,2,FALSE)))</f>
        <v/>
      </c>
      <c r="H165" s="141" t="str">
        <f>IF(ISERROR(VLOOKUP(A165,'Cadastro-Estoque'!A:J,1,FALSE)),"",VLOOKUP(A165,'Cadastro-Estoque'!A:J,3,FALSE))</f>
        <v/>
      </c>
    </row>
    <row r="166" spans="5:8">
      <c r="E166" s="140" t="str">
        <f t="shared" si="2"/>
        <v/>
      </c>
      <c r="F166" s="141" t="str">
        <f>IF(ISERROR(VLOOKUP(A166,'Cadastro-Estoque'!A:J,1,FALSE)),"",VLOOKUP(A166,'Cadastro-Estoque'!A:J,4,FALSE))</f>
        <v/>
      </c>
      <c r="G166" s="141" t="str">
        <f>IF(ISBLANK(A166),"",IF(ISERROR(VLOOKUP(A166,'Cadastro-Estoque'!A:J,1,FALSE)),"Produto não cadastrado",VLOOKUP(A166,'Cadastro-Estoque'!A:J,2,FALSE)))</f>
        <v/>
      </c>
      <c r="H166" s="141" t="str">
        <f>IF(ISERROR(VLOOKUP(A166,'Cadastro-Estoque'!A:J,1,FALSE)),"",VLOOKUP(A166,'Cadastro-Estoque'!A:J,3,FALSE))</f>
        <v/>
      </c>
    </row>
    <row r="167" spans="5:8">
      <c r="E167" s="140" t="str">
        <f t="shared" si="2"/>
        <v/>
      </c>
      <c r="F167" s="141" t="str">
        <f>IF(ISERROR(VLOOKUP(A167,'Cadastro-Estoque'!A:J,1,FALSE)),"",VLOOKUP(A167,'Cadastro-Estoque'!A:J,4,FALSE))</f>
        <v/>
      </c>
      <c r="G167" s="141" t="str">
        <f>IF(ISBLANK(A167),"",IF(ISERROR(VLOOKUP(A167,'Cadastro-Estoque'!A:J,1,FALSE)),"Produto não cadastrado",VLOOKUP(A167,'Cadastro-Estoque'!A:J,2,FALSE)))</f>
        <v/>
      </c>
      <c r="H167" s="141" t="str">
        <f>IF(ISERROR(VLOOKUP(A167,'Cadastro-Estoque'!A:J,1,FALSE)),"",VLOOKUP(A167,'Cadastro-Estoque'!A:J,3,FALSE))</f>
        <v/>
      </c>
    </row>
    <row r="168" spans="5:8">
      <c r="E168" s="140" t="str">
        <f t="shared" si="2"/>
        <v/>
      </c>
      <c r="F168" s="141" t="str">
        <f>IF(ISERROR(VLOOKUP(A168,'Cadastro-Estoque'!A:J,1,FALSE)),"",VLOOKUP(A168,'Cadastro-Estoque'!A:J,4,FALSE))</f>
        <v/>
      </c>
      <c r="G168" s="141" t="str">
        <f>IF(ISBLANK(A168),"",IF(ISERROR(VLOOKUP(A168,'Cadastro-Estoque'!A:J,1,FALSE)),"Produto não cadastrado",VLOOKUP(A168,'Cadastro-Estoque'!A:J,2,FALSE)))</f>
        <v/>
      </c>
      <c r="H168" s="141" t="str">
        <f>IF(ISERROR(VLOOKUP(A168,'Cadastro-Estoque'!A:J,1,FALSE)),"",VLOOKUP(A168,'Cadastro-Estoque'!A:J,3,FALSE))</f>
        <v/>
      </c>
    </row>
    <row r="169" spans="5:8">
      <c r="E169" s="140" t="str">
        <f t="shared" si="2"/>
        <v/>
      </c>
      <c r="F169" s="141" t="str">
        <f>IF(ISERROR(VLOOKUP(A169,'Cadastro-Estoque'!A:J,1,FALSE)),"",VLOOKUP(A169,'Cadastro-Estoque'!A:J,4,FALSE))</f>
        <v/>
      </c>
      <c r="G169" s="141" t="str">
        <f>IF(ISBLANK(A169),"",IF(ISERROR(VLOOKUP(A169,'Cadastro-Estoque'!A:J,1,FALSE)),"Produto não cadastrado",VLOOKUP(A169,'Cadastro-Estoque'!A:J,2,FALSE)))</f>
        <v/>
      </c>
      <c r="H169" s="141" t="str">
        <f>IF(ISERROR(VLOOKUP(A169,'Cadastro-Estoque'!A:J,1,FALSE)),"",VLOOKUP(A169,'Cadastro-Estoque'!A:J,3,FALSE))</f>
        <v/>
      </c>
    </row>
    <row r="170" spans="5:8">
      <c r="E170" s="140" t="str">
        <f t="shared" si="2"/>
        <v/>
      </c>
      <c r="F170" s="141" t="str">
        <f>IF(ISERROR(VLOOKUP(A170,'Cadastro-Estoque'!A:J,1,FALSE)),"",VLOOKUP(A170,'Cadastro-Estoque'!A:J,4,FALSE))</f>
        <v/>
      </c>
      <c r="G170" s="141" t="str">
        <f>IF(ISBLANK(A170),"",IF(ISERROR(VLOOKUP(A170,'Cadastro-Estoque'!A:J,1,FALSE)),"Produto não cadastrado",VLOOKUP(A170,'Cadastro-Estoque'!A:J,2,FALSE)))</f>
        <v/>
      </c>
      <c r="H170" s="141" t="str">
        <f>IF(ISERROR(VLOOKUP(A170,'Cadastro-Estoque'!A:J,1,FALSE)),"",VLOOKUP(A170,'Cadastro-Estoque'!A:J,3,FALSE))</f>
        <v/>
      </c>
    </row>
    <row r="171" spans="5:8">
      <c r="E171" s="140" t="str">
        <f t="shared" si="2"/>
        <v/>
      </c>
      <c r="F171" s="141" t="str">
        <f>IF(ISERROR(VLOOKUP(A171,'Cadastro-Estoque'!A:J,1,FALSE)),"",VLOOKUP(A171,'Cadastro-Estoque'!A:J,4,FALSE))</f>
        <v/>
      </c>
      <c r="G171" s="141" t="str">
        <f>IF(ISBLANK(A171),"",IF(ISERROR(VLOOKUP(A171,'Cadastro-Estoque'!A:J,1,FALSE)),"Produto não cadastrado",VLOOKUP(A171,'Cadastro-Estoque'!A:J,2,FALSE)))</f>
        <v/>
      </c>
      <c r="H171" s="141" t="str">
        <f>IF(ISERROR(VLOOKUP(A171,'Cadastro-Estoque'!A:J,1,FALSE)),"",VLOOKUP(A171,'Cadastro-Estoque'!A:J,3,FALSE))</f>
        <v/>
      </c>
    </row>
    <row r="172" spans="5:8">
      <c r="E172" s="140" t="str">
        <f t="shared" si="2"/>
        <v/>
      </c>
      <c r="F172" s="141" t="str">
        <f>IF(ISERROR(VLOOKUP(A172,'Cadastro-Estoque'!A:J,1,FALSE)),"",VLOOKUP(A172,'Cadastro-Estoque'!A:J,4,FALSE))</f>
        <v/>
      </c>
      <c r="G172" s="141" t="str">
        <f>IF(ISBLANK(A172),"",IF(ISERROR(VLOOKUP(A172,'Cadastro-Estoque'!A:J,1,FALSE)),"Produto não cadastrado",VLOOKUP(A172,'Cadastro-Estoque'!A:J,2,FALSE)))</f>
        <v/>
      </c>
      <c r="H172" s="141" t="str">
        <f>IF(ISERROR(VLOOKUP(A172,'Cadastro-Estoque'!A:J,1,FALSE)),"",VLOOKUP(A172,'Cadastro-Estoque'!A:J,3,FALSE))</f>
        <v/>
      </c>
    </row>
    <row r="173" spans="5:8">
      <c r="E173" s="140" t="str">
        <f t="shared" si="2"/>
        <v/>
      </c>
      <c r="F173" s="141" t="str">
        <f>IF(ISERROR(VLOOKUP(A173,'Cadastro-Estoque'!A:J,1,FALSE)),"",VLOOKUP(A173,'Cadastro-Estoque'!A:J,4,FALSE))</f>
        <v/>
      </c>
      <c r="G173" s="141" t="str">
        <f>IF(ISBLANK(A173),"",IF(ISERROR(VLOOKUP(A173,'Cadastro-Estoque'!A:J,1,FALSE)),"Produto não cadastrado",VLOOKUP(A173,'Cadastro-Estoque'!A:J,2,FALSE)))</f>
        <v/>
      </c>
      <c r="H173" s="141" t="str">
        <f>IF(ISERROR(VLOOKUP(A173,'Cadastro-Estoque'!A:J,1,FALSE)),"",VLOOKUP(A173,'Cadastro-Estoque'!A:J,3,FALSE))</f>
        <v/>
      </c>
    </row>
    <row r="174" spans="5:8">
      <c r="E174" s="140" t="str">
        <f t="shared" si="2"/>
        <v/>
      </c>
      <c r="F174" s="141" t="str">
        <f>IF(ISERROR(VLOOKUP(A174,'Cadastro-Estoque'!A:J,1,FALSE)),"",VLOOKUP(A174,'Cadastro-Estoque'!A:J,4,FALSE))</f>
        <v/>
      </c>
      <c r="G174" s="141" t="str">
        <f>IF(ISBLANK(A174),"",IF(ISERROR(VLOOKUP(A174,'Cadastro-Estoque'!A:J,1,FALSE)),"Produto não cadastrado",VLOOKUP(A174,'Cadastro-Estoque'!A:J,2,FALSE)))</f>
        <v/>
      </c>
      <c r="H174" s="141" t="str">
        <f>IF(ISERROR(VLOOKUP(A174,'Cadastro-Estoque'!A:J,1,FALSE)),"",VLOOKUP(A174,'Cadastro-Estoque'!A:J,3,FALSE))</f>
        <v/>
      </c>
    </row>
    <row r="175" spans="5:8">
      <c r="E175" s="140" t="str">
        <f t="shared" si="2"/>
        <v/>
      </c>
      <c r="F175" s="141" t="str">
        <f>IF(ISERROR(VLOOKUP(A175,'Cadastro-Estoque'!A:J,1,FALSE)),"",VLOOKUP(A175,'Cadastro-Estoque'!A:J,4,FALSE))</f>
        <v/>
      </c>
      <c r="G175" s="141" t="str">
        <f>IF(ISBLANK(A175),"",IF(ISERROR(VLOOKUP(A175,'Cadastro-Estoque'!A:J,1,FALSE)),"Produto não cadastrado",VLOOKUP(A175,'Cadastro-Estoque'!A:J,2,FALSE)))</f>
        <v/>
      </c>
      <c r="H175" s="141" t="str">
        <f>IF(ISERROR(VLOOKUP(A175,'Cadastro-Estoque'!A:J,1,FALSE)),"",VLOOKUP(A175,'Cadastro-Estoque'!A:J,3,FALSE))</f>
        <v/>
      </c>
    </row>
    <row r="176" spans="5:8">
      <c r="E176" s="140" t="str">
        <f t="shared" si="2"/>
        <v/>
      </c>
      <c r="F176" s="141" t="str">
        <f>IF(ISERROR(VLOOKUP(A176,'Cadastro-Estoque'!A:J,1,FALSE)),"",VLOOKUP(A176,'Cadastro-Estoque'!A:J,4,FALSE))</f>
        <v/>
      </c>
      <c r="G176" s="141" t="str">
        <f>IF(ISBLANK(A176),"",IF(ISERROR(VLOOKUP(A176,'Cadastro-Estoque'!A:J,1,FALSE)),"Produto não cadastrado",VLOOKUP(A176,'Cadastro-Estoque'!A:J,2,FALSE)))</f>
        <v/>
      </c>
      <c r="H176" s="141" t="str">
        <f>IF(ISERROR(VLOOKUP(A176,'Cadastro-Estoque'!A:J,1,FALSE)),"",VLOOKUP(A176,'Cadastro-Estoque'!A:J,3,FALSE))</f>
        <v/>
      </c>
    </row>
    <row r="177" spans="5:8">
      <c r="E177" s="140" t="str">
        <f t="shared" si="2"/>
        <v/>
      </c>
      <c r="F177" s="141" t="str">
        <f>IF(ISERROR(VLOOKUP(A177,'Cadastro-Estoque'!A:J,1,FALSE)),"",VLOOKUP(A177,'Cadastro-Estoque'!A:J,4,FALSE))</f>
        <v/>
      </c>
      <c r="G177" s="141" t="str">
        <f>IF(ISBLANK(A177),"",IF(ISERROR(VLOOKUP(A177,'Cadastro-Estoque'!A:J,1,FALSE)),"Produto não cadastrado",VLOOKUP(A177,'Cadastro-Estoque'!A:J,2,FALSE)))</f>
        <v/>
      </c>
      <c r="H177" s="141" t="str">
        <f>IF(ISERROR(VLOOKUP(A177,'Cadastro-Estoque'!A:J,1,FALSE)),"",VLOOKUP(A177,'Cadastro-Estoque'!A:J,3,FALSE))</f>
        <v/>
      </c>
    </row>
    <row r="178" spans="5:8">
      <c r="E178" s="140" t="str">
        <f t="shared" si="2"/>
        <v/>
      </c>
      <c r="F178" s="141" t="str">
        <f>IF(ISERROR(VLOOKUP(A178,'Cadastro-Estoque'!A:J,1,FALSE)),"",VLOOKUP(A178,'Cadastro-Estoque'!A:J,4,FALSE))</f>
        <v/>
      </c>
      <c r="G178" s="141" t="str">
        <f>IF(ISBLANK(A178),"",IF(ISERROR(VLOOKUP(A178,'Cadastro-Estoque'!A:J,1,FALSE)),"Produto não cadastrado",VLOOKUP(A178,'Cadastro-Estoque'!A:J,2,FALSE)))</f>
        <v/>
      </c>
      <c r="H178" s="141" t="str">
        <f>IF(ISERROR(VLOOKUP(A178,'Cadastro-Estoque'!A:J,1,FALSE)),"",VLOOKUP(A178,'Cadastro-Estoque'!A:J,3,FALSE))</f>
        <v/>
      </c>
    </row>
    <row r="179" spans="5:8">
      <c r="E179" s="140" t="str">
        <f t="shared" si="2"/>
        <v/>
      </c>
      <c r="F179" s="141" t="str">
        <f>IF(ISERROR(VLOOKUP(A179,'Cadastro-Estoque'!A:J,1,FALSE)),"",VLOOKUP(A179,'Cadastro-Estoque'!A:J,4,FALSE))</f>
        <v/>
      </c>
      <c r="G179" s="141" t="str">
        <f>IF(ISBLANK(A179),"",IF(ISERROR(VLOOKUP(A179,'Cadastro-Estoque'!A:J,1,FALSE)),"Produto não cadastrado",VLOOKUP(A179,'Cadastro-Estoque'!A:J,2,FALSE)))</f>
        <v/>
      </c>
      <c r="H179" s="141" t="str">
        <f>IF(ISERROR(VLOOKUP(A179,'Cadastro-Estoque'!A:J,1,FALSE)),"",VLOOKUP(A179,'Cadastro-Estoque'!A:J,3,FALSE))</f>
        <v/>
      </c>
    </row>
    <row r="180" spans="5:8">
      <c r="E180" s="140" t="str">
        <f t="shared" si="2"/>
        <v/>
      </c>
      <c r="F180" s="141" t="str">
        <f>IF(ISERROR(VLOOKUP(A180,'Cadastro-Estoque'!A:J,1,FALSE)),"",VLOOKUP(A180,'Cadastro-Estoque'!A:J,4,FALSE))</f>
        <v/>
      </c>
      <c r="G180" s="141" t="str">
        <f>IF(ISBLANK(A180),"",IF(ISERROR(VLOOKUP(A180,'Cadastro-Estoque'!A:J,1,FALSE)),"Produto não cadastrado",VLOOKUP(A180,'Cadastro-Estoque'!A:J,2,FALSE)))</f>
        <v/>
      </c>
      <c r="H180" s="141" t="str">
        <f>IF(ISERROR(VLOOKUP(A180,'Cadastro-Estoque'!A:J,1,FALSE)),"",VLOOKUP(A180,'Cadastro-Estoque'!A:J,3,FALSE))</f>
        <v/>
      </c>
    </row>
    <row r="181" spans="5:8">
      <c r="E181" s="140" t="str">
        <f t="shared" si="2"/>
        <v/>
      </c>
      <c r="F181" s="141" t="str">
        <f>IF(ISERROR(VLOOKUP(A181,'Cadastro-Estoque'!A:J,1,FALSE)),"",VLOOKUP(A181,'Cadastro-Estoque'!A:J,4,FALSE))</f>
        <v/>
      </c>
      <c r="G181" s="141" t="str">
        <f>IF(ISBLANK(A181),"",IF(ISERROR(VLOOKUP(A181,'Cadastro-Estoque'!A:J,1,FALSE)),"Produto não cadastrado",VLOOKUP(A181,'Cadastro-Estoque'!A:J,2,FALSE)))</f>
        <v/>
      </c>
      <c r="H181" s="141" t="str">
        <f>IF(ISERROR(VLOOKUP(A181,'Cadastro-Estoque'!A:J,1,FALSE)),"",VLOOKUP(A181,'Cadastro-Estoque'!A:J,3,FALSE))</f>
        <v/>
      </c>
    </row>
    <row r="182" spans="5:8">
      <c r="E182" s="140" t="str">
        <f t="shared" si="2"/>
        <v/>
      </c>
      <c r="F182" s="141" t="str">
        <f>IF(ISERROR(VLOOKUP(A182,'Cadastro-Estoque'!A:J,1,FALSE)),"",VLOOKUP(A182,'Cadastro-Estoque'!A:J,4,FALSE))</f>
        <v/>
      </c>
      <c r="G182" s="141" t="str">
        <f>IF(ISBLANK(A182),"",IF(ISERROR(VLOOKUP(A182,'Cadastro-Estoque'!A:J,1,FALSE)),"Produto não cadastrado",VLOOKUP(A182,'Cadastro-Estoque'!A:J,2,FALSE)))</f>
        <v/>
      </c>
      <c r="H182" s="141" t="str">
        <f>IF(ISERROR(VLOOKUP(A182,'Cadastro-Estoque'!A:J,1,FALSE)),"",VLOOKUP(A182,'Cadastro-Estoque'!A:J,3,FALSE))</f>
        <v/>
      </c>
    </row>
    <row r="183" spans="5:8">
      <c r="E183" s="140" t="str">
        <f t="shared" si="2"/>
        <v/>
      </c>
      <c r="F183" s="141" t="str">
        <f>IF(ISERROR(VLOOKUP(A183,'Cadastro-Estoque'!A:J,1,FALSE)),"",VLOOKUP(A183,'Cadastro-Estoque'!A:J,4,FALSE))</f>
        <v/>
      </c>
      <c r="G183" s="141" t="str">
        <f>IF(ISBLANK(A183),"",IF(ISERROR(VLOOKUP(A183,'Cadastro-Estoque'!A:J,1,FALSE)),"Produto não cadastrado",VLOOKUP(A183,'Cadastro-Estoque'!A:J,2,FALSE)))</f>
        <v/>
      </c>
      <c r="H183" s="141" t="str">
        <f>IF(ISERROR(VLOOKUP(A183,'Cadastro-Estoque'!A:J,1,FALSE)),"",VLOOKUP(A183,'Cadastro-Estoque'!A:J,3,FALSE))</f>
        <v/>
      </c>
    </row>
    <row r="184" spans="5:8">
      <c r="E184" s="140" t="str">
        <f t="shared" si="2"/>
        <v/>
      </c>
      <c r="F184" s="141" t="str">
        <f>IF(ISERROR(VLOOKUP(A184,'Cadastro-Estoque'!A:J,1,FALSE)),"",VLOOKUP(A184,'Cadastro-Estoque'!A:J,4,FALSE))</f>
        <v/>
      </c>
      <c r="G184" s="141" t="str">
        <f>IF(ISBLANK(A184),"",IF(ISERROR(VLOOKUP(A184,'Cadastro-Estoque'!A:J,1,FALSE)),"Produto não cadastrado",VLOOKUP(A184,'Cadastro-Estoque'!A:J,2,FALSE)))</f>
        <v/>
      </c>
      <c r="H184" s="141" t="str">
        <f>IF(ISERROR(VLOOKUP(A184,'Cadastro-Estoque'!A:J,1,FALSE)),"",VLOOKUP(A184,'Cadastro-Estoque'!A:J,3,FALSE))</f>
        <v/>
      </c>
    </row>
    <row r="185" spans="5:8">
      <c r="E185" s="140" t="str">
        <f t="shared" si="2"/>
        <v/>
      </c>
      <c r="F185" s="141" t="str">
        <f>IF(ISERROR(VLOOKUP(A185,'Cadastro-Estoque'!A:J,1,FALSE)),"",VLOOKUP(A185,'Cadastro-Estoque'!A:J,4,FALSE))</f>
        <v/>
      </c>
      <c r="G185" s="141" t="str">
        <f>IF(ISBLANK(A185),"",IF(ISERROR(VLOOKUP(A185,'Cadastro-Estoque'!A:J,1,FALSE)),"Produto não cadastrado",VLOOKUP(A185,'Cadastro-Estoque'!A:J,2,FALSE)))</f>
        <v/>
      </c>
      <c r="H185" s="141" t="str">
        <f>IF(ISERROR(VLOOKUP(A185,'Cadastro-Estoque'!A:J,1,FALSE)),"",VLOOKUP(A185,'Cadastro-Estoque'!A:J,3,FALSE))</f>
        <v/>
      </c>
    </row>
    <row r="186" spans="5:8">
      <c r="E186" s="140" t="str">
        <f t="shared" si="2"/>
        <v/>
      </c>
      <c r="F186" s="141" t="str">
        <f>IF(ISERROR(VLOOKUP(A186,'Cadastro-Estoque'!A:J,1,FALSE)),"",VLOOKUP(A186,'Cadastro-Estoque'!A:J,4,FALSE))</f>
        <v/>
      </c>
      <c r="G186" s="141" t="str">
        <f>IF(ISBLANK(A186),"",IF(ISERROR(VLOOKUP(A186,'Cadastro-Estoque'!A:J,1,FALSE)),"Produto não cadastrado",VLOOKUP(A186,'Cadastro-Estoque'!A:J,2,FALSE)))</f>
        <v/>
      </c>
      <c r="H186" s="141" t="str">
        <f>IF(ISERROR(VLOOKUP(A186,'Cadastro-Estoque'!A:J,1,FALSE)),"",VLOOKUP(A186,'Cadastro-Estoque'!A:J,3,FALSE))</f>
        <v/>
      </c>
    </row>
    <row r="187" spans="5:8">
      <c r="E187" s="140" t="str">
        <f t="shared" si="2"/>
        <v/>
      </c>
      <c r="F187" s="141" t="str">
        <f>IF(ISERROR(VLOOKUP(A187,'Cadastro-Estoque'!A:J,1,FALSE)),"",VLOOKUP(A187,'Cadastro-Estoque'!A:J,4,FALSE))</f>
        <v/>
      </c>
      <c r="G187" s="141" t="str">
        <f>IF(ISBLANK(A187),"",IF(ISERROR(VLOOKUP(A187,'Cadastro-Estoque'!A:J,1,FALSE)),"Produto não cadastrado",VLOOKUP(A187,'Cadastro-Estoque'!A:J,2,FALSE)))</f>
        <v/>
      </c>
      <c r="H187" s="141" t="str">
        <f>IF(ISERROR(VLOOKUP(A187,'Cadastro-Estoque'!A:J,1,FALSE)),"",VLOOKUP(A187,'Cadastro-Estoque'!A:J,3,FALSE))</f>
        <v/>
      </c>
    </row>
    <row r="188" spans="5:8">
      <c r="E188" s="140" t="str">
        <f t="shared" si="2"/>
        <v/>
      </c>
      <c r="F188" s="141" t="str">
        <f>IF(ISERROR(VLOOKUP(A188,'Cadastro-Estoque'!A:J,1,FALSE)),"",VLOOKUP(A188,'Cadastro-Estoque'!A:J,4,FALSE))</f>
        <v/>
      </c>
      <c r="G188" s="141" t="str">
        <f>IF(ISBLANK(A188),"",IF(ISERROR(VLOOKUP(A188,'Cadastro-Estoque'!A:J,1,FALSE)),"Produto não cadastrado",VLOOKUP(A188,'Cadastro-Estoque'!A:J,2,FALSE)))</f>
        <v/>
      </c>
      <c r="H188" s="141" t="str">
        <f>IF(ISERROR(VLOOKUP(A188,'Cadastro-Estoque'!A:J,1,FALSE)),"",VLOOKUP(A188,'Cadastro-Estoque'!A:J,3,FALSE))</f>
        <v/>
      </c>
    </row>
    <row r="189" spans="5:8">
      <c r="E189" s="140" t="str">
        <f t="shared" si="2"/>
        <v/>
      </c>
      <c r="F189" s="141" t="str">
        <f>IF(ISERROR(VLOOKUP(A189,'Cadastro-Estoque'!A:J,1,FALSE)),"",VLOOKUP(A189,'Cadastro-Estoque'!A:J,4,FALSE))</f>
        <v/>
      </c>
      <c r="G189" s="141" t="str">
        <f>IF(ISBLANK(A189),"",IF(ISERROR(VLOOKUP(A189,'Cadastro-Estoque'!A:J,1,FALSE)),"Produto não cadastrado",VLOOKUP(A189,'Cadastro-Estoque'!A:J,2,FALSE)))</f>
        <v/>
      </c>
      <c r="H189" s="141" t="str">
        <f>IF(ISERROR(VLOOKUP(A189,'Cadastro-Estoque'!A:J,1,FALSE)),"",VLOOKUP(A189,'Cadastro-Estoque'!A:J,3,FALSE))</f>
        <v/>
      </c>
    </row>
    <row r="190" spans="5:8">
      <c r="E190" s="140" t="str">
        <f t="shared" si="2"/>
        <v/>
      </c>
      <c r="F190" s="141" t="str">
        <f>IF(ISERROR(VLOOKUP(A190,'Cadastro-Estoque'!A:J,1,FALSE)),"",VLOOKUP(A190,'Cadastro-Estoque'!A:J,4,FALSE))</f>
        <v/>
      </c>
      <c r="G190" s="141" t="str">
        <f>IF(ISBLANK(A190),"",IF(ISERROR(VLOOKUP(A190,'Cadastro-Estoque'!A:J,1,FALSE)),"Produto não cadastrado",VLOOKUP(A190,'Cadastro-Estoque'!A:J,2,FALSE)))</f>
        <v/>
      </c>
      <c r="H190" s="141" t="str">
        <f>IF(ISERROR(VLOOKUP(A190,'Cadastro-Estoque'!A:J,1,FALSE)),"",VLOOKUP(A190,'Cadastro-Estoque'!A:J,3,FALSE))</f>
        <v/>
      </c>
    </row>
    <row r="191" spans="5:8">
      <c r="E191" s="140" t="str">
        <f t="shared" si="2"/>
        <v/>
      </c>
      <c r="F191" s="141" t="str">
        <f>IF(ISERROR(VLOOKUP(A191,'Cadastro-Estoque'!A:J,1,FALSE)),"",VLOOKUP(A191,'Cadastro-Estoque'!A:J,4,FALSE))</f>
        <v/>
      </c>
      <c r="G191" s="141" t="str">
        <f>IF(ISBLANK(A191),"",IF(ISERROR(VLOOKUP(A191,'Cadastro-Estoque'!A:J,1,FALSE)),"Produto não cadastrado",VLOOKUP(A191,'Cadastro-Estoque'!A:J,2,FALSE)))</f>
        <v/>
      </c>
      <c r="H191" s="141" t="str">
        <f>IF(ISERROR(VLOOKUP(A191,'Cadastro-Estoque'!A:J,1,FALSE)),"",VLOOKUP(A191,'Cadastro-Estoque'!A:J,3,FALSE))</f>
        <v/>
      </c>
    </row>
    <row r="192" spans="5:8">
      <c r="E192" s="140" t="str">
        <f t="shared" si="2"/>
        <v/>
      </c>
      <c r="F192" s="141" t="str">
        <f>IF(ISERROR(VLOOKUP(A192,'Cadastro-Estoque'!A:J,1,FALSE)),"",VLOOKUP(A192,'Cadastro-Estoque'!A:J,4,FALSE))</f>
        <v/>
      </c>
      <c r="G192" s="141" t="str">
        <f>IF(ISBLANK(A192),"",IF(ISERROR(VLOOKUP(A192,'Cadastro-Estoque'!A:J,1,FALSE)),"Produto não cadastrado",VLOOKUP(A192,'Cadastro-Estoque'!A:J,2,FALSE)))</f>
        <v/>
      </c>
      <c r="H192" s="141" t="str">
        <f>IF(ISERROR(VLOOKUP(A192,'Cadastro-Estoque'!A:J,1,FALSE)),"",VLOOKUP(A192,'Cadastro-Estoque'!A:J,3,FALSE))</f>
        <v/>
      </c>
    </row>
    <row r="193" spans="5:8">
      <c r="E193" s="140" t="str">
        <f t="shared" si="2"/>
        <v/>
      </c>
      <c r="F193" s="141" t="str">
        <f>IF(ISERROR(VLOOKUP(A193,'Cadastro-Estoque'!A:J,1,FALSE)),"",VLOOKUP(A193,'Cadastro-Estoque'!A:J,4,FALSE))</f>
        <v/>
      </c>
      <c r="G193" s="141" t="str">
        <f>IF(ISBLANK(A193),"",IF(ISERROR(VLOOKUP(A193,'Cadastro-Estoque'!A:J,1,FALSE)),"Produto não cadastrado",VLOOKUP(A193,'Cadastro-Estoque'!A:J,2,FALSE)))</f>
        <v/>
      </c>
      <c r="H193" s="141" t="str">
        <f>IF(ISERROR(VLOOKUP(A193,'Cadastro-Estoque'!A:J,1,FALSE)),"",VLOOKUP(A193,'Cadastro-Estoque'!A:J,3,FALSE))</f>
        <v/>
      </c>
    </row>
    <row r="194" spans="5:8">
      <c r="E194" s="140" t="str">
        <f t="shared" si="2"/>
        <v/>
      </c>
      <c r="F194" s="141" t="str">
        <f>IF(ISERROR(VLOOKUP(A194,'Cadastro-Estoque'!A:J,1,FALSE)),"",VLOOKUP(A194,'Cadastro-Estoque'!A:J,4,FALSE))</f>
        <v/>
      </c>
      <c r="G194" s="141" t="str">
        <f>IF(ISBLANK(A194),"",IF(ISERROR(VLOOKUP(A194,'Cadastro-Estoque'!A:J,1,FALSE)),"Produto não cadastrado",VLOOKUP(A194,'Cadastro-Estoque'!A:J,2,FALSE)))</f>
        <v/>
      </c>
      <c r="H194" s="141" t="str">
        <f>IF(ISERROR(VLOOKUP(A194,'Cadastro-Estoque'!A:J,1,FALSE)),"",VLOOKUP(A194,'Cadastro-Estoque'!A:J,3,FALSE))</f>
        <v/>
      </c>
    </row>
    <row r="195" spans="5:8">
      <c r="E195" s="140" t="str">
        <f t="shared" si="2"/>
        <v/>
      </c>
      <c r="F195" s="141" t="str">
        <f>IF(ISERROR(VLOOKUP(A195,'Cadastro-Estoque'!A:J,1,FALSE)),"",VLOOKUP(A195,'Cadastro-Estoque'!A:J,4,FALSE))</f>
        <v/>
      </c>
      <c r="G195" s="141" t="str">
        <f>IF(ISBLANK(A195),"",IF(ISERROR(VLOOKUP(A195,'Cadastro-Estoque'!A:J,1,FALSE)),"Produto não cadastrado",VLOOKUP(A195,'Cadastro-Estoque'!A:J,2,FALSE)))</f>
        <v/>
      </c>
      <c r="H195" s="141" t="str">
        <f>IF(ISERROR(VLOOKUP(A195,'Cadastro-Estoque'!A:J,1,FALSE)),"",VLOOKUP(A195,'Cadastro-Estoque'!A:J,3,FALSE))</f>
        <v/>
      </c>
    </row>
    <row r="196" spans="5:8">
      <c r="E196" s="140" t="str">
        <f t="shared" ref="E196:E259" si="3">IF(ISBLANK(A196),"",C196*D196)</f>
        <v/>
      </c>
      <c r="F196" s="141" t="str">
        <f>IF(ISERROR(VLOOKUP(A196,'Cadastro-Estoque'!A:J,1,FALSE)),"",VLOOKUP(A196,'Cadastro-Estoque'!A:J,4,FALSE))</f>
        <v/>
      </c>
      <c r="G196" s="141" t="str">
        <f>IF(ISBLANK(A196),"",IF(ISERROR(VLOOKUP(A196,'Cadastro-Estoque'!A:J,1,FALSE)),"Produto não cadastrado",VLOOKUP(A196,'Cadastro-Estoque'!A:J,2,FALSE)))</f>
        <v/>
      </c>
      <c r="H196" s="141" t="str">
        <f>IF(ISERROR(VLOOKUP(A196,'Cadastro-Estoque'!A:J,1,FALSE)),"",VLOOKUP(A196,'Cadastro-Estoque'!A:J,3,FALSE))</f>
        <v/>
      </c>
    </row>
    <row r="197" spans="5:8">
      <c r="E197" s="140" t="str">
        <f t="shared" si="3"/>
        <v/>
      </c>
      <c r="F197" s="141" t="str">
        <f>IF(ISERROR(VLOOKUP(A197,'Cadastro-Estoque'!A:J,1,FALSE)),"",VLOOKUP(A197,'Cadastro-Estoque'!A:J,4,FALSE))</f>
        <v/>
      </c>
      <c r="G197" s="141" t="str">
        <f>IF(ISBLANK(A197),"",IF(ISERROR(VLOOKUP(A197,'Cadastro-Estoque'!A:J,1,FALSE)),"Produto não cadastrado",VLOOKUP(A197,'Cadastro-Estoque'!A:J,2,FALSE)))</f>
        <v/>
      </c>
      <c r="H197" s="141" t="str">
        <f>IF(ISERROR(VLOOKUP(A197,'Cadastro-Estoque'!A:J,1,FALSE)),"",VLOOKUP(A197,'Cadastro-Estoque'!A:J,3,FALSE))</f>
        <v/>
      </c>
    </row>
    <row r="198" spans="5:8">
      <c r="E198" s="140" t="str">
        <f t="shared" si="3"/>
        <v/>
      </c>
      <c r="F198" s="141" t="str">
        <f>IF(ISERROR(VLOOKUP(A198,'Cadastro-Estoque'!A:J,1,FALSE)),"",VLOOKUP(A198,'Cadastro-Estoque'!A:J,4,FALSE))</f>
        <v/>
      </c>
      <c r="G198" s="141" t="str">
        <f>IF(ISBLANK(A198),"",IF(ISERROR(VLOOKUP(A198,'Cadastro-Estoque'!A:J,1,FALSE)),"Produto não cadastrado",VLOOKUP(A198,'Cadastro-Estoque'!A:J,2,FALSE)))</f>
        <v/>
      </c>
      <c r="H198" s="141" t="str">
        <f>IF(ISERROR(VLOOKUP(A198,'Cadastro-Estoque'!A:J,1,FALSE)),"",VLOOKUP(A198,'Cadastro-Estoque'!A:J,3,FALSE))</f>
        <v/>
      </c>
    </row>
    <row r="199" spans="5:8">
      <c r="E199" s="140" t="str">
        <f t="shared" si="3"/>
        <v/>
      </c>
      <c r="F199" s="141" t="str">
        <f>IF(ISERROR(VLOOKUP(A199,'Cadastro-Estoque'!A:J,1,FALSE)),"",VLOOKUP(A199,'Cadastro-Estoque'!A:J,4,FALSE))</f>
        <v/>
      </c>
      <c r="G199" s="141" t="str">
        <f>IF(ISBLANK(A199),"",IF(ISERROR(VLOOKUP(A199,'Cadastro-Estoque'!A:J,1,FALSE)),"Produto não cadastrado",VLOOKUP(A199,'Cadastro-Estoque'!A:J,2,FALSE)))</f>
        <v/>
      </c>
      <c r="H199" s="141" t="str">
        <f>IF(ISERROR(VLOOKUP(A199,'Cadastro-Estoque'!A:J,1,FALSE)),"",VLOOKUP(A199,'Cadastro-Estoque'!A:J,3,FALSE))</f>
        <v/>
      </c>
    </row>
    <row r="200" spans="5:8">
      <c r="E200" s="140" t="str">
        <f t="shared" si="3"/>
        <v/>
      </c>
      <c r="F200" s="141" t="str">
        <f>IF(ISERROR(VLOOKUP(A200,'Cadastro-Estoque'!A:J,1,FALSE)),"",VLOOKUP(A200,'Cadastro-Estoque'!A:J,4,FALSE))</f>
        <v/>
      </c>
      <c r="G200" s="141" t="str">
        <f>IF(ISBLANK(A200),"",IF(ISERROR(VLOOKUP(A200,'Cadastro-Estoque'!A:J,1,FALSE)),"Produto não cadastrado",VLOOKUP(A200,'Cadastro-Estoque'!A:J,2,FALSE)))</f>
        <v/>
      </c>
      <c r="H200" s="141" t="str">
        <f>IF(ISERROR(VLOOKUP(A200,'Cadastro-Estoque'!A:J,1,FALSE)),"",VLOOKUP(A200,'Cadastro-Estoque'!A:J,3,FALSE))</f>
        <v/>
      </c>
    </row>
    <row r="201" spans="5:8">
      <c r="E201" s="140" t="str">
        <f t="shared" si="3"/>
        <v/>
      </c>
      <c r="F201" s="141" t="str">
        <f>IF(ISERROR(VLOOKUP(A201,'Cadastro-Estoque'!A:J,1,FALSE)),"",VLOOKUP(A201,'Cadastro-Estoque'!A:J,4,FALSE))</f>
        <v/>
      </c>
      <c r="G201" s="141" t="str">
        <f>IF(ISBLANK(A201),"",IF(ISERROR(VLOOKUP(A201,'Cadastro-Estoque'!A:J,1,FALSE)),"Produto não cadastrado",VLOOKUP(A201,'Cadastro-Estoque'!A:J,2,FALSE)))</f>
        <v/>
      </c>
      <c r="H201" s="141" t="str">
        <f>IF(ISERROR(VLOOKUP(A201,'Cadastro-Estoque'!A:J,1,FALSE)),"",VLOOKUP(A201,'Cadastro-Estoque'!A:J,3,FALSE))</f>
        <v/>
      </c>
    </row>
    <row r="202" spans="5:8">
      <c r="E202" s="140" t="str">
        <f t="shared" si="3"/>
        <v/>
      </c>
      <c r="F202" s="141" t="str">
        <f>IF(ISERROR(VLOOKUP(A202,'Cadastro-Estoque'!A:J,1,FALSE)),"",VLOOKUP(A202,'Cadastro-Estoque'!A:J,4,FALSE))</f>
        <v/>
      </c>
      <c r="G202" s="141" t="str">
        <f>IF(ISBLANK(A202),"",IF(ISERROR(VLOOKUP(A202,'Cadastro-Estoque'!A:J,1,FALSE)),"Produto não cadastrado",VLOOKUP(A202,'Cadastro-Estoque'!A:J,2,FALSE)))</f>
        <v/>
      </c>
      <c r="H202" s="141" t="str">
        <f>IF(ISERROR(VLOOKUP(A202,'Cadastro-Estoque'!A:J,1,FALSE)),"",VLOOKUP(A202,'Cadastro-Estoque'!A:J,3,FALSE))</f>
        <v/>
      </c>
    </row>
    <row r="203" spans="5:8">
      <c r="E203" s="140" t="str">
        <f t="shared" si="3"/>
        <v/>
      </c>
      <c r="F203" s="141" t="str">
        <f>IF(ISERROR(VLOOKUP(A203,'Cadastro-Estoque'!A:J,1,FALSE)),"",VLOOKUP(A203,'Cadastro-Estoque'!A:J,4,FALSE))</f>
        <v/>
      </c>
      <c r="G203" s="141" t="str">
        <f>IF(ISBLANK(A203),"",IF(ISERROR(VLOOKUP(A203,'Cadastro-Estoque'!A:J,1,FALSE)),"Produto não cadastrado",VLOOKUP(A203,'Cadastro-Estoque'!A:J,2,FALSE)))</f>
        <v/>
      </c>
      <c r="H203" s="141" t="str">
        <f>IF(ISERROR(VLOOKUP(A203,'Cadastro-Estoque'!A:J,1,FALSE)),"",VLOOKUP(A203,'Cadastro-Estoque'!A:J,3,FALSE))</f>
        <v/>
      </c>
    </row>
    <row r="204" spans="5:8">
      <c r="E204" s="140" t="str">
        <f t="shared" si="3"/>
        <v/>
      </c>
      <c r="F204" s="141" t="str">
        <f>IF(ISERROR(VLOOKUP(A204,'Cadastro-Estoque'!A:J,1,FALSE)),"",VLOOKUP(A204,'Cadastro-Estoque'!A:J,4,FALSE))</f>
        <v/>
      </c>
      <c r="G204" s="141" t="str">
        <f>IF(ISBLANK(A204),"",IF(ISERROR(VLOOKUP(A204,'Cadastro-Estoque'!A:J,1,FALSE)),"Produto não cadastrado",VLOOKUP(A204,'Cadastro-Estoque'!A:J,2,FALSE)))</f>
        <v/>
      </c>
      <c r="H204" s="141" t="str">
        <f>IF(ISERROR(VLOOKUP(A204,'Cadastro-Estoque'!A:J,1,FALSE)),"",VLOOKUP(A204,'Cadastro-Estoque'!A:J,3,FALSE))</f>
        <v/>
      </c>
    </row>
    <row r="205" spans="5:8">
      <c r="E205" s="140" t="str">
        <f t="shared" si="3"/>
        <v/>
      </c>
      <c r="F205" s="141" t="str">
        <f>IF(ISERROR(VLOOKUP(A205,'Cadastro-Estoque'!A:J,1,FALSE)),"",VLOOKUP(A205,'Cadastro-Estoque'!A:J,4,FALSE))</f>
        <v/>
      </c>
      <c r="G205" s="141" t="str">
        <f>IF(ISBLANK(A205),"",IF(ISERROR(VLOOKUP(A205,'Cadastro-Estoque'!A:J,1,FALSE)),"Produto não cadastrado",VLOOKUP(A205,'Cadastro-Estoque'!A:J,2,FALSE)))</f>
        <v/>
      </c>
      <c r="H205" s="141" t="str">
        <f>IF(ISERROR(VLOOKUP(A205,'Cadastro-Estoque'!A:J,1,FALSE)),"",VLOOKUP(A205,'Cadastro-Estoque'!A:J,3,FALSE))</f>
        <v/>
      </c>
    </row>
    <row r="206" spans="5:8">
      <c r="E206" s="140" t="str">
        <f t="shared" si="3"/>
        <v/>
      </c>
      <c r="F206" s="141" t="str">
        <f>IF(ISERROR(VLOOKUP(A206,'Cadastro-Estoque'!A:J,1,FALSE)),"",VLOOKUP(A206,'Cadastro-Estoque'!A:J,4,FALSE))</f>
        <v/>
      </c>
      <c r="G206" s="141" t="str">
        <f>IF(ISBLANK(A206),"",IF(ISERROR(VLOOKUP(A206,'Cadastro-Estoque'!A:J,1,FALSE)),"Produto não cadastrado",VLOOKUP(A206,'Cadastro-Estoque'!A:J,2,FALSE)))</f>
        <v/>
      </c>
      <c r="H206" s="141" t="str">
        <f>IF(ISERROR(VLOOKUP(A206,'Cadastro-Estoque'!A:J,1,FALSE)),"",VLOOKUP(A206,'Cadastro-Estoque'!A:J,3,FALSE))</f>
        <v/>
      </c>
    </row>
    <row r="207" spans="5:8">
      <c r="E207" s="140" t="str">
        <f t="shared" si="3"/>
        <v/>
      </c>
      <c r="F207" s="141" t="str">
        <f>IF(ISERROR(VLOOKUP(A207,'Cadastro-Estoque'!A:J,1,FALSE)),"",VLOOKUP(A207,'Cadastro-Estoque'!A:J,4,FALSE))</f>
        <v/>
      </c>
      <c r="G207" s="141" t="str">
        <f>IF(ISBLANK(A207),"",IF(ISERROR(VLOOKUP(A207,'Cadastro-Estoque'!A:J,1,FALSE)),"Produto não cadastrado",VLOOKUP(A207,'Cadastro-Estoque'!A:J,2,FALSE)))</f>
        <v/>
      </c>
      <c r="H207" s="141" t="str">
        <f>IF(ISERROR(VLOOKUP(A207,'Cadastro-Estoque'!A:J,1,FALSE)),"",VLOOKUP(A207,'Cadastro-Estoque'!A:J,3,FALSE))</f>
        <v/>
      </c>
    </row>
    <row r="208" spans="5:8">
      <c r="E208" s="140" t="str">
        <f t="shared" si="3"/>
        <v/>
      </c>
      <c r="F208" s="141" t="str">
        <f>IF(ISERROR(VLOOKUP(A208,'Cadastro-Estoque'!A:J,1,FALSE)),"",VLOOKUP(A208,'Cadastro-Estoque'!A:J,4,FALSE))</f>
        <v/>
      </c>
      <c r="G208" s="141" t="str">
        <f>IF(ISBLANK(A208),"",IF(ISERROR(VLOOKUP(A208,'Cadastro-Estoque'!A:J,1,FALSE)),"Produto não cadastrado",VLOOKUP(A208,'Cadastro-Estoque'!A:J,2,FALSE)))</f>
        <v/>
      </c>
      <c r="H208" s="141" t="str">
        <f>IF(ISERROR(VLOOKUP(A208,'Cadastro-Estoque'!A:J,1,FALSE)),"",VLOOKUP(A208,'Cadastro-Estoque'!A:J,3,FALSE))</f>
        <v/>
      </c>
    </row>
    <row r="209" spans="5:8">
      <c r="E209" s="140" t="str">
        <f t="shared" si="3"/>
        <v/>
      </c>
      <c r="F209" s="141" t="str">
        <f>IF(ISERROR(VLOOKUP(A209,'Cadastro-Estoque'!A:J,1,FALSE)),"",VLOOKUP(A209,'Cadastro-Estoque'!A:J,4,FALSE))</f>
        <v/>
      </c>
      <c r="G209" s="141" t="str">
        <f>IF(ISBLANK(A209),"",IF(ISERROR(VLOOKUP(A209,'Cadastro-Estoque'!A:J,1,FALSE)),"Produto não cadastrado",VLOOKUP(A209,'Cadastro-Estoque'!A:J,2,FALSE)))</f>
        <v/>
      </c>
      <c r="H209" s="141" t="str">
        <f>IF(ISERROR(VLOOKUP(A209,'Cadastro-Estoque'!A:J,1,FALSE)),"",VLOOKUP(A209,'Cadastro-Estoque'!A:J,3,FALSE))</f>
        <v/>
      </c>
    </row>
    <row r="210" spans="5:8">
      <c r="E210" s="140" t="str">
        <f t="shared" si="3"/>
        <v/>
      </c>
      <c r="F210" s="141" t="str">
        <f>IF(ISERROR(VLOOKUP(A210,'Cadastro-Estoque'!A:J,1,FALSE)),"",VLOOKUP(A210,'Cadastro-Estoque'!A:J,4,FALSE))</f>
        <v/>
      </c>
      <c r="G210" s="141" t="str">
        <f>IF(ISBLANK(A210),"",IF(ISERROR(VLOOKUP(A210,'Cadastro-Estoque'!A:J,1,FALSE)),"Produto não cadastrado",VLOOKUP(A210,'Cadastro-Estoque'!A:J,2,FALSE)))</f>
        <v/>
      </c>
      <c r="H210" s="141" t="str">
        <f>IF(ISERROR(VLOOKUP(A210,'Cadastro-Estoque'!A:J,1,FALSE)),"",VLOOKUP(A210,'Cadastro-Estoque'!A:J,3,FALSE))</f>
        <v/>
      </c>
    </row>
    <row r="211" spans="5:8">
      <c r="E211" s="140" t="str">
        <f t="shared" si="3"/>
        <v/>
      </c>
      <c r="F211" s="141" t="str">
        <f>IF(ISERROR(VLOOKUP(A211,'Cadastro-Estoque'!A:J,1,FALSE)),"",VLOOKUP(A211,'Cadastro-Estoque'!A:J,4,FALSE))</f>
        <v/>
      </c>
      <c r="G211" s="141" t="str">
        <f>IF(ISBLANK(A211),"",IF(ISERROR(VLOOKUP(A211,'Cadastro-Estoque'!A:J,1,FALSE)),"Produto não cadastrado",VLOOKUP(A211,'Cadastro-Estoque'!A:J,2,FALSE)))</f>
        <v/>
      </c>
      <c r="H211" s="141" t="str">
        <f>IF(ISERROR(VLOOKUP(A211,'Cadastro-Estoque'!A:J,1,FALSE)),"",VLOOKUP(A211,'Cadastro-Estoque'!A:J,3,FALSE))</f>
        <v/>
      </c>
    </row>
    <row r="212" spans="5:8">
      <c r="E212" s="140" t="str">
        <f t="shared" si="3"/>
        <v/>
      </c>
      <c r="F212" s="141" t="str">
        <f>IF(ISERROR(VLOOKUP(A212,'Cadastro-Estoque'!A:J,1,FALSE)),"",VLOOKUP(A212,'Cadastro-Estoque'!A:J,4,FALSE))</f>
        <v/>
      </c>
      <c r="G212" s="141" t="str">
        <f>IF(ISBLANK(A212),"",IF(ISERROR(VLOOKUP(A212,'Cadastro-Estoque'!A:J,1,FALSE)),"Produto não cadastrado",VLOOKUP(A212,'Cadastro-Estoque'!A:J,2,FALSE)))</f>
        <v/>
      </c>
      <c r="H212" s="141" t="str">
        <f>IF(ISERROR(VLOOKUP(A212,'Cadastro-Estoque'!A:J,1,FALSE)),"",VLOOKUP(A212,'Cadastro-Estoque'!A:J,3,FALSE))</f>
        <v/>
      </c>
    </row>
    <row r="213" spans="5:8">
      <c r="E213" s="140" t="str">
        <f t="shared" si="3"/>
        <v/>
      </c>
      <c r="F213" s="141" t="str">
        <f>IF(ISERROR(VLOOKUP(A213,'Cadastro-Estoque'!A:J,1,FALSE)),"",VLOOKUP(A213,'Cadastro-Estoque'!A:J,4,FALSE))</f>
        <v/>
      </c>
      <c r="G213" s="141" t="str">
        <f>IF(ISBLANK(A213),"",IF(ISERROR(VLOOKUP(A213,'Cadastro-Estoque'!A:J,1,FALSE)),"Produto não cadastrado",VLOOKUP(A213,'Cadastro-Estoque'!A:J,2,FALSE)))</f>
        <v/>
      </c>
      <c r="H213" s="141" t="str">
        <f>IF(ISERROR(VLOOKUP(A213,'Cadastro-Estoque'!A:J,1,FALSE)),"",VLOOKUP(A213,'Cadastro-Estoque'!A:J,3,FALSE))</f>
        <v/>
      </c>
    </row>
    <row r="214" spans="5:8">
      <c r="E214" s="140" t="str">
        <f t="shared" si="3"/>
        <v/>
      </c>
      <c r="F214" s="141" t="str">
        <f>IF(ISERROR(VLOOKUP(A214,'Cadastro-Estoque'!A:J,1,FALSE)),"",VLOOKUP(A214,'Cadastro-Estoque'!A:J,4,FALSE))</f>
        <v/>
      </c>
      <c r="G214" s="141" t="str">
        <f>IF(ISBLANK(A214),"",IF(ISERROR(VLOOKUP(A214,'Cadastro-Estoque'!A:J,1,FALSE)),"Produto não cadastrado",VLOOKUP(A214,'Cadastro-Estoque'!A:J,2,FALSE)))</f>
        <v/>
      </c>
      <c r="H214" s="141" t="str">
        <f>IF(ISERROR(VLOOKUP(A214,'Cadastro-Estoque'!A:J,1,FALSE)),"",VLOOKUP(A214,'Cadastro-Estoque'!A:J,3,FALSE))</f>
        <v/>
      </c>
    </row>
    <row r="215" spans="5:8">
      <c r="E215" s="140" t="str">
        <f t="shared" si="3"/>
        <v/>
      </c>
      <c r="F215" s="141" t="str">
        <f>IF(ISERROR(VLOOKUP(A215,'Cadastro-Estoque'!A:J,1,FALSE)),"",VLOOKUP(A215,'Cadastro-Estoque'!A:J,4,FALSE))</f>
        <v/>
      </c>
      <c r="G215" s="141" t="str">
        <f>IF(ISBLANK(A215),"",IF(ISERROR(VLOOKUP(A215,'Cadastro-Estoque'!A:J,1,FALSE)),"Produto não cadastrado",VLOOKUP(A215,'Cadastro-Estoque'!A:J,2,FALSE)))</f>
        <v/>
      </c>
      <c r="H215" s="141" t="str">
        <f>IF(ISERROR(VLOOKUP(A215,'Cadastro-Estoque'!A:J,1,FALSE)),"",VLOOKUP(A215,'Cadastro-Estoque'!A:J,3,FALSE))</f>
        <v/>
      </c>
    </row>
    <row r="216" spans="5:8">
      <c r="E216" s="140" t="str">
        <f t="shared" si="3"/>
        <v/>
      </c>
      <c r="F216" s="141" t="str">
        <f>IF(ISERROR(VLOOKUP(A216,'Cadastro-Estoque'!A:J,1,FALSE)),"",VLOOKUP(A216,'Cadastro-Estoque'!A:J,4,FALSE))</f>
        <v/>
      </c>
      <c r="G216" s="141" t="str">
        <f>IF(ISBLANK(A216),"",IF(ISERROR(VLOOKUP(A216,'Cadastro-Estoque'!A:J,1,FALSE)),"Produto não cadastrado",VLOOKUP(A216,'Cadastro-Estoque'!A:J,2,FALSE)))</f>
        <v/>
      </c>
      <c r="H216" s="141" t="str">
        <f>IF(ISERROR(VLOOKUP(A216,'Cadastro-Estoque'!A:J,1,FALSE)),"",VLOOKUP(A216,'Cadastro-Estoque'!A:J,3,FALSE))</f>
        <v/>
      </c>
    </row>
    <row r="217" spans="5:8">
      <c r="E217" s="140" t="str">
        <f t="shared" si="3"/>
        <v/>
      </c>
      <c r="F217" s="141" t="str">
        <f>IF(ISERROR(VLOOKUP(A217,'Cadastro-Estoque'!A:J,1,FALSE)),"",VLOOKUP(A217,'Cadastro-Estoque'!A:J,4,FALSE))</f>
        <v/>
      </c>
      <c r="G217" s="141" t="str">
        <f>IF(ISBLANK(A217),"",IF(ISERROR(VLOOKUP(A217,'Cadastro-Estoque'!A:J,1,FALSE)),"Produto não cadastrado",VLOOKUP(A217,'Cadastro-Estoque'!A:J,2,FALSE)))</f>
        <v/>
      </c>
      <c r="H217" s="141" t="str">
        <f>IF(ISERROR(VLOOKUP(A217,'Cadastro-Estoque'!A:J,1,FALSE)),"",VLOOKUP(A217,'Cadastro-Estoque'!A:J,3,FALSE))</f>
        <v/>
      </c>
    </row>
    <row r="218" spans="5:8">
      <c r="E218" s="140" t="str">
        <f t="shared" si="3"/>
        <v/>
      </c>
      <c r="F218" s="141" t="str">
        <f>IF(ISERROR(VLOOKUP(A218,'Cadastro-Estoque'!A:J,1,FALSE)),"",VLOOKUP(A218,'Cadastro-Estoque'!A:J,4,FALSE))</f>
        <v/>
      </c>
      <c r="G218" s="141" t="str">
        <f>IF(ISBLANK(A218),"",IF(ISERROR(VLOOKUP(A218,'Cadastro-Estoque'!A:J,1,FALSE)),"Produto não cadastrado",VLOOKUP(A218,'Cadastro-Estoque'!A:J,2,FALSE)))</f>
        <v/>
      </c>
      <c r="H218" s="141" t="str">
        <f>IF(ISERROR(VLOOKUP(A218,'Cadastro-Estoque'!A:J,1,FALSE)),"",VLOOKUP(A218,'Cadastro-Estoque'!A:J,3,FALSE))</f>
        <v/>
      </c>
    </row>
    <row r="219" spans="5:8">
      <c r="E219" s="140" t="str">
        <f t="shared" si="3"/>
        <v/>
      </c>
      <c r="F219" s="141" t="str">
        <f>IF(ISERROR(VLOOKUP(A219,'Cadastro-Estoque'!A:J,1,FALSE)),"",VLOOKUP(A219,'Cadastro-Estoque'!A:J,4,FALSE))</f>
        <v/>
      </c>
      <c r="G219" s="141" t="str">
        <f>IF(ISBLANK(A219),"",IF(ISERROR(VLOOKUP(A219,'Cadastro-Estoque'!A:J,1,FALSE)),"Produto não cadastrado",VLOOKUP(A219,'Cadastro-Estoque'!A:J,2,FALSE)))</f>
        <v/>
      </c>
      <c r="H219" s="141" t="str">
        <f>IF(ISERROR(VLOOKUP(A219,'Cadastro-Estoque'!A:J,1,FALSE)),"",VLOOKUP(A219,'Cadastro-Estoque'!A:J,3,FALSE))</f>
        <v/>
      </c>
    </row>
    <row r="220" spans="5:8">
      <c r="E220" s="140" t="str">
        <f t="shared" si="3"/>
        <v/>
      </c>
      <c r="F220" s="141" t="str">
        <f>IF(ISERROR(VLOOKUP(A220,'Cadastro-Estoque'!A:J,1,FALSE)),"",VLOOKUP(A220,'Cadastro-Estoque'!A:J,4,FALSE))</f>
        <v/>
      </c>
      <c r="G220" s="141" t="str">
        <f>IF(ISBLANK(A220),"",IF(ISERROR(VLOOKUP(A220,'Cadastro-Estoque'!A:J,1,FALSE)),"Produto não cadastrado",VLOOKUP(A220,'Cadastro-Estoque'!A:J,2,FALSE)))</f>
        <v/>
      </c>
      <c r="H220" s="141" t="str">
        <f>IF(ISERROR(VLOOKUP(A220,'Cadastro-Estoque'!A:J,1,FALSE)),"",VLOOKUP(A220,'Cadastro-Estoque'!A:J,3,FALSE))</f>
        <v/>
      </c>
    </row>
    <row r="221" spans="5:8">
      <c r="E221" s="140" t="str">
        <f t="shared" si="3"/>
        <v/>
      </c>
      <c r="F221" s="141" t="str">
        <f>IF(ISERROR(VLOOKUP(A221,'Cadastro-Estoque'!A:J,1,FALSE)),"",VLOOKUP(A221,'Cadastro-Estoque'!A:J,4,FALSE))</f>
        <v/>
      </c>
      <c r="G221" s="141" t="str">
        <f>IF(ISBLANK(A221),"",IF(ISERROR(VLOOKUP(A221,'Cadastro-Estoque'!A:J,1,FALSE)),"Produto não cadastrado",VLOOKUP(A221,'Cadastro-Estoque'!A:J,2,FALSE)))</f>
        <v/>
      </c>
      <c r="H221" s="141" t="str">
        <f>IF(ISERROR(VLOOKUP(A221,'Cadastro-Estoque'!A:J,1,FALSE)),"",VLOOKUP(A221,'Cadastro-Estoque'!A:J,3,FALSE))</f>
        <v/>
      </c>
    </row>
    <row r="222" spans="5:8">
      <c r="E222" s="140" t="str">
        <f t="shared" si="3"/>
        <v/>
      </c>
      <c r="F222" s="141" t="str">
        <f>IF(ISERROR(VLOOKUP(A222,'Cadastro-Estoque'!A:J,1,FALSE)),"",VLOOKUP(A222,'Cadastro-Estoque'!A:J,4,FALSE))</f>
        <v/>
      </c>
      <c r="G222" s="141" t="str">
        <f>IF(ISBLANK(A222),"",IF(ISERROR(VLOOKUP(A222,'Cadastro-Estoque'!A:J,1,FALSE)),"Produto não cadastrado",VLOOKUP(A222,'Cadastro-Estoque'!A:J,2,FALSE)))</f>
        <v/>
      </c>
      <c r="H222" s="141" t="str">
        <f>IF(ISERROR(VLOOKUP(A222,'Cadastro-Estoque'!A:J,1,FALSE)),"",VLOOKUP(A222,'Cadastro-Estoque'!A:J,3,FALSE))</f>
        <v/>
      </c>
    </row>
    <row r="223" spans="5:8">
      <c r="E223" s="140" t="str">
        <f t="shared" si="3"/>
        <v/>
      </c>
      <c r="F223" s="141" t="str">
        <f>IF(ISERROR(VLOOKUP(A223,'Cadastro-Estoque'!A:J,1,FALSE)),"",VLOOKUP(A223,'Cadastro-Estoque'!A:J,4,FALSE))</f>
        <v/>
      </c>
      <c r="G223" s="141" t="str">
        <f>IF(ISBLANK(A223),"",IF(ISERROR(VLOOKUP(A223,'Cadastro-Estoque'!A:J,1,FALSE)),"Produto não cadastrado",VLOOKUP(A223,'Cadastro-Estoque'!A:J,2,FALSE)))</f>
        <v/>
      </c>
      <c r="H223" s="141" t="str">
        <f>IF(ISERROR(VLOOKUP(A223,'Cadastro-Estoque'!A:J,1,FALSE)),"",VLOOKUP(A223,'Cadastro-Estoque'!A:J,3,FALSE))</f>
        <v/>
      </c>
    </row>
    <row r="224" spans="5:8">
      <c r="E224" s="140" t="str">
        <f t="shared" si="3"/>
        <v/>
      </c>
      <c r="F224" s="141" t="str">
        <f>IF(ISERROR(VLOOKUP(A224,'Cadastro-Estoque'!A:J,1,FALSE)),"",VLOOKUP(A224,'Cadastro-Estoque'!A:J,4,FALSE))</f>
        <v/>
      </c>
      <c r="G224" s="141" t="str">
        <f>IF(ISBLANK(A224),"",IF(ISERROR(VLOOKUP(A224,'Cadastro-Estoque'!A:J,1,FALSE)),"Produto não cadastrado",VLOOKUP(A224,'Cadastro-Estoque'!A:J,2,FALSE)))</f>
        <v/>
      </c>
      <c r="H224" s="141" t="str">
        <f>IF(ISERROR(VLOOKUP(A224,'Cadastro-Estoque'!A:J,1,FALSE)),"",VLOOKUP(A224,'Cadastro-Estoque'!A:J,3,FALSE))</f>
        <v/>
      </c>
    </row>
    <row r="225" spans="5:8">
      <c r="E225" s="140" t="str">
        <f t="shared" si="3"/>
        <v/>
      </c>
      <c r="F225" s="141" t="str">
        <f>IF(ISERROR(VLOOKUP(A225,'Cadastro-Estoque'!A:J,1,FALSE)),"",VLOOKUP(A225,'Cadastro-Estoque'!A:J,4,FALSE))</f>
        <v/>
      </c>
      <c r="G225" s="141" t="str">
        <f>IF(ISBLANK(A225),"",IF(ISERROR(VLOOKUP(A225,'Cadastro-Estoque'!A:J,1,FALSE)),"Produto não cadastrado",VLOOKUP(A225,'Cadastro-Estoque'!A:J,2,FALSE)))</f>
        <v/>
      </c>
      <c r="H225" s="141" t="str">
        <f>IF(ISERROR(VLOOKUP(A225,'Cadastro-Estoque'!A:J,1,FALSE)),"",VLOOKUP(A225,'Cadastro-Estoque'!A:J,3,FALSE))</f>
        <v/>
      </c>
    </row>
    <row r="226" spans="5:8">
      <c r="E226" s="140" t="str">
        <f t="shared" si="3"/>
        <v/>
      </c>
      <c r="F226" s="141" t="str">
        <f>IF(ISERROR(VLOOKUP(A226,'Cadastro-Estoque'!A:J,1,FALSE)),"",VLOOKUP(A226,'Cadastro-Estoque'!A:J,4,FALSE))</f>
        <v/>
      </c>
      <c r="G226" s="141" t="str">
        <f>IF(ISBLANK(A226),"",IF(ISERROR(VLOOKUP(A226,'Cadastro-Estoque'!A:J,1,FALSE)),"Produto não cadastrado",VLOOKUP(A226,'Cadastro-Estoque'!A:J,2,FALSE)))</f>
        <v/>
      </c>
      <c r="H226" s="141" t="str">
        <f>IF(ISERROR(VLOOKUP(A226,'Cadastro-Estoque'!A:J,1,FALSE)),"",VLOOKUP(A226,'Cadastro-Estoque'!A:J,3,FALSE))</f>
        <v/>
      </c>
    </row>
    <row r="227" spans="5:8">
      <c r="E227" s="140" t="str">
        <f t="shared" si="3"/>
        <v/>
      </c>
      <c r="F227" s="141" t="str">
        <f>IF(ISERROR(VLOOKUP(A227,'Cadastro-Estoque'!A:J,1,FALSE)),"",VLOOKUP(A227,'Cadastro-Estoque'!A:J,4,FALSE))</f>
        <v/>
      </c>
      <c r="G227" s="141" t="str">
        <f>IF(ISBLANK(A227),"",IF(ISERROR(VLOOKUP(A227,'Cadastro-Estoque'!A:J,1,FALSE)),"Produto não cadastrado",VLOOKUP(A227,'Cadastro-Estoque'!A:J,2,FALSE)))</f>
        <v/>
      </c>
      <c r="H227" s="141" t="str">
        <f>IF(ISERROR(VLOOKUP(A227,'Cadastro-Estoque'!A:J,1,FALSE)),"",VLOOKUP(A227,'Cadastro-Estoque'!A:J,3,FALSE))</f>
        <v/>
      </c>
    </row>
    <row r="228" spans="5:8">
      <c r="E228" s="140" t="str">
        <f t="shared" si="3"/>
        <v/>
      </c>
      <c r="F228" s="141" t="str">
        <f>IF(ISERROR(VLOOKUP(A228,'Cadastro-Estoque'!A:J,1,FALSE)),"",VLOOKUP(A228,'Cadastro-Estoque'!A:J,4,FALSE))</f>
        <v/>
      </c>
      <c r="G228" s="141" t="str">
        <f>IF(ISBLANK(A228),"",IF(ISERROR(VLOOKUP(A228,'Cadastro-Estoque'!A:J,1,FALSE)),"Produto não cadastrado",VLOOKUP(A228,'Cadastro-Estoque'!A:J,2,FALSE)))</f>
        <v/>
      </c>
      <c r="H228" s="141" t="str">
        <f>IF(ISERROR(VLOOKUP(A228,'Cadastro-Estoque'!A:J,1,FALSE)),"",VLOOKUP(A228,'Cadastro-Estoque'!A:J,3,FALSE))</f>
        <v/>
      </c>
    </row>
    <row r="229" spans="5:8">
      <c r="E229" s="140" t="str">
        <f t="shared" si="3"/>
        <v/>
      </c>
      <c r="F229" s="141" t="str">
        <f>IF(ISERROR(VLOOKUP(A229,'Cadastro-Estoque'!A:J,1,FALSE)),"",VLOOKUP(A229,'Cadastro-Estoque'!A:J,4,FALSE))</f>
        <v/>
      </c>
      <c r="G229" s="141" t="str">
        <f>IF(ISBLANK(A229),"",IF(ISERROR(VLOOKUP(A229,'Cadastro-Estoque'!A:J,1,FALSE)),"Produto não cadastrado",VLOOKUP(A229,'Cadastro-Estoque'!A:J,2,FALSE)))</f>
        <v/>
      </c>
      <c r="H229" s="141" t="str">
        <f>IF(ISERROR(VLOOKUP(A229,'Cadastro-Estoque'!A:J,1,FALSE)),"",VLOOKUP(A229,'Cadastro-Estoque'!A:J,3,FALSE))</f>
        <v/>
      </c>
    </row>
    <row r="230" spans="5:8">
      <c r="E230" s="140" t="str">
        <f t="shared" si="3"/>
        <v/>
      </c>
      <c r="F230" s="141" t="str">
        <f>IF(ISERROR(VLOOKUP(A230,'Cadastro-Estoque'!A:J,1,FALSE)),"",VLOOKUP(A230,'Cadastro-Estoque'!A:J,4,FALSE))</f>
        <v/>
      </c>
      <c r="G230" s="141" t="str">
        <f>IF(ISBLANK(A230),"",IF(ISERROR(VLOOKUP(A230,'Cadastro-Estoque'!A:J,1,FALSE)),"Produto não cadastrado",VLOOKUP(A230,'Cadastro-Estoque'!A:J,2,FALSE)))</f>
        <v/>
      </c>
      <c r="H230" s="141" t="str">
        <f>IF(ISERROR(VLOOKUP(A230,'Cadastro-Estoque'!A:J,1,FALSE)),"",VLOOKUP(A230,'Cadastro-Estoque'!A:J,3,FALSE))</f>
        <v/>
      </c>
    </row>
    <row r="231" spans="5:8">
      <c r="E231" s="140" t="str">
        <f t="shared" si="3"/>
        <v/>
      </c>
      <c r="F231" s="141" t="str">
        <f>IF(ISERROR(VLOOKUP(A231,'Cadastro-Estoque'!A:J,1,FALSE)),"",VLOOKUP(A231,'Cadastro-Estoque'!A:J,4,FALSE))</f>
        <v/>
      </c>
      <c r="G231" s="141" t="str">
        <f>IF(ISBLANK(A231),"",IF(ISERROR(VLOOKUP(A231,'Cadastro-Estoque'!A:J,1,FALSE)),"Produto não cadastrado",VLOOKUP(A231,'Cadastro-Estoque'!A:J,2,FALSE)))</f>
        <v/>
      </c>
      <c r="H231" s="141" t="str">
        <f>IF(ISERROR(VLOOKUP(A231,'Cadastro-Estoque'!A:J,1,FALSE)),"",VLOOKUP(A231,'Cadastro-Estoque'!A:J,3,FALSE))</f>
        <v/>
      </c>
    </row>
    <row r="232" spans="5:8">
      <c r="E232" s="140" t="str">
        <f t="shared" si="3"/>
        <v/>
      </c>
      <c r="F232" s="141" t="str">
        <f>IF(ISERROR(VLOOKUP(A232,'Cadastro-Estoque'!A:J,1,FALSE)),"",VLOOKUP(A232,'Cadastro-Estoque'!A:J,4,FALSE))</f>
        <v/>
      </c>
      <c r="G232" s="141" t="str">
        <f>IF(ISBLANK(A232),"",IF(ISERROR(VLOOKUP(A232,'Cadastro-Estoque'!A:J,1,FALSE)),"Produto não cadastrado",VLOOKUP(A232,'Cadastro-Estoque'!A:J,2,FALSE)))</f>
        <v/>
      </c>
      <c r="H232" s="141" t="str">
        <f>IF(ISERROR(VLOOKUP(A232,'Cadastro-Estoque'!A:J,1,FALSE)),"",VLOOKUP(A232,'Cadastro-Estoque'!A:J,3,FALSE))</f>
        <v/>
      </c>
    </row>
    <row r="233" spans="5:8">
      <c r="E233" s="140" t="str">
        <f t="shared" si="3"/>
        <v/>
      </c>
      <c r="F233" s="141" t="str">
        <f>IF(ISERROR(VLOOKUP(A233,'Cadastro-Estoque'!A:J,1,FALSE)),"",VLOOKUP(A233,'Cadastro-Estoque'!A:J,4,FALSE))</f>
        <v/>
      </c>
      <c r="G233" s="141" t="str">
        <f>IF(ISBLANK(A233),"",IF(ISERROR(VLOOKUP(A233,'Cadastro-Estoque'!A:J,1,FALSE)),"Produto não cadastrado",VLOOKUP(A233,'Cadastro-Estoque'!A:J,2,FALSE)))</f>
        <v/>
      </c>
      <c r="H233" s="141" t="str">
        <f>IF(ISERROR(VLOOKUP(A233,'Cadastro-Estoque'!A:J,1,FALSE)),"",VLOOKUP(A233,'Cadastro-Estoque'!A:J,3,FALSE))</f>
        <v/>
      </c>
    </row>
    <row r="234" spans="5:8">
      <c r="E234" s="140" t="str">
        <f t="shared" si="3"/>
        <v/>
      </c>
      <c r="F234" s="141" t="str">
        <f>IF(ISERROR(VLOOKUP(A234,'Cadastro-Estoque'!A:J,1,FALSE)),"",VLOOKUP(A234,'Cadastro-Estoque'!A:J,4,FALSE))</f>
        <v/>
      </c>
      <c r="G234" s="141" t="str">
        <f>IF(ISBLANK(A234),"",IF(ISERROR(VLOOKUP(A234,'Cadastro-Estoque'!A:J,1,FALSE)),"Produto não cadastrado",VLOOKUP(A234,'Cadastro-Estoque'!A:J,2,FALSE)))</f>
        <v/>
      </c>
      <c r="H234" s="141" t="str">
        <f>IF(ISERROR(VLOOKUP(A234,'Cadastro-Estoque'!A:J,1,FALSE)),"",VLOOKUP(A234,'Cadastro-Estoque'!A:J,3,FALSE))</f>
        <v/>
      </c>
    </row>
    <row r="235" spans="5:8">
      <c r="E235" s="140" t="str">
        <f t="shared" si="3"/>
        <v/>
      </c>
      <c r="F235" s="141" t="str">
        <f>IF(ISERROR(VLOOKUP(A235,'Cadastro-Estoque'!A:J,1,FALSE)),"",VLOOKUP(A235,'Cadastro-Estoque'!A:J,4,FALSE))</f>
        <v/>
      </c>
      <c r="G235" s="141" t="str">
        <f>IF(ISBLANK(A235),"",IF(ISERROR(VLOOKUP(A235,'Cadastro-Estoque'!A:J,1,FALSE)),"Produto não cadastrado",VLOOKUP(A235,'Cadastro-Estoque'!A:J,2,FALSE)))</f>
        <v/>
      </c>
      <c r="H235" s="141" t="str">
        <f>IF(ISERROR(VLOOKUP(A235,'Cadastro-Estoque'!A:J,1,FALSE)),"",VLOOKUP(A235,'Cadastro-Estoque'!A:J,3,FALSE))</f>
        <v/>
      </c>
    </row>
    <row r="236" spans="5:8">
      <c r="E236" s="140" t="str">
        <f t="shared" si="3"/>
        <v/>
      </c>
      <c r="F236" s="141" t="str">
        <f>IF(ISERROR(VLOOKUP(A236,'Cadastro-Estoque'!A:J,1,FALSE)),"",VLOOKUP(A236,'Cadastro-Estoque'!A:J,4,FALSE))</f>
        <v/>
      </c>
      <c r="G236" s="141" t="str">
        <f>IF(ISBLANK(A236),"",IF(ISERROR(VLOOKUP(A236,'Cadastro-Estoque'!A:J,1,FALSE)),"Produto não cadastrado",VLOOKUP(A236,'Cadastro-Estoque'!A:J,2,FALSE)))</f>
        <v/>
      </c>
      <c r="H236" s="141" t="str">
        <f>IF(ISERROR(VLOOKUP(A236,'Cadastro-Estoque'!A:J,1,FALSE)),"",VLOOKUP(A236,'Cadastro-Estoque'!A:J,3,FALSE))</f>
        <v/>
      </c>
    </row>
    <row r="237" spans="5:8">
      <c r="E237" s="140" t="str">
        <f t="shared" si="3"/>
        <v/>
      </c>
      <c r="F237" s="141" t="str">
        <f>IF(ISERROR(VLOOKUP(A237,'Cadastro-Estoque'!A:J,1,FALSE)),"",VLOOKUP(A237,'Cadastro-Estoque'!A:J,4,FALSE))</f>
        <v/>
      </c>
      <c r="G237" s="141" t="str">
        <f>IF(ISBLANK(A237),"",IF(ISERROR(VLOOKUP(A237,'Cadastro-Estoque'!A:J,1,FALSE)),"Produto não cadastrado",VLOOKUP(A237,'Cadastro-Estoque'!A:J,2,FALSE)))</f>
        <v/>
      </c>
      <c r="H237" s="141" t="str">
        <f>IF(ISERROR(VLOOKUP(A237,'Cadastro-Estoque'!A:J,1,FALSE)),"",VLOOKUP(A237,'Cadastro-Estoque'!A:J,3,FALSE))</f>
        <v/>
      </c>
    </row>
    <row r="238" spans="5:8">
      <c r="E238" s="140" t="str">
        <f t="shared" si="3"/>
        <v/>
      </c>
      <c r="F238" s="141" t="str">
        <f>IF(ISERROR(VLOOKUP(A238,'Cadastro-Estoque'!A:J,1,FALSE)),"",VLOOKUP(A238,'Cadastro-Estoque'!A:J,4,FALSE))</f>
        <v/>
      </c>
      <c r="G238" s="141" t="str">
        <f>IF(ISBLANK(A238),"",IF(ISERROR(VLOOKUP(A238,'Cadastro-Estoque'!A:J,1,FALSE)),"Produto não cadastrado",VLOOKUP(A238,'Cadastro-Estoque'!A:J,2,FALSE)))</f>
        <v/>
      </c>
      <c r="H238" s="141" t="str">
        <f>IF(ISERROR(VLOOKUP(A238,'Cadastro-Estoque'!A:J,1,FALSE)),"",VLOOKUP(A238,'Cadastro-Estoque'!A:J,3,FALSE))</f>
        <v/>
      </c>
    </row>
    <row r="239" spans="5:8">
      <c r="E239" s="140" t="str">
        <f t="shared" si="3"/>
        <v/>
      </c>
      <c r="F239" s="141" t="str">
        <f>IF(ISERROR(VLOOKUP(A239,'Cadastro-Estoque'!A:J,1,FALSE)),"",VLOOKUP(A239,'Cadastro-Estoque'!A:J,4,FALSE))</f>
        <v/>
      </c>
      <c r="G239" s="141" t="str">
        <f>IF(ISBLANK(A239),"",IF(ISERROR(VLOOKUP(A239,'Cadastro-Estoque'!A:J,1,FALSE)),"Produto não cadastrado",VLOOKUP(A239,'Cadastro-Estoque'!A:J,2,FALSE)))</f>
        <v/>
      </c>
      <c r="H239" s="141" t="str">
        <f>IF(ISERROR(VLOOKUP(A239,'Cadastro-Estoque'!A:J,1,FALSE)),"",VLOOKUP(A239,'Cadastro-Estoque'!A:J,3,FALSE))</f>
        <v/>
      </c>
    </row>
    <row r="240" spans="5:8">
      <c r="E240" s="140" t="str">
        <f t="shared" si="3"/>
        <v/>
      </c>
      <c r="F240" s="141" t="str">
        <f>IF(ISERROR(VLOOKUP(A240,'Cadastro-Estoque'!A:J,1,FALSE)),"",VLOOKUP(A240,'Cadastro-Estoque'!A:J,4,FALSE))</f>
        <v/>
      </c>
      <c r="G240" s="141" t="str">
        <f>IF(ISBLANK(A240),"",IF(ISERROR(VLOOKUP(A240,'Cadastro-Estoque'!A:J,1,FALSE)),"Produto não cadastrado",VLOOKUP(A240,'Cadastro-Estoque'!A:J,2,FALSE)))</f>
        <v/>
      </c>
      <c r="H240" s="141" t="str">
        <f>IF(ISERROR(VLOOKUP(A240,'Cadastro-Estoque'!A:J,1,FALSE)),"",VLOOKUP(A240,'Cadastro-Estoque'!A:J,3,FALSE))</f>
        <v/>
      </c>
    </row>
    <row r="241" spans="5:8">
      <c r="E241" s="140" t="str">
        <f t="shared" si="3"/>
        <v/>
      </c>
      <c r="F241" s="141" t="str">
        <f>IF(ISERROR(VLOOKUP(A241,'Cadastro-Estoque'!A:J,1,FALSE)),"",VLOOKUP(A241,'Cadastro-Estoque'!A:J,4,FALSE))</f>
        <v/>
      </c>
      <c r="G241" s="141" t="str">
        <f>IF(ISBLANK(A241),"",IF(ISERROR(VLOOKUP(A241,'Cadastro-Estoque'!A:J,1,FALSE)),"Produto não cadastrado",VLOOKUP(A241,'Cadastro-Estoque'!A:J,2,FALSE)))</f>
        <v/>
      </c>
      <c r="H241" s="141" t="str">
        <f>IF(ISERROR(VLOOKUP(A241,'Cadastro-Estoque'!A:J,1,FALSE)),"",VLOOKUP(A241,'Cadastro-Estoque'!A:J,3,FALSE))</f>
        <v/>
      </c>
    </row>
    <row r="242" spans="5:8">
      <c r="E242" s="140" t="str">
        <f t="shared" si="3"/>
        <v/>
      </c>
      <c r="F242" s="141" t="str">
        <f>IF(ISERROR(VLOOKUP(A242,'Cadastro-Estoque'!A:J,1,FALSE)),"",VLOOKUP(A242,'Cadastro-Estoque'!A:J,4,FALSE))</f>
        <v/>
      </c>
      <c r="G242" s="141" t="str">
        <f>IF(ISBLANK(A242),"",IF(ISERROR(VLOOKUP(A242,'Cadastro-Estoque'!A:J,1,FALSE)),"Produto não cadastrado",VLOOKUP(A242,'Cadastro-Estoque'!A:J,2,FALSE)))</f>
        <v/>
      </c>
      <c r="H242" s="141" t="str">
        <f>IF(ISERROR(VLOOKUP(A242,'Cadastro-Estoque'!A:J,1,FALSE)),"",VLOOKUP(A242,'Cadastro-Estoque'!A:J,3,FALSE))</f>
        <v/>
      </c>
    </row>
    <row r="243" spans="5:8">
      <c r="E243" s="140" t="str">
        <f t="shared" si="3"/>
        <v/>
      </c>
      <c r="F243" s="141" t="str">
        <f>IF(ISERROR(VLOOKUP(A243,'Cadastro-Estoque'!A:J,1,FALSE)),"",VLOOKUP(A243,'Cadastro-Estoque'!A:J,4,FALSE))</f>
        <v/>
      </c>
      <c r="G243" s="141" t="str">
        <f>IF(ISBLANK(A243),"",IF(ISERROR(VLOOKUP(A243,'Cadastro-Estoque'!A:J,1,FALSE)),"Produto não cadastrado",VLOOKUP(A243,'Cadastro-Estoque'!A:J,2,FALSE)))</f>
        <v/>
      </c>
      <c r="H243" s="141" t="str">
        <f>IF(ISERROR(VLOOKUP(A243,'Cadastro-Estoque'!A:J,1,FALSE)),"",VLOOKUP(A243,'Cadastro-Estoque'!A:J,3,FALSE))</f>
        <v/>
      </c>
    </row>
    <row r="244" spans="5:8">
      <c r="E244" s="140" t="str">
        <f t="shared" si="3"/>
        <v/>
      </c>
      <c r="F244" s="141" t="str">
        <f>IF(ISERROR(VLOOKUP(A244,'Cadastro-Estoque'!A:J,1,FALSE)),"",VLOOKUP(A244,'Cadastro-Estoque'!A:J,4,FALSE))</f>
        <v/>
      </c>
      <c r="G244" s="141" t="str">
        <f>IF(ISBLANK(A244),"",IF(ISERROR(VLOOKUP(A244,'Cadastro-Estoque'!A:J,1,FALSE)),"Produto não cadastrado",VLOOKUP(A244,'Cadastro-Estoque'!A:J,2,FALSE)))</f>
        <v/>
      </c>
      <c r="H244" s="141" t="str">
        <f>IF(ISERROR(VLOOKUP(A244,'Cadastro-Estoque'!A:J,1,FALSE)),"",VLOOKUP(A244,'Cadastro-Estoque'!A:J,3,FALSE))</f>
        <v/>
      </c>
    </row>
    <row r="245" spans="5:8">
      <c r="E245" s="140" t="str">
        <f t="shared" si="3"/>
        <v/>
      </c>
      <c r="F245" s="141" t="str">
        <f>IF(ISERROR(VLOOKUP(A245,'Cadastro-Estoque'!A:J,1,FALSE)),"",VLOOKUP(A245,'Cadastro-Estoque'!A:J,4,FALSE))</f>
        <v/>
      </c>
      <c r="G245" s="141" t="str">
        <f>IF(ISBLANK(A245),"",IF(ISERROR(VLOOKUP(A245,'Cadastro-Estoque'!A:J,1,FALSE)),"Produto não cadastrado",VLOOKUP(A245,'Cadastro-Estoque'!A:J,2,FALSE)))</f>
        <v/>
      </c>
      <c r="H245" s="141" t="str">
        <f>IF(ISERROR(VLOOKUP(A245,'Cadastro-Estoque'!A:J,1,FALSE)),"",VLOOKUP(A245,'Cadastro-Estoque'!A:J,3,FALSE))</f>
        <v/>
      </c>
    </row>
    <row r="246" spans="5:8">
      <c r="E246" s="140" t="str">
        <f t="shared" si="3"/>
        <v/>
      </c>
      <c r="F246" s="141" t="str">
        <f>IF(ISERROR(VLOOKUP(A246,'Cadastro-Estoque'!A:J,1,FALSE)),"",VLOOKUP(A246,'Cadastro-Estoque'!A:J,4,FALSE))</f>
        <v/>
      </c>
      <c r="G246" s="141" t="str">
        <f>IF(ISBLANK(A246),"",IF(ISERROR(VLOOKUP(A246,'Cadastro-Estoque'!A:J,1,FALSE)),"Produto não cadastrado",VLOOKUP(A246,'Cadastro-Estoque'!A:J,2,FALSE)))</f>
        <v/>
      </c>
      <c r="H246" s="141" t="str">
        <f>IF(ISERROR(VLOOKUP(A246,'Cadastro-Estoque'!A:J,1,FALSE)),"",VLOOKUP(A246,'Cadastro-Estoque'!A:J,3,FALSE))</f>
        <v/>
      </c>
    </row>
    <row r="247" spans="5:8">
      <c r="E247" s="140" t="str">
        <f t="shared" si="3"/>
        <v/>
      </c>
      <c r="F247" s="141" t="str">
        <f>IF(ISERROR(VLOOKUP(A247,'Cadastro-Estoque'!A:J,1,FALSE)),"",VLOOKUP(A247,'Cadastro-Estoque'!A:J,4,FALSE))</f>
        <v/>
      </c>
      <c r="G247" s="141" t="str">
        <f>IF(ISBLANK(A247),"",IF(ISERROR(VLOOKUP(A247,'Cadastro-Estoque'!A:J,1,FALSE)),"Produto não cadastrado",VLOOKUP(A247,'Cadastro-Estoque'!A:J,2,FALSE)))</f>
        <v/>
      </c>
      <c r="H247" s="141" t="str">
        <f>IF(ISERROR(VLOOKUP(A247,'Cadastro-Estoque'!A:J,1,FALSE)),"",VLOOKUP(A247,'Cadastro-Estoque'!A:J,3,FALSE))</f>
        <v/>
      </c>
    </row>
    <row r="248" spans="5:8">
      <c r="E248" s="140" t="str">
        <f t="shared" si="3"/>
        <v/>
      </c>
      <c r="F248" s="141" t="str">
        <f>IF(ISERROR(VLOOKUP(A248,'Cadastro-Estoque'!A:J,1,FALSE)),"",VLOOKUP(A248,'Cadastro-Estoque'!A:J,4,FALSE))</f>
        <v/>
      </c>
      <c r="G248" s="141" t="str">
        <f>IF(ISBLANK(A248),"",IF(ISERROR(VLOOKUP(A248,'Cadastro-Estoque'!A:J,1,FALSE)),"Produto não cadastrado",VLOOKUP(A248,'Cadastro-Estoque'!A:J,2,FALSE)))</f>
        <v/>
      </c>
      <c r="H248" s="141" t="str">
        <f>IF(ISERROR(VLOOKUP(A248,'Cadastro-Estoque'!A:J,1,FALSE)),"",VLOOKUP(A248,'Cadastro-Estoque'!A:J,3,FALSE))</f>
        <v/>
      </c>
    </row>
    <row r="249" spans="5:8">
      <c r="E249" s="140" t="str">
        <f t="shared" si="3"/>
        <v/>
      </c>
      <c r="F249" s="141" t="str">
        <f>IF(ISERROR(VLOOKUP(A249,'Cadastro-Estoque'!A:J,1,FALSE)),"",VLOOKUP(A249,'Cadastro-Estoque'!A:J,4,FALSE))</f>
        <v/>
      </c>
      <c r="G249" s="141" t="str">
        <f>IF(ISBLANK(A249),"",IF(ISERROR(VLOOKUP(A249,'Cadastro-Estoque'!A:J,1,FALSE)),"Produto não cadastrado",VLOOKUP(A249,'Cadastro-Estoque'!A:J,2,FALSE)))</f>
        <v/>
      </c>
      <c r="H249" s="141" t="str">
        <f>IF(ISERROR(VLOOKUP(A249,'Cadastro-Estoque'!A:J,1,FALSE)),"",VLOOKUP(A249,'Cadastro-Estoque'!A:J,3,FALSE))</f>
        <v/>
      </c>
    </row>
    <row r="250" spans="5:8">
      <c r="E250" s="140" t="str">
        <f t="shared" si="3"/>
        <v/>
      </c>
      <c r="F250" s="141" t="str">
        <f>IF(ISERROR(VLOOKUP(A250,'Cadastro-Estoque'!A:J,1,FALSE)),"",VLOOKUP(A250,'Cadastro-Estoque'!A:J,4,FALSE))</f>
        <v/>
      </c>
      <c r="G250" s="141" t="str">
        <f>IF(ISBLANK(A250),"",IF(ISERROR(VLOOKUP(A250,'Cadastro-Estoque'!A:J,1,FALSE)),"Produto não cadastrado",VLOOKUP(A250,'Cadastro-Estoque'!A:J,2,FALSE)))</f>
        <v/>
      </c>
      <c r="H250" s="141" t="str">
        <f>IF(ISERROR(VLOOKUP(A250,'Cadastro-Estoque'!A:J,1,FALSE)),"",VLOOKUP(A250,'Cadastro-Estoque'!A:J,3,FALSE))</f>
        <v/>
      </c>
    </row>
    <row r="251" spans="5:8">
      <c r="E251" s="140" t="str">
        <f t="shared" si="3"/>
        <v/>
      </c>
      <c r="F251" s="141" t="str">
        <f>IF(ISERROR(VLOOKUP(A251,'Cadastro-Estoque'!A:J,1,FALSE)),"",VLOOKUP(A251,'Cadastro-Estoque'!A:J,4,FALSE))</f>
        <v/>
      </c>
      <c r="G251" s="141" t="str">
        <f>IF(ISBLANK(A251),"",IF(ISERROR(VLOOKUP(A251,'Cadastro-Estoque'!A:J,1,FALSE)),"Produto não cadastrado",VLOOKUP(A251,'Cadastro-Estoque'!A:J,2,FALSE)))</f>
        <v/>
      </c>
      <c r="H251" s="141" t="str">
        <f>IF(ISERROR(VLOOKUP(A251,'Cadastro-Estoque'!A:J,1,FALSE)),"",VLOOKUP(A251,'Cadastro-Estoque'!A:J,3,FALSE))</f>
        <v/>
      </c>
    </row>
    <row r="252" spans="5:8">
      <c r="E252" s="140" t="str">
        <f t="shared" si="3"/>
        <v/>
      </c>
      <c r="F252" s="141" t="str">
        <f>IF(ISERROR(VLOOKUP(A252,'Cadastro-Estoque'!A:J,1,FALSE)),"",VLOOKUP(A252,'Cadastro-Estoque'!A:J,4,FALSE))</f>
        <v/>
      </c>
      <c r="G252" s="141" t="str">
        <f>IF(ISBLANK(A252),"",IF(ISERROR(VLOOKUP(A252,'Cadastro-Estoque'!A:J,1,FALSE)),"Produto não cadastrado",VLOOKUP(A252,'Cadastro-Estoque'!A:J,2,FALSE)))</f>
        <v/>
      </c>
      <c r="H252" s="141" t="str">
        <f>IF(ISERROR(VLOOKUP(A252,'Cadastro-Estoque'!A:J,1,FALSE)),"",VLOOKUP(A252,'Cadastro-Estoque'!A:J,3,FALSE))</f>
        <v/>
      </c>
    </row>
    <row r="253" spans="5:8">
      <c r="E253" s="140" t="str">
        <f t="shared" si="3"/>
        <v/>
      </c>
      <c r="F253" s="141" t="str">
        <f>IF(ISERROR(VLOOKUP(A253,'Cadastro-Estoque'!A:J,1,FALSE)),"",VLOOKUP(A253,'Cadastro-Estoque'!A:J,4,FALSE))</f>
        <v/>
      </c>
      <c r="G253" s="141" t="str">
        <f>IF(ISBLANK(A253),"",IF(ISERROR(VLOOKUP(A253,'Cadastro-Estoque'!A:J,1,FALSE)),"Produto não cadastrado",VLOOKUP(A253,'Cadastro-Estoque'!A:J,2,FALSE)))</f>
        <v/>
      </c>
      <c r="H253" s="141" t="str">
        <f>IF(ISERROR(VLOOKUP(A253,'Cadastro-Estoque'!A:J,1,FALSE)),"",VLOOKUP(A253,'Cadastro-Estoque'!A:J,3,FALSE))</f>
        <v/>
      </c>
    </row>
    <row r="254" spans="5:8">
      <c r="E254" s="140" t="str">
        <f t="shared" si="3"/>
        <v/>
      </c>
      <c r="F254" s="141" t="str">
        <f>IF(ISERROR(VLOOKUP(A254,'Cadastro-Estoque'!A:J,1,FALSE)),"",VLOOKUP(A254,'Cadastro-Estoque'!A:J,4,FALSE))</f>
        <v/>
      </c>
      <c r="G254" s="141" t="str">
        <f>IF(ISBLANK(A254),"",IF(ISERROR(VLOOKUP(A254,'Cadastro-Estoque'!A:J,1,FALSE)),"Produto não cadastrado",VLOOKUP(A254,'Cadastro-Estoque'!A:J,2,FALSE)))</f>
        <v/>
      </c>
      <c r="H254" s="141" t="str">
        <f>IF(ISERROR(VLOOKUP(A254,'Cadastro-Estoque'!A:J,1,FALSE)),"",VLOOKUP(A254,'Cadastro-Estoque'!A:J,3,FALSE))</f>
        <v/>
      </c>
    </row>
    <row r="255" spans="5:8">
      <c r="E255" s="140" t="str">
        <f t="shared" si="3"/>
        <v/>
      </c>
      <c r="F255" s="141" t="str">
        <f>IF(ISERROR(VLOOKUP(A255,'Cadastro-Estoque'!A:J,1,FALSE)),"",VLOOKUP(A255,'Cadastro-Estoque'!A:J,4,FALSE))</f>
        <v/>
      </c>
      <c r="G255" s="141" t="str">
        <f>IF(ISBLANK(A255),"",IF(ISERROR(VLOOKUP(A255,'Cadastro-Estoque'!A:J,1,FALSE)),"Produto não cadastrado",VLOOKUP(A255,'Cadastro-Estoque'!A:J,2,FALSE)))</f>
        <v/>
      </c>
      <c r="H255" s="141" t="str">
        <f>IF(ISERROR(VLOOKUP(A255,'Cadastro-Estoque'!A:J,1,FALSE)),"",VLOOKUP(A255,'Cadastro-Estoque'!A:J,3,FALSE))</f>
        <v/>
      </c>
    </row>
    <row r="256" spans="5:8">
      <c r="E256" s="140" t="str">
        <f t="shared" si="3"/>
        <v/>
      </c>
      <c r="F256" s="141" t="str">
        <f>IF(ISERROR(VLOOKUP(A256,'Cadastro-Estoque'!A:J,1,FALSE)),"",VLOOKUP(A256,'Cadastro-Estoque'!A:J,4,FALSE))</f>
        <v/>
      </c>
      <c r="G256" s="141" t="str">
        <f>IF(ISBLANK(A256),"",IF(ISERROR(VLOOKUP(A256,'Cadastro-Estoque'!A:J,1,FALSE)),"Produto não cadastrado",VLOOKUP(A256,'Cadastro-Estoque'!A:J,2,FALSE)))</f>
        <v/>
      </c>
      <c r="H256" s="141" t="str">
        <f>IF(ISERROR(VLOOKUP(A256,'Cadastro-Estoque'!A:J,1,FALSE)),"",VLOOKUP(A256,'Cadastro-Estoque'!A:J,3,FALSE))</f>
        <v/>
      </c>
    </row>
    <row r="257" spans="5:8">
      <c r="E257" s="140" t="str">
        <f t="shared" si="3"/>
        <v/>
      </c>
      <c r="F257" s="141" t="str">
        <f>IF(ISERROR(VLOOKUP(A257,'Cadastro-Estoque'!A:J,1,FALSE)),"",VLOOKUP(A257,'Cadastro-Estoque'!A:J,4,FALSE))</f>
        <v/>
      </c>
      <c r="G257" s="141" t="str">
        <f>IF(ISBLANK(A257),"",IF(ISERROR(VLOOKUP(A257,'Cadastro-Estoque'!A:J,1,FALSE)),"Produto não cadastrado",VLOOKUP(A257,'Cadastro-Estoque'!A:J,2,FALSE)))</f>
        <v/>
      </c>
      <c r="H257" s="141" t="str">
        <f>IF(ISERROR(VLOOKUP(A257,'Cadastro-Estoque'!A:J,1,FALSE)),"",VLOOKUP(A257,'Cadastro-Estoque'!A:J,3,FALSE))</f>
        <v/>
      </c>
    </row>
    <row r="258" spans="5:8">
      <c r="E258" s="140" t="str">
        <f t="shared" si="3"/>
        <v/>
      </c>
      <c r="F258" s="141" t="str">
        <f>IF(ISERROR(VLOOKUP(A258,'Cadastro-Estoque'!A:J,1,FALSE)),"",VLOOKUP(A258,'Cadastro-Estoque'!A:J,4,FALSE))</f>
        <v/>
      </c>
      <c r="G258" s="141" t="str">
        <f>IF(ISBLANK(A258),"",IF(ISERROR(VLOOKUP(A258,'Cadastro-Estoque'!A:J,1,FALSE)),"Produto não cadastrado",VLOOKUP(A258,'Cadastro-Estoque'!A:J,2,FALSE)))</f>
        <v/>
      </c>
      <c r="H258" s="141" t="str">
        <f>IF(ISERROR(VLOOKUP(A258,'Cadastro-Estoque'!A:J,1,FALSE)),"",VLOOKUP(A258,'Cadastro-Estoque'!A:J,3,FALSE))</f>
        <v/>
      </c>
    </row>
    <row r="259" spans="5:8">
      <c r="E259" s="140" t="str">
        <f t="shared" si="3"/>
        <v/>
      </c>
      <c r="F259" s="141" t="str">
        <f>IF(ISERROR(VLOOKUP(A259,'Cadastro-Estoque'!A:J,1,FALSE)),"",VLOOKUP(A259,'Cadastro-Estoque'!A:J,4,FALSE))</f>
        <v/>
      </c>
      <c r="G259" s="141" t="str">
        <f>IF(ISBLANK(A259),"",IF(ISERROR(VLOOKUP(A259,'Cadastro-Estoque'!A:J,1,FALSE)),"Produto não cadastrado",VLOOKUP(A259,'Cadastro-Estoque'!A:J,2,FALSE)))</f>
        <v/>
      </c>
      <c r="H259" s="141" t="str">
        <f>IF(ISERROR(VLOOKUP(A259,'Cadastro-Estoque'!A:J,1,FALSE)),"",VLOOKUP(A259,'Cadastro-Estoque'!A:J,3,FALSE))</f>
        <v/>
      </c>
    </row>
    <row r="260" spans="5:8">
      <c r="E260" s="140" t="str">
        <f t="shared" ref="E260:E323" si="4">IF(ISBLANK(A260),"",C260*D260)</f>
        <v/>
      </c>
      <c r="F260" s="141" t="str">
        <f>IF(ISERROR(VLOOKUP(A260,'Cadastro-Estoque'!A:J,1,FALSE)),"",VLOOKUP(A260,'Cadastro-Estoque'!A:J,4,FALSE))</f>
        <v/>
      </c>
      <c r="G260" s="141" t="str">
        <f>IF(ISBLANK(A260),"",IF(ISERROR(VLOOKUP(A260,'Cadastro-Estoque'!A:J,1,FALSE)),"Produto não cadastrado",VLOOKUP(A260,'Cadastro-Estoque'!A:J,2,FALSE)))</f>
        <v/>
      </c>
      <c r="H260" s="141" t="str">
        <f>IF(ISERROR(VLOOKUP(A260,'Cadastro-Estoque'!A:J,1,FALSE)),"",VLOOKUP(A260,'Cadastro-Estoque'!A:J,3,FALSE))</f>
        <v/>
      </c>
    </row>
    <row r="261" spans="5:8">
      <c r="E261" s="140" t="str">
        <f t="shared" si="4"/>
        <v/>
      </c>
      <c r="F261" s="141" t="str">
        <f>IF(ISERROR(VLOOKUP(A261,'Cadastro-Estoque'!A:J,1,FALSE)),"",VLOOKUP(A261,'Cadastro-Estoque'!A:J,4,FALSE))</f>
        <v/>
      </c>
      <c r="G261" s="141" t="str">
        <f>IF(ISBLANK(A261),"",IF(ISERROR(VLOOKUP(A261,'Cadastro-Estoque'!A:J,1,FALSE)),"Produto não cadastrado",VLOOKUP(A261,'Cadastro-Estoque'!A:J,2,FALSE)))</f>
        <v/>
      </c>
      <c r="H261" s="141" t="str">
        <f>IF(ISERROR(VLOOKUP(A261,'Cadastro-Estoque'!A:J,1,FALSE)),"",VLOOKUP(A261,'Cadastro-Estoque'!A:J,3,FALSE))</f>
        <v/>
      </c>
    </row>
    <row r="262" spans="5:8">
      <c r="E262" s="140" t="str">
        <f t="shared" si="4"/>
        <v/>
      </c>
      <c r="F262" s="141" t="str">
        <f>IF(ISERROR(VLOOKUP(A262,'Cadastro-Estoque'!A:J,1,FALSE)),"",VLOOKUP(A262,'Cadastro-Estoque'!A:J,4,FALSE))</f>
        <v/>
      </c>
      <c r="G262" s="141" t="str">
        <f>IF(ISBLANK(A262),"",IF(ISERROR(VLOOKUP(A262,'Cadastro-Estoque'!A:J,1,FALSE)),"Produto não cadastrado",VLOOKUP(A262,'Cadastro-Estoque'!A:J,2,FALSE)))</f>
        <v/>
      </c>
      <c r="H262" s="141" t="str">
        <f>IF(ISERROR(VLOOKUP(A262,'Cadastro-Estoque'!A:J,1,FALSE)),"",VLOOKUP(A262,'Cadastro-Estoque'!A:J,3,FALSE))</f>
        <v/>
      </c>
    </row>
    <row r="263" spans="5:8">
      <c r="E263" s="140" t="str">
        <f t="shared" si="4"/>
        <v/>
      </c>
      <c r="F263" s="141" t="str">
        <f>IF(ISERROR(VLOOKUP(A263,'Cadastro-Estoque'!A:J,1,FALSE)),"",VLOOKUP(A263,'Cadastro-Estoque'!A:J,4,FALSE))</f>
        <v/>
      </c>
      <c r="G263" s="141" t="str">
        <f>IF(ISBLANK(A263),"",IF(ISERROR(VLOOKUP(A263,'Cadastro-Estoque'!A:J,1,FALSE)),"Produto não cadastrado",VLOOKUP(A263,'Cadastro-Estoque'!A:J,2,FALSE)))</f>
        <v/>
      </c>
      <c r="H263" s="141" t="str">
        <f>IF(ISERROR(VLOOKUP(A263,'Cadastro-Estoque'!A:J,1,FALSE)),"",VLOOKUP(A263,'Cadastro-Estoque'!A:J,3,FALSE))</f>
        <v/>
      </c>
    </row>
    <row r="264" spans="5:8">
      <c r="E264" s="140" t="str">
        <f t="shared" si="4"/>
        <v/>
      </c>
      <c r="F264" s="141" t="str">
        <f>IF(ISERROR(VLOOKUP(A264,'Cadastro-Estoque'!A:J,1,FALSE)),"",VLOOKUP(A264,'Cadastro-Estoque'!A:J,4,FALSE))</f>
        <v/>
      </c>
      <c r="G264" s="141" t="str">
        <f>IF(ISBLANK(A264),"",IF(ISERROR(VLOOKUP(A264,'Cadastro-Estoque'!A:J,1,FALSE)),"Produto não cadastrado",VLOOKUP(A264,'Cadastro-Estoque'!A:J,2,FALSE)))</f>
        <v/>
      </c>
      <c r="H264" s="141" t="str">
        <f>IF(ISERROR(VLOOKUP(A264,'Cadastro-Estoque'!A:J,1,FALSE)),"",VLOOKUP(A264,'Cadastro-Estoque'!A:J,3,FALSE))</f>
        <v/>
      </c>
    </row>
    <row r="265" spans="5:8">
      <c r="E265" s="140" t="str">
        <f t="shared" si="4"/>
        <v/>
      </c>
      <c r="F265" s="141" t="str">
        <f>IF(ISERROR(VLOOKUP(A265,'Cadastro-Estoque'!A:J,1,FALSE)),"",VLOOKUP(A265,'Cadastro-Estoque'!A:J,4,FALSE))</f>
        <v/>
      </c>
      <c r="G265" s="141" t="str">
        <f>IF(ISBLANK(A265),"",IF(ISERROR(VLOOKUP(A265,'Cadastro-Estoque'!A:J,1,FALSE)),"Produto não cadastrado",VLOOKUP(A265,'Cadastro-Estoque'!A:J,2,FALSE)))</f>
        <v/>
      </c>
      <c r="H265" s="141" t="str">
        <f>IF(ISERROR(VLOOKUP(A265,'Cadastro-Estoque'!A:J,1,FALSE)),"",VLOOKUP(A265,'Cadastro-Estoque'!A:J,3,FALSE))</f>
        <v/>
      </c>
    </row>
    <row r="266" spans="5:8">
      <c r="E266" s="140" t="str">
        <f t="shared" si="4"/>
        <v/>
      </c>
      <c r="F266" s="141" t="str">
        <f>IF(ISERROR(VLOOKUP(A266,'Cadastro-Estoque'!A:J,1,FALSE)),"",VLOOKUP(A266,'Cadastro-Estoque'!A:J,4,FALSE))</f>
        <v/>
      </c>
      <c r="G266" s="141" t="str">
        <f>IF(ISBLANK(A266),"",IF(ISERROR(VLOOKUP(A266,'Cadastro-Estoque'!A:J,1,FALSE)),"Produto não cadastrado",VLOOKUP(A266,'Cadastro-Estoque'!A:J,2,FALSE)))</f>
        <v/>
      </c>
      <c r="H266" s="141" t="str">
        <f>IF(ISERROR(VLOOKUP(A266,'Cadastro-Estoque'!A:J,1,FALSE)),"",VLOOKUP(A266,'Cadastro-Estoque'!A:J,3,FALSE))</f>
        <v/>
      </c>
    </row>
    <row r="267" spans="5:8">
      <c r="E267" s="140" t="str">
        <f t="shared" si="4"/>
        <v/>
      </c>
      <c r="F267" s="141" t="str">
        <f>IF(ISERROR(VLOOKUP(A267,'Cadastro-Estoque'!A:J,1,FALSE)),"",VLOOKUP(A267,'Cadastro-Estoque'!A:J,4,FALSE))</f>
        <v/>
      </c>
      <c r="G267" s="141" t="str">
        <f>IF(ISBLANK(A267),"",IF(ISERROR(VLOOKUP(A267,'Cadastro-Estoque'!A:J,1,FALSE)),"Produto não cadastrado",VLOOKUP(A267,'Cadastro-Estoque'!A:J,2,FALSE)))</f>
        <v/>
      </c>
      <c r="H267" s="141" t="str">
        <f>IF(ISERROR(VLOOKUP(A267,'Cadastro-Estoque'!A:J,1,FALSE)),"",VLOOKUP(A267,'Cadastro-Estoque'!A:J,3,FALSE))</f>
        <v/>
      </c>
    </row>
    <row r="268" spans="5:8">
      <c r="E268" s="140" t="str">
        <f t="shared" si="4"/>
        <v/>
      </c>
      <c r="F268" s="141" t="str">
        <f>IF(ISERROR(VLOOKUP(A268,'Cadastro-Estoque'!A:J,1,FALSE)),"",VLOOKUP(A268,'Cadastro-Estoque'!A:J,4,FALSE))</f>
        <v/>
      </c>
      <c r="G268" s="141" t="str">
        <f>IF(ISBLANK(A268),"",IF(ISERROR(VLOOKUP(A268,'Cadastro-Estoque'!A:J,1,FALSE)),"Produto não cadastrado",VLOOKUP(A268,'Cadastro-Estoque'!A:J,2,FALSE)))</f>
        <v/>
      </c>
      <c r="H268" s="141" t="str">
        <f>IF(ISERROR(VLOOKUP(A268,'Cadastro-Estoque'!A:J,1,FALSE)),"",VLOOKUP(A268,'Cadastro-Estoque'!A:J,3,FALSE))</f>
        <v/>
      </c>
    </row>
    <row r="269" spans="5:8">
      <c r="E269" s="140" t="str">
        <f t="shared" si="4"/>
        <v/>
      </c>
      <c r="F269" s="141" t="str">
        <f>IF(ISERROR(VLOOKUP(A269,'Cadastro-Estoque'!A:J,1,FALSE)),"",VLOOKUP(A269,'Cadastro-Estoque'!A:J,4,FALSE))</f>
        <v/>
      </c>
      <c r="G269" s="141" t="str">
        <f>IF(ISBLANK(A269),"",IF(ISERROR(VLOOKUP(A269,'Cadastro-Estoque'!A:J,1,FALSE)),"Produto não cadastrado",VLOOKUP(A269,'Cadastro-Estoque'!A:J,2,FALSE)))</f>
        <v/>
      </c>
      <c r="H269" s="141" t="str">
        <f>IF(ISERROR(VLOOKUP(A269,'Cadastro-Estoque'!A:J,1,FALSE)),"",VLOOKUP(A269,'Cadastro-Estoque'!A:J,3,FALSE))</f>
        <v/>
      </c>
    </row>
    <row r="270" spans="5:8">
      <c r="E270" s="140" t="str">
        <f t="shared" si="4"/>
        <v/>
      </c>
      <c r="F270" s="141" t="str">
        <f>IF(ISERROR(VLOOKUP(A270,'Cadastro-Estoque'!A:J,1,FALSE)),"",VLOOKUP(A270,'Cadastro-Estoque'!A:J,4,FALSE))</f>
        <v/>
      </c>
      <c r="G270" s="141" t="str">
        <f>IF(ISBLANK(A270),"",IF(ISERROR(VLOOKUP(A270,'Cadastro-Estoque'!A:J,1,FALSE)),"Produto não cadastrado",VLOOKUP(A270,'Cadastro-Estoque'!A:J,2,FALSE)))</f>
        <v/>
      </c>
      <c r="H270" s="141" t="str">
        <f>IF(ISERROR(VLOOKUP(A270,'Cadastro-Estoque'!A:J,1,FALSE)),"",VLOOKUP(A270,'Cadastro-Estoque'!A:J,3,FALSE))</f>
        <v/>
      </c>
    </row>
    <row r="271" spans="5:8">
      <c r="E271" s="140" t="str">
        <f t="shared" si="4"/>
        <v/>
      </c>
      <c r="F271" s="141" t="str">
        <f>IF(ISERROR(VLOOKUP(A271,'Cadastro-Estoque'!A:J,1,FALSE)),"",VLOOKUP(A271,'Cadastro-Estoque'!A:J,4,FALSE))</f>
        <v/>
      </c>
      <c r="G271" s="141" t="str">
        <f>IF(ISBLANK(A271),"",IF(ISERROR(VLOOKUP(A271,'Cadastro-Estoque'!A:J,1,FALSE)),"Produto não cadastrado",VLOOKUP(A271,'Cadastro-Estoque'!A:J,2,FALSE)))</f>
        <v/>
      </c>
      <c r="H271" s="141" t="str">
        <f>IF(ISERROR(VLOOKUP(A271,'Cadastro-Estoque'!A:J,1,FALSE)),"",VLOOKUP(A271,'Cadastro-Estoque'!A:J,3,FALSE))</f>
        <v/>
      </c>
    </row>
    <row r="272" spans="5:8">
      <c r="E272" s="140" t="str">
        <f t="shared" si="4"/>
        <v/>
      </c>
      <c r="F272" s="141" t="str">
        <f>IF(ISERROR(VLOOKUP(A272,'Cadastro-Estoque'!A:J,1,FALSE)),"",VLOOKUP(A272,'Cadastro-Estoque'!A:J,4,FALSE))</f>
        <v/>
      </c>
      <c r="G272" s="141" t="str">
        <f>IF(ISBLANK(A272),"",IF(ISERROR(VLOOKUP(A272,'Cadastro-Estoque'!A:J,1,FALSE)),"Produto não cadastrado",VLOOKUP(A272,'Cadastro-Estoque'!A:J,2,FALSE)))</f>
        <v/>
      </c>
      <c r="H272" s="141" t="str">
        <f>IF(ISERROR(VLOOKUP(A272,'Cadastro-Estoque'!A:J,1,FALSE)),"",VLOOKUP(A272,'Cadastro-Estoque'!A:J,3,FALSE))</f>
        <v/>
      </c>
    </row>
    <row r="273" spans="5:8">
      <c r="E273" s="140" t="str">
        <f t="shared" si="4"/>
        <v/>
      </c>
      <c r="F273" s="141" t="str">
        <f>IF(ISERROR(VLOOKUP(A273,'Cadastro-Estoque'!A:J,1,FALSE)),"",VLOOKUP(A273,'Cadastro-Estoque'!A:J,4,FALSE))</f>
        <v/>
      </c>
      <c r="G273" s="141" t="str">
        <f>IF(ISBLANK(A273),"",IF(ISERROR(VLOOKUP(A273,'Cadastro-Estoque'!A:J,1,FALSE)),"Produto não cadastrado",VLOOKUP(A273,'Cadastro-Estoque'!A:J,2,FALSE)))</f>
        <v/>
      </c>
      <c r="H273" s="141" t="str">
        <f>IF(ISERROR(VLOOKUP(A273,'Cadastro-Estoque'!A:J,1,FALSE)),"",VLOOKUP(A273,'Cadastro-Estoque'!A:J,3,FALSE))</f>
        <v/>
      </c>
    </row>
    <row r="274" spans="5:8">
      <c r="E274" s="140" t="str">
        <f t="shared" si="4"/>
        <v/>
      </c>
      <c r="F274" s="141" t="str">
        <f>IF(ISERROR(VLOOKUP(A274,'Cadastro-Estoque'!A:J,1,FALSE)),"",VLOOKUP(A274,'Cadastro-Estoque'!A:J,4,FALSE))</f>
        <v/>
      </c>
      <c r="G274" s="141" t="str">
        <f>IF(ISBLANK(A274),"",IF(ISERROR(VLOOKUP(A274,'Cadastro-Estoque'!A:J,1,FALSE)),"Produto não cadastrado",VLOOKUP(A274,'Cadastro-Estoque'!A:J,2,FALSE)))</f>
        <v/>
      </c>
      <c r="H274" s="141" t="str">
        <f>IF(ISERROR(VLOOKUP(A274,'Cadastro-Estoque'!A:J,1,FALSE)),"",VLOOKUP(A274,'Cadastro-Estoque'!A:J,3,FALSE))</f>
        <v/>
      </c>
    </row>
    <row r="275" spans="5:8">
      <c r="E275" s="140" t="str">
        <f t="shared" si="4"/>
        <v/>
      </c>
      <c r="F275" s="141" t="str">
        <f>IF(ISERROR(VLOOKUP(A275,'Cadastro-Estoque'!A:J,1,FALSE)),"",VLOOKUP(A275,'Cadastro-Estoque'!A:J,4,FALSE))</f>
        <v/>
      </c>
      <c r="G275" s="141" t="str">
        <f>IF(ISBLANK(A275),"",IF(ISERROR(VLOOKUP(A275,'Cadastro-Estoque'!A:J,1,FALSE)),"Produto não cadastrado",VLOOKUP(A275,'Cadastro-Estoque'!A:J,2,FALSE)))</f>
        <v/>
      </c>
      <c r="H275" s="141" t="str">
        <f>IF(ISERROR(VLOOKUP(A275,'Cadastro-Estoque'!A:J,1,FALSE)),"",VLOOKUP(A275,'Cadastro-Estoque'!A:J,3,FALSE))</f>
        <v/>
      </c>
    </row>
    <row r="276" spans="5:8">
      <c r="E276" s="140" t="str">
        <f t="shared" si="4"/>
        <v/>
      </c>
      <c r="F276" s="141" t="str">
        <f>IF(ISERROR(VLOOKUP(A276,'Cadastro-Estoque'!A:J,1,FALSE)),"",VLOOKUP(A276,'Cadastro-Estoque'!A:J,4,FALSE))</f>
        <v/>
      </c>
      <c r="G276" s="141" t="str">
        <f>IF(ISBLANK(A276),"",IF(ISERROR(VLOOKUP(A276,'Cadastro-Estoque'!A:J,1,FALSE)),"Produto não cadastrado",VLOOKUP(A276,'Cadastro-Estoque'!A:J,2,FALSE)))</f>
        <v/>
      </c>
      <c r="H276" s="141" t="str">
        <f>IF(ISERROR(VLOOKUP(A276,'Cadastro-Estoque'!A:J,1,FALSE)),"",VLOOKUP(A276,'Cadastro-Estoque'!A:J,3,FALSE))</f>
        <v/>
      </c>
    </row>
    <row r="277" spans="5:8">
      <c r="E277" s="140" t="str">
        <f t="shared" si="4"/>
        <v/>
      </c>
      <c r="F277" s="141" t="str">
        <f>IF(ISERROR(VLOOKUP(A277,'Cadastro-Estoque'!A:J,1,FALSE)),"",VLOOKUP(A277,'Cadastro-Estoque'!A:J,4,FALSE))</f>
        <v/>
      </c>
      <c r="G277" s="141" t="str">
        <f>IF(ISBLANK(A277),"",IF(ISERROR(VLOOKUP(A277,'Cadastro-Estoque'!A:J,1,FALSE)),"Produto não cadastrado",VLOOKUP(A277,'Cadastro-Estoque'!A:J,2,FALSE)))</f>
        <v/>
      </c>
      <c r="H277" s="141" t="str">
        <f>IF(ISERROR(VLOOKUP(A277,'Cadastro-Estoque'!A:J,1,FALSE)),"",VLOOKUP(A277,'Cadastro-Estoque'!A:J,3,FALSE))</f>
        <v/>
      </c>
    </row>
    <row r="278" spans="5:8">
      <c r="E278" s="140" t="str">
        <f t="shared" si="4"/>
        <v/>
      </c>
      <c r="F278" s="141" t="str">
        <f>IF(ISERROR(VLOOKUP(A278,'Cadastro-Estoque'!A:J,1,FALSE)),"",VLOOKUP(A278,'Cadastro-Estoque'!A:J,4,FALSE))</f>
        <v/>
      </c>
      <c r="G278" s="141" t="str">
        <f>IF(ISBLANK(A278),"",IF(ISERROR(VLOOKUP(A278,'Cadastro-Estoque'!A:J,1,FALSE)),"Produto não cadastrado",VLOOKUP(A278,'Cadastro-Estoque'!A:J,2,FALSE)))</f>
        <v/>
      </c>
      <c r="H278" s="141" t="str">
        <f>IF(ISERROR(VLOOKUP(A278,'Cadastro-Estoque'!A:J,1,FALSE)),"",VLOOKUP(A278,'Cadastro-Estoque'!A:J,3,FALSE))</f>
        <v/>
      </c>
    </row>
    <row r="279" spans="5:8">
      <c r="E279" s="140" t="str">
        <f t="shared" si="4"/>
        <v/>
      </c>
      <c r="F279" s="141" t="str">
        <f>IF(ISERROR(VLOOKUP(A279,'Cadastro-Estoque'!A:J,1,FALSE)),"",VLOOKUP(A279,'Cadastro-Estoque'!A:J,4,FALSE))</f>
        <v/>
      </c>
      <c r="G279" s="141" t="str">
        <f>IF(ISBLANK(A279),"",IF(ISERROR(VLOOKUP(A279,'Cadastro-Estoque'!A:J,1,FALSE)),"Produto não cadastrado",VLOOKUP(A279,'Cadastro-Estoque'!A:J,2,FALSE)))</f>
        <v/>
      </c>
      <c r="H279" s="141" t="str">
        <f>IF(ISERROR(VLOOKUP(A279,'Cadastro-Estoque'!A:J,1,FALSE)),"",VLOOKUP(A279,'Cadastro-Estoque'!A:J,3,FALSE))</f>
        <v/>
      </c>
    </row>
    <row r="280" spans="5:8">
      <c r="E280" s="140" t="str">
        <f t="shared" si="4"/>
        <v/>
      </c>
      <c r="F280" s="141" t="str">
        <f>IF(ISERROR(VLOOKUP(A280,'Cadastro-Estoque'!A:J,1,FALSE)),"",VLOOKUP(A280,'Cadastro-Estoque'!A:J,4,FALSE))</f>
        <v/>
      </c>
      <c r="G280" s="141" t="str">
        <f>IF(ISBLANK(A280),"",IF(ISERROR(VLOOKUP(A280,'Cadastro-Estoque'!A:J,1,FALSE)),"Produto não cadastrado",VLOOKUP(A280,'Cadastro-Estoque'!A:J,2,FALSE)))</f>
        <v/>
      </c>
      <c r="H280" s="141" t="str">
        <f>IF(ISERROR(VLOOKUP(A280,'Cadastro-Estoque'!A:J,1,FALSE)),"",VLOOKUP(A280,'Cadastro-Estoque'!A:J,3,FALSE))</f>
        <v/>
      </c>
    </row>
    <row r="281" spans="5:8">
      <c r="E281" s="140" t="str">
        <f t="shared" si="4"/>
        <v/>
      </c>
      <c r="F281" s="141" t="str">
        <f>IF(ISERROR(VLOOKUP(A281,'Cadastro-Estoque'!A:J,1,FALSE)),"",VLOOKUP(A281,'Cadastro-Estoque'!A:J,4,FALSE))</f>
        <v/>
      </c>
      <c r="G281" s="141" t="str">
        <f>IF(ISBLANK(A281),"",IF(ISERROR(VLOOKUP(A281,'Cadastro-Estoque'!A:J,1,FALSE)),"Produto não cadastrado",VLOOKUP(A281,'Cadastro-Estoque'!A:J,2,FALSE)))</f>
        <v/>
      </c>
      <c r="H281" s="141" t="str">
        <f>IF(ISERROR(VLOOKUP(A281,'Cadastro-Estoque'!A:J,1,FALSE)),"",VLOOKUP(A281,'Cadastro-Estoque'!A:J,3,FALSE))</f>
        <v/>
      </c>
    </row>
    <row r="282" spans="5:8">
      <c r="E282" s="140" t="str">
        <f t="shared" si="4"/>
        <v/>
      </c>
      <c r="F282" s="141" t="str">
        <f>IF(ISERROR(VLOOKUP(A282,'Cadastro-Estoque'!A:J,1,FALSE)),"",VLOOKUP(A282,'Cadastro-Estoque'!A:J,4,FALSE))</f>
        <v/>
      </c>
      <c r="G282" s="141" t="str">
        <f>IF(ISBLANK(A282),"",IF(ISERROR(VLOOKUP(A282,'Cadastro-Estoque'!A:J,1,FALSE)),"Produto não cadastrado",VLOOKUP(A282,'Cadastro-Estoque'!A:J,2,FALSE)))</f>
        <v/>
      </c>
      <c r="H282" s="141" t="str">
        <f>IF(ISERROR(VLOOKUP(A282,'Cadastro-Estoque'!A:J,1,FALSE)),"",VLOOKUP(A282,'Cadastro-Estoque'!A:J,3,FALSE))</f>
        <v/>
      </c>
    </row>
    <row r="283" spans="5:8">
      <c r="E283" s="140" t="str">
        <f t="shared" si="4"/>
        <v/>
      </c>
      <c r="F283" s="141" t="str">
        <f>IF(ISERROR(VLOOKUP(A283,'Cadastro-Estoque'!A:J,1,FALSE)),"",VLOOKUP(A283,'Cadastro-Estoque'!A:J,4,FALSE))</f>
        <v/>
      </c>
      <c r="G283" s="141" t="str">
        <f>IF(ISBLANK(A283),"",IF(ISERROR(VLOOKUP(A283,'Cadastro-Estoque'!A:J,1,FALSE)),"Produto não cadastrado",VLOOKUP(A283,'Cadastro-Estoque'!A:J,2,FALSE)))</f>
        <v/>
      </c>
      <c r="H283" s="141" t="str">
        <f>IF(ISERROR(VLOOKUP(A283,'Cadastro-Estoque'!A:J,1,FALSE)),"",VLOOKUP(A283,'Cadastro-Estoque'!A:J,3,FALSE))</f>
        <v/>
      </c>
    </row>
    <row r="284" spans="5:8">
      <c r="E284" s="140" t="str">
        <f t="shared" si="4"/>
        <v/>
      </c>
      <c r="F284" s="141" t="str">
        <f>IF(ISERROR(VLOOKUP(A284,'Cadastro-Estoque'!A:J,1,FALSE)),"",VLOOKUP(A284,'Cadastro-Estoque'!A:J,4,FALSE))</f>
        <v/>
      </c>
      <c r="G284" s="141" t="str">
        <f>IF(ISBLANK(A284),"",IF(ISERROR(VLOOKUP(A284,'Cadastro-Estoque'!A:J,1,FALSE)),"Produto não cadastrado",VLOOKUP(A284,'Cadastro-Estoque'!A:J,2,FALSE)))</f>
        <v/>
      </c>
      <c r="H284" s="141" t="str">
        <f>IF(ISERROR(VLOOKUP(A284,'Cadastro-Estoque'!A:J,1,FALSE)),"",VLOOKUP(A284,'Cadastro-Estoque'!A:J,3,FALSE))</f>
        <v/>
      </c>
    </row>
    <row r="285" spans="5:8">
      <c r="E285" s="140" t="str">
        <f t="shared" si="4"/>
        <v/>
      </c>
      <c r="F285" s="141" t="str">
        <f>IF(ISERROR(VLOOKUP(A285,'Cadastro-Estoque'!A:J,1,FALSE)),"",VLOOKUP(A285,'Cadastro-Estoque'!A:J,4,FALSE))</f>
        <v/>
      </c>
      <c r="G285" s="141" t="str">
        <f>IF(ISBLANK(A285),"",IF(ISERROR(VLOOKUP(A285,'Cadastro-Estoque'!A:J,1,FALSE)),"Produto não cadastrado",VLOOKUP(A285,'Cadastro-Estoque'!A:J,2,FALSE)))</f>
        <v/>
      </c>
      <c r="H285" s="141" t="str">
        <f>IF(ISERROR(VLOOKUP(A285,'Cadastro-Estoque'!A:J,1,FALSE)),"",VLOOKUP(A285,'Cadastro-Estoque'!A:J,3,FALSE))</f>
        <v/>
      </c>
    </row>
    <row r="286" spans="5:8">
      <c r="E286" s="140" t="str">
        <f t="shared" si="4"/>
        <v/>
      </c>
      <c r="F286" s="141" t="str">
        <f>IF(ISERROR(VLOOKUP(A286,'Cadastro-Estoque'!A:J,1,FALSE)),"",VLOOKUP(A286,'Cadastro-Estoque'!A:J,4,FALSE))</f>
        <v/>
      </c>
      <c r="G286" s="141" t="str">
        <f>IF(ISBLANK(A286),"",IF(ISERROR(VLOOKUP(A286,'Cadastro-Estoque'!A:J,1,FALSE)),"Produto não cadastrado",VLOOKUP(A286,'Cadastro-Estoque'!A:J,2,FALSE)))</f>
        <v/>
      </c>
      <c r="H286" s="141" t="str">
        <f>IF(ISERROR(VLOOKUP(A286,'Cadastro-Estoque'!A:J,1,FALSE)),"",VLOOKUP(A286,'Cadastro-Estoque'!A:J,3,FALSE))</f>
        <v/>
      </c>
    </row>
    <row r="287" spans="5:8">
      <c r="E287" s="140" t="str">
        <f t="shared" si="4"/>
        <v/>
      </c>
      <c r="F287" s="141" t="str">
        <f>IF(ISERROR(VLOOKUP(A287,'Cadastro-Estoque'!A:J,1,FALSE)),"",VLOOKUP(A287,'Cadastro-Estoque'!A:J,4,FALSE))</f>
        <v/>
      </c>
      <c r="G287" s="141" t="str">
        <f>IF(ISBLANK(A287),"",IF(ISERROR(VLOOKUP(A287,'Cadastro-Estoque'!A:J,1,FALSE)),"Produto não cadastrado",VLOOKUP(A287,'Cadastro-Estoque'!A:J,2,FALSE)))</f>
        <v/>
      </c>
      <c r="H287" s="141" t="str">
        <f>IF(ISERROR(VLOOKUP(A287,'Cadastro-Estoque'!A:J,1,FALSE)),"",VLOOKUP(A287,'Cadastro-Estoque'!A:J,3,FALSE))</f>
        <v/>
      </c>
    </row>
    <row r="288" spans="5:8">
      <c r="E288" s="140" t="str">
        <f t="shared" si="4"/>
        <v/>
      </c>
      <c r="F288" s="141" t="str">
        <f>IF(ISERROR(VLOOKUP(A288,'Cadastro-Estoque'!A:J,1,FALSE)),"",VLOOKUP(A288,'Cadastro-Estoque'!A:J,4,FALSE))</f>
        <v/>
      </c>
      <c r="G288" s="141" t="str">
        <f>IF(ISBLANK(A288),"",IF(ISERROR(VLOOKUP(A288,'Cadastro-Estoque'!A:J,1,FALSE)),"Produto não cadastrado",VLOOKUP(A288,'Cadastro-Estoque'!A:J,2,FALSE)))</f>
        <v/>
      </c>
      <c r="H288" s="141" t="str">
        <f>IF(ISERROR(VLOOKUP(A288,'Cadastro-Estoque'!A:J,1,FALSE)),"",VLOOKUP(A288,'Cadastro-Estoque'!A:J,3,FALSE))</f>
        <v/>
      </c>
    </row>
    <row r="289" spans="5:8">
      <c r="E289" s="140" t="str">
        <f t="shared" si="4"/>
        <v/>
      </c>
      <c r="F289" s="141" t="str">
        <f>IF(ISERROR(VLOOKUP(A289,'Cadastro-Estoque'!A:J,1,FALSE)),"",VLOOKUP(A289,'Cadastro-Estoque'!A:J,4,FALSE))</f>
        <v/>
      </c>
      <c r="G289" s="141" t="str">
        <f>IF(ISBLANK(A289),"",IF(ISERROR(VLOOKUP(A289,'Cadastro-Estoque'!A:J,1,FALSE)),"Produto não cadastrado",VLOOKUP(A289,'Cadastro-Estoque'!A:J,2,FALSE)))</f>
        <v/>
      </c>
      <c r="H289" s="141" t="str">
        <f>IF(ISERROR(VLOOKUP(A289,'Cadastro-Estoque'!A:J,1,FALSE)),"",VLOOKUP(A289,'Cadastro-Estoque'!A:J,3,FALSE))</f>
        <v/>
      </c>
    </row>
    <row r="290" spans="5:8">
      <c r="E290" s="140" t="str">
        <f t="shared" si="4"/>
        <v/>
      </c>
      <c r="F290" s="141" t="str">
        <f>IF(ISERROR(VLOOKUP(A290,'Cadastro-Estoque'!A:J,1,FALSE)),"",VLOOKUP(A290,'Cadastro-Estoque'!A:J,4,FALSE))</f>
        <v/>
      </c>
      <c r="G290" s="141" t="str">
        <f>IF(ISBLANK(A290),"",IF(ISERROR(VLOOKUP(A290,'Cadastro-Estoque'!A:J,1,FALSE)),"Produto não cadastrado",VLOOKUP(A290,'Cadastro-Estoque'!A:J,2,FALSE)))</f>
        <v/>
      </c>
      <c r="H290" s="141" t="str">
        <f>IF(ISERROR(VLOOKUP(A290,'Cadastro-Estoque'!A:J,1,FALSE)),"",VLOOKUP(A290,'Cadastro-Estoque'!A:J,3,FALSE))</f>
        <v/>
      </c>
    </row>
    <row r="291" spans="5:8">
      <c r="E291" s="140" t="str">
        <f t="shared" si="4"/>
        <v/>
      </c>
      <c r="F291" s="141" t="str">
        <f>IF(ISERROR(VLOOKUP(A291,'Cadastro-Estoque'!A:J,1,FALSE)),"",VLOOKUP(A291,'Cadastro-Estoque'!A:J,4,FALSE))</f>
        <v/>
      </c>
      <c r="G291" s="141" t="str">
        <f>IF(ISBLANK(A291),"",IF(ISERROR(VLOOKUP(A291,'Cadastro-Estoque'!A:J,1,FALSE)),"Produto não cadastrado",VLOOKUP(A291,'Cadastro-Estoque'!A:J,2,FALSE)))</f>
        <v/>
      </c>
      <c r="H291" s="141" t="str">
        <f>IF(ISERROR(VLOOKUP(A291,'Cadastro-Estoque'!A:J,1,FALSE)),"",VLOOKUP(A291,'Cadastro-Estoque'!A:J,3,FALSE))</f>
        <v/>
      </c>
    </row>
    <row r="292" spans="5:8">
      <c r="E292" s="140" t="str">
        <f t="shared" si="4"/>
        <v/>
      </c>
      <c r="F292" s="141" t="str">
        <f>IF(ISERROR(VLOOKUP(A292,'Cadastro-Estoque'!A:J,1,FALSE)),"",VLOOKUP(A292,'Cadastro-Estoque'!A:J,4,FALSE))</f>
        <v/>
      </c>
      <c r="G292" s="141" t="str">
        <f>IF(ISBLANK(A292),"",IF(ISERROR(VLOOKUP(A292,'Cadastro-Estoque'!A:J,1,FALSE)),"Produto não cadastrado",VLOOKUP(A292,'Cadastro-Estoque'!A:J,2,FALSE)))</f>
        <v/>
      </c>
      <c r="H292" s="141" t="str">
        <f>IF(ISERROR(VLOOKUP(A292,'Cadastro-Estoque'!A:J,1,FALSE)),"",VLOOKUP(A292,'Cadastro-Estoque'!A:J,3,FALSE))</f>
        <v/>
      </c>
    </row>
    <row r="293" spans="5:8">
      <c r="E293" s="140" t="str">
        <f t="shared" si="4"/>
        <v/>
      </c>
      <c r="F293" s="141" t="str">
        <f>IF(ISERROR(VLOOKUP(A293,'Cadastro-Estoque'!A:J,1,FALSE)),"",VLOOKUP(A293,'Cadastro-Estoque'!A:J,4,FALSE))</f>
        <v/>
      </c>
      <c r="G293" s="141" t="str">
        <f>IF(ISBLANK(A293),"",IF(ISERROR(VLOOKUP(A293,'Cadastro-Estoque'!A:J,1,FALSE)),"Produto não cadastrado",VLOOKUP(A293,'Cadastro-Estoque'!A:J,2,FALSE)))</f>
        <v/>
      </c>
      <c r="H293" s="141" t="str">
        <f>IF(ISERROR(VLOOKUP(A293,'Cadastro-Estoque'!A:J,1,FALSE)),"",VLOOKUP(A293,'Cadastro-Estoque'!A:J,3,FALSE))</f>
        <v/>
      </c>
    </row>
    <row r="294" spans="5:8">
      <c r="E294" s="140" t="str">
        <f t="shared" si="4"/>
        <v/>
      </c>
      <c r="F294" s="141" t="str">
        <f>IF(ISERROR(VLOOKUP(A294,'Cadastro-Estoque'!A:J,1,FALSE)),"",VLOOKUP(A294,'Cadastro-Estoque'!A:J,4,FALSE))</f>
        <v/>
      </c>
      <c r="G294" s="141" t="str">
        <f>IF(ISBLANK(A294),"",IF(ISERROR(VLOOKUP(A294,'Cadastro-Estoque'!A:J,1,FALSE)),"Produto não cadastrado",VLOOKUP(A294,'Cadastro-Estoque'!A:J,2,FALSE)))</f>
        <v/>
      </c>
      <c r="H294" s="141" t="str">
        <f>IF(ISERROR(VLOOKUP(A294,'Cadastro-Estoque'!A:J,1,FALSE)),"",VLOOKUP(A294,'Cadastro-Estoque'!A:J,3,FALSE))</f>
        <v/>
      </c>
    </row>
    <row r="295" spans="5:8">
      <c r="E295" s="140" t="str">
        <f t="shared" si="4"/>
        <v/>
      </c>
      <c r="F295" s="141" t="str">
        <f>IF(ISERROR(VLOOKUP(A295,'Cadastro-Estoque'!A:J,1,FALSE)),"",VLOOKUP(A295,'Cadastro-Estoque'!A:J,4,FALSE))</f>
        <v/>
      </c>
      <c r="G295" s="141" t="str">
        <f>IF(ISBLANK(A295),"",IF(ISERROR(VLOOKUP(A295,'Cadastro-Estoque'!A:J,1,FALSE)),"Produto não cadastrado",VLOOKUP(A295,'Cadastro-Estoque'!A:J,2,FALSE)))</f>
        <v/>
      </c>
      <c r="H295" s="141" t="str">
        <f>IF(ISERROR(VLOOKUP(A295,'Cadastro-Estoque'!A:J,1,FALSE)),"",VLOOKUP(A295,'Cadastro-Estoque'!A:J,3,FALSE))</f>
        <v/>
      </c>
    </row>
    <row r="296" spans="5:8">
      <c r="E296" s="140" t="str">
        <f t="shared" si="4"/>
        <v/>
      </c>
      <c r="F296" s="141" t="str">
        <f>IF(ISERROR(VLOOKUP(A296,'Cadastro-Estoque'!A:J,1,FALSE)),"",VLOOKUP(A296,'Cadastro-Estoque'!A:J,4,FALSE))</f>
        <v/>
      </c>
      <c r="G296" s="141" t="str">
        <f>IF(ISBLANK(A296),"",IF(ISERROR(VLOOKUP(A296,'Cadastro-Estoque'!A:J,1,FALSE)),"Produto não cadastrado",VLOOKUP(A296,'Cadastro-Estoque'!A:J,2,FALSE)))</f>
        <v/>
      </c>
      <c r="H296" s="141" t="str">
        <f>IF(ISERROR(VLOOKUP(A296,'Cadastro-Estoque'!A:J,1,FALSE)),"",VLOOKUP(A296,'Cadastro-Estoque'!A:J,3,FALSE))</f>
        <v/>
      </c>
    </row>
    <row r="297" spans="5:8">
      <c r="E297" s="140" t="str">
        <f t="shared" si="4"/>
        <v/>
      </c>
      <c r="F297" s="141" t="str">
        <f>IF(ISERROR(VLOOKUP(A297,'Cadastro-Estoque'!A:J,1,FALSE)),"",VLOOKUP(A297,'Cadastro-Estoque'!A:J,4,FALSE))</f>
        <v/>
      </c>
      <c r="G297" s="141" t="str">
        <f>IF(ISBLANK(A297),"",IF(ISERROR(VLOOKUP(A297,'Cadastro-Estoque'!A:J,1,FALSE)),"Produto não cadastrado",VLOOKUP(A297,'Cadastro-Estoque'!A:J,2,FALSE)))</f>
        <v/>
      </c>
      <c r="H297" s="141" t="str">
        <f>IF(ISERROR(VLOOKUP(A297,'Cadastro-Estoque'!A:J,1,FALSE)),"",VLOOKUP(A297,'Cadastro-Estoque'!A:J,3,FALSE))</f>
        <v/>
      </c>
    </row>
    <row r="298" spans="5:8">
      <c r="E298" s="140" t="str">
        <f t="shared" si="4"/>
        <v/>
      </c>
      <c r="F298" s="141" t="str">
        <f>IF(ISERROR(VLOOKUP(A298,'Cadastro-Estoque'!A:J,1,FALSE)),"",VLOOKUP(A298,'Cadastro-Estoque'!A:J,4,FALSE))</f>
        <v/>
      </c>
      <c r="G298" s="141" t="str">
        <f>IF(ISBLANK(A298),"",IF(ISERROR(VLOOKUP(A298,'Cadastro-Estoque'!A:J,1,FALSE)),"Produto não cadastrado",VLOOKUP(A298,'Cadastro-Estoque'!A:J,2,FALSE)))</f>
        <v/>
      </c>
      <c r="H298" s="141" t="str">
        <f>IF(ISERROR(VLOOKUP(A298,'Cadastro-Estoque'!A:J,1,FALSE)),"",VLOOKUP(A298,'Cadastro-Estoque'!A:J,3,FALSE))</f>
        <v/>
      </c>
    </row>
    <row r="299" spans="5:8">
      <c r="E299" s="140" t="str">
        <f t="shared" si="4"/>
        <v/>
      </c>
      <c r="F299" s="141" t="str">
        <f>IF(ISERROR(VLOOKUP(A299,'Cadastro-Estoque'!A:J,1,FALSE)),"",VLOOKUP(A299,'Cadastro-Estoque'!A:J,4,FALSE))</f>
        <v/>
      </c>
      <c r="G299" s="141" t="str">
        <f>IF(ISBLANK(A299),"",IF(ISERROR(VLOOKUP(A299,'Cadastro-Estoque'!A:J,1,FALSE)),"Produto não cadastrado",VLOOKUP(A299,'Cadastro-Estoque'!A:J,2,FALSE)))</f>
        <v/>
      </c>
      <c r="H299" s="141" t="str">
        <f>IF(ISERROR(VLOOKUP(A299,'Cadastro-Estoque'!A:J,1,FALSE)),"",VLOOKUP(A299,'Cadastro-Estoque'!A:J,3,FALSE))</f>
        <v/>
      </c>
    </row>
    <row r="300" spans="5:8">
      <c r="E300" s="140" t="str">
        <f t="shared" si="4"/>
        <v/>
      </c>
      <c r="F300" s="141" t="str">
        <f>IF(ISERROR(VLOOKUP(A300,'Cadastro-Estoque'!A:J,1,FALSE)),"",VLOOKUP(A300,'Cadastro-Estoque'!A:J,4,FALSE))</f>
        <v/>
      </c>
      <c r="G300" s="141" t="str">
        <f>IF(ISBLANK(A300),"",IF(ISERROR(VLOOKUP(A300,'Cadastro-Estoque'!A:J,1,FALSE)),"Produto não cadastrado",VLOOKUP(A300,'Cadastro-Estoque'!A:J,2,FALSE)))</f>
        <v/>
      </c>
      <c r="H300" s="141" t="str">
        <f>IF(ISERROR(VLOOKUP(A300,'Cadastro-Estoque'!A:J,1,FALSE)),"",VLOOKUP(A300,'Cadastro-Estoque'!A:J,3,FALSE))</f>
        <v/>
      </c>
    </row>
    <row r="301" spans="5:8">
      <c r="E301" s="140" t="str">
        <f t="shared" si="4"/>
        <v/>
      </c>
      <c r="F301" s="141" t="str">
        <f>IF(ISERROR(VLOOKUP(A301,'Cadastro-Estoque'!A:J,1,FALSE)),"",VLOOKUP(A301,'Cadastro-Estoque'!A:J,4,FALSE))</f>
        <v/>
      </c>
      <c r="G301" s="141" t="str">
        <f>IF(ISBLANK(A301),"",IF(ISERROR(VLOOKUP(A301,'Cadastro-Estoque'!A:J,1,FALSE)),"Produto não cadastrado",VLOOKUP(A301,'Cadastro-Estoque'!A:J,2,FALSE)))</f>
        <v/>
      </c>
      <c r="H301" s="141" t="str">
        <f>IF(ISERROR(VLOOKUP(A301,'Cadastro-Estoque'!A:J,1,FALSE)),"",VLOOKUP(A301,'Cadastro-Estoque'!A:J,3,FALSE))</f>
        <v/>
      </c>
    </row>
    <row r="302" spans="5:8">
      <c r="E302" s="140" t="str">
        <f t="shared" si="4"/>
        <v/>
      </c>
      <c r="F302" s="141" t="str">
        <f>IF(ISERROR(VLOOKUP(A302,'Cadastro-Estoque'!A:J,1,FALSE)),"",VLOOKUP(A302,'Cadastro-Estoque'!A:J,4,FALSE))</f>
        <v/>
      </c>
      <c r="G302" s="141" t="str">
        <f>IF(ISBLANK(A302),"",IF(ISERROR(VLOOKUP(A302,'Cadastro-Estoque'!A:J,1,FALSE)),"Produto não cadastrado",VLOOKUP(A302,'Cadastro-Estoque'!A:J,2,FALSE)))</f>
        <v/>
      </c>
      <c r="H302" s="141" t="str">
        <f>IF(ISERROR(VLOOKUP(A302,'Cadastro-Estoque'!A:J,1,FALSE)),"",VLOOKUP(A302,'Cadastro-Estoque'!A:J,3,FALSE))</f>
        <v/>
      </c>
    </row>
    <row r="303" spans="5:8">
      <c r="E303" s="140" t="str">
        <f t="shared" si="4"/>
        <v/>
      </c>
      <c r="F303" s="141" t="str">
        <f>IF(ISERROR(VLOOKUP(A303,'Cadastro-Estoque'!A:J,1,FALSE)),"",VLOOKUP(A303,'Cadastro-Estoque'!A:J,4,FALSE))</f>
        <v/>
      </c>
      <c r="G303" s="141" t="str">
        <f>IF(ISBLANK(A303),"",IF(ISERROR(VLOOKUP(A303,'Cadastro-Estoque'!A:J,1,FALSE)),"Produto não cadastrado",VLOOKUP(A303,'Cadastro-Estoque'!A:J,2,FALSE)))</f>
        <v/>
      </c>
      <c r="H303" s="141" t="str">
        <f>IF(ISERROR(VLOOKUP(A303,'Cadastro-Estoque'!A:J,1,FALSE)),"",VLOOKUP(A303,'Cadastro-Estoque'!A:J,3,FALSE))</f>
        <v/>
      </c>
    </row>
    <row r="304" spans="5:8">
      <c r="E304" s="140" t="str">
        <f t="shared" si="4"/>
        <v/>
      </c>
      <c r="F304" s="141" t="str">
        <f>IF(ISERROR(VLOOKUP(A304,'Cadastro-Estoque'!A:J,1,FALSE)),"",VLOOKUP(A304,'Cadastro-Estoque'!A:J,4,FALSE))</f>
        <v/>
      </c>
      <c r="G304" s="141" t="str">
        <f>IF(ISBLANK(A304),"",IF(ISERROR(VLOOKUP(A304,'Cadastro-Estoque'!A:J,1,FALSE)),"Produto não cadastrado",VLOOKUP(A304,'Cadastro-Estoque'!A:J,2,FALSE)))</f>
        <v/>
      </c>
      <c r="H304" s="141" t="str">
        <f>IF(ISERROR(VLOOKUP(A304,'Cadastro-Estoque'!A:J,1,FALSE)),"",VLOOKUP(A304,'Cadastro-Estoque'!A:J,3,FALSE))</f>
        <v/>
      </c>
    </row>
    <row r="305" spans="5:8">
      <c r="E305" s="140" t="str">
        <f t="shared" si="4"/>
        <v/>
      </c>
      <c r="F305" s="141" t="str">
        <f>IF(ISERROR(VLOOKUP(A305,'Cadastro-Estoque'!A:J,1,FALSE)),"",VLOOKUP(A305,'Cadastro-Estoque'!A:J,4,FALSE))</f>
        <v/>
      </c>
      <c r="G305" s="141" t="str">
        <f>IF(ISBLANK(A305),"",IF(ISERROR(VLOOKUP(A305,'Cadastro-Estoque'!A:J,1,FALSE)),"Produto não cadastrado",VLOOKUP(A305,'Cadastro-Estoque'!A:J,2,FALSE)))</f>
        <v/>
      </c>
      <c r="H305" s="141" t="str">
        <f>IF(ISERROR(VLOOKUP(A305,'Cadastro-Estoque'!A:J,1,FALSE)),"",VLOOKUP(A305,'Cadastro-Estoque'!A:J,3,FALSE))</f>
        <v/>
      </c>
    </row>
    <row r="306" spans="5:8">
      <c r="E306" s="140" t="str">
        <f t="shared" si="4"/>
        <v/>
      </c>
      <c r="F306" s="141" t="str">
        <f>IF(ISERROR(VLOOKUP(A306,'Cadastro-Estoque'!A:J,1,FALSE)),"",VLOOKUP(A306,'Cadastro-Estoque'!A:J,4,FALSE))</f>
        <v/>
      </c>
      <c r="G306" s="141" t="str">
        <f>IF(ISBLANK(A306),"",IF(ISERROR(VLOOKUP(A306,'Cadastro-Estoque'!A:J,1,FALSE)),"Produto não cadastrado",VLOOKUP(A306,'Cadastro-Estoque'!A:J,2,FALSE)))</f>
        <v/>
      </c>
      <c r="H306" s="141" t="str">
        <f>IF(ISERROR(VLOOKUP(A306,'Cadastro-Estoque'!A:J,1,FALSE)),"",VLOOKUP(A306,'Cadastro-Estoque'!A:J,3,FALSE))</f>
        <v/>
      </c>
    </row>
    <row r="307" spans="5:8">
      <c r="E307" s="140" t="str">
        <f t="shared" si="4"/>
        <v/>
      </c>
      <c r="F307" s="141" t="str">
        <f>IF(ISERROR(VLOOKUP(A307,'Cadastro-Estoque'!A:J,1,FALSE)),"",VLOOKUP(A307,'Cadastro-Estoque'!A:J,4,FALSE))</f>
        <v/>
      </c>
      <c r="G307" s="141" t="str">
        <f>IF(ISBLANK(A307),"",IF(ISERROR(VLOOKUP(A307,'Cadastro-Estoque'!A:J,1,FALSE)),"Produto não cadastrado",VLOOKUP(A307,'Cadastro-Estoque'!A:J,2,FALSE)))</f>
        <v/>
      </c>
      <c r="H307" s="141" t="str">
        <f>IF(ISERROR(VLOOKUP(A307,'Cadastro-Estoque'!A:J,1,FALSE)),"",VLOOKUP(A307,'Cadastro-Estoque'!A:J,3,FALSE))</f>
        <v/>
      </c>
    </row>
    <row r="308" spans="5:8">
      <c r="E308" s="140" t="str">
        <f t="shared" si="4"/>
        <v/>
      </c>
      <c r="F308" s="141" t="str">
        <f>IF(ISERROR(VLOOKUP(A308,'Cadastro-Estoque'!A:J,1,FALSE)),"",VLOOKUP(A308,'Cadastro-Estoque'!A:J,4,FALSE))</f>
        <v/>
      </c>
      <c r="G308" s="141" t="str">
        <f>IF(ISBLANK(A308),"",IF(ISERROR(VLOOKUP(A308,'Cadastro-Estoque'!A:J,1,FALSE)),"Produto não cadastrado",VLOOKUP(A308,'Cadastro-Estoque'!A:J,2,FALSE)))</f>
        <v/>
      </c>
      <c r="H308" s="141" t="str">
        <f>IF(ISERROR(VLOOKUP(A308,'Cadastro-Estoque'!A:J,1,FALSE)),"",VLOOKUP(A308,'Cadastro-Estoque'!A:J,3,FALSE))</f>
        <v/>
      </c>
    </row>
    <row r="309" spans="5:8">
      <c r="E309" s="140" t="str">
        <f t="shared" si="4"/>
        <v/>
      </c>
      <c r="F309" s="141" t="str">
        <f>IF(ISERROR(VLOOKUP(A309,'Cadastro-Estoque'!A:J,1,FALSE)),"",VLOOKUP(A309,'Cadastro-Estoque'!A:J,4,FALSE))</f>
        <v/>
      </c>
      <c r="G309" s="141" t="str">
        <f>IF(ISBLANK(A309),"",IF(ISERROR(VLOOKUP(A309,'Cadastro-Estoque'!A:J,1,FALSE)),"Produto não cadastrado",VLOOKUP(A309,'Cadastro-Estoque'!A:J,2,FALSE)))</f>
        <v/>
      </c>
      <c r="H309" s="141" t="str">
        <f>IF(ISERROR(VLOOKUP(A309,'Cadastro-Estoque'!A:J,1,FALSE)),"",VLOOKUP(A309,'Cadastro-Estoque'!A:J,3,FALSE))</f>
        <v/>
      </c>
    </row>
    <row r="310" spans="5:8">
      <c r="E310" s="140" t="str">
        <f t="shared" si="4"/>
        <v/>
      </c>
      <c r="F310" s="141" t="str">
        <f>IF(ISERROR(VLOOKUP(A310,'Cadastro-Estoque'!A:J,1,FALSE)),"",VLOOKUP(A310,'Cadastro-Estoque'!A:J,4,FALSE))</f>
        <v/>
      </c>
      <c r="G310" s="141" t="str">
        <f>IF(ISBLANK(A310),"",IF(ISERROR(VLOOKUP(A310,'Cadastro-Estoque'!A:J,1,FALSE)),"Produto não cadastrado",VLOOKUP(A310,'Cadastro-Estoque'!A:J,2,FALSE)))</f>
        <v/>
      </c>
      <c r="H310" s="141" t="str">
        <f>IF(ISERROR(VLOOKUP(A310,'Cadastro-Estoque'!A:J,1,FALSE)),"",VLOOKUP(A310,'Cadastro-Estoque'!A:J,3,FALSE))</f>
        <v/>
      </c>
    </row>
    <row r="311" spans="5:8">
      <c r="E311" s="140" t="str">
        <f t="shared" si="4"/>
        <v/>
      </c>
      <c r="F311" s="141" t="str">
        <f>IF(ISERROR(VLOOKUP(A311,'Cadastro-Estoque'!A:J,1,FALSE)),"",VLOOKUP(A311,'Cadastro-Estoque'!A:J,4,FALSE))</f>
        <v/>
      </c>
      <c r="G311" s="141" t="str">
        <f>IF(ISBLANK(A311),"",IF(ISERROR(VLOOKUP(A311,'Cadastro-Estoque'!A:J,1,FALSE)),"Produto não cadastrado",VLOOKUP(A311,'Cadastro-Estoque'!A:J,2,FALSE)))</f>
        <v/>
      </c>
      <c r="H311" s="141" t="str">
        <f>IF(ISERROR(VLOOKUP(A311,'Cadastro-Estoque'!A:J,1,FALSE)),"",VLOOKUP(A311,'Cadastro-Estoque'!A:J,3,FALSE))</f>
        <v/>
      </c>
    </row>
    <row r="312" spans="5:8">
      <c r="E312" s="140" t="str">
        <f t="shared" si="4"/>
        <v/>
      </c>
      <c r="F312" s="141" t="str">
        <f>IF(ISERROR(VLOOKUP(A312,'Cadastro-Estoque'!A:J,1,FALSE)),"",VLOOKUP(A312,'Cadastro-Estoque'!A:J,4,FALSE))</f>
        <v/>
      </c>
      <c r="G312" s="141" t="str">
        <f>IF(ISBLANK(A312),"",IF(ISERROR(VLOOKUP(A312,'Cadastro-Estoque'!A:J,1,FALSE)),"Produto não cadastrado",VLOOKUP(A312,'Cadastro-Estoque'!A:J,2,FALSE)))</f>
        <v/>
      </c>
      <c r="H312" s="141" t="str">
        <f>IF(ISERROR(VLOOKUP(A312,'Cadastro-Estoque'!A:J,1,FALSE)),"",VLOOKUP(A312,'Cadastro-Estoque'!A:J,3,FALSE))</f>
        <v/>
      </c>
    </row>
    <row r="313" spans="5:8">
      <c r="E313" s="140" t="str">
        <f t="shared" si="4"/>
        <v/>
      </c>
      <c r="F313" s="141" t="str">
        <f>IF(ISERROR(VLOOKUP(A313,'Cadastro-Estoque'!A:J,1,FALSE)),"",VLOOKUP(A313,'Cadastro-Estoque'!A:J,4,FALSE))</f>
        <v/>
      </c>
      <c r="G313" s="141" t="str">
        <f>IF(ISBLANK(A313),"",IF(ISERROR(VLOOKUP(A313,'Cadastro-Estoque'!A:J,1,FALSE)),"Produto não cadastrado",VLOOKUP(A313,'Cadastro-Estoque'!A:J,2,FALSE)))</f>
        <v/>
      </c>
      <c r="H313" s="141" t="str">
        <f>IF(ISERROR(VLOOKUP(A313,'Cadastro-Estoque'!A:J,1,FALSE)),"",VLOOKUP(A313,'Cadastro-Estoque'!A:J,3,FALSE))</f>
        <v/>
      </c>
    </row>
    <row r="314" spans="5:8">
      <c r="E314" s="140" t="str">
        <f t="shared" si="4"/>
        <v/>
      </c>
      <c r="F314" s="141" t="str">
        <f>IF(ISERROR(VLOOKUP(A314,'Cadastro-Estoque'!A:J,1,FALSE)),"",VLOOKUP(A314,'Cadastro-Estoque'!A:J,4,FALSE))</f>
        <v/>
      </c>
      <c r="G314" s="141" t="str">
        <f>IF(ISBLANK(A314),"",IF(ISERROR(VLOOKUP(A314,'Cadastro-Estoque'!A:J,1,FALSE)),"Produto não cadastrado",VLOOKUP(A314,'Cadastro-Estoque'!A:J,2,FALSE)))</f>
        <v/>
      </c>
      <c r="H314" s="141" t="str">
        <f>IF(ISERROR(VLOOKUP(A314,'Cadastro-Estoque'!A:J,1,FALSE)),"",VLOOKUP(A314,'Cadastro-Estoque'!A:J,3,FALSE))</f>
        <v/>
      </c>
    </row>
    <row r="315" spans="5:8">
      <c r="E315" s="140" t="str">
        <f t="shared" si="4"/>
        <v/>
      </c>
      <c r="F315" s="141" t="str">
        <f>IF(ISERROR(VLOOKUP(A315,'Cadastro-Estoque'!A:J,1,FALSE)),"",VLOOKUP(A315,'Cadastro-Estoque'!A:J,4,FALSE))</f>
        <v/>
      </c>
      <c r="G315" s="141" t="str">
        <f>IF(ISBLANK(A315),"",IF(ISERROR(VLOOKUP(A315,'Cadastro-Estoque'!A:J,1,FALSE)),"Produto não cadastrado",VLOOKUP(A315,'Cadastro-Estoque'!A:J,2,FALSE)))</f>
        <v/>
      </c>
      <c r="H315" s="141" t="str">
        <f>IF(ISERROR(VLOOKUP(A315,'Cadastro-Estoque'!A:J,1,FALSE)),"",VLOOKUP(A315,'Cadastro-Estoque'!A:J,3,FALSE))</f>
        <v/>
      </c>
    </row>
    <row r="316" spans="5:8">
      <c r="E316" s="140" t="str">
        <f t="shared" si="4"/>
        <v/>
      </c>
      <c r="F316" s="141" t="str">
        <f>IF(ISERROR(VLOOKUP(A316,'Cadastro-Estoque'!A:J,1,FALSE)),"",VLOOKUP(A316,'Cadastro-Estoque'!A:J,4,FALSE))</f>
        <v/>
      </c>
      <c r="G316" s="141" t="str">
        <f>IF(ISBLANK(A316),"",IF(ISERROR(VLOOKUP(A316,'Cadastro-Estoque'!A:J,1,FALSE)),"Produto não cadastrado",VLOOKUP(A316,'Cadastro-Estoque'!A:J,2,FALSE)))</f>
        <v/>
      </c>
      <c r="H316" s="141" t="str">
        <f>IF(ISERROR(VLOOKUP(A316,'Cadastro-Estoque'!A:J,1,FALSE)),"",VLOOKUP(A316,'Cadastro-Estoque'!A:J,3,FALSE))</f>
        <v/>
      </c>
    </row>
    <row r="317" spans="5:8">
      <c r="E317" s="140" t="str">
        <f t="shared" si="4"/>
        <v/>
      </c>
      <c r="F317" s="141" t="str">
        <f>IF(ISERROR(VLOOKUP(A317,'Cadastro-Estoque'!A:J,1,FALSE)),"",VLOOKUP(A317,'Cadastro-Estoque'!A:J,4,FALSE))</f>
        <v/>
      </c>
      <c r="G317" s="141" t="str">
        <f>IF(ISBLANK(A317),"",IF(ISERROR(VLOOKUP(A317,'Cadastro-Estoque'!A:J,1,FALSE)),"Produto não cadastrado",VLOOKUP(A317,'Cadastro-Estoque'!A:J,2,FALSE)))</f>
        <v/>
      </c>
      <c r="H317" s="141" t="str">
        <f>IF(ISERROR(VLOOKUP(A317,'Cadastro-Estoque'!A:J,1,FALSE)),"",VLOOKUP(A317,'Cadastro-Estoque'!A:J,3,FALSE))</f>
        <v/>
      </c>
    </row>
    <row r="318" spans="5:8">
      <c r="E318" s="140" t="str">
        <f t="shared" si="4"/>
        <v/>
      </c>
      <c r="F318" s="141" t="str">
        <f>IF(ISERROR(VLOOKUP(A318,'Cadastro-Estoque'!A:J,1,FALSE)),"",VLOOKUP(A318,'Cadastro-Estoque'!A:J,4,FALSE))</f>
        <v/>
      </c>
      <c r="G318" s="141" t="str">
        <f>IF(ISBLANK(A318),"",IF(ISERROR(VLOOKUP(A318,'Cadastro-Estoque'!A:J,1,FALSE)),"Produto não cadastrado",VLOOKUP(A318,'Cadastro-Estoque'!A:J,2,FALSE)))</f>
        <v/>
      </c>
      <c r="H318" s="141" t="str">
        <f>IF(ISERROR(VLOOKUP(A318,'Cadastro-Estoque'!A:J,1,FALSE)),"",VLOOKUP(A318,'Cadastro-Estoque'!A:J,3,FALSE))</f>
        <v/>
      </c>
    </row>
    <row r="319" spans="5:8">
      <c r="E319" s="140" t="str">
        <f t="shared" si="4"/>
        <v/>
      </c>
      <c r="F319" s="141" t="str">
        <f>IF(ISERROR(VLOOKUP(A319,'Cadastro-Estoque'!A:J,1,FALSE)),"",VLOOKUP(A319,'Cadastro-Estoque'!A:J,4,FALSE))</f>
        <v/>
      </c>
      <c r="G319" s="141" t="str">
        <f>IF(ISBLANK(A319),"",IF(ISERROR(VLOOKUP(A319,'Cadastro-Estoque'!A:J,1,FALSE)),"Produto não cadastrado",VLOOKUP(A319,'Cadastro-Estoque'!A:J,2,FALSE)))</f>
        <v/>
      </c>
      <c r="H319" s="141" t="str">
        <f>IF(ISERROR(VLOOKUP(A319,'Cadastro-Estoque'!A:J,1,FALSE)),"",VLOOKUP(A319,'Cadastro-Estoque'!A:J,3,FALSE))</f>
        <v/>
      </c>
    </row>
    <row r="320" spans="5:8">
      <c r="E320" s="140" t="str">
        <f t="shared" si="4"/>
        <v/>
      </c>
      <c r="F320" s="141" t="str">
        <f>IF(ISERROR(VLOOKUP(A320,'Cadastro-Estoque'!A:J,1,FALSE)),"",VLOOKUP(A320,'Cadastro-Estoque'!A:J,4,FALSE))</f>
        <v/>
      </c>
      <c r="G320" s="141" t="str">
        <f>IF(ISBLANK(A320),"",IF(ISERROR(VLOOKUP(A320,'Cadastro-Estoque'!A:J,1,FALSE)),"Produto não cadastrado",VLOOKUP(A320,'Cadastro-Estoque'!A:J,2,FALSE)))</f>
        <v/>
      </c>
      <c r="H320" s="141" t="str">
        <f>IF(ISERROR(VLOOKUP(A320,'Cadastro-Estoque'!A:J,1,FALSE)),"",VLOOKUP(A320,'Cadastro-Estoque'!A:J,3,FALSE))</f>
        <v/>
      </c>
    </row>
    <row r="321" spans="5:8">
      <c r="E321" s="140" t="str">
        <f t="shared" si="4"/>
        <v/>
      </c>
      <c r="F321" s="141" t="str">
        <f>IF(ISERROR(VLOOKUP(A321,'Cadastro-Estoque'!A:J,1,FALSE)),"",VLOOKUP(A321,'Cadastro-Estoque'!A:J,4,FALSE))</f>
        <v/>
      </c>
      <c r="G321" s="141" t="str">
        <f>IF(ISBLANK(A321),"",IF(ISERROR(VLOOKUP(A321,'Cadastro-Estoque'!A:J,1,FALSE)),"Produto não cadastrado",VLOOKUP(A321,'Cadastro-Estoque'!A:J,2,FALSE)))</f>
        <v/>
      </c>
      <c r="H321" s="141" t="str">
        <f>IF(ISERROR(VLOOKUP(A321,'Cadastro-Estoque'!A:J,1,FALSE)),"",VLOOKUP(A321,'Cadastro-Estoque'!A:J,3,FALSE))</f>
        <v/>
      </c>
    </row>
    <row r="322" spans="5:8">
      <c r="E322" s="140" t="str">
        <f t="shared" si="4"/>
        <v/>
      </c>
      <c r="F322" s="141" t="str">
        <f>IF(ISERROR(VLOOKUP(A322,'Cadastro-Estoque'!A:J,1,FALSE)),"",VLOOKUP(A322,'Cadastro-Estoque'!A:J,4,FALSE))</f>
        <v/>
      </c>
      <c r="G322" s="141" t="str">
        <f>IF(ISBLANK(A322),"",IF(ISERROR(VLOOKUP(A322,'Cadastro-Estoque'!A:J,1,FALSE)),"Produto não cadastrado",VLOOKUP(A322,'Cadastro-Estoque'!A:J,2,FALSE)))</f>
        <v/>
      </c>
      <c r="H322" s="141" t="str">
        <f>IF(ISERROR(VLOOKUP(A322,'Cadastro-Estoque'!A:J,1,FALSE)),"",VLOOKUP(A322,'Cadastro-Estoque'!A:J,3,FALSE))</f>
        <v/>
      </c>
    </row>
    <row r="323" spans="5:8">
      <c r="E323" s="140" t="str">
        <f t="shared" si="4"/>
        <v/>
      </c>
      <c r="F323" s="141" t="str">
        <f>IF(ISERROR(VLOOKUP(A323,'Cadastro-Estoque'!A:J,1,FALSE)),"",VLOOKUP(A323,'Cadastro-Estoque'!A:J,4,FALSE))</f>
        <v/>
      </c>
      <c r="G323" s="141" t="str">
        <f>IF(ISBLANK(A323),"",IF(ISERROR(VLOOKUP(A323,'Cadastro-Estoque'!A:J,1,FALSE)),"Produto não cadastrado",VLOOKUP(A323,'Cadastro-Estoque'!A:J,2,FALSE)))</f>
        <v/>
      </c>
      <c r="H323" s="141" t="str">
        <f>IF(ISERROR(VLOOKUP(A323,'Cadastro-Estoque'!A:J,1,FALSE)),"",VLOOKUP(A323,'Cadastro-Estoque'!A:J,3,FALSE))</f>
        <v/>
      </c>
    </row>
    <row r="324" spans="5:8">
      <c r="E324" s="140" t="str">
        <f t="shared" ref="E324:E387" si="5">IF(ISBLANK(A324),"",C324*D324)</f>
        <v/>
      </c>
      <c r="F324" s="141" t="str">
        <f>IF(ISERROR(VLOOKUP(A324,'Cadastro-Estoque'!A:J,1,FALSE)),"",VLOOKUP(A324,'Cadastro-Estoque'!A:J,4,FALSE))</f>
        <v/>
      </c>
      <c r="G324" s="141" t="str">
        <f>IF(ISBLANK(A324),"",IF(ISERROR(VLOOKUP(A324,'Cadastro-Estoque'!A:J,1,FALSE)),"Produto não cadastrado",VLOOKUP(A324,'Cadastro-Estoque'!A:J,2,FALSE)))</f>
        <v/>
      </c>
      <c r="H324" s="141" t="str">
        <f>IF(ISERROR(VLOOKUP(A324,'Cadastro-Estoque'!A:J,1,FALSE)),"",VLOOKUP(A324,'Cadastro-Estoque'!A:J,3,FALSE))</f>
        <v/>
      </c>
    </row>
    <row r="325" spans="5:8">
      <c r="E325" s="140" t="str">
        <f t="shared" si="5"/>
        <v/>
      </c>
      <c r="F325" s="141" t="str">
        <f>IF(ISERROR(VLOOKUP(A325,'Cadastro-Estoque'!A:J,1,FALSE)),"",VLOOKUP(A325,'Cadastro-Estoque'!A:J,4,FALSE))</f>
        <v/>
      </c>
      <c r="G325" s="141" t="str">
        <f>IF(ISBLANK(A325),"",IF(ISERROR(VLOOKUP(A325,'Cadastro-Estoque'!A:J,1,FALSE)),"Produto não cadastrado",VLOOKUP(A325,'Cadastro-Estoque'!A:J,2,FALSE)))</f>
        <v/>
      </c>
      <c r="H325" s="141" t="str">
        <f>IF(ISERROR(VLOOKUP(A325,'Cadastro-Estoque'!A:J,1,FALSE)),"",VLOOKUP(A325,'Cadastro-Estoque'!A:J,3,FALSE))</f>
        <v/>
      </c>
    </row>
    <row r="326" spans="5:8">
      <c r="E326" s="140" t="str">
        <f t="shared" si="5"/>
        <v/>
      </c>
      <c r="F326" s="141" t="str">
        <f>IF(ISERROR(VLOOKUP(A326,'Cadastro-Estoque'!A:J,1,FALSE)),"",VLOOKUP(A326,'Cadastro-Estoque'!A:J,4,FALSE))</f>
        <v/>
      </c>
      <c r="G326" s="141" t="str">
        <f>IF(ISBLANK(A326),"",IF(ISERROR(VLOOKUP(A326,'Cadastro-Estoque'!A:J,1,FALSE)),"Produto não cadastrado",VLOOKUP(A326,'Cadastro-Estoque'!A:J,2,FALSE)))</f>
        <v/>
      </c>
      <c r="H326" s="141" t="str">
        <f>IF(ISERROR(VLOOKUP(A326,'Cadastro-Estoque'!A:J,1,FALSE)),"",VLOOKUP(A326,'Cadastro-Estoque'!A:J,3,FALSE))</f>
        <v/>
      </c>
    </row>
    <row r="327" spans="5:8">
      <c r="E327" s="140" t="str">
        <f t="shared" si="5"/>
        <v/>
      </c>
      <c r="F327" s="141" t="str">
        <f>IF(ISERROR(VLOOKUP(A327,'Cadastro-Estoque'!A:J,1,FALSE)),"",VLOOKUP(A327,'Cadastro-Estoque'!A:J,4,FALSE))</f>
        <v/>
      </c>
      <c r="G327" s="141" t="str">
        <f>IF(ISBLANK(A327),"",IF(ISERROR(VLOOKUP(A327,'Cadastro-Estoque'!A:J,1,FALSE)),"Produto não cadastrado",VLOOKUP(A327,'Cadastro-Estoque'!A:J,2,FALSE)))</f>
        <v/>
      </c>
      <c r="H327" s="141" t="str">
        <f>IF(ISERROR(VLOOKUP(A327,'Cadastro-Estoque'!A:J,1,FALSE)),"",VLOOKUP(A327,'Cadastro-Estoque'!A:J,3,FALSE))</f>
        <v/>
      </c>
    </row>
    <row r="328" spans="5:8">
      <c r="E328" s="140" t="str">
        <f t="shared" si="5"/>
        <v/>
      </c>
      <c r="F328" s="141" t="str">
        <f>IF(ISERROR(VLOOKUP(A328,'Cadastro-Estoque'!A:J,1,FALSE)),"",VLOOKUP(A328,'Cadastro-Estoque'!A:J,4,FALSE))</f>
        <v/>
      </c>
      <c r="G328" s="141" t="str">
        <f>IF(ISBLANK(A328),"",IF(ISERROR(VLOOKUP(A328,'Cadastro-Estoque'!A:J,1,FALSE)),"Produto não cadastrado",VLOOKUP(A328,'Cadastro-Estoque'!A:J,2,FALSE)))</f>
        <v/>
      </c>
      <c r="H328" s="141" t="str">
        <f>IF(ISERROR(VLOOKUP(A328,'Cadastro-Estoque'!A:J,1,FALSE)),"",VLOOKUP(A328,'Cadastro-Estoque'!A:J,3,FALSE))</f>
        <v/>
      </c>
    </row>
    <row r="329" spans="5:8">
      <c r="E329" s="140" t="str">
        <f t="shared" si="5"/>
        <v/>
      </c>
      <c r="F329" s="141" t="str">
        <f>IF(ISERROR(VLOOKUP(A329,'Cadastro-Estoque'!A:J,1,FALSE)),"",VLOOKUP(A329,'Cadastro-Estoque'!A:J,4,FALSE))</f>
        <v/>
      </c>
      <c r="G329" s="141" t="str">
        <f>IF(ISBLANK(A329),"",IF(ISERROR(VLOOKUP(A329,'Cadastro-Estoque'!A:J,1,FALSE)),"Produto não cadastrado",VLOOKUP(A329,'Cadastro-Estoque'!A:J,2,FALSE)))</f>
        <v/>
      </c>
      <c r="H329" s="141" t="str">
        <f>IF(ISERROR(VLOOKUP(A329,'Cadastro-Estoque'!A:J,1,FALSE)),"",VLOOKUP(A329,'Cadastro-Estoque'!A:J,3,FALSE))</f>
        <v/>
      </c>
    </row>
    <row r="330" spans="5:8">
      <c r="E330" s="140" t="str">
        <f t="shared" si="5"/>
        <v/>
      </c>
      <c r="F330" s="141" t="str">
        <f>IF(ISERROR(VLOOKUP(A330,'Cadastro-Estoque'!A:J,1,FALSE)),"",VLOOKUP(A330,'Cadastro-Estoque'!A:J,4,FALSE))</f>
        <v/>
      </c>
      <c r="G330" s="141" t="str">
        <f>IF(ISBLANK(A330),"",IF(ISERROR(VLOOKUP(A330,'Cadastro-Estoque'!A:J,1,FALSE)),"Produto não cadastrado",VLOOKUP(A330,'Cadastro-Estoque'!A:J,2,FALSE)))</f>
        <v/>
      </c>
      <c r="H330" s="141" t="str">
        <f>IF(ISERROR(VLOOKUP(A330,'Cadastro-Estoque'!A:J,1,FALSE)),"",VLOOKUP(A330,'Cadastro-Estoque'!A:J,3,FALSE))</f>
        <v/>
      </c>
    </row>
    <row r="331" spans="5:8">
      <c r="E331" s="140" t="str">
        <f t="shared" si="5"/>
        <v/>
      </c>
      <c r="F331" s="141" t="str">
        <f>IF(ISERROR(VLOOKUP(A331,'Cadastro-Estoque'!A:J,1,FALSE)),"",VLOOKUP(A331,'Cadastro-Estoque'!A:J,4,FALSE))</f>
        <v/>
      </c>
      <c r="G331" s="141" t="str">
        <f>IF(ISBLANK(A331),"",IF(ISERROR(VLOOKUP(A331,'Cadastro-Estoque'!A:J,1,FALSE)),"Produto não cadastrado",VLOOKUP(A331,'Cadastro-Estoque'!A:J,2,FALSE)))</f>
        <v/>
      </c>
      <c r="H331" s="141" t="str">
        <f>IF(ISERROR(VLOOKUP(A331,'Cadastro-Estoque'!A:J,1,FALSE)),"",VLOOKUP(A331,'Cadastro-Estoque'!A:J,3,FALSE))</f>
        <v/>
      </c>
    </row>
    <row r="332" spans="5:8">
      <c r="E332" s="140" t="str">
        <f t="shared" si="5"/>
        <v/>
      </c>
      <c r="F332" s="141" t="str">
        <f>IF(ISERROR(VLOOKUP(A332,'Cadastro-Estoque'!A:J,1,FALSE)),"",VLOOKUP(A332,'Cadastro-Estoque'!A:J,4,FALSE))</f>
        <v/>
      </c>
      <c r="G332" s="141" t="str">
        <f>IF(ISBLANK(A332),"",IF(ISERROR(VLOOKUP(A332,'Cadastro-Estoque'!A:J,1,FALSE)),"Produto não cadastrado",VLOOKUP(A332,'Cadastro-Estoque'!A:J,2,FALSE)))</f>
        <v/>
      </c>
      <c r="H332" s="141" t="str">
        <f>IF(ISERROR(VLOOKUP(A332,'Cadastro-Estoque'!A:J,1,FALSE)),"",VLOOKUP(A332,'Cadastro-Estoque'!A:J,3,FALSE))</f>
        <v/>
      </c>
    </row>
    <row r="333" spans="5:8">
      <c r="E333" s="140" t="str">
        <f t="shared" si="5"/>
        <v/>
      </c>
      <c r="F333" s="141" t="str">
        <f>IF(ISERROR(VLOOKUP(A333,'Cadastro-Estoque'!A:J,1,FALSE)),"",VLOOKUP(A333,'Cadastro-Estoque'!A:J,4,FALSE))</f>
        <v/>
      </c>
      <c r="G333" s="141" t="str">
        <f>IF(ISBLANK(A333),"",IF(ISERROR(VLOOKUP(A333,'Cadastro-Estoque'!A:J,1,FALSE)),"Produto não cadastrado",VLOOKUP(A333,'Cadastro-Estoque'!A:J,2,FALSE)))</f>
        <v/>
      </c>
      <c r="H333" s="141" t="str">
        <f>IF(ISERROR(VLOOKUP(A333,'Cadastro-Estoque'!A:J,1,FALSE)),"",VLOOKUP(A333,'Cadastro-Estoque'!A:J,3,FALSE))</f>
        <v/>
      </c>
    </row>
    <row r="334" spans="5:8">
      <c r="E334" s="140" t="str">
        <f t="shared" si="5"/>
        <v/>
      </c>
      <c r="F334" s="141" t="str">
        <f>IF(ISERROR(VLOOKUP(A334,'Cadastro-Estoque'!A:J,1,FALSE)),"",VLOOKUP(A334,'Cadastro-Estoque'!A:J,4,FALSE))</f>
        <v/>
      </c>
      <c r="G334" s="141" t="str">
        <f>IF(ISBLANK(A334),"",IF(ISERROR(VLOOKUP(A334,'Cadastro-Estoque'!A:J,1,FALSE)),"Produto não cadastrado",VLOOKUP(A334,'Cadastro-Estoque'!A:J,2,FALSE)))</f>
        <v/>
      </c>
      <c r="H334" s="141" t="str">
        <f>IF(ISERROR(VLOOKUP(A334,'Cadastro-Estoque'!A:J,1,FALSE)),"",VLOOKUP(A334,'Cadastro-Estoque'!A:J,3,FALSE))</f>
        <v/>
      </c>
    </row>
    <row r="335" spans="5:8">
      <c r="E335" s="140" t="str">
        <f t="shared" si="5"/>
        <v/>
      </c>
      <c r="F335" s="141" t="str">
        <f>IF(ISERROR(VLOOKUP(A335,'Cadastro-Estoque'!A:J,1,FALSE)),"",VLOOKUP(A335,'Cadastro-Estoque'!A:J,4,FALSE))</f>
        <v/>
      </c>
      <c r="G335" s="141" t="str">
        <f>IF(ISBLANK(A335),"",IF(ISERROR(VLOOKUP(A335,'Cadastro-Estoque'!A:J,1,FALSE)),"Produto não cadastrado",VLOOKUP(A335,'Cadastro-Estoque'!A:J,2,FALSE)))</f>
        <v/>
      </c>
      <c r="H335" s="141" t="str">
        <f>IF(ISERROR(VLOOKUP(A335,'Cadastro-Estoque'!A:J,1,FALSE)),"",VLOOKUP(A335,'Cadastro-Estoque'!A:J,3,FALSE))</f>
        <v/>
      </c>
    </row>
    <row r="336" spans="5:8">
      <c r="E336" s="140" t="str">
        <f t="shared" si="5"/>
        <v/>
      </c>
      <c r="F336" s="141" t="str">
        <f>IF(ISERROR(VLOOKUP(A336,'Cadastro-Estoque'!A:J,1,FALSE)),"",VLOOKUP(A336,'Cadastro-Estoque'!A:J,4,FALSE))</f>
        <v/>
      </c>
      <c r="G336" s="141" t="str">
        <f>IF(ISBLANK(A336),"",IF(ISERROR(VLOOKUP(A336,'Cadastro-Estoque'!A:J,1,FALSE)),"Produto não cadastrado",VLOOKUP(A336,'Cadastro-Estoque'!A:J,2,FALSE)))</f>
        <v/>
      </c>
      <c r="H336" s="141" t="str">
        <f>IF(ISERROR(VLOOKUP(A336,'Cadastro-Estoque'!A:J,1,FALSE)),"",VLOOKUP(A336,'Cadastro-Estoque'!A:J,3,FALSE))</f>
        <v/>
      </c>
    </row>
    <row r="337" spans="5:8">
      <c r="E337" s="140" t="str">
        <f t="shared" si="5"/>
        <v/>
      </c>
      <c r="F337" s="141" t="str">
        <f>IF(ISERROR(VLOOKUP(A337,'Cadastro-Estoque'!A:J,1,FALSE)),"",VLOOKUP(A337,'Cadastro-Estoque'!A:J,4,FALSE))</f>
        <v/>
      </c>
      <c r="G337" s="141" t="str">
        <f>IF(ISBLANK(A337),"",IF(ISERROR(VLOOKUP(A337,'Cadastro-Estoque'!A:J,1,FALSE)),"Produto não cadastrado",VLOOKUP(A337,'Cadastro-Estoque'!A:J,2,FALSE)))</f>
        <v/>
      </c>
      <c r="H337" s="141" t="str">
        <f>IF(ISERROR(VLOOKUP(A337,'Cadastro-Estoque'!A:J,1,FALSE)),"",VLOOKUP(A337,'Cadastro-Estoque'!A:J,3,FALSE))</f>
        <v/>
      </c>
    </row>
    <row r="338" spans="5:8">
      <c r="E338" s="140" t="str">
        <f t="shared" si="5"/>
        <v/>
      </c>
      <c r="F338" s="141" t="str">
        <f>IF(ISERROR(VLOOKUP(A338,'Cadastro-Estoque'!A:J,1,FALSE)),"",VLOOKUP(A338,'Cadastro-Estoque'!A:J,4,FALSE))</f>
        <v/>
      </c>
      <c r="G338" s="141" t="str">
        <f>IF(ISBLANK(A338),"",IF(ISERROR(VLOOKUP(A338,'Cadastro-Estoque'!A:J,1,FALSE)),"Produto não cadastrado",VLOOKUP(A338,'Cadastro-Estoque'!A:J,2,FALSE)))</f>
        <v/>
      </c>
      <c r="H338" s="141" t="str">
        <f>IF(ISERROR(VLOOKUP(A338,'Cadastro-Estoque'!A:J,1,FALSE)),"",VLOOKUP(A338,'Cadastro-Estoque'!A:J,3,FALSE))</f>
        <v/>
      </c>
    </row>
    <row r="339" spans="5:8">
      <c r="E339" s="140" t="str">
        <f t="shared" si="5"/>
        <v/>
      </c>
      <c r="F339" s="141" t="str">
        <f>IF(ISERROR(VLOOKUP(A339,'Cadastro-Estoque'!A:J,1,FALSE)),"",VLOOKUP(A339,'Cadastro-Estoque'!A:J,4,FALSE))</f>
        <v/>
      </c>
      <c r="G339" s="141" t="str">
        <f>IF(ISBLANK(A339),"",IF(ISERROR(VLOOKUP(A339,'Cadastro-Estoque'!A:J,1,FALSE)),"Produto não cadastrado",VLOOKUP(A339,'Cadastro-Estoque'!A:J,2,FALSE)))</f>
        <v/>
      </c>
      <c r="H339" s="141" t="str">
        <f>IF(ISERROR(VLOOKUP(A339,'Cadastro-Estoque'!A:J,1,FALSE)),"",VLOOKUP(A339,'Cadastro-Estoque'!A:J,3,FALSE))</f>
        <v/>
      </c>
    </row>
    <row r="340" spans="5:8">
      <c r="E340" s="140" t="str">
        <f t="shared" si="5"/>
        <v/>
      </c>
      <c r="F340" s="141" t="str">
        <f>IF(ISERROR(VLOOKUP(A340,'Cadastro-Estoque'!A:J,1,FALSE)),"",VLOOKUP(A340,'Cadastro-Estoque'!A:J,4,FALSE))</f>
        <v/>
      </c>
      <c r="G340" s="141" t="str">
        <f>IF(ISBLANK(A340),"",IF(ISERROR(VLOOKUP(A340,'Cadastro-Estoque'!A:J,1,FALSE)),"Produto não cadastrado",VLOOKUP(A340,'Cadastro-Estoque'!A:J,2,FALSE)))</f>
        <v/>
      </c>
      <c r="H340" s="141" t="str">
        <f>IF(ISERROR(VLOOKUP(A340,'Cadastro-Estoque'!A:J,1,FALSE)),"",VLOOKUP(A340,'Cadastro-Estoque'!A:J,3,FALSE))</f>
        <v/>
      </c>
    </row>
    <row r="341" spans="5:8">
      <c r="E341" s="140" t="str">
        <f t="shared" si="5"/>
        <v/>
      </c>
      <c r="F341" s="141" t="str">
        <f>IF(ISERROR(VLOOKUP(A341,'Cadastro-Estoque'!A:J,1,FALSE)),"",VLOOKUP(A341,'Cadastro-Estoque'!A:J,4,FALSE))</f>
        <v/>
      </c>
      <c r="G341" s="141" t="str">
        <f>IF(ISBLANK(A341),"",IF(ISERROR(VLOOKUP(A341,'Cadastro-Estoque'!A:J,1,FALSE)),"Produto não cadastrado",VLOOKUP(A341,'Cadastro-Estoque'!A:J,2,FALSE)))</f>
        <v/>
      </c>
      <c r="H341" s="141" t="str">
        <f>IF(ISERROR(VLOOKUP(A341,'Cadastro-Estoque'!A:J,1,FALSE)),"",VLOOKUP(A341,'Cadastro-Estoque'!A:J,3,FALSE))</f>
        <v/>
      </c>
    </row>
    <row r="342" spans="5:8">
      <c r="E342" s="140" t="str">
        <f t="shared" si="5"/>
        <v/>
      </c>
      <c r="F342" s="141" t="str">
        <f>IF(ISERROR(VLOOKUP(A342,'Cadastro-Estoque'!A:J,1,FALSE)),"",VLOOKUP(A342,'Cadastro-Estoque'!A:J,4,FALSE))</f>
        <v/>
      </c>
      <c r="G342" s="141" t="str">
        <f>IF(ISBLANK(A342),"",IF(ISERROR(VLOOKUP(A342,'Cadastro-Estoque'!A:J,1,FALSE)),"Produto não cadastrado",VLOOKUP(A342,'Cadastro-Estoque'!A:J,2,FALSE)))</f>
        <v/>
      </c>
      <c r="H342" s="141" t="str">
        <f>IF(ISERROR(VLOOKUP(A342,'Cadastro-Estoque'!A:J,1,FALSE)),"",VLOOKUP(A342,'Cadastro-Estoque'!A:J,3,FALSE))</f>
        <v/>
      </c>
    </row>
    <row r="343" spans="5:8">
      <c r="E343" s="140" t="str">
        <f t="shared" si="5"/>
        <v/>
      </c>
      <c r="F343" s="141" t="str">
        <f>IF(ISERROR(VLOOKUP(A343,'Cadastro-Estoque'!A:J,1,FALSE)),"",VLOOKUP(A343,'Cadastro-Estoque'!A:J,4,FALSE))</f>
        <v/>
      </c>
      <c r="G343" s="141" t="str">
        <f>IF(ISBLANK(A343),"",IF(ISERROR(VLOOKUP(A343,'Cadastro-Estoque'!A:J,1,FALSE)),"Produto não cadastrado",VLOOKUP(A343,'Cadastro-Estoque'!A:J,2,FALSE)))</f>
        <v/>
      </c>
      <c r="H343" s="141" t="str">
        <f>IF(ISERROR(VLOOKUP(A343,'Cadastro-Estoque'!A:J,1,FALSE)),"",VLOOKUP(A343,'Cadastro-Estoque'!A:J,3,FALSE))</f>
        <v/>
      </c>
    </row>
    <row r="344" spans="5:8">
      <c r="E344" s="140" t="str">
        <f t="shared" si="5"/>
        <v/>
      </c>
      <c r="F344" s="141" t="str">
        <f>IF(ISERROR(VLOOKUP(A344,'Cadastro-Estoque'!A:J,1,FALSE)),"",VLOOKUP(A344,'Cadastro-Estoque'!A:J,4,FALSE))</f>
        <v/>
      </c>
      <c r="G344" s="141" t="str">
        <f>IF(ISBLANK(A344),"",IF(ISERROR(VLOOKUP(A344,'Cadastro-Estoque'!A:J,1,FALSE)),"Produto não cadastrado",VLOOKUP(A344,'Cadastro-Estoque'!A:J,2,FALSE)))</f>
        <v/>
      </c>
      <c r="H344" s="141" t="str">
        <f>IF(ISERROR(VLOOKUP(A344,'Cadastro-Estoque'!A:J,1,FALSE)),"",VLOOKUP(A344,'Cadastro-Estoque'!A:J,3,FALSE))</f>
        <v/>
      </c>
    </row>
    <row r="345" spans="5:8">
      <c r="E345" s="140" t="str">
        <f t="shared" si="5"/>
        <v/>
      </c>
      <c r="F345" s="141" t="str">
        <f>IF(ISERROR(VLOOKUP(A345,'Cadastro-Estoque'!A:J,1,FALSE)),"",VLOOKUP(A345,'Cadastro-Estoque'!A:J,4,FALSE))</f>
        <v/>
      </c>
      <c r="G345" s="141" t="str">
        <f>IF(ISBLANK(A345),"",IF(ISERROR(VLOOKUP(A345,'Cadastro-Estoque'!A:J,1,FALSE)),"Produto não cadastrado",VLOOKUP(A345,'Cadastro-Estoque'!A:J,2,FALSE)))</f>
        <v/>
      </c>
      <c r="H345" s="141" t="str">
        <f>IF(ISERROR(VLOOKUP(A345,'Cadastro-Estoque'!A:J,1,FALSE)),"",VLOOKUP(A345,'Cadastro-Estoque'!A:J,3,FALSE))</f>
        <v/>
      </c>
    </row>
    <row r="346" spans="5:8">
      <c r="E346" s="140" t="str">
        <f t="shared" si="5"/>
        <v/>
      </c>
      <c r="F346" s="141" t="str">
        <f>IF(ISERROR(VLOOKUP(A346,'Cadastro-Estoque'!A:J,1,FALSE)),"",VLOOKUP(A346,'Cadastro-Estoque'!A:J,4,FALSE))</f>
        <v/>
      </c>
      <c r="G346" s="141" t="str">
        <f>IF(ISBLANK(A346),"",IF(ISERROR(VLOOKUP(A346,'Cadastro-Estoque'!A:J,1,FALSE)),"Produto não cadastrado",VLOOKUP(A346,'Cadastro-Estoque'!A:J,2,FALSE)))</f>
        <v/>
      </c>
      <c r="H346" s="141" t="str">
        <f>IF(ISERROR(VLOOKUP(A346,'Cadastro-Estoque'!A:J,1,FALSE)),"",VLOOKUP(A346,'Cadastro-Estoque'!A:J,3,FALSE))</f>
        <v/>
      </c>
    </row>
    <row r="347" spans="5:8">
      <c r="E347" s="140" t="str">
        <f t="shared" si="5"/>
        <v/>
      </c>
      <c r="F347" s="141" t="str">
        <f>IF(ISERROR(VLOOKUP(A347,'Cadastro-Estoque'!A:J,1,FALSE)),"",VLOOKUP(A347,'Cadastro-Estoque'!A:J,4,FALSE))</f>
        <v/>
      </c>
      <c r="G347" s="141" t="str">
        <f>IF(ISBLANK(A347),"",IF(ISERROR(VLOOKUP(A347,'Cadastro-Estoque'!A:J,1,FALSE)),"Produto não cadastrado",VLOOKUP(A347,'Cadastro-Estoque'!A:J,2,FALSE)))</f>
        <v/>
      </c>
      <c r="H347" s="141" t="str">
        <f>IF(ISERROR(VLOOKUP(A347,'Cadastro-Estoque'!A:J,1,FALSE)),"",VLOOKUP(A347,'Cadastro-Estoque'!A:J,3,FALSE))</f>
        <v/>
      </c>
    </row>
    <row r="348" spans="5:8">
      <c r="E348" s="140" t="str">
        <f t="shared" si="5"/>
        <v/>
      </c>
      <c r="F348" s="141" t="str">
        <f>IF(ISERROR(VLOOKUP(A348,'Cadastro-Estoque'!A:J,1,FALSE)),"",VLOOKUP(A348,'Cadastro-Estoque'!A:J,4,FALSE))</f>
        <v/>
      </c>
      <c r="G348" s="141" t="str">
        <f>IF(ISBLANK(A348),"",IF(ISERROR(VLOOKUP(A348,'Cadastro-Estoque'!A:J,1,FALSE)),"Produto não cadastrado",VLOOKUP(A348,'Cadastro-Estoque'!A:J,2,FALSE)))</f>
        <v/>
      </c>
      <c r="H348" s="141" t="str">
        <f>IF(ISERROR(VLOOKUP(A348,'Cadastro-Estoque'!A:J,1,FALSE)),"",VLOOKUP(A348,'Cadastro-Estoque'!A:J,3,FALSE))</f>
        <v/>
      </c>
    </row>
    <row r="349" spans="5:8">
      <c r="E349" s="140" t="str">
        <f t="shared" si="5"/>
        <v/>
      </c>
      <c r="F349" s="141" t="str">
        <f>IF(ISERROR(VLOOKUP(A349,'Cadastro-Estoque'!A:J,1,FALSE)),"",VLOOKUP(A349,'Cadastro-Estoque'!A:J,4,FALSE))</f>
        <v/>
      </c>
      <c r="G349" s="141" t="str">
        <f>IF(ISBLANK(A349),"",IF(ISERROR(VLOOKUP(A349,'Cadastro-Estoque'!A:J,1,FALSE)),"Produto não cadastrado",VLOOKUP(A349,'Cadastro-Estoque'!A:J,2,FALSE)))</f>
        <v/>
      </c>
      <c r="H349" s="141" t="str">
        <f>IF(ISERROR(VLOOKUP(A349,'Cadastro-Estoque'!A:J,1,FALSE)),"",VLOOKUP(A349,'Cadastro-Estoque'!A:J,3,FALSE))</f>
        <v/>
      </c>
    </row>
    <row r="350" spans="5:8">
      <c r="E350" s="140" t="str">
        <f t="shared" si="5"/>
        <v/>
      </c>
      <c r="F350" s="141" t="str">
        <f>IF(ISERROR(VLOOKUP(A350,'Cadastro-Estoque'!A:J,1,FALSE)),"",VLOOKUP(A350,'Cadastro-Estoque'!A:J,4,FALSE))</f>
        <v/>
      </c>
      <c r="G350" s="141" t="str">
        <f>IF(ISBLANK(A350),"",IF(ISERROR(VLOOKUP(A350,'Cadastro-Estoque'!A:J,1,FALSE)),"Produto não cadastrado",VLOOKUP(A350,'Cadastro-Estoque'!A:J,2,FALSE)))</f>
        <v/>
      </c>
      <c r="H350" s="141" t="str">
        <f>IF(ISERROR(VLOOKUP(A350,'Cadastro-Estoque'!A:J,1,FALSE)),"",VLOOKUP(A350,'Cadastro-Estoque'!A:J,3,FALSE))</f>
        <v/>
      </c>
    </row>
    <row r="351" spans="5:8">
      <c r="E351" s="140" t="str">
        <f t="shared" si="5"/>
        <v/>
      </c>
      <c r="F351" s="141" t="str">
        <f>IF(ISERROR(VLOOKUP(A351,'Cadastro-Estoque'!A:J,1,FALSE)),"",VLOOKUP(A351,'Cadastro-Estoque'!A:J,4,FALSE))</f>
        <v/>
      </c>
      <c r="G351" s="141" t="str">
        <f>IF(ISBLANK(A351),"",IF(ISERROR(VLOOKUP(A351,'Cadastro-Estoque'!A:J,1,FALSE)),"Produto não cadastrado",VLOOKUP(A351,'Cadastro-Estoque'!A:J,2,FALSE)))</f>
        <v/>
      </c>
      <c r="H351" s="141" t="str">
        <f>IF(ISERROR(VLOOKUP(A351,'Cadastro-Estoque'!A:J,1,FALSE)),"",VLOOKUP(A351,'Cadastro-Estoque'!A:J,3,FALSE))</f>
        <v/>
      </c>
    </row>
    <row r="352" spans="5:8">
      <c r="E352" s="140" t="str">
        <f t="shared" si="5"/>
        <v/>
      </c>
      <c r="F352" s="141" t="str">
        <f>IF(ISERROR(VLOOKUP(A352,'Cadastro-Estoque'!A:J,1,FALSE)),"",VLOOKUP(A352,'Cadastro-Estoque'!A:J,4,FALSE))</f>
        <v/>
      </c>
      <c r="G352" s="141" t="str">
        <f>IF(ISBLANK(A352),"",IF(ISERROR(VLOOKUP(A352,'Cadastro-Estoque'!A:J,1,FALSE)),"Produto não cadastrado",VLOOKUP(A352,'Cadastro-Estoque'!A:J,2,FALSE)))</f>
        <v/>
      </c>
      <c r="H352" s="141" t="str">
        <f>IF(ISERROR(VLOOKUP(A352,'Cadastro-Estoque'!A:J,1,FALSE)),"",VLOOKUP(A352,'Cadastro-Estoque'!A:J,3,FALSE))</f>
        <v/>
      </c>
    </row>
    <row r="353" spans="5:8">
      <c r="E353" s="140" t="str">
        <f t="shared" si="5"/>
        <v/>
      </c>
      <c r="F353" s="141" t="str">
        <f>IF(ISERROR(VLOOKUP(A353,'Cadastro-Estoque'!A:J,1,FALSE)),"",VLOOKUP(A353,'Cadastro-Estoque'!A:J,4,FALSE))</f>
        <v/>
      </c>
      <c r="G353" s="141" t="str">
        <f>IF(ISBLANK(A353),"",IF(ISERROR(VLOOKUP(A353,'Cadastro-Estoque'!A:J,1,FALSE)),"Produto não cadastrado",VLOOKUP(A353,'Cadastro-Estoque'!A:J,2,FALSE)))</f>
        <v/>
      </c>
      <c r="H353" s="141" t="str">
        <f>IF(ISERROR(VLOOKUP(A353,'Cadastro-Estoque'!A:J,1,FALSE)),"",VLOOKUP(A353,'Cadastro-Estoque'!A:J,3,FALSE))</f>
        <v/>
      </c>
    </row>
    <row r="354" spans="5:8">
      <c r="E354" s="140" t="str">
        <f t="shared" si="5"/>
        <v/>
      </c>
      <c r="F354" s="141" t="str">
        <f>IF(ISERROR(VLOOKUP(A354,'Cadastro-Estoque'!A:J,1,FALSE)),"",VLOOKUP(A354,'Cadastro-Estoque'!A:J,4,FALSE))</f>
        <v/>
      </c>
      <c r="G354" s="141" t="str">
        <f>IF(ISBLANK(A354),"",IF(ISERROR(VLOOKUP(A354,'Cadastro-Estoque'!A:J,1,FALSE)),"Produto não cadastrado",VLOOKUP(A354,'Cadastro-Estoque'!A:J,2,FALSE)))</f>
        <v/>
      </c>
      <c r="H354" s="141" t="str">
        <f>IF(ISERROR(VLOOKUP(A354,'Cadastro-Estoque'!A:J,1,FALSE)),"",VLOOKUP(A354,'Cadastro-Estoque'!A:J,3,FALSE))</f>
        <v/>
      </c>
    </row>
    <row r="355" spans="5:8">
      <c r="E355" s="140" t="str">
        <f t="shared" si="5"/>
        <v/>
      </c>
      <c r="F355" s="141" t="str">
        <f>IF(ISERROR(VLOOKUP(A355,'Cadastro-Estoque'!A:J,1,FALSE)),"",VLOOKUP(A355,'Cadastro-Estoque'!A:J,4,FALSE))</f>
        <v/>
      </c>
      <c r="G355" s="141" t="str">
        <f>IF(ISBLANK(A355),"",IF(ISERROR(VLOOKUP(A355,'Cadastro-Estoque'!A:J,1,FALSE)),"Produto não cadastrado",VLOOKUP(A355,'Cadastro-Estoque'!A:J,2,FALSE)))</f>
        <v/>
      </c>
      <c r="H355" s="141" t="str">
        <f>IF(ISERROR(VLOOKUP(A355,'Cadastro-Estoque'!A:J,1,FALSE)),"",VLOOKUP(A355,'Cadastro-Estoque'!A:J,3,FALSE))</f>
        <v/>
      </c>
    </row>
    <row r="356" spans="5:8">
      <c r="E356" s="140" t="str">
        <f t="shared" si="5"/>
        <v/>
      </c>
      <c r="F356" s="141" t="str">
        <f>IF(ISERROR(VLOOKUP(A356,'Cadastro-Estoque'!A:J,1,FALSE)),"",VLOOKUP(A356,'Cadastro-Estoque'!A:J,4,FALSE))</f>
        <v/>
      </c>
      <c r="G356" s="141" t="str">
        <f>IF(ISBLANK(A356),"",IF(ISERROR(VLOOKUP(A356,'Cadastro-Estoque'!A:J,1,FALSE)),"Produto não cadastrado",VLOOKUP(A356,'Cadastro-Estoque'!A:J,2,FALSE)))</f>
        <v/>
      </c>
      <c r="H356" s="141" t="str">
        <f>IF(ISERROR(VLOOKUP(A356,'Cadastro-Estoque'!A:J,1,FALSE)),"",VLOOKUP(A356,'Cadastro-Estoque'!A:J,3,FALSE))</f>
        <v/>
      </c>
    </row>
    <row r="357" spans="5:8">
      <c r="E357" s="140" t="str">
        <f t="shared" si="5"/>
        <v/>
      </c>
      <c r="F357" s="141" t="str">
        <f>IF(ISERROR(VLOOKUP(A357,'Cadastro-Estoque'!A:J,1,FALSE)),"",VLOOKUP(A357,'Cadastro-Estoque'!A:J,4,FALSE))</f>
        <v/>
      </c>
      <c r="G357" s="141" t="str">
        <f>IF(ISBLANK(A357),"",IF(ISERROR(VLOOKUP(A357,'Cadastro-Estoque'!A:J,1,FALSE)),"Produto não cadastrado",VLOOKUP(A357,'Cadastro-Estoque'!A:J,2,FALSE)))</f>
        <v/>
      </c>
      <c r="H357" s="141" t="str">
        <f>IF(ISERROR(VLOOKUP(A357,'Cadastro-Estoque'!A:J,1,FALSE)),"",VLOOKUP(A357,'Cadastro-Estoque'!A:J,3,FALSE))</f>
        <v/>
      </c>
    </row>
    <row r="358" spans="5:8">
      <c r="E358" s="140" t="str">
        <f t="shared" si="5"/>
        <v/>
      </c>
      <c r="F358" s="141" t="str">
        <f>IF(ISERROR(VLOOKUP(A358,'Cadastro-Estoque'!A:J,1,FALSE)),"",VLOOKUP(A358,'Cadastro-Estoque'!A:J,4,FALSE))</f>
        <v/>
      </c>
      <c r="G358" s="141" t="str">
        <f>IF(ISBLANK(A358),"",IF(ISERROR(VLOOKUP(A358,'Cadastro-Estoque'!A:J,1,FALSE)),"Produto não cadastrado",VLOOKUP(A358,'Cadastro-Estoque'!A:J,2,FALSE)))</f>
        <v/>
      </c>
      <c r="H358" s="141" t="str">
        <f>IF(ISERROR(VLOOKUP(A358,'Cadastro-Estoque'!A:J,1,FALSE)),"",VLOOKUP(A358,'Cadastro-Estoque'!A:J,3,FALSE))</f>
        <v/>
      </c>
    </row>
    <row r="359" spans="5:8">
      <c r="E359" s="140" t="str">
        <f t="shared" si="5"/>
        <v/>
      </c>
      <c r="F359" s="141" t="str">
        <f>IF(ISERROR(VLOOKUP(A359,'Cadastro-Estoque'!A:J,1,FALSE)),"",VLOOKUP(A359,'Cadastro-Estoque'!A:J,4,FALSE))</f>
        <v/>
      </c>
      <c r="G359" s="141" t="str">
        <f>IF(ISBLANK(A359),"",IF(ISERROR(VLOOKUP(A359,'Cadastro-Estoque'!A:J,1,FALSE)),"Produto não cadastrado",VLOOKUP(A359,'Cadastro-Estoque'!A:J,2,FALSE)))</f>
        <v/>
      </c>
      <c r="H359" s="141" t="str">
        <f>IF(ISERROR(VLOOKUP(A359,'Cadastro-Estoque'!A:J,1,FALSE)),"",VLOOKUP(A359,'Cadastro-Estoque'!A:J,3,FALSE))</f>
        <v/>
      </c>
    </row>
    <row r="360" spans="5:8">
      <c r="E360" s="140" t="str">
        <f t="shared" si="5"/>
        <v/>
      </c>
      <c r="F360" s="141" t="str">
        <f>IF(ISERROR(VLOOKUP(A360,'Cadastro-Estoque'!A:J,1,FALSE)),"",VLOOKUP(A360,'Cadastro-Estoque'!A:J,4,FALSE))</f>
        <v/>
      </c>
      <c r="G360" s="141" t="str">
        <f>IF(ISBLANK(A360),"",IF(ISERROR(VLOOKUP(A360,'Cadastro-Estoque'!A:J,1,FALSE)),"Produto não cadastrado",VLOOKUP(A360,'Cadastro-Estoque'!A:J,2,FALSE)))</f>
        <v/>
      </c>
      <c r="H360" s="141" t="str">
        <f>IF(ISERROR(VLOOKUP(A360,'Cadastro-Estoque'!A:J,1,FALSE)),"",VLOOKUP(A360,'Cadastro-Estoque'!A:J,3,FALSE))</f>
        <v/>
      </c>
    </row>
    <row r="361" spans="5:8">
      <c r="E361" s="140" t="str">
        <f t="shared" si="5"/>
        <v/>
      </c>
      <c r="F361" s="141" t="str">
        <f>IF(ISERROR(VLOOKUP(A361,'Cadastro-Estoque'!A:J,1,FALSE)),"",VLOOKUP(A361,'Cadastro-Estoque'!A:J,4,FALSE))</f>
        <v/>
      </c>
      <c r="G361" s="141" t="str">
        <f>IF(ISBLANK(A361),"",IF(ISERROR(VLOOKUP(A361,'Cadastro-Estoque'!A:J,1,FALSE)),"Produto não cadastrado",VLOOKUP(A361,'Cadastro-Estoque'!A:J,2,FALSE)))</f>
        <v/>
      </c>
      <c r="H361" s="141" t="str">
        <f>IF(ISERROR(VLOOKUP(A361,'Cadastro-Estoque'!A:J,1,FALSE)),"",VLOOKUP(A361,'Cadastro-Estoque'!A:J,3,FALSE))</f>
        <v/>
      </c>
    </row>
    <row r="362" spans="5:8">
      <c r="E362" s="140" t="str">
        <f t="shared" si="5"/>
        <v/>
      </c>
      <c r="F362" s="141" t="str">
        <f>IF(ISERROR(VLOOKUP(A362,'Cadastro-Estoque'!A:J,1,FALSE)),"",VLOOKUP(A362,'Cadastro-Estoque'!A:J,4,FALSE))</f>
        <v/>
      </c>
      <c r="G362" s="141" t="str">
        <f>IF(ISBLANK(A362),"",IF(ISERROR(VLOOKUP(A362,'Cadastro-Estoque'!A:J,1,FALSE)),"Produto não cadastrado",VLOOKUP(A362,'Cadastro-Estoque'!A:J,2,FALSE)))</f>
        <v/>
      </c>
      <c r="H362" s="141" t="str">
        <f>IF(ISERROR(VLOOKUP(A362,'Cadastro-Estoque'!A:J,1,FALSE)),"",VLOOKUP(A362,'Cadastro-Estoque'!A:J,3,FALSE))</f>
        <v/>
      </c>
    </row>
    <row r="363" spans="5:8">
      <c r="E363" s="140" t="str">
        <f t="shared" si="5"/>
        <v/>
      </c>
      <c r="F363" s="141" t="str">
        <f>IF(ISERROR(VLOOKUP(A363,'Cadastro-Estoque'!A:J,1,FALSE)),"",VLOOKUP(A363,'Cadastro-Estoque'!A:J,4,FALSE))</f>
        <v/>
      </c>
      <c r="G363" s="141" t="str">
        <f>IF(ISBLANK(A363),"",IF(ISERROR(VLOOKUP(A363,'Cadastro-Estoque'!A:J,1,FALSE)),"Produto não cadastrado",VLOOKUP(A363,'Cadastro-Estoque'!A:J,2,FALSE)))</f>
        <v/>
      </c>
      <c r="H363" s="141" t="str">
        <f>IF(ISERROR(VLOOKUP(A363,'Cadastro-Estoque'!A:J,1,FALSE)),"",VLOOKUP(A363,'Cadastro-Estoque'!A:J,3,FALSE))</f>
        <v/>
      </c>
    </row>
    <row r="364" spans="5:8">
      <c r="E364" s="140" t="str">
        <f t="shared" si="5"/>
        <v/>
      </c>
      <c r="F364" s="141" t="str">
        <f>IF(ISERROR(VLOOKUP(A364,'Cadastro-Estoque'!A:J,1,FALSE)),"",VLOOKUP(A364,'Cadastro-Estoque'!A:J,4,FALSE))</f>
        <v/>
      </c>
      <c r="G364" s="141" t="str">
        <f>IF(ISBLANK(A364),"",IF(ISERROR(VLOOKUP(A364,'Cadastro-Estoque'!A:J,1,FALSE)),"Produto não cadastrado",VLOOKUP(A364,'Cadastro-Estoque'!A:J,2,FALSE)))</f>
        <v/>
      </c>
      <c r="H364" s="141" t="str">
        <f>IF(ISERROR(VLOOKUP(A364,'Cadastro-Estoque'!A:J,1,FALSE)),"",VLOOKUP(A364,'Cadastro-Estoque'!A:J,3,FALSE))</f>
        <v/>
      </c>
    </row>
    <row r="365" spans="5:8">
      <c r="E365" s="140" t="str">
        <f t="shared" si="5"/>
        <v/>
      </c>
      <c r="F365" s="141" t="str">
        <f>IF(ISERROR(VLOOKUP(A365,'Cadastro-Estoque'!A:J,1,FALSE)),"",VLOOKUP(A365,'Cadastro-Estoque'!A:J,4,FALSE))</f>
        <v/>
      </c>
      <c r="G365" s="141" t="str">
        <f>IF(ISBLANK(A365),"",IF(ISERROR(VLOOKUP(A365,'Cadastro-Estoque'!A:J,1,FALSE)),"Produto não cadastrado",VLOOKUP(A365,'Cadastro-Estoque'!A:J,2,FALSE)))</f>
        <v/>
      </c>
      <c r="H365" s="141" t="str">
        <f>IF(ISERROR(VLOOKUP(A365,'Cadastro-Estoque'!A:J,1,FALSE)),"",VLOOKUP(A365,'Cadastro-Estoque'!A:J,3,FALSE))</f>
        <v/>
      </c>
    </row>
    <row r="366" spans="5:8">
      <c r="E366" s="140" t="str">
        <f t="shared" si="5"/>
        <v/>
      </c>
      <c r="F366" s="141" t="str">
        <f>IF(ISERROR(VLOOKUP(A366,'Cadastro-Estoque'!A:J,1,FALSE)),"",VLOOKUP(A366,'Cadastro-Estoque'!A:J,4,FALSE))</f>
        <v/>
      </c>
      <c r="G366" s="141" t="str">
        <f>IF(ISBLANK(A366),"",IF(ISERROR(VLOOKUP(A366,'Cadastro-Estoque'!A:J,1,FALSE)),"Produto não cadastrado",VLOOKUP(A366,'Cadastro-Estoque'!A:J,2,FALSE)))</f>
        <v/>
      </c>
      <c r="H366" s="141" t="str">
        <f>IF(ISERROR(VLOOKUP(A366,'Cadastro-Estoque'!A:J,1,FALSE)),"",VLOOKUP(A366,'Cadastro-Estoque'!A:J,3,FALSE))</f>
        <v/>
      </c>
    </row>
    <row r="367" spans="5:8">
      <c r="E367" s="140" t="str">
        <f t="shared" si="5"/>
        <v/>
      </c>
      <c r="F367" s="141" t="str">
        <f>IF(ISERROR(VLOOKUP(A367,'Cadastro-Estoque'!A:J,1,FALSE)),"",VLOOKUP(A367,'Cadastro-Estoque'!A:J,4,FALSE))</f>
        <v/>
      </c>
      <c r="G367" s="141" t="str">
        <f>IF(ISBLANK(A367),"",IF(ISERROR(VLOOKUP(A367,'Cadastro-Estoque'!A:J,1,FALSE)),"Produto não cadastrado",VLOOKUP(A367,'Cadastro-Estoque'!A:J,2,FALSE)))</f>
        <v/>
      </c>
      <c r="H367" s="141" t="str">
        <f>IF(ISERROR(VLOOKUP(A367,'Cadastro-Estoque'!A:J,1,FALSE)),"",VLOOKUP(A367,'Cadastro-Estoque'!A:J,3,FALSE))</f>
        <v/>
      </c>
    </row>
    <row r="368" spans="5:8">
      <c r="E368" s="140" t="str">
        <f t="shared" si="5"/>
        <v/>
      </c>
      <c r="F368" s="141" t="str">
        <f>IF(ISERROR(VLOOKUP(A368,'Cadastro-Estoque'!A:J,1,FALSE)),"",VLOOKUP(A368,'Cadastro-Estoque'!A:J,4,FALSE))</f>
        <v/>
      </c>
      <c r="G368" s="141" t="str">
        <f>IF(ISBLANK(A368),"",IF(ISERROR(VLOOKUP(A368,'Cadastro-Estoque'!A:J,1,FALSE)),"Produto não cadastrado",VLOOKUP(A368,'Cadastro-Estoque'!A:J,2,FALSE)))</f>
        <v/>
      </c>
      <c r="H368" s="141" t="str">
        <f>IF(ISERROR(VLOOKUP(A368,'Cadastro-Estoque'!A:J,1,FALSE)),"",VLOOKUP(A368,'Cadastro-Estoque'!A:J,3,FALSE))</f>
        <v/>
      </c>
    </row>
    <row r="369" spans="5:8">
      <c r="E369" s="140" t="str">
        <f t="shared" si="5"/>
        <v/>
      </c>
      <c r="F369" s="141" t="str">
        <f>IF(ISERROR(VLOOKUP(A369,'Cadastro-Estoque'!A:J,1,FALSE)),"",VLOOKUP(A369,'Cadastro-Estoque'!A:J,4,FALSE))</f>
        <v/>
      </c>
      <c r="G369" s="141" t="str">
        <f>IF(ISBLANK(A369),"",IF(ISERROR(VLOOKUP(A369,'Cadastro-Estoque'!A:J,1,FALSE)),"Produto não cadastrado",VLOOKUP(A369,'Cadastro-Estoque'!A:J,2,FALSE)))</f>
        <v/>
      </c>
      <c r="H369" s="141" t="str">
        <f>IF(ISERROR(VLOOKUP(A369,'Cadastro-Estoque'!A:J,1,FALSE)),"",VLOOKUP(A369,'Cadastro-Estoque'!A:J,3,FALSE))</f>
        <v/>
      </c>
    </row>
    <row r="370" spans="5:8">
      <c r="E370" s="140" t="str">
        <f t="shared" si="5"/>
        <v/>
      </c>
      <c r="F370" s="141" t="str">
        <f>IF(ISERROR(VLOOKUP(A370,'Cadastro-Estoque'!A:J,1,FALSE)),"",VLOOKUP(A370,'Cadastro-Estoque'!A:J,4,FALSE))</f>
        <v/>
      </c>
      <c r="G370" s="141" t="str">
        <f>IF(ISBLANK(A370),"",IF(ISERROR(VLOOKUP(A370,'Cadastro-Estoque'!A:J,1,FALSE)),"Produto não cadastrado",VLOOKUP(A370,'Cadastro-Estoque'!A:J,2,FALSE)))</f>
        <v/>
      </c>
      <c r="H370" s="141" t="str">
        <f>IF(ISERROR(VLOOKUP(A370,'Cadastro-Estoque'!A:J,1,FALSE)),"",VLOOKUP(A370,'Cadastro-Estoque'!A:J,3,FALSE))</f>
        <v/>
      </c>
    </row>
    <row r="371" spans="5:8">
      <c r="E371" s="140" t="str">
        <f t="shared" si="5"/>
        <v/>
      </c>
      <c r="F371" s="141" t="str">
        <f>IF(ISERROR(VLOOKUP(A371,'Cadastro-Estoque'!A:J,1,FALSE)),"",VLOOKUP(A371,'Cadastro-Estoque'!A:J,4,FALSE))</f>
        <v/>
      </c>
      <c r="G371" s="141" t="str">
        <f>IF(ISBLANK(A371),"",IF(ISERROR(VLOOKUP(A371,'Cadastro-Estoque'!A:J,1,FALSE)),"Produto não cadastrado",VLOOKUP(A371,'Cadastro-Estoque'!A:J,2,FALSE)))</f>
        <v/>
      </c>
      <c r="H371" s="141" t="str">
        <f>IF(ISERROR(VLOOKUP(A371,'Cadastro-Estoque'!A:J,1,FALSE)),"",VLOOKUP(A371,'Cadastro-Estoque'!A:J,3,FALSE))</f>
        <v/>
      </c>
    </row>
    <row r="372" spans="5:8">
      <c r="E372" s="140" t="str">
        <f t="shared" si="5"/>
        <v/>
      </c>
      <c r="F372" s="141" t="str">
        <f>IF(ISERROR(VLOOKUP(A372,'Cadastro-Estoque'!A:J,1,FALSE)),"",VLOOKUP(A372,'Cadastro-Estoque'!A:J,4,FALSE))</f>
        <v/>
      </c>
      <c r="G372" s="141" t="str">
        <f>IF(ISBLANK(A372),"",IF(ISERROR(VLOOKUP(A372,'Cadastro-Estoque'!A:J,1,FALSE)),"Produto não cadastrado",VLOOKUP(A372,'Cadastro-Estoque'!A:J,2,FALSE)))</f>
        <v/>
      </c>
      <c r="H372" s="141" t="str">
        <f>IF(ISERROR(VLOOKUP(A372,'Cadastro-Estoque'!A:J,1,FALSE)),"",VLOOKUP(A372,'Cadastro-Estoque'!A:J,3,FALSE))</f>
        <v/>
      </c>
    </row>
    <row r="373" spans="5:8">
      <c r="E373" s="140" t="str">
        <f t="shared" si="5"/>
        <v/>
      </c>
      <c r="F373" s="141" t="str">
        <f>IF(ISERROR(VLOOKUP(A373,'Cadastro-Estoque'!A:J,1,FALSE)),"",VLOOKUP(A373,'Cadastro-Estoque'!A:J,4,FALSE))</f>
        <v/>
      </c>
      <c r="G373" s="141" t="str">
        <f>IF(ISBLANK(A373),"",IF(ISERROR(VLOOKUP(A373,'Cadastro-Estoque'!A:J,1,FALSE)),"Produto não cadastrado",VLOOKUP(A373,'Cadastro-Estoque'!A:J,2,FALSE)))</f>
        <v/>
      </c>
      <c r="H373" s="141" t="str">
        <f>IF(ISERROR(VLOOKUP(A373,'Cadastro-Estoque'!A:J,1,FALSE)),"",VLOOKUP(A373,'Cadastro-Estoque'!A:J,3,FALSE))</f>
        <v/>
      </c>
    </row>
    <row r="374" spans="5:8">
      <c r="E374" s="140" t="str">
        <f t="shared" si="5"/>
        <v/>
      </c>
      <c r="F374" s="141" t="str">
        <f>IF(ISERROR(VLOOKUP(A374,'Cadastro-Estoque'!A:J,1,FALSE)),"",VLOOKUP(A374,'Cadastro-Estoque'!A:J,4,FALSE))</f>
        <v/>
      </c>
      <c r="G374" s="141" t="str">
        <f>IF(ISBLANK(A374),"",IF(ISERROR(VLOOKUP(A374,'Cadastro-Estoque'!A:J,1,FALSE)),"Produto não cadastrado",VLOOKUP(A374,'Cadastro-Estoque'!A:J,2,FALSE)))</f>
        <v/>
      </c>
      <c r="H374" s="141" t="str">
        <f>IF(ISERROR(VLOOKUP(A374,'Cadastro-Estoque'!A:J,1,FALSE)),"",VLOOKUP(A374,'Cadastro-Estoque'!A:J,3,FALSE))</f>
        <v/>
      </c>
    </row>
    <row r="375" spans="5:8">
      <c r="E375" s="140" t="str">
        <f t="shared" si="5"/>
        <v/>
      </c>
      <c r="F375" s="141" t="str">
        <f>IF(ISERROR(VLOOKUP(A375,'Cadastro-Estoque'!A:J,1,FALSE)),"",VLOOKUP(A375,'Cadastro-Estoque'!A:J,4,FALSE))</f>
        <v/>
      </c>
      <c r="G375" s="141" t="str">
        <f>IF(ISBLANK(A375),"",IF(ISERROR(VLOOKUP(A375,'Cadastro-Estoque'!A:J,1,FALSE)),"Produto não cadastrado",VLOOKUP(A375,'Cadastro-Estoque'!A:J,2,FALSE)))</f>
        <v/>
      </c>
      <c r="H375" s="141" t="str">
        <f>IF(ISERROR(VLOOKUP(A375,'Cadastro-Estoque'!A:J,1,FALSE)),"",VLOOKUP(A375,'Cadastro-Estoque'!A:J,3,FALSE))</f>
        <v/>
      </c>
    </row>
    <row r="376" spans="5:8">
      <c r="E376" s="140" t="str">
        <f t="shared" si="5"/>
        <v/>
      </c>
      <c r="F376" s="141" t="str">
        <f>IF(ISERROR(VLOOKUP(A376,'Cadastro-Estoque'!A:J,1,FALSE)),"",VLOOKUP(A376,'Cadastro-Estoque'!A:J,4,FALSE))</f>
        <v/>
      </c>
      <c r="G376" s="141" t="str">
        <f>IF(ISBLANK(A376),"",IF(ISERROR(VLOOKUP(A376,'Cadastro-Estoque'!A:J,1,FALSE)),"Produto não cadastrado",VLOOKUP(A376,'Cadastro-Estoque'!A:J,2,FALSE)))</f>
        <v/>
      </c>
      <c r="H376" s="141" t="str">
        <f>IF(ISERROR(VLOOKUP(A376,'Cadastro-Estoque'!A:J,1,FALSE)),"",VLOOKUP(A376,'Cadastro-Estoque'!A:J,3,FALSE))</f>
        <v/>
      </c>
    </row>
    <row r="377" spans="5:8">
      <c r="E377" s="140" t="str">
        <f t="shared" si="5"/>
        <v/>
      </c>
      <c r="F377" s="141" t="str">
        <f>IF(ISERROR(VLOOKUP(A377,'Cadastro-Estoque'!A:J,1,FALSE)),"",VLOOKUP(A377,'Cadastro-Estoque'!A:J,4,FALSE))</f>
        <v/>
      </c>
      <c r="G377" s="141" t="str">
        <f>IF(ISBLANK(A377),"",IF(ISERROR(VLOOKUP(A377,'Cadastro-Estoque'!A:J,1,FALSE)),"Produto não cadastrado",VLOOKUP(A377,'Cadastro-Estoque'!A:J,2,FALSE)))</f>
        <v/>
      </c>
      <c r="H377" s="141" t="str">
        <f>IF(ISERROR(VLOOKUP(A377,'Cadastro-Estoque'!A:J,1,FALSE)),"",VLOOKUP(A377,'Cadastro-Estoque'!A:J,3,FALSE))</f>
        <v/>
      </c>
    </row>
    <row r="378" spans="5:8">
      <c r="E378" s="140" t="str">
        <f t="shared" si="5"/>
        <v/>
      </c>
      <c r="F378" s="141" t="str">
        <f>IF(ISERROR(VLOOKUP(A378,'Cadastro-Estoque'!A:J,1,FALSE)),"",VLOOKUP(A378,'Cadastro-Estoque'!A:J,4,FALSE))</f>
        <v/>
      </c>
      <c r="G378" s="141" t="str">
        <f>IF(ISBLANK(A378),"",IF(ISERROR(VLOOKUP(A378,'Cadastro-Estoque'!A:J,1,FALSE)),"Produto não cadastrado",VLOOKUP(A378,'Cadastro-Estoque'!A:J,2,FALSE)))</f>
        <v/>
      </c>
      <c r="H378" s="141" t="str">
        <f>IF(ISERROR(VLOOKUP(A378,'Cadastro-Estoque'!A:J,1,FALSE)),"",VLOOKUP(A378,'Cadastro-Estoque'!A:J,3,FALSE))</f>
        <v/>
      </c>
    </row>
    <row r="379" spans="5:8">
      <c r="E379" s="140" t="str">
        <f t="shared" si="5"/>
        <v/>
      </c>
      <c r="F379" s="141" t="str">
        <f>IF(ISERROR(VLOOKUP(A379,'Cadastro-Estoque'!A:J,1,FALSE)),"",VLOOKUP(A379,'Cadastro-Estoque'!A:J,4,FALSE))</f>
        <v/>
      </c>
      <c r="G379" s="141" t="str">
        <f>IF(ISBLANK(A379),"",IF(ISERROR(VLOOKUP(A379,'Cadastro-Estoque'!A:J,1,FALSE)),"Produto não cadastrado",VLOOKUP(A379,'Cadastro-Estoque'!A:J,2,FALSE)))</f>
        <v/>
      </c>
      <c r="H379" s="141" t="str">
        <f>IF(ISERROR(VLOOKUP(A379,'Cadastro-Estoque'!A:J,1,FALSE)),"",VLOOKUP(A379,'Cadastro-Estoque'!A:J,3,FALSE))</f>
        <v/>
      </c>
    </row>
    <row r="380" spans="5:8">
      <c r="E380" s="140" t="str">
        <f t="shared" si="5"/>
        <v/>
      </c>
      <c r="F380" s="141" t="str">
        <f>IF(ISERROR(VLOOKUP(A380,'Cadastro-Estoque'!A:J,1,FALSE)),"",VLOOKUP(A380,'Cadastro-Estoque'!A:J,4,FALSE))</f>
        <v/>
      </c>
      <c r="G380" s="141" t="str">
        <f>IF(ISBLANK(A380),"",IF(ISERROR(VLOOKUP(A380,'Cadastro-Estoque'!A:J,1,FALSE)),"Produto não cadastrado",VLOOKUP(A380,'Cadastro-Estoque'!A:J,2,FALSE)))</f>
        <v/>
      </c>
      <c r="H380" s="141" t="str">
        <f>IF(ISERROR(VLOOKUP(A380,'Cadastro-Estoque'!A:J,1,FALSE)),"",VLOOKUP(A380,'Cadastro-Estoque'!A:J,3,FALSE))</f>
        <v/>
      </c>
    </row>
    <row r="381" spans="5:8">
      <c r="E381" s="140" t="str">
        <f t="shared" si="5"/>
        <v/>
      </c>
      <c r="F381" s="141" t="str">
        <f>IF(ISERROR(VLOOKUP(A381,'Cadastro-Estoque'!A:J,1,FALSE)),"",VLOOKUP(A381,'Cadastro-Estoque'!A:J,4,FALSE))</f>
        <v/>
      </c>
      <c r="G381" s="141" t="str">
        <f>IF(ISBLANK(A381),"",IF(ISERROR(VLOOKUP(A381,'Cadastro-Estoque'!A:J,1,FALSE)),"Produto não cadastrado",VLOOKUP(A381,'Cadastro-Estoque'!A:J,2,FALSE)))</f>
        <v/>
      </c>
      <c r="H381" s="141" t="str">
        <f>IF(ISERROR(VLOOKUP(A381,'Cadastro-Estoque'!A:J,1,FALSE)),"",VLOOKUP(A381,'Cadastro-Estoque'!A:J,3,FALSE))</f>
        <v/>
      </c>
    </row>
    <row r="382" spans="5:8">
      <c r="E382" s="140" t="str">
        <f t="shared" si="5"/>
        <v/>
      </c>
      <c r="F382" s="141" t="str">
        <f>IF(ISERROR(VLOOKUP(A382,'Cadastro-Estoque'!A:J,1,FALSE)),"",VLOOKUP(A382,'Cadastro-Estoque'!A:J,4,FALSE))</f>
        <v/>
      </c>
      <c r="G382" s="141" t="str">
        <f>IF(ISBLANK(A382),"",IF(ISERROR(VLOOKUP(A382,'Cadastro-Estoque'!A:J,1,FALSE)),"Produto não cadastrado",VLOOKUP(A382,'Cadastro-Estoque'!A:J,2,FALSE)))</f>
        <v/>
      </c>
      <c r="H382" s="141" t="str">
        <f>IF(ISERROR(VLOOKUP(A382,'Cadastro-Estoque'!A:J,1,FALSE)),"",VLOOKUP(A382,'Cadastro-Estoque'!A:J,3,FALSE))</f>
        <v/>
      </c>
    </row>
    <row r="383" spans="5:8">
      <c r="E383" s="140" t="str">
        <f t="shared" si="5"/>
        <v/>
      </c>
      <c r="F383" s="141" t="str">
        <f>IF(ISERROR(VLOOKUP(A383,'Cadastro-Estoque'!A:J,1,FALSE)),"",VLOOKUP(A383,'Cadastro-Estoque'!A:J,4,FALSE))</f>
        <v/>
      </c>
      <c r="G383" s="141" t="str">
        <f>IF(ISBLANK(A383),"",IF(ISERROR(VLOOKUP(A383,'Cadastro-Estoque'!A:J,1,FALSE)),"Produto não cadastrado",VLOOKUP(A383,'Cadastro-Estoque'!A:J,2,FALSE)))</f>
        <v/>
      </c>
      <c r="H383" s="141" t="str">
        <f>IF(ISERROR(VLOOKUP(A383,'Cadastro-Estoque'!A:J,1,FALSE)),"",VLOOKUP(A383,'Cadastro-Estoque'!A:J,3,FALSE))</f>
        <v/>
      </c>
    </row>
    <row r="384" spans="5:8">
      <c r="E384" s="140" t="str">
        <f t="shared" si="5"/>
        <v/>
      </c>
      <c r="F384" s="141" t="str">
        <f>IF(ISERROR(VLOOKUP(A384,'Cadastro-Estoque'!A:J,1,FALSE)),"",VLOOKUP(A384,'Cadastro-Estoque'!A:J,4,FALSE))</f>
        <v/>
      </c>
      <c r="G384" s="141" t="str">
        <f>IF(ISBLANK(A384),"",IF(ISERROR(VLOOKUP(A384,'Cadastro-Estoque'!A:J,1,FALSE)),"Produto não cadastrado",VLOOKUP(A384,'Cadastro-Estoque'!A:J,2,FALSE)))</f>
        <v/>
      </c>
      <c r="H384" s="141" t="str">
        <f>IF(ISERROR(VLOOKUP(A384,'Cadastro-Estoque'!A:J,1,FALSE)),"",VLOOKUP(A384,'Cadastro-Estoque'!A:J,3,FALSE))</f>
        <v/>
      </c>
    </row>
    <row r="385" spans="5:8">
      <c r="E385" s="140" t="str">
        <f t="shared" si="5"/>
        <v/>
      </c>
      <c r="F385" s="141" t="str">
        <f>IF(ISERROR(VLOOKUP(A385,'Cadastro-Estoque'!A:J,1,FALSE)),"",VLOOKUP(A385,'Cadastro-Estoque'!A:J,4,FALSE))</f>
        <v/>
      </c>
      <c r="G385" s="141" t="str">
        <f>IF(ISBLANK(A385),"",IF(ISERROR(VLOOKUP(A385,'Cadastro-Estoque'!A:J,1,FALSE)),"Produto não cadastrado",VLOOKUP(A385,'Cadastro-Estoque'!A:J,2,FALSE)))</f>
        <v/>
      </c>
      <c r="H385" s="141" t="str">
        <f>IF(ISERROR(VLOOKUP(A385,'Cadastro-Estoque'!A:J,1,FALSE)),"",VLOOKUP(A385,'Cadastro-Estoque'!A:J,3,FALSE))</f>
        <v/>
      </c>
    </row>
    <row r="386" spans="5:8">
      <c r="E386" s="140" t="str">
        <f t="shared" si="5"/>
        <v/>
      </c>
      <c r="F386" s="141" t="str">
        <f>IF(ISERROR(VLOOKUP(A386,'Cadastro-Estoque'!A:J,1,FALSE)),"",VLOOKUP(A386,'Cadastro-Estoque'!A:J,4,FALSE))</f>
        <v/>
      </c>
      <c r="G386" s="141" t="str">
        <f>IF(ISBLANK(A386),"",IF(ISERROR(VLOOKUP(A386,'Cadastro-Estoque'!A:J,1,FALSE)),"Produto não cadastrado",VLOOKUP(A386,'Cadastro-Estoque'!A:J,2,FALSE)))</f>
        <v/>
      </c>
      <c r="H386" s="141" t="str">
        <f>IF(ISERROR(VLOOKUP(A386,'Cadastro-Estoque'!A:J,1,FALSE)),"",VLOOKUP(A386,'Cadastro-Estoque'!A:J,3,FALSE))</f>
        <v/>
      </c>
    </row>
    <row r="387" spans="5:8">
      <c r="E387" s="140" t="str">
        <f t="shared" si="5"/>
        <v/>
      </c>
      <c r="F387" s="141" t="str">
        <f>IF(ISERROR(VLOOKUP(A387,'Cadastro-Estoque'!A:J,1,FALSE)),"",VLOOKUP(A387,'Cadastro-Estoque'!A:J,4,FALSE))</f>
        <v/>
      </c>
      <c r="G387" s="141" t="str">
        <f>IF(ISBLANK(A387),"",IF(ISERROR(VLOOKUP(A387,'Cadastro-Estoque'!A:J,1,FALSE)),"Produto não cadastrado",VLOOKUP(A387,'Cadastro-Estoque'!A:J,2,FALSE)))</f>
        <v/>
      </c>
      <c r="H387" s="141" t="str">
        <f>IF(ISERROR(VLOOKUP(A387,'Cadastro-Estoque'!A:J,1,FALSE)),"",VLOOKUP(A387,'Cadastro-Estoque'!A:J,3,FALSE))</f>
        <v/>
      </c>
    </row>
    <row r="388" spans="5:8">
      <c r="E388" s="140" t="str">
        <f t="shared" ref="E388:E451" si="6">IF(ISBLANK(A388),"",C388*D388)</f>
        <v/>
      </c>
      <c r="F388" s="141" t="str">
        <f>IF(ISERROR(VLOOKUP(A388,'Cadastro-Estoque'!A:J,1,FALSE)),"",VLOOKUP(A388,'Cadastro-Estoque'!A:J,4,FALSE))</f>
        <v/>
      </c>
      <c r="G388" s="141" t="str">
        <f>IF(ISBLANK(A388),"",IF(ISERROR(VLOOKUP(A388,'Cadastro-Estoque'!A:J,1,FALSE)),"Produto não cadastrado",VLOOKUP(A388,'Cadastro-Estoque'!A:J,2,FALSE)))</f>
        <v/>
      </c>
      <c r="H388" s="141" t="str">
        <f>IF(ISERROR(VLOOKUP(A388,'Cadastro-Estoque'!A:J,1,FALSE)),"",VLOOKUP(A388,'Cadastro-Estoque'!A:J,3,FALSE))</f>
        <v/>
      </c>
    </row>
    <row r="389" spans="5:8">
      <c r="E389" s="140" t="str">
        <f t="shared" si="6"/>
        <v/>
      </c>
      <c r="F389" s="141" t="str">
        <f>IF(ISERROR(VLOOKUP(A389,'Cadastro-Estoque'!A:J,1,FALSE)),"",VLOOKUP(A389,'Cadastro-Estoque'!A:J,4,FALSE))</f>
        <v/>
      </c>
      <c r="G389" s="141" t="str">
        <f>IF(ISBLANK(A389),"",IF(ISERROR(VLOOKUP(A389,'Cadastro-Estoque'!A:J,1,FALSE)),"Produto não cadastrado",VLOOKUP(A389,'Cadastro-Estoque'!A:J,2,FALSE)))</f>
        <v/>
      </c>
      <c r="H389" s="141" t="str">
        <f>IF(ISERROR(VLOOKUP(A389,'Cadastro-Estoque'!A:J,1,FALSE)),"",VLOOKUP(A389,'Cadastro-Estoque'!A:J,3,FALSE))</f>
        <v/>
      </c>
    </row>
    <row r="390" spans="5:8">
      <c r="E390" s="140" t="str">
        <f t="shared" si="6"/>
        <v/>
      </c>
      <c r="F390" s="141" t="str">
        <f>IF(ISERROR(VLOOKUP(A390,'Cadastro-Estoque'!A:J,1,FALSE)),"",VLOOKUP(A390,'Cadastro-Estoque'!A:J,4,FALSE))</f>
        <v/>
      </c>
      <c r="G390" s="141" t="str">
        <f>IF(ISBLANK(A390),"",IF(ISERROR(VLOOKUP(A390,'Cadastro-Estoque'!A:J,1,FALSE)),"Produto não cadastrado",VLOOKUP(A390,'Cadastro-Estoque'!A:J,2,FALSE)))</f>
        <v/>
      </c>
      <c r="H390" s="141" t="str">
        <f>IF(ISERROR(VLOOKUP(A390,'Cadastro-Estoque'!A:J,1,FALSE)),"",VLOOKUP(A390,'Cadastro-Estoque'!A:J,3,FALSE))</f>
        <v/>
      </c>
    </row>
    <row r="391" spans="5:8">
      <c r="E391" s="140" t="str">
        <f t="shared" si="6"/>
        <v/>
      </c>
      <c r="F391" s="141" t="str">
        <f>IF(ISERROR(VLOOKUP(A391,'Cadastro-Estoque'!A:J,1,FALSE)),"",VLOOKUP(A391,'Cadastro-Estoque'!A:J,4,FALSE))</f>
        <v/>
      </c>
      <c r="G391" s="141" t="str">
        <f>IF(ISBLANK(A391),"",IF(ISERROR(VLOOKUP(A391,'Cadastro-Estoque'!A:J,1,FALSE)),"Produto não cadastrado",VLOOKUP(A391,'Cadastro-Estoque'!A:J,2,FALSE)))</f>
        <v/>
      </c>
      <c r="H391" s="141" t="str">
        <f>IF(ISERROR(VLOOKUP(A391,'Cadastro-Estoque'!A:J,1,FALSE)),"",VLOOKUP(A391,'Cadastro-Estoque'!A:J,3,FALSE))</f>
        <v/>
      </c>
    </row>
    <row r="392" spans="5:8">
      <c r="E392" s="140" t="str">
        <f t="shared" si="6"/>
        <v/>
      </c>
      <c r="F392" s="141" t="str">
        <f>IF(ISERROR(VLOOKUP(A392,'Cadastro-Estoque'!A:J,1,FALSE)),"",VLOOKUP(A392,'Cadastro-Estoque'!A:J,4,FALSE))</f>
        <v/>
      </c>
      <c r="G392" s="141" t="str">
        <f>IF(ISBLANK(A392),"",IF(ISERROR(VLOOKUP(A392,'Cadastro-Estoque'!A:J,1,FALSE)),"Produto não cadastrado",VLOOKUP(A392,'Cadastro-Estoque'!A:J,2,FALSE)))</f>
        <v/>
      </c>
      <c r="H392" s="141" t="str">
        <f>IF(ISERROR(VLOOKUP(A392,'Cadastro-Estoque'!A:J,1,FALSE)),"",VLOOKUP(A392,'Cadastro-Estoque'!A:J,3,FALSE))</f>
        <v/>
      </c>
    </row>
    <row r="393" spans="5:8">
      <c r="E393" s="140" t="str">
        <f t="shared" si="6"/>
        <v/>
      </c>
      <c r="F393" s="141" t="str">
        <f>IF(ISERROR(VLOOKUP(A393,'Cadastro-Estoque'!A:J,1,FALSE)),"",VLOOKUP(A393,'Cadastro-Estoque'!A:J,4,FALSE))</f>
        <v/>
      </c>
      <c r="G393" s="141" t="str">
        <f>IF(ISBLANK(A393),"",IF(ISERROR(VLOOKUP(A393,'Cadastro-Estoque'!A:J,1,FALSE)),"Produto não cadastrado",VLOOKUP(A393,'Cadastro-Estoque'!A:J,2,FALSE)))</f>
        <v/>
      </c>
      <c r="H393" s="141" t="str">
        <f>IF(ISERROR(VLOOKUP(A393,'Cadastro-Estoque'!A:J,1,FALSE)),"",VLOOKUP(A393,'Cadastro-Estoque'!A:J,3,FALSE))</f>
        <v/>
      </c>
    </row>
    <row r="394" spans="5:8">
      <c r="E394" s="140" t="str">
        <f t="shared" si="6"/>
        <v/>
      </c>
      <c r="F394" s="141" t="str">
        <f>IF(ISERROR(VLOOKUP(A394,'Cadastro-Estoque'!A:J,1,FALSE)),"",VLOOKUP(A394,'Cadastro-Estoque'!A:J,4,FALSE))</f>
        <v/>
      </c>
      <c r="G394" s="141" t="str">
        <f>IF(ISBLANK(A394),"",IF(ISERROR(VLOOKUP(A394,'Cadastro-Estoque'!A:J,1,FALSE)),"Produto não cadastrado",VLOOKUP(A394,'Cadastro-Estoque'!A:J,2,FALSE)))</f>
        <v/>
      </c>
      <c r="H394" s="141" t="str">
        <f>IF(ISERROR(VLOOKUP(A394,'Cadastro-Estoque'!A:J,1,FALSE)),"",VLOOKUP(A394,'Cadastro-Estoque'!A:J,3,FALSE))</f>
        <v/>
      </c>
    </row>
    <row r="395" spans="5:8">
      <c r="E395" s="140" t="str">
        <f t="shared" si="6"/>
        <v/>
      </c>
      <c r="F395" s="141" t="str">
        <f>IF(ISERROR(VLOOKUP(A395,'Cadastro-Estoque'!A:J,1,FALSE)),"",VLOOKUP(A395,'Cadastro-Estoque'!A:J,4,FALSE))</f>
        <v/>
      </c>
      <c r="G395" s="141" t="str">
        <f>IF(ISBLANK(A395),"",IF(ISERROR(VLOOKUP(A395,'Cadastro-Estoque'!A:J,1,FALSE)),"Produto não cadastrado",VLOOKUP(A395,'Cadastro-Estoque'!A:J,2,FALSE)))</f>
        <v/>
      </c>
      <c r="H395" s="141" t="str">
        <f>IF(ISERROR(VLOOKUP(A395,'Cadastro-Estoque'!A:J,1,FALSE)),"",VLOOKUP(A395,'Cadastro-Estoque'!A:J,3,FALSE))</f>
        <v/>
      </c>
    </row>
    <row r="396" spans="5:8">
      <c r="E396" s="140" t="str">
        <f t="shared" si="6"/>
        <v/>
      </c>
      <c r="F396" s="141" t="str">
        <f>IF(ISERROR(VLOOKUP(A396,'Cadastro-Estoque'!A:J,1,FALSE)),"",VLOOKUP(A396,'Cadastro-Estoque'!A:J,4,FALSE))</f>
        <v/>
      </c>
      <c r="G396" s="141" t="str">
        <f>IF(ISBLANK(A396),"",IF(ISERROR(VLOOKUP(A396,'Cadastro-Estoque'!A:J,1,FALSE)),"Produto não cadastrado",VLOOKUP(A396,'Cadastro-Estoque'!A:J,2,FALSE)))</f>
        <v/>
      </c>
      <c r="H396" s="141" t="str">
        <f>IF(ISERROR(VLOOKUP(A396,'Cadastro-Estoque'!A:J,1,FALSE)),"",VLOOKUP(A396,'Cadastro-Estoque'!A:J,3,FALSE))</f>
        <v/>
      </c>
    </row>
    <row r="397" spans="5:8">
      <c r="E397" s="140" t="str">
        <f t="shared" si="6"/>
        <v/>
      </c>
      <c r="F397" s="141" t="str">
        <f>IF(ISERROR(VLOOKUP(A397,'Cadastro-Estoque'!A:J,1,FALSE)),"",VLOOKUP(A397,'Cadastro-Estoque'!A:J,4,FALSE))</f>
        <v/>
      </c>
      <c r="G397" s="141" t="str">
        <f>IF(ISBLANK(A397),"",IF(ISERROR(VLOOKUP(A397,'Cadastro-Estoque'!A:J,1,FALSE)),"Produto não cadastrado",VLOOKUP(A397,'Cadastro-Estoque'!A:J,2,FALSE)))</f>
        <v/>
      </c>
      <c r="H397" s="141" t="str">
        <f>IF(ISERROR(VLOOKUP(A397,'Cadastro-Estoque'!A:J,1,FALSE)),"",VLOOKUP(A397,'Cadastro-Estoque'!A:J,3,FALSE))</f>
        <v/>
      </c>
    </row>
    <row r="398" spans="5:8">
      <c r="E398" s="140" t="str">
        <f t="shared" si="6"/>
        <v/>
      </c>
      <c r="F398" s="141" t="str">
        <f>IF(ISERROR(VLOOKUP(A398,'Cadastro-Estoque'!A:J,1,FALSE)),"",VLOOKUP(A398,'Cadastro-Estoque'!A:J,4,FALSE))</f>
        <v/>
      </c>
      <c r="G398" s="141" t="str">
        <f>IF(ISBLANK(A398),"",IF(ISERROR(VLOOKUP(A398,'Cadastro-Estoque'!A:J,1,FALSE)),"Produto não cadastrado",VLOOKUP(A398,'Cadastro-Estoque'!A:J,2,FALSE)))</f>
        <v/>
      </c>
      <c r="H398" s="141" t="str">
        <f>IF(ISERROR(VLOOKUP(A398,'Cadastro-Estoque'!A:J,1,FALSE)),"",VLOOKUP(A398,'Cadastro-Estoque'!A:J,3,FALSE))</f>
        <v/>
      </c>
    </row>
    <row r="399" spans="5:8">
      <c r="E399" s="140" t="str">
        <f t="shared" si="6"/>
        <v/>
      </c>
      <c r="F399" s="141" t="str">
        <f>IF(ISERROR(VLOOKUP(A399,'Cadastro-Estoque'!A:J,1,FALSE)),"",VLOOKUP(A399,'Cadastro-Estoque'!A:J,4,FALSE))</f>
        <v/>
      </c>
      <c r="G399" s="141" t="str">
        <f>IF(ISBLANK(A399),"",IF(ISERROR(VLOOKUP(A399,'Cadastro-Estoque'!A:J,1,FALSE)),"Produto não cadastrado",VLOOKUP(A399,'Cadastro-Estoque'!A:J,2,FALSE)))</f>
        <v/>
      </c>
      <c r="H399" s="141" t="str">
        <f>IF(ISERROR(VLOOKUP(A399,'Cadastro-Estoque'!A:J,1,FALSE)),"",VLOOKUP(A399,'Cadastro-Estoque'!A:J,3,FALSE))</f>
        <v/>
      </c>
    </row>
    <row r="400" spans="5:8">
      <c r="E400" s="140" t="str">
        <f t="shared" si="6"/>
        <v/>
      </c>
      <c r="F400" s="141" t="str">
        <f>IF(ISERROR(VLOOKUP(A400,'Cadastro-Estoque'!A:J,1,FALSE)),"",VLOOKUP(A400,'Cadastro-Estoque'!A:J,4,FALSE))</f>
        <v/>
      </c>
      <c r="G400" s="141" t="str">
        <f>IF(ISBLANK(A400),"",IF(ISERROR(VLOOKUP(A400,'Cadastro-Estoque'!A:J,1,FALSE)),"Produto não cadastrado",VLOOKUP(A400,'Cadastro-Estoque'!A:J,2,FALSE)))</f>
        <v/>
      </c>
      <c r="H400" s="141" t="str">
        <f>IF(ISERROR(VLOOKUP(A400,'Cadastro-Estoque'!A:J,1,FALSE)),"",VLOOKUP(A400,'Cadastro-Estoque'!A:J,3,FALSE))</f>
        <v/>
      </c>
    </row>
    <row r="401" spans="5:8">
      <c r="E401" s="140" t="str">
        <f t="shared" si="6"/>
        <v/>
      </c>
      <c r="F401" s="141" t="str">
        <f>IF(ISERROR(VLOOKUP(A401,'Cadastro-Estoque'!A:J,1,FALSE)),"",VLOOKUP(A401,'Cadastro-Estoque'!A:J,4,FALSE))</f>
        <v/>
      </c>
      <c r="G401" s="141" t="str">
        <f>IF(ISBLANK(A401),"",IF(ISERROR(VLOOKUP(A401,'Cadastro-Estoque'!A:J,1,FALSE)),"Produto não cadastrado",VLOOKUP(A401,'Cadastro-Estoque'!A:J,2,FALSE)))</f>
        <v/>
      </c>
      <c r="H401" s="141" t="str">
        <f>IF(ISERROR(VLOOKUP(A401,'Cadastro-Estoque'!A:J,1,FALSE)),"",VLOOKUP(A401,'Cadastro-Estoque'!A:J,3,FALSE))</f>
        <v/>
      </c>
    </row>
    <row r="402" spans="5:8">
      <c r="E402" s="140" t="str">
        <f t="shared" si="6"/>
        <v/>
      </c>
      <c r="F402" s="141" t="str">
        <f>IF(ISERROR(VLOOKUP(A402,'Cadastro-Estoque'!A:J,1,FALSE)),"",VLOOKUP(A402,'Cadastro-Estoque'!A:J,4,FALSE))</f>
        <v/>
      </c>
      <c r="G402" s="141" t="str">
        <f>IF(ISBLANK(A402),"",IF(ISERROR(VLOOKUP(A402,'Cadastro-Estoque'!A:J,1,FALSE)),"Produto não cadastrado",VLOOKUP(A402,'Cadastro-Estoque'!A:J,2,FALSE)))</f>
        <v/>
      </c>
      <c r="H402" s="141" t="str">
        <f>IF(ISERROR(VLOOKUP(A402,'Cadastro-Estoque'!A:J,1,FALSE)),"",VLOOKUP(A402,'Cadastro-Estoque'!A:J,3,FALSE))</f>
        <v/>
      </c>
    </row>
    <row r="403" spans="5:8">
      <c r="E403" s="140" t="str">
        <f t="shared" si="6"/>
        <v/>
      </c>
      <c r="F403" s="141" t="str">
        <f>IF(ISERROR(VLOOKUP(A403,'Cadastro-Estoque'!A:J,1,FALSE)),"",VLOOKUP(A403,'Cadastro-Estoque'!A:J,4,FALSE))</f>
        <v/>
      </c>
      <c r="G403" s="141" t="str">
        <f>IF(ISBLANK(A403),"",IF(ISERROR(VLOOKUP(A403,'Cadastro-Estoque'!A:J,1,FALSE)),"Produto não cadastrado",VLOOKUP(A403,'Cadastro-Estoque'!A:J,2,FALSE)))</f>
        <v/>
      </c>
      <c r="H403" s="141" t="str">
        <f>IF(ISERROR(VLOOKUP(A403,'Cadastro-Estoque'!A:J,1,FALSE)),"",VLOOKUP(A403,'Cadastro-Estoque'!A:J,3,FALSE))</f>
        <v/>
      </c>
    </row>
    <row r="404" spans="5:8">
      <c r="E404" s="140" t="str">
        <f t="shared" si="6"/>
        <v/>
      </c>
      <c r="F404" s="141" t="str">
        <f>IF(ISERROR(VLOOKUP(A404,'Cadastro-Estoque'!A:J,1,FALSE)),"",VLOOKUP(A404,'Cadastro-Estoque'!A:J,4,FALSE))</f>
        <v/>
      </c>
      <c r="G404" s="141" t="str">
        <f>IF(ISBLANK(A404),"",IF(ISERROR(VLOOKUP(A404,'Cadastro-Estoque'!A:J,1,FALSE)),"Produto não cadastrado",VLOOKUP(A404,'Cadastro-Estoque'!A:J,2,FALSE)))</f>
        <v/>
      </c>
      <c r="H404" s="141" t="str">
        <f>IF(ISERROR(VLOOKUP(A404,'Cadastro-Estoque'!A:J,1,FALSE)),"",VLOOKUP(A404,'Cadastro-Estoque'!A:J,3,FALSE))</f>
        <v/>
      </c>
    </row>
    <row r="405" spans="5:8">
      <c r="E405" s="140" t="str">
        <f t="shared" si="6"/>
        <v/>
      </c>
      <c r="F405" s="141" t="str">
        <f>IF(ISERROR(VLOOKUP(A405,'Cadastro-Estoque'!A:J,1,FALSE)),"",VLOOKUP(A405,'Cadastro-Estoque'!A:J,4,FALSE))</f>
        <v/>
      </c>
      <c r="G405" s="141" t="str">
        <f>IF(ISBLANK(A405),"",IF(ISERROR(VLOOKUP(A405,'Cadastro-Estoque'!A:J,1,FALSE)),"Produto não cadastrado",VLOOKUP(A405,'Cadastro-Estoque'!A:J,2,FALSE)))</f>
        <v/>
      </c>
      <c r="H405" s="141" t="str">
        <f>IF(ISERROR(VLOOKUP(A405,'Cadastro-Estoque'!A:J,1,FALSE)),"",VLOOKUP(A405,'Cadastro-Estoque'!A:J,3,FALSE))</f>
        <v/>
      </c>
    </row>
    <row r="406" spans="5:8">
      <c r="E406" s="140" t="str">
        <f t="shared" si="6"/>
        <v/>
      </c>
      <c r="F406" s="141" t="str">
        <f>IF(ISERROR(VLOOKUP(A406,'Cadastro-Estoque'!A:J,1,FALSE)),"",VLOOKUP(A406,'Cadastro-Estoque'!A:J,4,FALSE))</f>
        <v/>
      </c>
      <c r="G406" s="141" t="str">
        <f>IF(ISBLANK(A406),"",IF(ISERROR(VLOOKUP(A406,'Cadastro-Estoque'!A:J,1,FALSE)),"Produto não cadastrado",VLOOKUP(A406,'Cadastro-Estoque'!A:J,2,FALSE)))</f>
        <v/>
      </c>
      <c r="H406" s="141" t="str">
        <f>IF(ISERROR(VLOOKUP(A406,'Cadastro-Estoque'!A:J,1,FALSE)),"",VLOOKUP(A406,'Cadastro-Estoque'!A:J,3,FALSE))</f>
        <v/>
      </c>
    </row>
    <row r="407" spans="5:8">
      <c r="E407" s="140" t="str">
        <f t="shared" si="6"/>
        <v/>
      </c>
      <c r="F407" s="141" t="str">
        <f>IF(ISERROR(VLOOKUP(A407,'Cadastro-Estoque'!A:J,1,FALSE)),"",VLOOKUP(A407,'Cadastro-Estoque'!A:J,4,FALSE))</f>
        <v/>
      </c>
      <c r="G407" s="141" t="str">
        <f>IF(ISBLANK(A407),"",IF(ISERROR(VLOOKUP(A407,'Cadastro-Estoque'!A:J,1,FALSE)),"Produto não cadastrado",VLOOKUP(A407,'Cadastro-Estoque'!A:J,2,FALSE)))</f>
        <v/>
      </c>
      <c r="H407" s="141" t="str">
        <f>IF(ISERROR(VLOOKUP(A407,'Cadastro-Estoque'!A:J,1,FALSE)),"",VLOOKUP(A407,'Cadastro-Estoque'!A:J,3,FALSE))</f>
        <v/>
      </c>
    </row>
    <row r="408" spans="5:8">
      <c r="E408" s="140" t="str">
        <f t="shared" si="6"/>
        <v/>
      </c>
      <c r="F408" s="141" t="str">
        <f>IF(ISERROR(VLOOKUP(A408,'Cadastro-Estoque'!A:J,1,FALSE)),"",VLOOKUP(A408,'Cadastro-Estoque'!A:J,4,FALSE))</f>
        <v/>
      </c>
      <c r="G408" s="141" t="str">
        <f>IF(ISBLANK(A408),"",IF(ISERROR(VLOOKUP(A408,'Cadastro-Estoque'!A:J,1,FALSE)),"Produto não cadastrado",VLOOKUP(A408,'Cadastro-Estoque'!A:J,2,FALSE)))</f>
        <v/>
      </c>
      <c r="H408" s="141" t="str">
        <f>IF(ISERROR(VLOOKUP(A408,'Cadastro-Estoque'!A:J,1,FALSE)),"",VLOOKUP(A408,'Cadastro-Estoque'!A:J,3,FALSE))</f>
        <v/>
      </c>
    </row>
    <row r="409" spans="5:8">
      <c r="E409" s="140" t="str">
        <f t="shared" si="6"/>
        <v/>
      </c>
      <c r="F409" s="141" t="str">
        <f>IF(ISERROR(VLOOKUP(A409,'Cadastro-Estoque'!A:J,1,FALSE)),"",VLOOKUP(A409,'Cadastro-Estoque'!A:J,4,FALSE))</f>
        <v/>
      </c>
      <c r="G409" s="141" t="str">
        <f>IF(ISBLANK(A409),"",IF(ISERROR(VLOOKUP(A409,'Cadastro-Estoque'!A:J,1,FALSE)),"Produto não cadastrado",VLOOKUP(A409,'Cadastro-Estoque'!A:J,2,FALSE)))</f>
        <v/>
      </c>
      <c r="H409" s="141" t="str">
        <f>IF(ISERROR(VLOOKUP(A409,'Cadastro-Estoque'!A:J,1,FALSE)),"",VLOOKUP(A409,'Cadastro-Estoque'!A:J,3,FALSE))</f>
        <v/>
      </c>
    </row>
    <row r="410" spans="5:8">
      <c r="E410" s="140" t="str">
        <f t="shared" si="6"/>
        <v/>
      </c>
      <c r="F410" s="141" t="str">
        <f>IF(ISERROR(VLOOKUP(A410,'Cadastro-Estoque'!A:J,1,FALSE)),"",VLOOKUP(A410,'Cadastro-Estoque'!A:J,4,FALSE))</f>
        <v/>
      </c>
      <c r="G410" s="141" t="str">
        <f>IF(ISBLANK(A410),"",IF(ISERROR(VLOOKUP(A410,'Cadastro-Estoque'!A:J,1,FALSE)),"Produto não cadastrado",VLOOKUP(A410,'Cadastro-Estoque'!A:J,2,FALSE)))</f>
        <v/>
      </c>
      <c r="H410" s="141" t="str">
        <f>IF(ISERROR(VLOOKUP(A410,'Cadastro-Estoque'!A:J,1,FALSE)),"",VLOOKUP(A410,'Cadastro-Estoque'!A:J,3,FALSE))</f>
        <v/>
      </c>
    </row>
    <row r="411" spans="5:8">
      <c r="E411" s="140" t="str">
        <f t="shared" si="6"/>
        <v/>
      </c>
      <c r="F411" s="141" t="str">
        <f>IF(ISERROR(VLOOKUP(A411,'Cadastro-Estoque'!A:J,1,FALSE)),"",VLOOKUP(A411,'Cadastro-Estoque'!A:J,4,FALSE))</f>
        <v/>
      </c>
      <c r="G411" s="141" t="str">
        <f>IF(ISBLANK(A411),"",IF(ISERROR(VLOOKUP(A411,'Cadastro-Estoque'!A:J,1,FALSE)),"Produto não cadastrado",VLOOKUP(A411,'Cadastro-Estoque'!A:J,2,FALSE)))</f>
        <v/>
      </c>
      <c r="H411" s="141" t="str">
        <f>IF(ISERROR(VLOOKUP(A411,'Cadastro-Estoque'!A:J,1,FALSE)),"",VLOOKUP(A411,'Cadastro-Estoque'!A:J,3,FALSE))</f>
        <v/>
      </c>
    </row>
    <row r="412" spans="5:8">
      <c r="E412" s="140" t="str">
        <f t="shared" si="6"/>
        <v/>
      </c>
      <c r="F412" s="141" t="str">
        <f>IF(ISERROR(VLOOKUP(A412,'Cadastro-Estoque'!A:J,1,FALSE)),"",VLOOKUP(A412,'Cadastro-Estoque'!A:J,4,FALSE))</f>
        <v/>
      </c>
      <c r="G412" s="141" t="str">
        <f>IF(ISBLANK(A412),"",IF(ISERROR(VLOOKUP(A412,'Cadastro-Estoque'!A:J,1,FALSE)),"Produto não cadastrado",VLOOKUP(A412,'Cadastro-Estoque'!A:J,2,FALSE)))</f>
        <v/>
      </c>
      <c r="H412" s="141" t="str">
        <f>IF(ISERROR(VLOOKUP(A412,'Cadastro-Estoque'!A:J,1,FALSE)),"",VLOOKUP(A412,'Cadastro-Estoque'!A:J,3,FALSE))</f>
        <v/>
      </c>
    </row>
    <row r="413" spans="5:8">
      <c r="E413" s="140" t="str">
        <f t="shared" si="6"/>
        <v/>
      </c>
      <c r="F413" s="141" t="str">
        <f>IF(ISERROR(VLOOKUP(A413,'Cadastro-Estoque'!A:J,1,FALSE)),"",VLOOKUP(A413,'Cadastro-Estoque'!A:J,4,FALSE))</f>
        <v/>
      </c>
      <c r="G413" s="141" t="str">
        <f>IF(ISBLANK(A413),"",IF(ISERROR(VLOOKUP(A413,'Cadastro-Estoque'!A:J,1,FALSE)),"Produto não cadastrado",VLOOKUP(A413,'Cadastro-Estoque'!A:J,2,FALSE)))</f>
        <v/>
      </c>
      <c r="H413" s="141" t="str">
        <f>IF(ISERROR(VLOOKUP(A413,'Cadastro-Estoque'!A:J,1,FALSE)),"",VLOOKUP(A413,'Cadastro-Estoque'!A:J,3,FALSE))</f>
        <v/>
      </c>
    </row>
    <row r="414" spans="5:8">
      <c r="E414" s="140" t="str">
        <f t="shared" si="6"/>
        <v/>
      </c>
      <c r="F414" s="141" t="str">
        <f>IF(ISERROR(VLOOKUP(A414,'Cadastro-Estoque'!A:J,1,FALSE)),"",VLOOKUP(A414,'Cadastro-Estoque'!A:J,4,FALSE))</f>
        <v/>
      </c>
      <c r="G414" s="141" t="str">
        <f>IF(ISBLANK(A414),"",IF(ISERROR(VLOOKUP(A414,'Cadastro-Estoque'!A:J,1,FALSE)),"Produto não cadastrado",VLOOKUP(A414,'Cadastro-Estoque'!A:J,2,FALSE)))</f>
        <v/>
      </c>
      <c r="H414" s="141" t="str">
        <f>IF(ISERROR(VLOOKUP(A414,'Cadastro-Estoque'!A:J,1,FALSE)),"",VLOOKUP(A414,'Cadastro-Estoque'!A:J,3,FALSE))</f>
        <v/>
      </c>
    </row>
    <row r="415" spans="5:8">
      <c r="E415" s="140" t="str">
        <f t="shared" si="6"/>
        <v/>
      </c>
      <c r="F415" s="141" t="str">
        <f>IF(ISERROR(VLOOKUP(A415,'Cadastro-Estoque'!A:J,1,FALSE)),"",VLOOKUP(A415,'Cadastro-Estoque'!A:J,4,FALSE))</f>
        <v/>
      </c>
      <c r="G415" s="141" t="str">
        <f>IF(ISBLANK(A415),"",IF(ISERROR(VLOOKUP(A415,'Cadastro-Estoque'!A:J,1,FALSE)),"Produto não cadastrado",VLOOKUP(A415,'Cadastro-Estoque'!A:J,2,FALSE)))</f>
        <v/>
      </c>
      <c r="H415" s="141" t="str">
        <f>IF(ISERROR(VLOOKUP(A415,'Cadastro-Estoque'!A:J,1,FALSE)),"",VLOOKUP(A415,'Cadastro-Estoque'!A:J,3,FALSE))</f>
        <v/>
      </c>
    </row>
    <row r="416" spans="5:8">
      <c r="E416" s="140" t="str">
        <f t="shared" si="6"/>
        <v/>
      </c>
      <c r="F416" s="141" t="str">
        <f>IF(ISERROR(VLOOKUP(A416,'Cadastro-Estoque'!A:J,1,FALSE)),"",VLOOKUP(A416,'Cadastro-Estoque'!A:J,4,FALSE))</f>
        <v/>
      </c>
      <c r="G416" s="141" t="str">
        <f>IF(ISBLANK(A416),"",IF(ISERROR(VLOOKUP(A416,'Cadastro-Estoque'!A:J,1,FALSE)),"Produto não cadastrado",VLOOKUP(A416,'Cadastro-Estoque'!A:J,2,FALSE)))</f>
        <v/>
      </c>
      <c r="H416" s="141" t="str">
        <f>IF(ISERROR(VLOOKUP(A416,'Cadastro-Estoque'!A:J,1,FALSE)),"",VLOOKUP(A416,'Cadastro-Estoque'!A:J,3,FALSE))</f>
        <v/>
      </c>
    </row>
    <row r="417" spans="5:8">
      <c r="E417" s="140" t="str">
        <f t="shared" si="6"/>
        <v/>
      </c>
      <c r="F417" s="141" t="str">
        <f>IF(ISERROR(VLOOKUP(A417,'Cadastro-Estoque'!A:J,1,FALSE)),"",VLOOKUP(A417,'Cadastro-Estoque'!A:J,4,FALSE))</f>
        <v/>
      </c>
      <c r="G417" s="141" t="str">
        <f>IF(ISBLANK(A417),"",IF(ISERROR(VLOOKUP(A417,'Cadastro-Estoque'!A:J,1,FALSE)),"Produto não cadastrado",VLOOKUP(A417,'Cadastro-Estoque'!A:J,2,FALSE)))</f>
        <v/>
      </c>
      <c r="H417" s="141" t="str">
        <f>IF(ISERROR(VLOOKUP(A417,'Cadastro-Estoque'!A:J,1,FALSE)),"",VLOOKUP(A417,'Cadastro-Estoque'!A:J,3,FALSE))</f>
        <v/>
      </c>
    </row>
    <row r="418" spans="5:8">
      <c r="E418" s="140" t="str">
        <f t="shared" si="6"/>
        <v/>
      </c>
      <c r="F418" s="141" t="str">
        <f>IF(ISERROR(VLOOKUP(A418,'Cadastro-Estoque'!A:J,1,FALSE)),"",VLOOKUP(A418,'Cadastro-Estoque'!A:J,4,FALSE))</f>
        <v/>
      </c>
      <c r="G418" s="141" t="str">
        <f>IF(ISBLANK(A418),"",IF(ISERROR(VLOOKUP(A418,'Cadastro-Estoque'!A:J,1,FALSE)),"Produto não cadastrado",VLOOKUP(A418,'Cadastro-Estoque'!A:J,2,FALSE)))</f>
        <v/>
      </c>
      <c r="H418" s="141" t="str">
        <f>IF(ISERROR(VLOOKUP(A418,'Cadastro-Estoque'!A:J,1,FALSE)),"",VLOOKUP(A418,'Cadastro-Estoque'!A:J,3,FALSE))</f>
        <v/>
      </c>
    </row>
    <row r="419" spans="5:8">
      <c r="E419" s="140" t="str">
        <f t="shared" si="6"/>
        <v/>
      </c>
      <c r="F419" s="141" t="str">
        <f>IF(ISERROR(VLOOKUP(A419,'Cadastro-Estoque'!A:J,1,FALSE)),"",VLOOKUP(A419,'Cadastro-Estoque'!A:J,4,FALSE))</f>
        <v/>
      </c>
      <c r="G419" s="141" t="str">
        <f>IF(ISBLANK(A419),"",IF(ISERROR(VLOOKUP(A419,'Cadastro-Estoque'!A:J,1,FALSE)),"Produto não cadastrado",VLOOKUP(A419,'Cadastro-Estoque'!A:J,2,FALSE)))</f>
        <v/>
      </c>
      <c r="H419" s="141" t="str">
        <f>IF(ISERROR(VLOOKUP(A419,'Cadastro-Estoque'!A:J,1,FALSE)),"",VLOOKUP(A419,'Cadastro-Estoque'!A:J,3,FALSE))</f>
        <v/>
      </c>
    </row>
    <row r="420" spans="5:8">
      <c r="E420" s="140" t="str">
        <f t="shared" si="6"/>
        <v/>
      </c>
      <c r="F420" s="141" t="str">
        <f>IF(ISERROR(VLOOKUP(A420,'Cadastro-Estoque'!A:J,1,FALSE)),"",VLOOKUP(A420,'Cadastro-Estoque'!A:J,4,FALSE))</f>
        <v/>
      </c>
      <c r="G420" s="141" t="str">
        <f>IF(ISBLANK(A420),"",IF(ISERROR(VLOOKUP(A420,'Cadastro-Estoque'!A:J,1,FALSE)),"Produto não cadastrado",VLOOKUP(A420,'Cadastro-Estoque'!A:J,2,FALSE)))</f>
        <v/>
      </c>
      <c r="H420" s="141" t="str">
        <f>IF(ISERROR(VLOOKUP(A420,'Cadastro-Estoque'!A:J,1,FALSE)),"",VLOOKUP(A420,'Cadastro-Estoque'!A:J,3,FALSE))</f>
        <v/>
      </c>
    </row>
    <row r="421" spans="5:8">
      <c r="E421" s="140" t="str">
        <f t="shared" si="6"/>
        <v/>
      </c>
      <c r="F421" s="141" t="str">
        <f>IF(ISERROR(VLOOKUP(A421,'Cadastro-Estoque'!A:J,1,FALSE)),"",VLOOKUP(A421,'Cadastro-Estoque'!A:J,4,FALSE))</f>
        <v/>
      </c>
      <c r="G421" s="141" t="str">
        <f>IF(ISBLANK(A421),"",IF(ISERROR(VLOOKUP(A421,'Cadastro-Estoque'!A:J,1,FALSE)),"Produto não cadastrado",VLOOKUP(A421,'Cadastro-Estoque'!A:J,2,FALSE)))</f>
        <v/>
      </c>
      <c r="H421" s="141" t="str">
        <f>IF(ISERROR(VLOOKUP(A421,'Cadastro-Estoque'!A:J,1,FALSE)),"",VLOOKUP(A421,'Cadastro-Estoque'!A:J,3,FALSE))</f>
        <v/>
      </c>
    </row>
    <row r="422" spans="5:8">
      <c r="E422" s="140" t="str">
        <f t="shared" si="6"/>
        <v/>
      </c>
      <c r="F422" s="141" t="str">
        <f>IF(ISERROR(VLOOKUP(A422,'Cadastro-Estoque'!A:J,1,FALSE)),"",VLOOKUP(A422,'Cadastro-Estoque'!A:J,4,FALSE))</f>
        <v/>
      </c>
      <c r="G422" s="141" t="str">
        <f>IF(ISBLANK(A422),"",IF(ISERROR(VLOOKUP(A422,'Cadastro-Estoque'!A:J,1,FALSE)),"Produto não cadastrado",VLOOKUP(A422,'Cadastro-Estoque'!A:J,2,FALSE)))</f>
        <v/>
      </c>
      <c r="H422" s="141" t="str">
        <f>IF(ISERROR(VLOOKUP(A422,'Cadastro-Estoque'!A:J,1,FALSE)),"",VLOOKUP(A422,'Cadastro-Estoque'!A:J,3,FALSE))</f>
        <v/>
      </c>
    </row>
    <row r="423" spans="5:8">
      <c r="E423" s="140" t="str">
        <f t="shared" si="6"/>
        <v/>
      </c>
      <c r="F423" s="141" t="str">
        <f>IF(ISERROR(VLOOKUP(A423,'Cadastro-Estoque'!A:J,1,FALSE)),"",VLOOKUP(A423,'Cadastro-Estoque'!A:J,4,FALSE))</f>
        <v/>
      </c>
      <c r="G423" s="141" t="str">
        <f>IF(ISBLANK(A423),"",IF(ISERROR(VLOOKUP(A423,'Cadastro-Estoque'!A:J,1,FALSE)),"Produto não cadastrado",VLOOKUP(A423,'Cadastro-Estoque'!A:J,2,FALSE)))</f>
        <v/>
      </c>
      <c r="H423" s="141" t="str">
        <f>IF(ISERROR(VLOOKUP(A423,'Cadastro-Estoque'!A:J,1,FALSE)),"",VLOOKUP(A423,'Cadastro-Estoque'!A:J,3,FALSE))</f>
        <v/>
      </c>
    </row>
    <row r="424" spans="5:8">
      <c r="E424" s="140" t="str">
        <f t="shared" si="6"/>
        <v/>
      </c>
      <c r="F424" s="141" t="str">
        <f>IF(ISERROR(VLOOKUP(A424,'Cadastro-Estoque'!A:J,1,FALSE)),"",VLOOKUP(A424,'Cadastro-Estoque'!A:J,4,FALSE))</f>
        <v/>
      </c>
      <c r="G424" s="141" t="str">
        <f>IF(ISBLANK(A424),"",IF(ISERROR(VLOOKUP(A424,'Cadastro-Estoque'!A:J,1,FALSE)),"Produto não cadastrado",VLOOKUP(A424,'Cadastro-Estoque'!A:J,2,FALSE)))</f>
        <v/>
      </c>
      <c r="H424" s="141" t="str">
        <f>IF(ISERROR(VLOOKUP(A424,'Cadastro-Estoque'!A:J,1,FALSE)),"",VLOOKUP(A424,'Cadastro-Estoque'!A:J,3,FALSE))</f>
        <v/>
      </c>
    </row>
    <row r="425" spans="5:8">
      <c r="E425" s="140" t="str">
        <f t="shared" si="6"/>
        <v/>
      </c>
      <c r="F425" s="141" t="str">
        <f>IF(ISERROR(VLOOKUP(A425,'Cadastro-Estoque'!A:J,1,FALSE)),"",VLOOKUP(A425,'Cadastro-Estoque'!A:J,4,FALSE))</f>
        <v/>
      </c>
      <c r="G425" s="141" t="str">
        <f>IF(ISBLANK(A425),"",IF(ISERROR(VLOOKUP(A425,'Cadastro-Estoque'!A:J,1,FALSE)),"Produto não cadastrado",VLOOKUP(A425,'Cadastro-Estoque'!A:J,2,FALSE)))</f>
        <v/>
      </c>
      <c r="H425" s="141" t="str">
        <f>IF(ISERROR(VLOOKUP(A425,'Cadastro-Estoque'!A:J,1,FALSE)),"",VLOOKUP(A425,'Cadastro-Estoque'!A:J,3,FALSE))</f>
        <v/>
      </c>
    </row>
    <row r="426" spans="5:8">
      <c r="E426" s="140" t="str">
        <f t="shared" si="6"/>
        <v/>
      </c>
      <c r="F426" s="141" t="str">
        <f>IF(ISERROR(VLOOKUP(A426,'Cadastro-Estoque'!A:J,1,FALSE)),"",VLOOKUP(A426,'Cadastro-Estoque'!A:J,4,FALSE))</f>
        <v/>
      </c>
      <c r="G426" s="141" t="str">
        <f>IF(ISBLANK(A426),"",IF(ISERROR(VLOOKUP(A426,'Cadastro-Estoque'!A:J,1,FALSE)),"Produto não cadastrado",VLOOKUP(A426,'Cadastro-Estoque'!A:J,2,FALSE)))</f>
        <v/>
      </c>
      <c r="H426" s="141" t="str">
        <f>IF(ISERROR(VLOOKUP(A426,'Cadastro-Estoque'!A:J,1,FALSE)),"",VLOOKUP(A426,'Cadastro-Estoque'!A:J,3,FALSE))</f>
        <v/>
      </c>
    </row>
    <row r="427" spans="5:8">
      <c r="E427" s="140" t="str">
        <f t="shared" si="6"/>
        <v/>
      </c>
      <c r="F427" s="141" t="str">
        <f>IF(ISERROR(VLOOKUP(A427,'Cadastro-Estoque'!A:J,1,FALSE)),"",VLOOKUP(A427,'Cadastro-Estoque'!A:J,4,FALSE))</f>
        <v/>
      </c>
      <c r="G427" s="141" t="str">
        <f>IF(ISBLANK(A427),"",IF(ISERROR(VLOOKUP(A427,'Cadastro-Estoque'!A:J,1,FALSE)),"Produto não cadastrado",VLOOKUP(A427,'Cadastro-Estoque'!A:J,2,FALSE)))</f>
        <v/>
      </c>
      <c r="H427" s="141" t="str">
        <f>IF(ISERROR(VLOOKUP(A427,'Cadastro-Estoque'!A:J,1,FALSE)),"",VLOOKUP(A427,'Cadastro-Estoque'!A:J,3,FALSE))</f>
        <v/>
      </c>
    </row>
    <row r="428" spans="5:8">
      <c r="E428" s="140" t="str">
        <f t="shared" si="6"/>
        <v/>
      </c>
      <c r="F428" s="141" t="str">
        <f>IF(ISERROR(VLOOKUP(A428,'Cadastro-Estoque'!A:J,1,FALSE)),"",VLOOKUP(A428,'Cadastro-Estoque'!A:J,4,FALSE))</f>
        <v/>
      </c>
      <c r="G428" s="141" t="str">
        <f>IF(ISBLANK(A428),"",IF(ISERROR(VLOOKUP(A428,'Cadastro-Estoque'!A:J,1,FALSE)),"Produto não cadastrado",VLOOKUP(A428,'Cadastro-Estoque'!A:J,2,FALSE)))</f>
        <v/>
      </c>
      <c r="H428" s="141" t="str">
        <f>IF(ISERROR(VLOOKUP(A428,'Cadastro-Estoque'!A:J,1,FALSE)),"",VLOOKUP(A428,'Cadastro-Estoque'!A:J,3,FALSE))</f>
        <v/>
      </c>
    </row>
    <row r="429" spans="5:8">
      <c r="E429" s="140" t="str">
        <f t="shared" si="6"/>
        <v/>
      </c>
      <c r="F429" s="141" t="str">
        <f>IF(ISERROR(VLOOKUP(A429,'Cadastro-Estoque'!A:J,1,FALSE)),"",VLOOKUP(A429,'Cadastro-Estoque'!A:J,4,FALSE))</f>
        <v/>
      </c>
      <c r="G429" s="141" t="str">
        <f>IF(ISBLANK(A429),"",IF(ISERROR(VLOOKUP(A429,'Cadastro-Estoque'!A:J,1,FALSE)),"Produto não cadastrado",VLOOKUP(A429,'Cadastro-Estoque'!A:J,2,FALSE)))</f>
        <v/>
      </c>
      <c r="H429" s="141" t="str">
        <f>IF(ISERROR(VLOOKUP(A429,'Cadastro-Estoque'!A:J,1,FALSE)),"",VLOOKUP(A429,'Cadastro-Estoque'!A:J,3,FALSE))</f>
        <v/>
      </c>
    </row>
    <row r="430" spans="5:8">
      <c r="E430" s="140" t="str">
        <f t="shared" si="6"/>
        <v/>
      </c>
      <c r="F430" s="141" t="str">
        <f>IF(ISERROR(VLOOKUP(A430,'Cadastro-Estoque'!A:J,1,FALSE)),"",VLOOKUP(A430,'Cadastro-Estoque'!A:J,4,FALSE))</f>
        <v/>
      </c>
      <c r="G430" s="141" t="str">
        <f>IF(ISBLANK(A430),"",IF(ISERROR(VLOOKUP(A430,'Cadastro-Estoque'!A:J,1,FALSE)),"Produto não cadastrado",VLOOKUP(A430,'Cadastro-Estoque'!A:J,2,FALSE)))</f>
        <v/>
      </c>
      <c r="H430" s="141" t="str">
        <f>IF(ISERROR(VLOOKUP(A430,'Cadastro-Estoque'!A:J,1,FALSE)),"",VLOOKUP(A430,'Cadastro-Estoque'!A:J,3,FALSE))</f>
        <v/>
      </c>
    </row>
    <row r="431" spans="5:8">
      <c r="E431" s="140" t="str">
        <f t="shared" si="6"/>
        <v/>
      </c>
      <c r="F431" s="141" t="str">
        <f>IF(ISERROR(VLOOKUP(A431,'Cadastro-Estoque'!A:J,1,FALSE)),"",VLOOKUP(A431,'Cadastro-Estoque'!A:J,4,FALSE))</f>
        <v/>
      </c>
      <c r="G431" s="141" t="str">
        <f>IF(ISBLANK(A431),"",IF(ISERROR(VLOOKUP(A431,'Cadastro-Estoque'!A:J,1,FALSE)),"Produto não cadastrado",VLOOKUP(A431,'Cadastro-Estoque'!A:J,2,FALSE)))</f>
        <v/>
      </c>
      <c r="H431" s="141" t="str">
        <f>IF(ISERROR(VLOOKUP(A431,'Cadastro-Estoque'!A:J,1,FALSE)),"",VLOOKUP(A431,'Cadastro-Estoque'!A:J,3,FALSE))</f>
        <v/>
      </c>
    </row>
    <row r="432" spans="5:8">
      <c r="E432" s="140" t="str">
        <f t="shared" si="6"/>
        <v/>
      </c>
      <c r="F432" s="141" t="str">
        <f>IF(ISERROR(VLOOKUP(A432,'Cadastro-Estoque'!A:J,1,FALSE)),"",VLOOKUP(A432,'Cadastro-Estoque'!A:J,4,FALSE))</f>
        <v/>
      </c>
      <c r="G432" s="141" t="str">
        <f>IF(ISBLANK(A432),"",IF(ISERROR(VLOOKUP(A432,'Cadastro-Estoque'!A:J,1,FALSE)),"Produto não cadastrado",VLOOKUP(A432,'Cadastro-Estoque'!A:J,2,FALSE)))</f>
        <v/>
      </c>
      <c r="H432" s="141" t="str">
        <f>IF(ISERROR(VLOOKUP(A432,'Cadastro-Estoque'!A:J,1,FALSE)),"",VLOOKUP(A432,'Cadastro-Estoque'!A:J,3,FALSE))</f>
        <v/>
      </c>
    </row>
    <row r="433" spans="5:8">
      <c r="E433" s="140" t="str">
        <f t="shared" si="6"/>
        <v/>
      </c>
      <c r="F433" s="141" t="str">
        <f>IF(ISERROR(VLOOKUP(A433,'Cadastro-Estoque'!A:J,1,FALSE)),"",VLOOKUP(A433,'Cadastro-Estoque'!A:J,4,FALSE))</f>
        <v/>
      </c>
      <c r="G433" s="141" t="str">
        <f>IF(ISBLANK(A433),"",IF(ISERROR(VLOOKUP(A433,'Cadastro-Estoque'!A:J,1,FALSE)),"Produto não cadastrado",VLOOKUP(A433,'Cadastro-Estoque'!A:J,2,FALSE)))</f>
        <v/>
      </c>
      <c r="H433" s="141" t="str">
        <f>IF(ISERROR(VLOOKUP(A433,'Cadastro-Estoque'!A:J,1,FALSE)),"",VLOOKUP(A433,'Cadastro-Estoque'!A:J,3,FALSE))</f>
        <v/>
      </c>
    </row>
    <row r="434" spans="5:8">
      <c r="E434" s="140" t="str">
        <f t="shared" si="6"/>
        <v/>
      </c>
      <c r="F434" s="141" t="str">
        <f>IF(ISERROR(VLOOKUP(A434,'Cadastro-Estoque'!A:J,1,FALSE)),"",VLOOKUP(A434,'Cadastro-Estoque'!A:J,4,FALSE))</f>
        <v/>
      </c>
      <c r="G434" s="141" t="str">
        <f>IF(ISBLANK(A434),"",IF(ISERROR(VLOOKUP(A434,'Cadastro-Estoque'!A:J,1,FALSE)),"Produto não cadastrado",VLOOKUP(A434,'Cadastro-Estoque'!A:J,2,FALSE)))</f>
        <v/>
      </c>
      <c r="H434" s="141" t="str">
        <f>IF(ISERROR(VLOOKUP(A434,'Cadastro-Estoque'!A:J,1,FALSE)),"",VLOOKUP(A434,'Cadastro-Estoque'!A:J,3,FALSE))</f>
        <v/>
      </c>
    </row>
    <row r="435" spans="5:8">
      <c r="E435" s="140" t="str">
        <f t="shared" si="6"/>
        <v/>
      </c>
      <c r="F435" s="141" t="str">
        <f>IF(ISERROR(VLOOKUP(A435,'Cadastro-Estoque'!A:J,1,FALSE)),"",VLOOKUP(A435,'Cadastro-Estoque'!A:J,4,FALSE))</f>
        <v/>
      </c>
      <c r="G435" s="141" t="str">
        <f>IF(ISBLANK(A435),"",IF(ISERROR(VLOOKUP(A435,'Cadastro-Estoque'!A:J,1,FALSE)),"Produto não cadastrado",VLOOKUP(A435,'Cadastro-Estoque'!A:J,2,FALSE)))</f>
        <v/>
      </c>
      <c r="H435" s="141" t="str">
        <f>IF(ISERROR(VLOOKUP(A435,'Cadastro-Estoque'!A:J,1,FALSE)),"",VLOOKUP(A435,'Cadastro-Estoque'!A:J,3,FALSE))</f>
        <v/>
      </c>
    </row>
    <row r="436" spans="5:8">
      <c r="E436" s="140" t="str">
        <f t="shared" si="6"/>
        <v/>
      </c>
      <c r="F436" s="141" t="str">
        <f>IF(ISERROR(VLOOKUP(A436,'Cadastro-Estoque'!A:J,1,FALSE)),"",VLOOKUP(A436,'Cadastro-Estoque'!A:J,4,FALSE))</f>
        <v/>
      </c>
      <c r="G436" s="141" t="str">
        <f>IF(ISBLANK(A436),"",IF(ISERROR(VLOOKUP(A436,'Cadastro-Estoque'!A:J,1,FALSE)),"Produto não cadastrado",VLOOKUP(A436,'Cadastro-Estoque'!A:J,2,FALSE)))</f>
        <v/>
      </c>
      <c r="H436" s="141" t="str">
        <f>IF(ISERROR(VLOOKUP(A436,'Cadastro-Estoque'!A:J,1,FALSE)),"",VLOOKUP(A436,'Cadastro-Estoque'!A:J,3,FALSE))</f>
        <v/>
      </c>
    </row>
    <row r="437" spans="5:8">
      <c r="E437" s="140" t="str">
        <f t="shared" si="6"/>
        <v/>
      </c>
      <c r="F437" s="141" t="str">
        <f>IF(ISERROR(VLOOKUP(A437,'Cadastro-Estoque'!A:J,1,FALSE)),"",VLOOKUP(A437,'Cadastro-Estoque'!A:J,4,FALSE))</f>
        <v/>
      </c>
      <c r="G437" s="141" t="str">
        <f>IF(ISBLANK(A437),"",IF(ISERROR(VLOOKUP(A437,'Cadastro-Estoque'!A:J,1,FALSE)),"Produto não cadastrado",VLOOKUP(A437,'Cadastro-Estoque'!A:J,2,FALSE)))</f>
        <v/>
      </c>
      <c r="H437" s="141" t="str">
        <f>IF(ISERROR(VLOOKUP(A437,'Cadastro-Estoque'!A:J,1,FALSE)),"",VLOOKUP(A437,'Cadastro-Estoque'!A:J,3,FALSE))</f>
        <v/>
      </c>
    </row>
    <row r="438" spans="5:8">
      <c r="E438" s="140" t="str">
        <f t="shared" si="6"/>
        <v/>
      </c>
      <c r="F438" s="141" t="str">
        <f>IF(ISERROR(VLOOKUP(A438,'Cadastro-Estoque'!A:J,1,FALSE)),"",VLOOKUP(A438,'Cadastro-Estoque'!A:J,4,FALSE))</f>
        <v/>
      </c>
      <c r="G438" s="141" t="str">
        <f>IF(ISBLANK(A438),"",IF(ISERROR(VLOOKUP(A438,'Cadastro-Estoque'!A:J,1,FALSE)),"Produto não cadastrado",VLOOKUP(A438,'Cadastro-Estoque'!A:J,2,FALSE)))</f>
        <v/>
      </c>
      <c r="H438" s="141" t="str">
        <f>IF(ISERROR(VLOOKUP(A438,'Cadastro-Estoque'!A:J,1,FALSE)),"",VLOOKUP(A438,'Cadastro-Estoque'!A:J,3,FALSE))</f>
        <v/>
      </c>
    </row>
    <row r="439" spans="5:8">
      <c r="E439" s="140" t="str">
        <f t="shared" si="6"/>
        <v/>
      </c>
      <c r="F439" s="141" t="str">
        <f>IF(ISERROR(VLOOKUP(A439,'Cadastro-Estoque'!A:J,1,FALSE)),"",VLOOKUP(A439,'Cadastro-Estoque'!A:J,4,FALSE))</f>
        <v/>
      </c>
      <c r="G439" s="141" t="str">
        <f>IF(ISBLANK(A439),"",IF(ISERROR(VLOOKUP(A439,'Cadastro-Estoque'!A:J,1,FALSE)),"Produto não cadastrado",VLOOKUP(A439,'Cadastro-Estoque'!A:J,2,FALSE)))</f>
        <v/>
      </c>
      <c r="H439" s="141" t="str">
        <f>IF(ISERROR(VLOOKUP(A439,'Cadastro-Estoque'!A:J,1,FALSE)),"",VLOOKUP(A439,'Cadastro-Estoque'!A:J,3,FALSE))</f>
        <v/>
      </c>
    </row>
    <row r="440" spans="5:8">
      <c r="E440" s="140" t="str">
        <f t="shared" si="6"/>
        <v/>
      </c>
      <c r="F440" s="141" t="str">
        <f>IF(ISERROR(VLOOKUP(A440,'Cadastro-Estoque'!A:J,1,FALSE)),"",VLOOKUP(A440,'Cadastro-Estoque'!A:J,4,FALSE))</f>
        <v/>
      </c>
      <c r="G440" s="141" t="str">
        <f>IF(ISBLANK(A440),"",IF(ISERROR(VLOOKUP(A440,'Cadastro-Estoque'!A:J,1,FALSE)),"Produto não cadastrado",VLOOKUP(A440,'Cadastro-Estoque'!A:J,2,FALSE)))</f>
        <v/>
      </c>
      <c r="H440" s="141" t="str">
        <f>IF(ISERROR(VLOOKUP(A440,'Cadastro-Estoque'!A:J,1,FALSE)),"",VLOOKUP(A440,'Cadastro-Estoque'!A:J,3,FALSE))</f>
        <v/>
      </c>
    </row>
    <row r="441" spans="5:8">
      <c r="E441" s="140" t="str">
        <f t="shared" si="6"/>
        <v/>
      </c>
      <c r="F441" s="141" t="str">
        <f>IF(ISERROR(VLOOKUP(A441,'Cadastro-Estoque'!A:J,1,FALSE)),"",VLOOKUP(A441,'Cadastro-Estoque'!A:J,4,FALSE))</f>
        <v/>
      </c>
      <c r="G441" s="141" t="str">
        <f>IF(ISBLANK(A441),"",IF(ISERROR(VLOOKUP(A441,'Cadastro-Estoque'!A:J,1,FALSE)),"Produto não cadastrado",VLOOKUP(A441,'Cadastro-Estoque'!A:J,2,FALSE)))</f>
        <v/>
      </c>
      <c r="H441" s="141" t="str">
        <f>IF(ISERROR(VLOOKUP(A441,'Cadastro-Estoque'!A:J,1,FALSE)),"",VLOOKUP(A441,'Cadastro-Estoque'!A:J,3,FALSE))</f>
        <v/>
      </c>
    </row>
    <row r="442" spans="5:8">
      <c r="E442" s="140" t="str">
        <f t="shared" si="6"/>
        <v/>
      </c>
      <c r="F442" s="141" t="str">
        <f>IF(ISERROR(VLOOKUP(A442,'Cadastro-Estoque'!A:J,1,FALSE)),"",VLOOKUP(A442,'Cadastro-Estoque'!A:J,4,FALSE))</f>
        <v/>
      </c>
      <c r="G442" s="141" t="str">
        <f>IF(ISBLANK(A442),"",IF(ISERROR(VLOOKUP(A442,'Cadastro-Estoque'!A:J,1,FALSE)),"Produto não cadastrado",VLOOKUP(A442,'Cadastro-Estoque'!A:J,2,FALSE)))</f>
        <v/>
      </c>
      <c r="H442" s="141" t="str">
        <f>IF(ISERROR(VLOOKUP(A442,'Cadastro-Estoque'!A:J,1,FALSE)),"",VLOOKUP(A442,'Cadastro-Estoque'!A:J,3,FALSE))</f>
        <v/>
      </c>
    </row>
    <row r="443" spans="5:8">
      <c r="E443" s="140" t="str">
        <f t="shared" si="6"/>
        <v/>
      </c>
      <c r="F443" s="141" t="str">
        <f>IF(ISERROR(VLOOKUP(A443,'Cadastro-Estoque'!A:J,1,FALSE)),"",VLOOKUP(A443,'Cadastro-Estoque'!A:J,4,FALSE))</f>
        <v/>
      </c>
      <c r="G443" s="141" t="str">
        <f>IF(ISBLANK(A443),"",IF(ISERROR(VLOOKUP(A443,'Cadastro-Estoque'!A:J,1,FALSE)),"Produto não cadastrado",VLOOKUP(A443,'Cadastro-Estoque'!A:J,2,FALSE)))</f>
        <v/>
      </c>
      <c r="H443" s="141" t="str">
        <f>IF(ISERROR(VLOOKUP(A443,'Cadastro-Estoque'!A:J,1,FALSE)),"",VLOOKUP(A443,'Cadastro-Estoque'!A:J,3,FALSE))</f>
        <v/>
      </c>
    </row>
    <row r="444" spans="5:8">
      <c r="E444" s="140" t="str">
        <f t="shared" si="6"/>
        <v/>
      </c>
      <c r="F444" s="141" t="str">
        <f>IF(ISERROR(VLOOKUP(A444,'Cadastro-Estoque'!A:J,1,FALSE)),"",VLOOKUP(A444,'Cadastro-Estoque'!A:J,4,FALSE))</f>
        <v/>
      </c>
      <c r="G444" s="141" t="str">
        <f>IF(ISBLANK(A444),"",IF(ISERROR(VLOOKUP(A444,'Cadastro-Estoque'!A:J,1,FALSE)),"Produto não cadastrado",VLOOKUP(A444,'Cadastro-Estoque'!A:J,2,FALSE)))</f>
        <v/>
      </c>
      <c r="H444" s="141" t="str">
        <f>IF(ISERROR(VLOOKUP(A444,'Cadastro-Estoque'!A:J,1,FALSE)),"",VLOOKUP(A444,'Cadastro-Estoque'!A:J,3,FALSE))</f>
        <v/>
      </c>
    </row>
    <row r="445" spans="5:8">
      <c r="E445" s="140" t="str">
        <f t="shared" si="6"/>
        <v/>
      </c>
      <c r="F445" s="141" t="str">
        <f>IF(ISERROR(VLOOKUP(A445,'Cadastro-Estoque'!A:J,1,FALSE)),"",VLOOKUP(A445,'Cadastro-Estoque'!A:J,4,FALSE))</f>
        <v/>
      </c>
      <c r="G445" s="141" t="str">
        <f>IF(ISBLANK(A445),"",IF(ISERROR(VLOOKUP(A445,'Cadastro-Estoque'!A:J,1,FALSE)),"Produto não cadastrado",VLOOKUP(A445,'Cadastro-Estoque'!A:J,2,FALSE)))</f>
        <v/>
      </c>
      <c r="H445" s="141" t="str">
        <f>IF(ISERROR(VLOOKUP(A445,'Cadastro-Estoque'!A:J,1,FALSE)),"",VLOOKUP(A445,'Cadastro-Estoque'!A:J,3,FALSE))</f>
        <v/>
      </c>
    </row>
    <row r="446" spans="5:8">
      <c r="E446" s="140" t="str">
        <f t="shared" si="6"/>
        <v/>
      </c>
      <c r="F446" s="141" t="str">
        <f>IF(ISERROR(VLOOKUP(A446,'Cadastro-Estoque'!A:J,1,FALSE)),"",VLOOKUP(A446,'Cadastro-Estoque'!A:J,4,FALSE))</f>
        <v/>
      </c>
      <c r="G446" s="141" t="str">
        <f>IF(ISBLANK(A446),"",IF(ISERROR(VLOOKUP(A446,'Cadastro-Estoque'!A:J,1,FALSE)),"Produto não cadastrado",VLOOKUP(A446,'Cadastro-Estoque'!A:J,2,FALSE)))</f>
        <v/>
      </c>
      <c r="H446" s="141" t="str">
        <f>IF(ISERROR(VLOOKUP(A446,'Cadastro-Estoque'!A:J,1,FALSE)),"",VLOOKUP(A446,'Cadastro-Estoque'!A:J,3,FALSE))</f>
        <v/>
      </c>
    </row>
    <row r="447" spans="5:8">
      <c r="E447" s="140" t="str">
        <f t="shared" si="6"/>
        <v/>
      </c>
      <c r="F447" s="141" t="str">
        <f>IF(ISERROR(VLOOKUP(A447,'Cadastro-Estoque'!A:J,1,FALSE)),"",VLOOKUP(A447,'Cadastro-Estoque'!A:J,4,FALSE))</f>
        <v/>
      </c>
      <c r="G447" s="141" t="str">
        <f>IF(ISBLANK(A447),"",IF(ISERROR(VLOOKUP(A447,'Cadastro-Estoque'!A:J,1,FALSE)),"Produto não cadastrado",VLOOKUP(A447,'Cadastro-Estoque'!A:J,2,FALSE)))</f>
        <v/>
      </c>
      <c r="H447" s="141" t="str">
        <f>IF(ISERROR(VLOOKUP(A447,'Cadastro-Estoque'!A:J,1,FALSE)),"",VLOOKUP(A447,'Cadastro-Estoque'!A:J,3,FALSE))</f>
        <v/>
      </c>
    </row>
    <row r="448" spans="5:8">
      <c r="E448" s="140" t="str">
        <f t="shared" si="6"/>
        <v/>
      </c>
      <c r="F448" s="141" t="str">
        <f>IF(ISERROR(VLOOKUP(A448,'Cadastro-Estoque'!A:J,1,FALSE)),"",VLOOKUP(A448,'Cadastro-Estoque'!A:J,4,FALSE))</f>
        <v/>
      </c>
      <c r="G448" s="141" t="str">
        <f>IF(ISBLANK(A448),"",IF(ISERROR(VLOOKUP(A448,'Cadastro-Estoque'!A:J,1,FALSE)),"Produto não cadastrado",VLOOKUP(A448,'Cadastro-Estoque'!A:J,2,FALSE)))</f>
        <v/>
      </c>
      <c r="H448" s="141" t="str">
        <f>IF(ISERROR(VLOOKUP(A448,'Cadastro-Estoque'!A:J,1,FALSE)),"",VLOOKUP(A448,'Cadastro-Estoque'!A:J,3,FALSE))</f>
        <v/>
      </c>
    </row>
    <row r="449" spans="5:8">
      <c r="E449" s="140" t="str">
        <f t="shared" si="6"/>
        <v/>
      </c>
      <c r="F449" s="141" t="str">
        <f>IF(ISERROR(VLOOKUP(A449,'Cadastro-Estoque'!A:J,1,FALSE)),"",VLOOKUP(A449,'Cadastro-Estoque'!A:J,4,FALSE))</f>
        <v/>
      </c>
      <c r="G449" s="141" t="str">
        <f>IF(ISBLANK(A449),"",IF(ISERROR(VLOOKUP(A449,'Cadastro-Estoque'!A:J,1,FALSE)),"Produto não cadastrado",VLOOKUP(A449,'Cadastro-Estoque'!A:J,2,FALSE)))</f>
        <v/>
      </c>
      <c r="H449" s="141" t="str">
        <f>IF(ISERROR(VLOOKUP(A449,'Cadastro-Estoque'!A:J,1,FALSE)),"",VLOOKUP(A449,'Cadastro-Estoque'!A:J,3,FALSE))</f>
        <v/>
      </c>
    </row>
    <row r="450" spans="5:8">
      <c r="E450" s="140" t="str">
        <f t="shared" si="6"/>
        <v/>
      </c>
      <c r="F450" s="141" t="str">
        <f>IF(ISERROR(VLOOKUP(A450,'Cadastro-Estoque'!A:J,1,FALSE)),"",VLOOKUP(A450,'Cadastro-Estoque'!A:J,4,FALSE))</f>
        <v/>
      </c>
      <c r="G450" s="141" t="str">
        <f>IF(ISBLANK(A450),"",IF(ISERROR(VLOOKUP(A450,'Cadastro-Estoque'!A:J,1,FALSE)),"Produto não cadastrado",VLOOKUP(A450,'Cadastro-Estoque'!A:J,2,FALSE)))</f>
        <v/>
      </c>
      <c r="H450" s="141" t="str">
        <f>IF(ISERROR(VLOOKUP(A450,'Cadastro-Estoque'!A:J,1,FALSE)),"",VLOOKUP(A450,'Cadastro-Estoque'!A:J,3,FALSE))</f>
        <v/>
      </c>
    </row>
    <row r="451" spans="5:8">
      <c r="E451" s="140" t="str">
        <f t="shared" si="6"/>
        <v/>
      </c>
      <c r="F451" s="141" t="str">
        <f>IF(ISERROR(VLOOKUP(A451,'Cadastro-Estoque'!A:J,1,FALSE)),"",VLOOKUP(A451,'Cadastro-Estoque'!A:J,4,FALSE))</f>
        <v/>
      </c>
      <c r="G451" s="141" t="str">
        <f>IF(ISBLANK(A451),"",IF(ISERROR(VLOOKUP(A451,'Cadastro-Estoque'!A:J,1,FALSE)),"Produto não cadastrado",VLOOKUP(A451,'Cadastro-Estoque'!A:J,2,FALSE)))</f>
        <v/>
      </c>
      <c r="H451" s="141" t="str">
        <f>IF(ISERROR(VLOOKUP(A451,'Cadastro-Estoque'!A:J,1,FALSE)),"",VLOOKUP(A451,'Cadastro-Estoque'!A:J,3,FALSE))</f>
        <v/>
      </c>
    </row>
    <row r="452" spans="5:8">
      <c r="E452" s="140" t="str">
        <f t="shared" ref="E452:E515" si="7">IF(ISBLANK(A452),"",C452*D452)</f>
        <v/>
      </c>
      <c r="F452" s="141" t="str">
        <f>IF(ISERROR(VLOOKUP(A452,'Cadastro-Estoque'!A:J,1,FALSE)),"",VLOOKUP(A452,'Cadastro-Estoque'!A:J,4,FALSE))</f>
        <v/>
      </c>
      <c r="G452" s="141" t="str">
        <f>IF(ISBLANK(A452),"",IF(ISERROR(VLOOKUP(A452,'Cadastro-Estoque'!A:J,1,FALSE)),"Produto não cadastrado",VLOOKUP(A452,'Cadastro-Estoque'!A:J,2,FALSE)))</f>
        <v/>
      </c>
      <c r="H452" s="141" t="str">
        <f>IF(ISERROR(VLOOKUP(A452,'Cadastro-Estoque'!A:J,1,FALSE)),"",VLOOKUP(A452,'Cadastro-Estoque'!A:J,3,FALSE))</f>
        <v/>
      </c>
    </row>
    <row r="453" spans="5:8">
      <c r="E453" s="140" t="str">
        <f t="shared" si="7"/>
        <v/>
      </c>
      <c r="F453" s="141" t="str">
        <f>IF(ISERROR(VLOOKUP(A453,'Cadastro-Estoque'!A:J,1,FALSE)),"",VLOOKUP(A453,'Cadastro-Estoque'!A:J,4,FALSE))</f>
        <v/>
      </c>
      <c r="G453" s="141" t="str">
        <f>IF(ISBLANK(A453),"",IF(ISERROR(VLOOKUP(A453,'Cadastro-Estoque'!A:J,1,FALSE)),"Produto não cadastrado",VLOOKUP(A453,'Cadastro-Estoque'!A:J,2,FALSE)))</f>
        <v/>
      </c>
      <c r="H453" s="141" t="str">
        <f>IF(ISERROR(VLOOKUP(A453,'Cadastro-Estoque'!A:J,1,FALSE)),"",VLOOKUP(A453,'Cadastro-Estoque'!A:J,3,FALSE))</f>
        <v/>
      </c>
    </row>
    <row r="454" spans="5:8">
      <c r="E454" s="140" t="str">
        <f t="shared" si="7"/>
        <v/>
      </c>
      <c r="F454" s="141" t="str">
        <f>IF(ISERROR(VLOOKUP(A454,'Cadastro-Estoque'!A:J,1,FALSE)),"",VLOOKUP(A454,'Cadastro-Estoque'!A:J,4,FALSE))</f>
        <v/>
      </c>
      <c r="G454" s="141" t="str">
        <f>IF(ISBLANK(A454),"",IF(ISERROR(VLOOKUP(A454,'Cadastro-Estoque'!A:J,1,FALSE)),"Produto não cadastrado",VLOOKUP(A454,'Cadastro-Estoque'!A:J,2,FALSE)))</f>
        <v/>
      </c>
      <c r="H454" s="141" t="str">
        <f>IF(ISERROR(VLOOKUP(A454,'Cadastro-Estoque'!A:J,1,FALSE)),"",VLOOKUP(A454,'Cadastro-Estoque'!A:J,3,FALSE))</f>
        <v/>
      </c>
    </row>
    <row r="455" spans="5:8">
      <c r="E455" s="140" t="str">
        <f t="shared" si="7"/>
        <v/>
      </c>
      <c r="F455" s="141" t="str">
        <f>IF(ISERROR(VLOOKUP(A455,'Cadastro-Estoque'!A:J,1,FALSE)),"",VLOOKUP(A455,'Cadastro-Estoque'!A:J,4,FALSE))</f>
        <v/>
      </c>
      <c r="G455" s="141" t="str">
        <f>IF(ISBLANK(A455),"",IF(ISERROR(VLOOKUP(A455,'Cadastro-Estoque'!A:J,1,FALSE)),"Produto não cadastrado",VLOOKUP(A455,'Cadastro-Estoque'!A:J,2,FALSE)))</f>
        <v/>
      </c>
      <c r="H455" s="141" t="str">
        <f>IF(ISERROR(VLOOKUP(A455,'Cadastro-Estoque'!A:J,1,FALSE)),"",VLOOKUP(A455,'Cadastro-Estoque'!A:J,3,FALSE))</f>
        <v/>
      </c>
    </row>
    <row r="456" spans="5:8">
      <c r="E456" s="140" t="str">
        <f t="shared" si="7"/>
        <v/>
      </c>
      <c r="F456" s="141" t="str">
        <f>IF(ISERROR(VLOOKUP(A456,'Cadastro-Estoque'!A:J,1,FALSE)),"",VLOOKUP(A456,'Cadastro-Estoque'!A:J,4,FALSE))</f>
        <v/>
      </c>
      <c r="G456" s="141" t="str">
        <f>IF(ISBLANK(A456),"",IF(ISERROR(VLOOKUP(A456,'Cadastro-Estoque'!A:J,1,FALSE)),"Produto não cadastrado",VLOOKUP(A456,'Cadastro-Estoque'!A:J,2,FALSE)))</f>
        <v/>
      </c>
      <c r="H456" s="141" t="str">
        <f>IF(ISERROR(VLOOKUP(A456,'Cadastro-Estoque'!A:J,1,FALSE)),"",VLOOKUP(A456,'Cadastro-Estoque'!A:J,3,FALSE))</f>
        <v/>
      </c>
    </row>
    <row r="457" spans="5:8">
      <c r="E457" s="140" t="str">
        <f t="shared" si="7"/>
        <v/>
      </c>
      <c r="F457" s="141" t="str">
        <f>IF(ISERROR(VLOOKUP(A457,'Cadastro-Estoque'!A:J,1,FALSE)),"",VLOOKUP(A457,'Cadastro-Estoque'!A:J,4,FALSE))</f>
        <v/>
      </c>
      <c r="G457" s="141" t="str">
        <f>IF(ISBLANK(A457),"",IF(ISERROR(VLOOKUP(A457,'Cadastro-Estoque'!A:J,1,FALSE)),"Produto não cadastrado",VLOOKUP(A457,'Cadastro-Estoque'!A:J,2,FALSE)))</f>
        <v/>
      </c>
      <c r="H457" s="141" t="str">
        <f>IF(ISERROR(VLOOKUP(A457,'Cadastro-Estoque'!A:J,1,FALSE)),"",VLOOKUP(A457,'Cadastro-Estoque'!A:J,3,FALSE))</f>
        <v/>
      </c>
    </row>
    <row r="458" spans="5:8">
      <c r="E458" s="140" t="str">
        <f t="shared" si="7"/>
        <v/>
      </c>
      <c r="F458" s="141" t="str">
        <f>IF(ISERROR(VLOOKUP(A458,'Cadastro-Estoque'!A:J,1,FALSE)),"",VLOOKUP(A458,'Cadastro-Estoque'!A:J,4,FALSE))</f>
        <v/>
      </c>
      <c r="G458" s="141" t="str">
        <f>IF(ISBLANK(A458),"",IF(ISERROR(VLOOKUP(A458,'Cadastro-Estoque'!A:J,1,FALSE)),"Produto não cadastrado",VLOOKUP(A458,'Cadastro-Estoque'!A:J,2,FALSE)))</f>
        <v/>
      </c>
      <c r="H458" s="141" t="str">
        <f>IF(ISERROR(VLOOKUP(A458,'Cadastro-Estoque'!A:J,1,FALSE)),"",VLOOKUP(A458,'Cadastro-Estoque'!A:J,3,FALSE))</f>
        <v/>
      </c>
    </row>
    <row r="459" spans="5:8">
      <c r="E459" s="140" t="str">
        <f t="shared" si="7"/>
        <v/>
      </c>
      <c r="F459" s="141" t="str">
        <f>IF(ISERROR(VLOOKUP(A459,'Cadastro-Estoque'!A:J,1,FALSE)),"",VLOOKUP(A459,'Cadastro-Estoque'!A:J,4,FALSE))</f>
        <v/>
      </c>
      <c r="G459" s="141" t="str">
        <f>IF(ISBLANK(A459),"",IF(ISERROR(VLOOKUP(A459,'Cadastro-Estoque'!A:J,1,FALSE)),"Produto não cadastrado",VLOOKUP(A459,'Cadastro-Estoque'!A:J,2,FALSE)))</f>
        <v/>
      </c>
      <c r="H459" s="141" t="str">
        <f>IF(ISERROR(VLOOKUP(A459,'Cadastro-Estoque'!A:J,1,FALSE)),"",VLOOKUP(A459,'Cadastro-Estoque'!A:J,3,FALSE))</f>
        <v/>
      </c>
    </row>
    <row r="460" spans="5:8">
      <c r="E460" s="140" t="str">
        <f t="shared" si="7"/>
        <v/>
      </c>
      <c r="F460" s="141" t="str">
        <f>IF(ISERROR(VLOOKUP(A460,'Cadastro-Estoque'!A:J,1,FALSE)),"",VLOOKUP(A460,'Cadastro-Estoque'!A:J,4,FALSE))</f>
        <v/>
      </c>
      <c r="G460" s="141" t="str">
        <f>IF(ISBLANK(A460),"",IF(ISERROR(VLOOKUP(A460,'Cadastro-Estoque'!A:J,1,FALSE)),"Produto não cadastrado",VLOOKUP(A460,'Cadastro-Estoque'!A:J,2,FALSE)))</f>
        <v/>
      </c>
      <c r="H460" s="141" t="str">
        <f>IF(ISERROR(VLOOKUP(A460,'Cadastro-Estoque'!A:J,1,FALSE)),"",VLOOKUP(A460,'Cadastro-Estoque'!A:J,3,FALSE))</f>
        <v/>
      </c>
    </row>
    <row r="461" spans="5:8">
      <c r="E461" s="140" t="str">
        <f t="shared" si="7"/>
        <v/>
      </c>
      <c r="F461" s="141" t="str">
        <f>IF(ISERROR(VLOOKUP(A461,'Cadastro-Estoque'!A:J,1,FALSE)),"",VLOOKUP(A461,'Cadastro-Estoque'!A:J,4,FALSE))</f>
        <v/>
      </c>
      <c r="G461" s="141" t="str">
        <f>IF(ISBLANK(A461),"",IF(ISERROR(VLOOKUP(A461,'Cadastro-Estoque'!A:J,1,FALSE)),"Produto não cadastrado",VLOOKUP(A461,'Cadastro-Estoque'!A:J,2,FALSE)))</f>
        <v/>
      </c>
      <c r="H461" s="141" t="str">
        <f>IF(ISERROR(VLOOKUP(A461,'Cadastro-Estoque'!A:J,1,FALSE)),"",VLOOKUP(A461,'Cadastro-Estoque'!A:J,3,FALSE))</f>
        <v/>
      </c>
    </row>
    <row r="462" spans="5:8">
      <c r="E462" s="140" t="str">
        <f t="shared" si="7"/>
        <v/>
      </c>
      <c r="F462" s="141" t="str">
        <f>IF(ISERROR(VLOOKUP(A462,'Cadastro-Estoque'!A:J,1,FALSE)),"",VLOOKUP(A462,'Cadastro-Estoque'!A:J,4,FALSE))</f>
        <v/>
      </c>
      <c r="G462" s="141" t="str">
        <f>IF(ISBLANK(A462),"",IF(ISERROR(VLOOKUP(A462,'Cadastro-Estoque'!A:J,1,FALSE)),"Produto não cadastrado",VLOOKUP(A462,'Cadastro-Estoque'!A:J,2,FALSE)))</f>
        <v/>
      </c>
      <c r="H462" s="141" t="str">
        <f>IF(ISERROR(VLOOKUP(A462,'Cadastro-Estoque'!A:J,1,FALSE)),"",VLOOKUP(A462,'Cadastro-Estoque'!A:J,3,FALSE))</f>
        <v/>
      </c>
    </row>
    <row r="463" spans="5:8">
      <c r="E463" s="140" t="str">
        <f t="shared" si="7"/>
        <v/>
      </c>
      <c r="F463" s="141" t="str">
        <f>IF(ISERROR(VLOOKUP(A463,'Cadastro-Estoque'!A:J,1,FALSE)),"",VLOOKUP(A463,'Cadastro-Estoque'!A:J,4,FALSE))</f>
        <v/>
      </c>
      <c r="G463" s="141" t="str">
        <f>IF(ISBLANK(A463),"",IF(ISERROR(VLOOKUP(A463,'Cadastro-Estoque'!A:J,1,FALSE)),"Produto não cadastrado",VLOOKUP(A463,'Cadastro-Estoque'!A:J,2,FALSE)))</f>
        <v/>
      </c>
      <c r="H463" s="141" t="str">
        <f>IF(ISERROR(VLOOKUP(A463,'Cadastro-Estoque'!A:J,1,FALSE)),"",VLOOKUP(A463,'Cadastro-Estoque'!A:J,3,FALSE))</f>
        <v/>
      </c>
    </row>
    <row r="464" spans="5:8">
      <c r="E464" s="140" t="str">
        <f t="shared" si="7"/>
        <v/>
      </c>
      <c r="F464" s="141" t="str">
        <f>IF(ISERROR(VLOOKUP(A464,'Cadastro-Estoque'!A:J,1,FALSE)),"",VLOOKUP(A464,'Cadastro-Estoque'!A:J,4,FALSE))</f>
        <v/>
      </c>
      <c r="G464" s="141" t="str">
        <f>IF(ISBLANK(A464),"",IF(ISERROR(VLOOKUP(A464,'Cadastro-Estoque'!A:J,1,FALSE)),"Produto não cadastrado",VLOOKUP(A464,'Cadastro-Estoque'!A:J,2,FALSE)))</f>
        <v/>
      </c>
      <c r="H464" s="141" t="str">
        <f>IF(ISERROR(VLOOKUP(A464,'Cadastro-Estoque'!A:J,1,FALSE)),"",VLOOKUP(A464,'Cadastro-Estoque'!A:J,3,FALSE))</f>
        <v/>
      </c>
    </row>
    <row r="465" spans="5:8">
      <c r="E465" s="140" t="str">
        <f t="shared" si="7"/>
        <v/>
      </c>
      <c r="F465" s="141" t="str">
        <f>IF(ISERROR(VLOOKUP(A465,'Cadastro-Estoque'!A:J,1,FALSE)),"",VLOOKUP(A465,'Cadastro-Estoque'!A:J,4,FALSE))</f>
        <v/>
      </c>
      <c r="G465" s="141" t="str">
        <f>IF(ISBLANK(A465),"",IF(ISERROR(VLOOKUP(A465,'Cadastro-Estoque'!A:J,1,FALSE)),"Produto não cadastrado",VLOOKUP(A465,'Cadastro-Estoque'!A:J,2,FALSE)))</f>
        <v/>
      </c>
      <c r="H465" s="141" t="str">
        <f>IF(ISERROR(VLOOKUP(A465,'Cadastro-Estoque'!A:J,1,FALSE)),"",VLOOKUP(A465,'Cadastro-Estoque'!A:J,3,FALSE))</f>
        <v/>
      </c>
    </row>
    <row r="466" spans="5:8">
      <c r="E466" s="140" t="str">
        <f t="shared" si="7"/>
        <v/>
      </c>
      <c r="F466" s="141" t="str">
        <f>IF(ISERROR(VLOOKUP(A466,'Cadastro-Estoque'!A:J,1,FALSE)),"",VLOOKUP(A466,'Cadastro-Estoque'!A:J,4,FALSE))</f>
        <v/>
      </c>
      <c r="G466" s="141" t="str">
        <f>IF(ISBLANK(A466),"",IF(ISERROR(VLOOKUP(A466,'Cadastro-Estoque'!A:J,1,FALSE)),"Produto não cadastrado",VLOOKUP(A466,'Cadastro-Estoque'!A:J,2,FALSE)))</f>
        <v/>
      </c>
      <c r="H466" s="141" t="str">
        <f>IF(ISERROR(VLOOKUP(A466,'Cadastro-Estoque'!A:J,1,FALSE)),"",VLOOKUP(A466,'Cadastro-Estoque'!A:J,3,FALSE))</f>
        <v/>
      </c>
    </row>
    <row r="467" spans="5:8">
      <c r="E467" s="140" t="str">
        <f t="shared" si="7"/>
        <v/>
      </c>
      <c r="F467" s="141" t="str">
        <f>IF(ISERROR(VLOOKUP(A467,'Cadastro-Estoque'!A:J,1,FALSE)),"",VLOOKUP(A467,'Cadastro-Estoque'!A:J,4,FALSE))</f>
        <v/>
      </c>
      <c r="G467" s="141" t="str">
        <f>IF(ISBLANK(A467),"",IF(ISERROR(VLOOKUP(A467,'Cadastro-Estoque'!A:J,1,FALSE)),"Produto não cadastrado",VLOOKUP(A467,'Cadastro-Estoque'!A:J,2,FALSE)))</f>
        <v/>
      </c>
      <c r="H467" s="141" t="str">
        <f>IF(ISERROR(VLOOKUP(A467,'Cadastro-Estoque'!A:J,1,FALSE)),"",VLOOKUP(A467,'Cadastro-Estoque'!A:J,3,FALSE))</f>
        <v/>
      </c>
    </row>
    <row r="468" spans="5:8">
      <c r="E468" s="140" t="str">
        <f t="shared" si="7"/>
        <v/>
      </c>
      <c r="F468" s="141" t="str">
        <f>IF(ISERROR(VLOOKUP(A468,'Cadastro-Estoque'!A:J,1,FALSE)),"",VLOOKUP(A468,'Cadastro-Estoque'!A:J,4,FALSE))</f>
        <v/>
      </c>
      <c r="G468" s="141" t="str">
        <f>IF(ISBLANK(A468),"",IF(ISERROR(VLOOKUP(A468,'Cadastro-Estoque'!A:J,1,FALSE)),"Produto não cadastrado",VLOOKUP(A468,'Cadastro-Estoque'!A:J,2,FALSE)))</f>
        <v/>
      </c>
      <c r="H468" s="141" t="str">
        <f>IF(ISERROR(VLOOKUP(A468,'Cadastro-Estoque'!A:J,1,FALSE)),"",VLOOKUP(A468,'Cadastro-Estoque'!A:J,3,FALSE))</f>
        <v/>
      </c>
    </row>
    <row r="469" spans="5:8">
      <c r="E469" s="140" t="str">
        <f t="shared" si="7"/>
        <v/>
      </c>
      <c r="F469" s="141" t="str">
        <f>IF(ISERROR(VLOOKUP(A469,'Cadastro-Estoque'!A:J,1,FALSE)),"",VLOOKUP(A469,'Cadastro-Estoque'!A:J,4,FALSE))</f>
        <v/>
      </c>
      <c r="G469" s="141" t="str">
        <f>IF(ISBLANK(A469),"",IF(ISERROR(VLOOKUP(A469,'Cadastro-Estoque'!A:J,1,FALSE)),"Produto não cadastrado",VLOOKUP(A469,'Cadastro-Estoque'!A:J,2,FALSE)))</f>
        <v/>
      </c>
      <c r="H469" s="141" t="str">
        <f>IF(ISERROR(VLOOKUP(A469,'Cadastro-Estoque'!A:J,1,FALSE)),"",VLOOKUP(A469,'Cadastro-Estoque'!A:J,3,FALSE))</f>
        <v/>
      </c>
    </row>
    <row r="470" spans="5:8">
      <c r="E470" s="140" t="str">
        <f t="shared" si="7"/>
        <v/>
      </c>
      <c r="F470" s="141" t="str">
        <f>IF(ISERROR(VLOOKUP(A470,'Cadastro-Estoque'!A:J,1,FALSE)),"",VLOOKUP(A470,'Cadastro-Estoque'!A:J,4,FALSE))</f>
        <v/>
      </c>
      <c r="G470" s="141" t="str">
        <f>IF(ISBLANK(A470),"",IF(ISERROR(VLOOKUP(A470,'Cadastro-Estoque'!A:J,1,FALSE)),"Produto não cadastrado",VLOOKUP(A470,'Cadastro-Estoque'!A:J,2,FALSE)))</f>
        <v/>
      </c>
      <c r="H470" s="141" t="str">
        <f>IF(ISERROR(VLOOKUP(A470,'Cadastro-Estoque'!A:J,1,FALSE)),"",VLOOKUP(A470,'Cadastro-Estoque'!A:J,3,FALSE))</f>
        <v/>
      </c>
    </row>
    <row r="471" spans="5:8">
      <c r="E471" s="140" t="str">
        <f t="shared" si="7"/>
        <v/>
      </c>
      <c r="F471" s="141" t="str">
        <f>IF(ISERROR(VLOOKUP(A471,'Cadastro-Estoque'!A:J,1,FALSE)),"",VLOOKUP(A471,'Cadastro-Estoque'!A:J,4,FALSE))</f>
        <v/>
      </c>
      <c r="G471" s="141" t="str">
        <f>IF(ISBLANK(A471),"",IF(ISERROR(VLOOKUP(A471,'Cadastro-Estoque'!A:J,1,FALSE)),"Produto não cadastrado",VLOOKUP(A471,'Cadastro-Estoque'!A:J,2,FALSE)))</f>
        <v/>
      </c>
      <c r="H471" s="141" t="str">
        <f>IF(ISERROR(VLOOKUP(A471,'Cadastro-Estoque'!A:J,1,FALSE)),"",VLOOKUP(A471,'Cadastro-Estoque'!A:J,3,FALSE))</f>
        <v/>
      </c>
    </row>
    <row r="472" spans="5:8">
      <c r="E472" s="140" t="str">
        <f t="shared" si="7"/>
        <v/>
      </c>
      <c r="F472" s="141" t="str">
        <f>IF(ISERROR(VLOOKUP(A472,'Cadastro-Estoque'!A:J,1,FALSE)),"",VLOOKUP(A472,'Cadastro-Estoque'!A:J,4,FALSE))</f>
        <v/>
      </c>
      <c r="G472" s="141" t="str">
        <f>IF(ISBLANK(A472),"",IF(ISERROR(VLOOKUP(A472,'Cadastro-Estoque'!A:J,1,FALSE)),"Produto não cadastrado",VLOOKUP(A472,'Cadastro-Estoque'!A:J,2,FALSE)))</f>
        <v/>
      </c>
      <c r="H472" s="141" t="str">
        <f>IF(ISERROR(VLOOKUP(A472,'Cadastro-Estoque'!A:J,1,FALSE)),"",VLOOKUP(A472,'Cadastro-Estoque'!A:J,3,FALSE))</f>
        <v/>
      </c>
    </row>
    <row r="473" spans="5:8">
      <c r="E473" s="140" t="str">
        <f t="shared" si="7"/>
        <v/>
      </c>
      <c r="F473" s="141" t="str">
        <f>IF(ISERROR(VLOOKUP(A473,'Cadastro-Estoque'!A:J,1,FALSE)),"",VLOOKUP(A473,'Cadastro-Estoque'!A:J,4,FALSE))</f>
        <v/>
      </c>
      <c r="G473" s="141" t="str">
        <f>IF(ISBLANK(A473),"",IF(ISERROR(VLOOKUP(A473,'Cadastro-Estoque'!A:J,1,FALSE)),"Produto não cadastrado",VLOOKUP(A473,'Cadastro-Estoque'!A:J,2,FALSE)))</f>
        <v/>
      </c>
      <c r="H473" s="141" t="str">
        <f>IF(ISERROR(VLOOKUP(A473,'Cadastro-Estoque'!A:J,1,FALSE)),"",VLOOKUP(A473,'Cadastro-Estoque'!A:J,3,FALSE))</f>
        <v/>
      </c>
    </row>
    <row r="474" spans="5:8">
      <c r="E474" s="140" t="str">
        <f t="shared" si="7"/>
        <v/>
      </c>
      <c r="F474" s="141" t="str">
        <f>IF(ISERROR(VLOOKUP(A474,'Cadastro-Estoque'!A:J,1,FALSE)),"",VLOOKUP(A474,'Cadastro-Estoque'!A:J,4,FALSE))</f>
        <v/>
      </c>
      <c r="G474" s="141" t="str">
        <f>IF(ISBLANK(A474),"",IF(ISERROR(VLOOKUP(A474,'Cadastro-Estoque'!A:J,1,FALSE)),"Produto não cadastrado",VLOOKUP(A474,'Cadastro-Estoque'!A:J,2,FALSE)))</f>
        <v/>
      </c>
      <c r="H474" s="141" t="str">
        <f>IF(ISERROR(VLOOKUP(A474,'Cadastro-Estoque'!A:J,1,FALSE)),"",VLOOKUP(A474,'Cadastro-Estoque'!A:J,3,FALSE))</f>
        <v/>
      </c>
    </row>
    <row r="475" spans="5:8">
      <c r="E475" s="140" t="str">
        <f t="shared" si="7"/>
        <v/>
      </c>
      <c r="F475" s="141" t="str">
        <f>IF(ISERROR(VLOOKUP(A475,'Cadastro-Estoque'!A:J,1,FALSE)),"",VLOOKUP(A475,'Cadastro-Estoque'!A:J,4,FALSE))</f>
        <v/>
      </c>
      <c r="G475" s="141" t="str">
        <f>IF(ISBLANK(A475),"",IF(ISERROR(VLOOKUP(A475,'Cadastro-Estoque'!A:J,1,FALSE)),"Produto não cadastrado",VLOOKUP(A475,'Cadastro-Estoque'!A:J,2,FALSE)))</f>
        <v/>
      </c>
      <c r="H475" s="141" t="str">
        <f>IF(ISERROR(VLOOKUP(A475,'Cadastro-Estoque'!A:J,1,FALSE)),"",VLOOKUP(A475,'Cadastro-Estoque'!A:J,3,FALSE))</f>
        <v/>
      </c>
    </row>
    <row r="476" spans="5:8">
      <c r="E476" s="140" t="str">
        <f t="shared" si="7"/>
        <v/>
      </c>
      <c r="F476" s="141" t="str">
        <f>IF(ISERROR(VLOOKUP(A476,'Cadastro-Estoque'!A:J,1,FALSE)),"",VLOOKUP(A476,'Cadastro-Estoque'!A:J,4,FALSE))</f>
        <v/>
      </c>
      <c r="G476" s="141" t="str">
        <f>IF(ISBLANK(A476),"",IF(ISERROR(VLOOKUP(A476,'Cadastro-Estoque'!A:J,1,FALSE)),"Produto não cadastrado",VLOOKUP(A476,'Cadastro-Estoque'!A:J,2,FALSE)))</f>
        <v/>
      </c>
      <c r="H476" s="141" t="str">
        <f>IF(ISERROR(VLOOKUP(A476,'Cadastro-Estoque'!A:J,1,FALSE)),"",VLOOKUP(A476,'Cadastro-Estoque'!A:J,3,FALSE))</f>
        <v/>
      </c>
    </row>
    <row r="477" spans="5:8">
      <c r="E477" s="140" t="str">
        <f t="shared" si="7"/>
        <v/>
      </c>
      <c r="F477" s="141" t="str">
        <f>IF(ISERROR(VLOOKUP(A477,'Cadastro-Estoque'!A:J,1,FALSE)),"",VLOOKUP(A477,'Cadastro-Estoque'!A:J,4,FALSE))</f>
        <v/>
      </c>
      <c r="G477" s="141" t="str">
        <f>IF(ISBLANK(A477),"",IF(ISERROR(VLOOKUP(A477,'Cadastro-Estoque'!A:J,1,FALSE)),"Produto não cadastrado",VLOOKUP(A477,'Cadastro-Estoque'!A:J,2,FALSE)))</f>
        <v/>
      </c>
      <c r="H477" s="141" t="str">
        <f>IF(ISERROR(VLOOKUP(A477,'Cadastro-Estoque'!A:J,1,FALSE)),"",VLOOKUP(A477,'Cadastro-Estoque'!A:J,3,FALSE))</f>
        <v/>
      </c>
    </row>
    <row r="478" spans="5:8">
      <c r="E478" s="140" t="str">
        <f t="shared" si="7"/>
        <v/>
      </c>
      <c r="F478" s="141" t="str">
        <f>IF(ISERROR(VLOOKUP(A478,'Cadastro-Estoque'!A:J,1,FALSE)),"",VLOOKUP(A478,'Cadastro-Estoque'!A:J,4,FALSE))</f>
        <v/>
      </c>
      <c r="G478" s="141" t="str">
        <f>IF(ISBLANK(A478),"",IF(ISERROR(VLOOKUP(A478,'Cadastro-Estoque'!A:J,1,FALSE)),"Produto não cadastrado",VLOOKUP(A478,'Cadastro-Estoque'!A:J,2,FALSE)))</f>
        <v/>
      </c>
      <c r="H478" s="141" t="str">
        <f>IF(ISERROR(VLOOKUP(A478,'Cadastro-Estoque'!A:J,1,FALSE)),"",VLOOKUP(A478,'Cadastro-Estoque'!A:J,3,FALSE))</f>
        <v/>
      </c>
    </row>
    <row r="479" spans="5:8">
      <c r="E479" s="140" t="str">
        <f t="shared" si="7"/>
        <v/>
      </c>
      <c r="F479" s="141" t="str">
        <f>IF(ISERROR(VLOOKUP(A479,'Cadastro-Estoque'!A:J,1,FALSE)),"",VLOOKUP(A479,'Cadastro-Estoque'!A:J,4,FALSE))</f>
        <v/>
      </c>
      <c r="G479" s="141" t="str">
        <f>IF(ISBLANK(A479),"",IF(ISERROR(VLOOKUP(A479,'Cadastro-Estoque'!A:J,1,FALSE)),"Produto não cadastrado",VLOOKUP(A479,'Cadastro-Estoque'!A:J,2,FALSE)))</f>
        <v/>
      </c>
      <c r="H479" s="141" t="str">
        <f>IF(ISERROR(VLOOKUP(A479,'Cadastro-Estoque'!A:J,1,FALSE)),"",VLOOKUP(A479,'Cadastro-Estoque'!A:J,3,FALSE))</f>
        <v/>
      </c>
    </row>
    <row r="480" spans="5:8">
      <c r="E480" s="140" t="str">
        <f t="shared" si="7"/>
        <v/>
      </c>
      <c r="F480" s="141" t="str">
        <f>IF(ISERROR(VLOOKUP(A480,'Cadastro-Estoque'!A:J,1,FALSE)),"",VLOOKUP(A480,'Cadastro-Estoque'!A:J,4,FALSE))</f>
        <v/>
      </c>
      <c r="G480" s="141" t="str">
        <f>IF(ISBLANK(A480),"",IF(ISERROR(VLOOKUP(A480,'Cadastro-Estoque'!A:J,1,FALSE)),"Produto não cadastrado",VLOOKUP(A480,'Cadastro-Estoque'!A:J,2,FALSE)))</f>
        <v/>
      </c>
      <c r="H480" s="141" t="str">
        <f>IF(ISERROR(VLOOKUP(A480,'Cadastro-Estoque'!A:J,1,FALSE)),"",VLOOKUP(A480,'Cadastro-Estoque'!A:J,3,FALSE))</f>
        <v/>
      </c>
    </row>
    <row r="481" spans="5:8">
      <c r="E481" s="140" t="str">
        <f t="shared" si="7"/>
        <v/>
      </c>
      <c r="F481" s="141" t="str">
        <f>IF(ISERROR(VLOOKUP(A481,'Cadastro-Estoque'!A:J,1,FALSE)),"",VLOOKUP(A481,'Cadastro-Estoque'!A:J,4,FALSE))</f>
        <v/>
      </c>
      <c r="G481" s="141" t="str">
        <f>IF(ISBLANK(A481),"",IF(ISERROR(VLOOKUP(A481,'Cadastro-Estoque'!A:J,1,FALSE)),"Produto não cadastrado",VLOOKUP(A481,'Cadastro-Estoque'!A:J,2,FALSE)))</f>
        <v/>
      </c>
      <c r="H481" s="141" t="str">
        <f>IF(ISERROR(VLOOKUP(A481,'Cadastro-Estoque'!A:J,1,FALSE)),"",VLOOKUP(A481,'Cadastro-Estoque'!A:J,3,FALSE))</f>
        <v/>
      </c>
    </row>
    <row r="482" spans="5:8">
      <c r="E482" s="140" t="str">
        <f t="shared" si="7"/>
        <v/>
      </c>
      <c r="F482" s="141" t="str">
        <f>IF(ISERROR(VLOOKUP(A482,'Cadastro-Estoque'!A:J,1,FALSE)),"",VLOOKUP(A482,'Cadastro-Estoque'!A:J,4,FALSE))</f>
        <v/>
      </c>
      <c r="G482" s="141" t="str">
        <f>IF(ISBLANK(A482),"",IF(ISERROR(VLOOKUP(A482,'Cadastro-Estoque'!A:J,1,FALSE)),"Produto não cadastrado",VLOOKUP(A482,'Cadastro-Estoque'!A:J,2,FALSE)))</f>
        <v/>
      </c>
      <c r="H482" s="141" t="str">
        <f>IF(ISERROR(VLOOKUP(A482,'Cadastro-Estoque'!A:J,1,FALSE)),"",VLOOKUP(A482,'Cadastro-Estoque'!A:J,3,FALSE))</f>
        <v/>
      </c>
    </row>
    <row r="483" spans="5:8">
      <c r="E483" s="140" t="str">
        <f t="shared" si="7"/>
        <v/>
      </c>
      <c r="F483" s="141" t="str">
        <f>IF(ISERROR(VLOOKUP(A483,'Cadastro-Estoque'!A:J,1,FALSE)),"",VLOOKUP(A483,'Cadastro-Estoque'!A:J,4,FALSE))</f>
        <v/>
      </c>
      <c r="G483" s="141" t="str">
        <f>IF(ISBLANK(A483),"",IF(ISERROR(VLOOKUP(A483,'Cadastro-Estoque'!A:J,1,FALSE)),"Produto não cadastrado",VLOOKUP(A483,'Cadastro-Estoque'!A:J,2,FALSE)))</f>
        <v/>
      </c>
      <c r="H483" s="141" t="str">
        <f>IF(ISERROR(VLOOKUP(A483,'Cadastro-Estoque'!A:J,1,FALSE)),"",VLOOKUP(A483,'Cadastro-Estoque'!A:J,3,FALSE))</f>
        <v/>
      </c>
    </row>
    <row r="484" spans="5:8">
      <c r="E484" s="140" t="str">
        <f t="shared" si="7"/>
        <v/>
      </c>
      <c r="F484" s="141" t="str">
        <f>IF(ISERROR(VLOOKUP(A484,'Cadastro-Estoque'!A:J,1,FALSE)),"",VLOOKUP(A484,'Cadastro-Estoque'!A:J,4,FALSE))</f>
        <v/>
      </c>
      <c r="G484" s="141" t="str">
        <f>IF(ISBLANK(A484),"",IF(ISERROR(VLOOKUP(A484,'Cadastro-Estoque'!A:J,1,FALSE)),"Produto não cadastrado",VLOOKUP(A484,'Cadastro-Estoque'!A:J,2,FALSE)))</f>
        <v/>
      </c>
      <c r="H484" s="141" t="str">
        <f>IF(ISERROR(VLOOKUP(A484,'Cadastro-Estoque'!A:J,1,FALSE)),"",VLOOKUP(A484,'Cadastro-Estoque'!A:J,3,FALSE))</f>
        <v/>
      </c>
    </row>
    <row r="485" spans="5:8">
      <c r="E485" s="140" t="str">
        <f t="shared" si="7"/>
        <v/>
      </c>
      <c r="F485" s="141" t="str">
        <f>IF(ISERROR(VLOOKUP(A485,'Cadastro-Estoque'!A:J,1,FALSE)),"",VLOOKUP(A485,'Cadastro-Estoque'!A:J,4,FALSE))</f>
        <v/>
      </c>
      <c r="G485" s="141" t="str">
        <f>IF(ISBLANK(A485),"",IF(ISERROR(VLOOKUP(A485,'Cadastro-Estoque'!A:J,1,FALSE)),"Produto não cadastrado",VLOOKUP(A485,'Cadastro-Estoque'!A:J,2,FALSE)))</f>
        <v/>
      </c>
      <c r="H485" s="141" t="str">
        <f>IF(ISERROR(VLOOKUP(A485,'Cadastro-Estoque'!A:J,1,FALSE)),"",VLOOKUP(A485,'Cadastro-Estoque'!A:J,3,FALSE))</f>
        <v/>
      </c>
    </row>
    <row r="486" spans="5:8">
      <c r="E486" s="140" t="str">
        <f t="shared" si="7"/>
        <v/>
      </c>
      <c r="F486" s="141" t="str">
        <f>IF(ISERROR(VLOOKUP(A486,'Cadastro-Estoque'!A:J,1,FALSE)),"",VLOOKUP(A486,'Cadastro-Estoque'!A:J,4,FALSE))</f>
        <v/>
      </c>
      <c r="G486" s="141" t="str">
        <f>IF(ISBLANK(A486),"",IF(ISERROR(VLOOKUP(A486,'Cadastro-Estoque'!A:J,1,FALSE)),"Produto não cadastrado",VLOOKUP(A486,'Cadastro-Estoque'!A:J,2,FALSE)))</f>
        <v/>
      </c>
      <c r="H486" s="141" t="str">
        <f>IF(ISERROR(VLOOKUP(A486,'Cadastro-Estoque'!A:J,1,FALSE)),"",VLOOKUP(A486,'Cadastro-Estoque'!A:J,3,FALSE))</f>
        <v/>
      </c>
    </row>
    <row r="487" spans="5:8">
      <c r="E487" s="140" t="str">
        <f t="shared" si="7"/>
        <v/>
      </c>
      <c r="F487" s="141" t="str">
        <f>IF(ISERROR(VLOOKUP(A487,'Cadastro-Estoque'!A:J,1,FALSE)),"",VLOOKUP(A487,'Cadastro-Estoque'!A:J,4,FALSE))</f>
        <v/>
      </c>
      <c r="G487" s="141" t="str">
        <f>IF(ISBLANK(A487),"",IF(ISERROR(VLOOKUP(A487,'Cadastro-Estoque'!A:J,1,FALSE)),"Produto não cadastrado",VLOOKUP(A487,'Cadastro-Estoque'!A:J,2,FALSE)))</f>
        <v/>
      </c>
      <c r="H487" s="141" t="str">
        <f>IF(ISERROR(VLOOKUP(A487,'Cadastro-Estoque'!A:J,1,FALSE)),"",VLOOKUP(A487,'Cadastro-Estoque'!A:J,3,FALSE))</f>
        <v/>
      </c>
    </row>
    <row r="488" spans="5:8">
      <c r="E488" s="140" t="str">
        <f t="shared" si="7"/>
        <v/>
      </c>
      <c r="F488" s="141" t="str">
        <f>IF(ISERROR(VLOOKUP(A488,'Cadastro-Estoque'!A:J,1,FALSE)),"",VLOOKUP(A488,'Cadastro-Estoque'!A:J,4,FALSE))</f>
        <v/>
      </c>
      <c r="G488" s="141" t="str">
        <f>IF(ISBLANK(A488),"",IF(ISERROR(VLOOKUP(A488,'Cadastro-Estoque'!A:J,1,FALSE)),"Produto não cadastrado",VLOOKUP(A488,'Cadastro-Estoque'!A:J,2,FALSE)))</f>
        <v/>
      </c>
      <c r="H488" s="141" t="str">
        <f>IF(ISERROR(VLOOKUP(A488,'Cadastro-Estoque'!A:J,1,FALSE)),"",VLOOKUP(A488,'Cadastro-Estoque'!A:J,3,FALSE))</f>
        <v/>
      </c>
    </row>
    <row r="489" spans="5:8">
      <c r="E489" s="140" t="str">
        <f t="shared" si="7"/>
        <v/>
      </c>
      <c r="F489" s="141" t="str">
        <f>IF(ISERROR(VLOOKUP(A489,'Cadastro-Estoque'!A:J,1,FALSE)),"",VLOOKUP(A489,'Cadastro-Estoque'!A:J,4,FALSE))</f>
        <v/>
      </c>
      <c r="G489" s="141" t="str">
        <f>IF(ISBLANK(A489),"",IF(ISERROR(VLOOKUP(A489,'Cadastro-Estoque'!A:J,1,FALSE)),"Produto não cadastrado",VLOOKUP(A489,'Cadastro-Estoque'!A:J,2,FALSE)))</f>
        <v/>
      </c>
      <c r="H489" s="141" t="str">
        <f>IF(ISERROR(VLOOKUP(A489,'Cadastro-Estoque'!A:J,1,FALSE)),"",VLOOKUP(A489,'Cadastro-Estoque'!A:J,3,FALSE))</f>
        <v/>
      </c>
    </row>
    <row r="490" spans="5:8">
      <c r="E490" s="140" t="str">
        <f t="shared" si="7"/>
        <v/>
      </c>
      <c r="F490" s="141" t="str">
        <f>IF(ISERROR(VLOOKUP(A490,'Cadastro-Estoque'!A:J,1,FALSE)),"",VLOOKUP(A490,'Cadastro-Estoque'!A:J,4,FALSE))</f>
        <v/>
      </c>
      <c r="G490" s="141" t="str">
        <f>IF(ISBLANK(A490),"",IF(ISERROR(VLOOKUP(A490,'Cadastro-Estoque'!A:J,1,FALSE)),"Produto não cadastrado",VLOOKUP(A490,'Cadastro-Estoque'!A:J,2,FALSE)))</f>
        <v/>
      </c>
      <c r="H490" s="141" t="str">
        <f>IF(ISERROR(VLOOKUP(A490,'Cadastro-Estoque'!A:J,1,FALSE)),"",VLOOKUP(A490,'Cadastro-Estoque'!A:J,3,FALSE))</f>
        <v/>
      </c>
    </row>
    <row r="491" spans="5:8">
      <c r="E491" s="140" t="str">
        <f t="shared" si="7"/>
        <v/>
      </c>
      <c r="F491" s="141" t="str">
        <f>IF(ISERROR(VLOOKUP(A491,'Cadastro-Estoque'!A:J,1,FALSE)),"",VLOOKUP(A491,'Cadastro-Estoque'!A:J,4,FALSE))</f>
        <v/>
      </c>
      <c r="G491" s="141" t="str">
        <f>IF(ISBLANK(A491),"",IF(ISERROR(VLOOKUP(A491,'Cadastro-Estoque'!A:J,1,FALSE)),"Produto não cadastrado",VLOOKUP(A491,'Cadastro-Estoque'!A:J,2,FALSE)))</f>
        <v/>
      </c>
      <c r="H491" s="141" t="str">
        <f>IF(ISERROR(VLOOKUP(A491,'Cadastro-Estoque'!A:J,1,FALSE)),"",VLOOKUP(A491,'Cadastro-Estoque'!A:J,3,FALSE))</f>
        <v/>
      </c>
    </row>
    <row r="492" spans="5:8">
      <c r="E492" s="140" t="str">
        <f t="shared" si="7"/>
        <v/>
      </c>
      <c r="F492" s="141" t="str">
        <f>IF(ISERROR(VLOOKUP(A492,'Cadastro-Estoque'!A:J,1,FALSE)),"",VLOOKUP(A492,'Cadastro-Estoque'!A:J,4,FALSE))</f>
        <v/>
      </c>
      <c r="G492" s="141" t="str">
        <f>IF(ISBLANK(A492),"",IF(ISERROR(VLOOKUP(A492,'Cadastro-Estoque'!A:J,1,FALSE)),"Produto não cadastrado",VLOOKUP(A492,'Cadastro-Estoque'!A:J,2,FALSE)))</f>
        <v/>
      </c>
      <c r="H492" s="141" t="str">
        <f>IF(ISERROR(VLOOKUP(A492,'Cadastro-Estoque'!A:J,1,FALSE)),"",VLOOKUP(A492,'Cadastro-Estoque'!A:J,3,FALSE))</f>
        <v/>
      </c>
    </row>
    <row r="493" spans="5:8">
      <c r="E493" s="140" t="str">
        <f t="shared" si="7"/>
        <v/>
      </c>
      <c r="F493" s="141" t="str">
        <f>IF(ISERROR(VLOOKUP(A493,'Cadastro-Estoque'!A:J,1,FALSE)),"",VLOOKUP(A493,'Cadastro-Estoque'!A:J,4,FALSE))</f>
        <v/>
      </c>
      <c r="G493" s="141" t="str">
        <f>IF(ISBLANK(A493),"",IF(ISERROR(VLOOKUP(A493,'Cadastro-Estoque'!A:J,1,FALSE)),"Produto não cadastrado",VLOOKUP(A493,'Cadastro-Estoque'!A:J,2,FALSE)))</f>
        <v/>
      </c>
      <c r="H493" s="141" t="str">
        <f>IF(ISERROR(VLOOKUP(A493,'Cadastro-Estoque'!A:J,1,FALSE)),"",VLOOKUP(A493,'Cadastro-Estoque'!A:J,3,FALSE))</f>
        <v/>
      </c>
    </row>
    <row r="494" spans="5:8">
      <c r="E494" s="140" t="str">
        <f t="shared" si="7"/>
        <v/>
      </c>
      <c r="F494" s="141" t="str">
        <f>IF(ISERROR(VLOOKUP(A494,'Cadastro-Estoque'!A:J,1,FALSE)),"",VLOOKUP(A494,'Cadastro-Estoque'!A:J,4,FALSE))</f>
        <v/>
      </c>
      <c r="G494" s="141" t="str">
        <f>IF(ISBLANK(A494),"",IF(ISERROR(VLOOKUP(A494,'Cadastro-Estoque'!A:J,1,FALSE)),"Produto não cadastrado",VLOOKUP(A494,'Cadastro-Estoque'!A:J,2,FALSE)))</f>
        <v/>
      </c>
      <c r="H494" s="141" t="str">
        <f>IF(ISERROR(VLOOKUP(A494,'Cadastro-Estoque'!A:J,1,FALSE)),"",VLOOKUP(A494,'Cadastro-Estoque'!A:J,3,FALSE))</f>
        <v/>
      </c>
    </row>
    <row r="495" spans="5:8">
      <c r="E495" s="140" t="str">
        <f t="shared" si="7"/>
        <v/>
      </c>
      <c r="F495" s="141" t="str">
        <f>IF(ISERROR(VLOOKUP(A495,'Cadastro-Estoque'!A:J,1,FALSE)),"",VLOOKUP(A495,'Cadastro-Estoque'!A:J,4,FALSE))</f>
        <v/>
      </c>
      <c r="G495" s="141" t="str">
        <f>IF(ISBLANK(A495),"",IF(ISERROR(VLOOKUP(A495,'Cadastro-Estoque'!A:J,1,FALSE)),"Produto não cadastrado",VLOOKUP(A495,'Cadastro-Estoque'!A:J,2,FALSE)))</f>
        <v/>
      </c>
      <c r="H495" s="141" t="str">
        <f>IF(ISERROR(VLOOKUP(A495,'Cadastro-Estoque'!A:J,1,FALSE)),"",VLOOKUP(A495,'Cadastro-Estoque'!A:J,3,FALSE))</f>
        <v/>
      </c>
    </row>
    <row r="496" spans="5:8">
      <c r="E496" s="140" t="str">
        <f t="shared" si="7"/>
        <v/>
      </c>
      <c r="F496" s="141" t="str">
        <f>IF(ISERROR(VLOOKUP(A496,'Cadastro-Estoque'!A:J,1,FALSE)),"",VLOOKUP(A496,'Cadastro-Estoque'!A:J,4,FALSE))</f>
        <v/>
      </c>
      <c r="G496" s="141" t="str">
        <f>IF(ISBLANK(A496),"",IF(ISERROR(VLOOKUP(A496,'Cadastro-Estoque'!A:J,1,FALSE)),"Produto não cadastrado",VLOOKUP(A496,'Cadastro-Estoque'!A:J,2,FALSE)))</f>
        <v/>
      </c>
      <c r="H496" s="141" t="str">
        <f>IF(ISERROR(VLOOKUP(A496,'Cadastro-Estoque'!A:J,1,FALSE)),"",VLOOKUP(A496,'Cadastro-Estoque'!A:J,3,FALSE))</f>
        <v/>
      </c>
    </row>
    <row r="497" spans="5:8">
      <c r="E497" s="140" t="str">
        <f t="shared" si="7"/>
        <v/>
      </c>
      <c r="F497" s="141" t="str">
        <f>IF(ISERROR(VLOOKUP(A497,'Cadastro-Estoque'!A:J,1,FALSE)),"",VLOOKUP(A497,'Cadastro-Estoque'!A:J,4,FALSE))</f>
        <v/>
      </c>
      <c r="G497" s="141" t="str">
        <f>IF(ISBLANK(A497),"",IF(ISERROR(VLOOKUP(A497,'Cadastro-Estoque'!A:J,1,FALSE)),"Produto não cadastrado",VLOOKUP(A497,'Cadastro-Estoque'!A:J,2,FALSE)))</f>
        <v/>
      </c>
      <c r="H497" s="141" t="str">
        <f>IF(ISERROR(VLOOKUP(A497,'Cadastro-Estoque'!A:J,1,FALSE)),"",VLOOKUP(A497,'Cadastro-Estoque'!A:J,3,FALSE))</f>
        <v/>
      </c>
    </row>
    <row r="498" spans="5:8">
      <c r="E498" s="140" t="str">
        <f t="shared" si="7"/>
        <v/>
      </c>
      <c r="F498" s="141" t="str">
        <f>IF(ISERROR(VLOOKUP(A498,'Cadastro-Estoque'!A:J,1,FALSE)),"",VLOOKUP(A498,'Cadastro-Estoque'!A:J,4,FALSE))</f>
        <v/>
      </c>
      <c r="G498" s="141" t="str">
        <f>IF(ISBLANK(A498),"",IF(ISERROR(VLOOKUP(A498,'Cadastro-Estoque'!A:J,1,FALSE)),"Produto não cadastrado",VLOOKUP(A498,'Cadastro-Estoque'!A:J,2,FALSE)))</f>
        <v/>
      </c>
      <c r="H498" s="141" t="str">
        <f>IF(ISERROR(VLOOKUP(A498,'Cadastro-Estoque'!A:J,1,FALSE)),"",VLOOKUP(A498,'Cadastro-Estoque'!A:J,3,FALSE))</f>
        <v/>
      </c>
    </row>
    <row r="499" spans="5:8">
      <c r="E499" s="140" t="str">
        <f t="shared" si="7"/>
        <v/>
      </c>
      <c r="F499" s="141" t="str">
        <f>IF(ISERROR(VLOOKUP(A499,'Cadastro-Estoque'!A:J,1,FALSE)),"",VLOOKUP(A499,'Cadastro-Estoque'!A:J,4,FALSE))</f>
        <v/>
      </c>
      <c r="G499" s="141" t="str">
        <f>IF(ISBLANK(A499),"",IF(ISERROR(VLOOKUP(A499,'Cadastro-Estoque'!A:J,1,FALSE)),"Produto não cadastrado",VLOOKUP(A499,'Cadastro-Estoque'!A:J,2,FALSE)))</f>
        <v/>
      </c>
      <c r="H499" s="141" t="str">
        <f>IF(ISERROR(VLOOKUP(A499,'Cadastro-Estoque'!A:J,1,FALSE)),"",VLOOKUP(A499,'Cadastro-Estoque'!A:J,3,FALSE))</f>
        <v/>
      </c>
    </row>
    <row r="500" spans="5:8">
      <c r="E500" s="140" t="str">
        <f t="shared" si="7"/>
        <v/>
      </c>
      <c r="F500" s="141" t="str">
        <f>IF(ISERROR(VLOOKUP(A500,'Cadastro-Estoque'!A:J,1,FALSE)),"",VLOOKUP(A500,'Cadastro-Estoque'!A:J,4,FALSE))</f>
        <v/>
      </c>
      <c r="G500" s="141" t="str">
        <f>IF(ISBLANK(A500),"",IF(ISERROR(VLOOKUP(A500,'Cadastro-Estoque'!A:J,1,FALSE)),"Produto não cadastrado",VLOOKUP(A500,'Cadastro-Estoque'!A:J,2,FALSE)))</f>
        <v/>
      </c>
      <c r="H500" s="141" t="str">
        <f>IF(ISERROR(VLOOKUP(A500,'Cadastro-Estoque'!A:J,1,FALSE)),"",VLOOKUP(A500,'Cadastro-Estoque'!A:J,3,FALSE))</f>
        <v/>
      </c>
    </row>
    <row r="501" spans="5:8">
      <c r="E501" s="140" t="str">
        <f t="shared" si="7"/>
        <v/>
      </c>
      <c r="F501" s="141" t="str">
        <f>IF(ISERROR(VLOOKUP(A501,'Cadastro-Estoque'!A:J,1,FALSE)),"",VLOOKUP(A501,'Cadastro-Estoque'!A:J,4,FALSE))</f>
        <v/>
      </c>
      <c r="G501" s="141" t="str">
        <f>IF(ISBLANK(A501),"",IF(ISERROR(VLOOKUP(A501,'Cadastro-Estoque'!A:J,1,FALSE)),"Produto não cadastrado",VLOOKUP(A501,'Cadastro-Estoque'!A:J,2,FALSE)))</f>
        <v/>
      </c>
      <c r="H501" s="141" t="str">
        <f>IF(ISERROR(VLOOKUP(A501,'Cadastro-Estoque'!A:J,1,FALSE)),"",VLOOKUP(A501,'Cadastro-Estoque'!A:J,3,FALSE))</f>
        <v/>
      </c>
    </row>
    <row r="502" spans="5:8">
      <c r="E502" s="140" t="str">
        <f t="shared" si="7"/>
        <v/>
      </c>
      <c r="F502" s="141" t="str">
        <f>IF(ISERROR(VLOOKUP(A502,'Cadastro-Estoque'!A:J,1,FALSE)),"",VLOOKUP(A502,'Cadastro-Estoque'!A:J,4,FALSE))</f>
        <v/>
      </c>
      <c r="G502" s="141" t="str">
        <f>IF(ISBLANK(A502),"",IF(ISERROR(VLOOKUP(A502,'Cadastro-Estoque'!A:J,1,FALSE)),"Produto não cadastrado",VLOOKUP(A502,'Cadastro-Estoque'!A:J,2,FALSE)))</f>
        <v/>
      </c>
      <c r="H502" s="141" t="str">
        <f>IF(ISERROR(VLOOKUP(A502,'Cadastro-Estoque'!A:J,1,FALSE)),"",VLOOKUP(A502,'Cadastro-Estoque'!A:J,3,FALSE))</f>
        <v/>
      </c>
    </row>
    <row r="503" spans="5:8">
      <c r="E503" s="140" t="str">
        <f t="shared" si="7"/>
        <v/>
      </c>
      <c r="F503" s="141" t="str">
        <f>IF(ISERROR(VLOOKUP(A503,'Cadastro-Estoque'!A:J,1,FALSE)),"",VLOOKUP(A503,'Cadastro-Estoque'!A:J,4,FALSE))</f>
        <v/>
      </c>
      <c r="G503" s="141" t="str">
        <f>IF(ISBLANK(A503),"",IF(ISERROR(VLOOKUP(A503,'Cadastro-Estoque'!A:J,1,FALSE)),"Produto não cadastrado",VLOOKUP(A503,'Cadastro-Estoque'!A:J,2,FALSE)))</f>
        <v/>
      </c>
      <c r="H503" s="141" t="str">
        <f>IF(ISERROR(VLOOKUP(A503,'Cadastro-Estoque'!A:J,1,FALSE)),"",VLOOKUP(A503,'Cadastro-Estoque'!A:J,3,FALSE))</f>
        <v/>
      </c>
    </row>
    <row r="504" spans="5:8">
      <c r="E504" s="140" t="str">
        <f t="shared" si="7"/>
        <v/>
      </c>
      <c r="F504" s="141" t="str">
        <f>IF(ISERROR(VLOOKUP(A504,'Cadastro-Estoque'!A:J,1,FALSE)),"",VLOOKUP(A504,'Cadastro-Estoque'!A:J,4,FALSE))</f>
        <v/>
      </c>
      <c r="G504" s="141" t="str">
        <f>IF(ISBLANK(A504),"",IF(ISERROR(VLOOKUP(A504,'Cadastro-Estoque'!A:J,1,FALSE)),"Produto não cadastrado",VLOOKUP(A504,'Cadastro-Estoque'!A:J,2,FALSE)))</f>
        <v/>
      </c>
      <c r="H504" s="141" t="str">
        <f>IF(ISERROR(VLOOKUP(A504,'Cadastro-Estoque'!A:J,1,FALSE)),"",VLOOKUP(A504,'Cadastro-Estoque'!A:J,3,FALSE))</f>
        <v/>
      </c>
    </row>
    <row r="505" spans="5:8">
      <c r="E505" s="140" t="str">
        <f t="shared" si="7"/>
        <v/>
      </c>
      <c r="F505" s="141" t="str">
        <f>IF(ISERROR(VLOOKUP(A505,'Cadastro-Estoque'!A:J,1,FALSE)),"",VLOOKUP(A505,'Cadastro-Estoque'!A:J,4,FALSE))</f>
        <v/>
      </c>
      <c r="G505" s="141" t="str">
        <f>IF(ISBLANK(A505),"",IF(ISERROR(VLOOKUP(A505,'Cadastro-Estoque'!A:J,1,FALSE)),"Produto não cadastrado",VLOOKUP(A505,'Cadastro-Estoque'!A:J,2,FALSE)))</f>
        <v/>
      </c>
      <c r="H505" s="141" t="str">
        <f>IF(ISERROR(VLOOKUP(A505,'Cadastro-Estoque'!A:J,1,FALSE)),"",VLOOKUP(A505,'Cadastro-Estoque'!A:J,3,FALSE))</f>
        <v/>
      </c>
    </row>
    <row r="506" spans="5:8">
      <c r="E506" s="140" t="str">
        <f t="shared" si="7"/>
        <v/>
      </c>
      <c r="F506" s="141" t="str">
        <f>IF(ISERROR(VLOOKUP(A506,'Cadastro-Estoque'!A:J,1,FALSE)),"",VLOOKUP(A506,'Cadastro-Estoque'!A:J,4,FALSE))</f>
        <v/>
      </c>
      <c r="G506" s="141" t="str">
        <f>IF(ISBLANK(A506),"",IF(ISERROR(VLOOKUP(A506,'Cadastro-Estoque'!A:J,1,FALSE)),"Produto não cadastrado",VLOOKUP(A506,'Cadastro-Estoque'!A:J,2,FALSE)))</f>
        <v/>
      </c>
      <c r="H506" s="141" t="str">
        <f>IF(ISERROR(VLOOKUP(A506,'Cadastro-Estoque'!A:J,1,FALSE)),"",VLOOKUP(A506,'Cadastro-Estoque'!A:J,3,FALSE))</f>
        <v/>
      </c>
    </row>
    <row r="507" spans="5:8">
      <c r="E507" s="140" t="str">
        <f t="shared" si="7"/>
        <v/>
      </c>
      <c r="F507" s="141" t="str">
        <f>IF(ISERROR(VLOOKUP(A507,'Cadastro-Estoque'!A:J,1,FALSE)),"",VLOOKUP(A507,'Cadastro-Estoque'!A:J,4,FALSE))</f>
        <v/>
      </c>
      <c r="G507" s="141" t="str">
        <f>IF(ISBLANK(A507),"",IF(ISERROR(VLOOKUP(A507,'Cadastro-Estoque'!A:J,1,FALSE)),"Produto não cadastrado",VLOOKUP(A507,'Cadastro-Estoque'!A:J,2,FALSE)))</f>
        <v/>
      </c>
      <c r="H507" s="141" t="str">
        <f>IF(ISERROR(VLOOKUP(A507,'Cadastro-Estoque'!A:J,1,FALSE)),"",VLOOKUP(A507,'Cadastro-Estoque'!A:J,3,FALSE))</f>
        <v/>
      </c>
    </row>
    <row r="508" spans="5:8">
      <c r="E508" s="140" t="str">
        <f t="shared" si="7"/>
        <v/>
      </c>
      <c r="F508" s="141" t="str">
        <f>IF(ISERROR(VLOOKUP(A508,'Cadastro-Estoque'!A:J,1,FALSE)),"",VLOOKUP(A508,'Cadastro-Estoque'!A:J,4,FALSE))</f>
        <v/>
      </c>
      <c r="G508" s="141" t="str">
        <f>IF(ISBLANK(A508),"",IF(ISERROR(VLOOKUP(A508,'Cadastro-Estoque'!A:J,1,FALSE)),"Produto não cadastrado",VLOOKUP(A508,'Cadastro-Estoque'!A:J,2,FALSE)))</f>
        <v/>
      </c>
      <c r="H508" s="141" t="str">
        <f>IF(ISERROR(VLOOKUP(A508,'Cadastro-Estoque'!A:J,1,FALSE)),"",VLOOKUP(A508,'Cadastro-Estoque'!A:J,3,FALSE))</f>
        <v/>
      </c>
    </row>
    <row r="509" spans="5:8">
      <c r="E509" s="140" t="str">
        <f t="shared" si="7"/>
        <v/>
      </c>
      <c r="F509" s="141" t="str">
        <f>IF(ISERROR(VLOOKUP(A509,'Cadastro-Estoque'!A:J,1,FALSE)),"",VLOOKUP(A509,'Cadastro-Estoque'!A:J,4,FALSE))</f>
        <v/>
      </c>
      <c r="G509" s="141" t="str">
        <f>IF(ISBLANK(A509),"",IF(ISERROR(VLOOKUP(A509,'Cadastro-Estoque'!A:J,1,FALSE)),"Produto não cadastrado",VLOOKUP(A509,'Cadastro-Estoque'!A:J,2,FALSE)))</f>
        <v/>
      </c>
      <c r="H509" s="141" t="str">
        <f>IF(ISERROR(VLOOKUP(A509,'Cadastro-Estoque'!A:J,1,FALSE)),"",VLOOKUP(A509,'Cadastro-Estoque'!A:J,3,FALSE))</f>
        <v/>
      </c>
    </row>
    <row r="510" spans="5:8">
      <c r="E510" s="140" t="str">
        <f t="shared" si="7"/>
        <v/>
      </c>
      <c r="F510" s="141" t="str">
        <f>IF(ISERROR(VLOOKUP(A510,'Cadastro-Estoque'!A:J,1,FALSE)),"",VLOOKUP(A510,'Cadastro-Estoque'!A:J,4,FALSE))</f>
        <v/>
      </c>
      <c r="G510" s="141" t="str">
        <f>IF(ISBLANK(A510),"",IF(ISERROR(VLOOKUP(A510,'Cadastro-Estoque'!A:J,1,FALSE)),"Produto não cadastrado",VLOOKUP(A510,'Cadastro-Estoque'!A:J,2,FALSE)))</f>
        <v/>
      </c>
      <c r="H510" s="141" t="str">
        <f>IF(ISERROR(VLOOKUP(A510,'Cadastro-Estoque'!A:J,1,FALSE)),"",VLOOKUP(A510,'Cadastro-Estoque'!A:J,3,FALSE))</f>
        <v/>
      </c>
    </row>
    <row r="511" spans="5:8">
      <c r="E511" s="140" t="str">
        <f t="shared" si="7"/>
        <v/>
      </c>
      <c r="F511" s="141" t="str">
        <f>IF(ISERROR(VLOOKUP(A511,'Cadastro-Estoque'!A:J,1,FALSE)),"",VLOOKUP(A511,'Cadastro-Estoque'!A:J,4,FALSE))</f>
        <v/>
      </c>
      <c r="G511" s="141" t="str">
        <f>IF(ISBLANK(A511),"",IF(ISERROR(VLOOKUP(A511,'Cadastro-Estoque'!A:J,1,FALSE)),"Produto não cadastrado",VLOOKUP(A511,'Cadastro-Estoque'!A:J,2,FALSE)))</f>
        <v/>
      </c>
      <c r="H511" s="141" t="str">
        <f>IF(ISERROR(VLOOKUP(A511,'Cadastro-Estoque'!A:J,1,FALSE)),"",VLOOKUP(A511,'Cadastro-Estoque'!A:J,3,FALSE))</f>
        <v/>
      </c>
    </row>
    <row r="512" spans="5:8">
      <c r="E512" s="140" t="str">
        <f t="shared" si="7"/>
        <v/>
      </c>
      <c r="F512" s="141" t="str">
        <f>IF(ISERROR(VLOOKUP(A512,'Cadastro-Estoque'!A:J,1,FALSE)),"",VLOOKUP(A512,'Cadastro-Estoque'!A:J,4,FALSE))</f>
        <v/>
      </c>
      <c r="G512" s="141" t="str">
        <f>IF(ISBLANK(A512),"",IF(ISERROR(VLOOKUP(A512,'Cadastro-Estoque'!A:J,1,FALSE)),"Produto não cadastrado",VLOOKUP(A512,'Cadastro-Estoque'!A:J,2,FALSE)))</f>
        <v/>
      </c>
      <c r="H512" s="141" t="str">
        <f>IF(ISERROR(VLOOKUP(A512,'Cadastro-Estoque'!A:J,1,FALSE)),"",VLOOKUP(A512,'Cadastro-Estoque'!A:J,3,FALSE))</f>
        <v/>
      </c>
    </row>
    <row r="513" spans="5:8">
      <c r="E513" s="140" t="str">
        <f t="shared" si="7"/>
        <v/>
      </c>
      <c r="F513" s="141" t="str">
        <f>IF(ISERROR(VLOOKUP(A513,'Cadastro-Estoque'!A:J,1,FALSE)),"",VLOOKUP(A513,'Cadastro-Estoque'!A:J,4,FALSE))</f>
        <v/>
      </c>
      <c r="G513" s="141" t="str">
        <f>IF(ISBLANK(A513),"",IF(ISERROR(VLOOKUP(A513,'Cadastro-Estoque'!A:J,1,FALSE)),"Produto não cadastrado",VLOOKUP(A513,'Cadastro-Estoque'!A:J,2,FALSE)))</f>
        <v/>
      </c>
      <c r="H513" s="141" t="str">
        <f>IF(ISERROR(VLOOKUP(A513,'Cadastro-Estoque'!A:J,1,FALSE)),"",VLOOKUP(A513,'Cadastro-Estoque'!A:J,3,FALSE))</f>
        <v/>
      </c>
    </row>
    <row r="514" spans="5:8">
      <c r="E514" s="140" t="str">
        <f t="shared" si="7"/>
        <v/>
      </c>
      <c r="F514" s="141" t="str">
        <f>IF(ISERROR(VLOOKUP(A514,'Cadastro-Estoque'!A:J,1,FALSE)),"",VLOOKUP(A514,'Cadastro-Estoque'!A:J,4,FALSE))</f>
        <v/>
      </c>
      <c r="G514" s="141" t="str">
        <f>IF(ISBLANK(A514),"",IF(ISERROR(VLOOKUP(A514,'Cadastro-Estoque'!A:J,1,FALSE)),"Produto não cadastrado",VLOOKUP(A514,'Cadastro-Estoque'!A:J,2,FALSE)))</f>
        <v/>
      </c>
      <c r="H514" s="141" t="str">
        <f>IF(ISERROR(VLOOKUP(A514,'Cadastro-Estoque'!A:J,1,FALSE)),"",VLOOKUP(A514,'Cadastro-Estoque'!A:J,3,FALSE))</f>
        <v/>
      </c>
    </row>
    <row r="515" spans="5:8">
      <c r="E515" s="140" t="str">
        <f t="shared" si="7"/>
        <v/>
      </c>
      <c r="F515" s="141" t="str">
        <f>IF(ISERROR(VLOOKUP(A515,'Cadastro-Estoque'!A:J,1,FALSE)),"",VLOOKUP(A515,'Cadastro-Estoque'!A:J,4,FALSE))</f>
        <v/>
      </c>
      <c r="G515" s="141" t="str">
        <f>IF(ISBLANK(A515),"",IF(ISERROR(VLOOKUP(A515,'Cadastro-Estoque'!A:J,1,FALSE)),"Produto não cadastrado",VLOOKUP(A515,'Cadastro-Estoque'!A:J,2,FALSE)))</f>
        <v/>
      </c>
      <c r="H515" s="141" t="str">
        <f>IF(ISERROR(VLOOKUP(A515,'Cadastro-Estoque'!A:J,1,FALSE)),"",VLOOKUP(A515,'Cadastro-Estoque'!A:J,3,FALSE))</f>
        <v/>
      </c>
    </row>
    <row r="516" spans="5:8">
      <c r="E516" s="140" t="str">
        <f t="shared" ref="E516:E579" si="8">IF(ISBLANK(A516),"",C516*D516)</f>
        <v/>
      </c>
      <c r="F516" s="141" t="str">
        <f>IF(ISERROR(VLOOKUP(A516,'Cadastro-Estoque'!A:J,1,FALSE)),"",VLOOKUP(A516,'Cadastro-Estoque'!A:J,4,FALSE))</f>
        <v/>
      </c>
      <c r="G516" s="141" t="str">
        <f>IF(ISBLANK(A516),"",IF(ISERROR(VLOOKUP(A516,'Cadastro-Estoque'!A:J,1,FALSE)),"Produto não cadastrado",VLOOKUP(A516,'Cadastro-Estoque'!A:J,2,FALSE)))</f>
        <v/>
      </c>
      <c r="H516" s="141" t="str">
        <f>IF(ISERROR(VLOOKUP(A516,'Cadastro-Estoque'!A:J,1,FALSE)),"",VLOOKUP(A516,'Cadastro-Estoque'!A:J,3,FALSE))</f>
        <v/>
      </c>
    </row>
    <row r="517" spans="5:8">
      <c r="E517" s="140" t="str">
        <f t="shared" si="8"/>
        <v/>
      </c>
      <c r="F517" s="141" t="str">
        <f>IF(ISERROR(VLOOKUP(A517,'Cadastro-Estoque'!A:J,1,FALSE)),"",VLOOKUP(A517,'Cadastro-Estoque'!A:J,4,FALSE))</f>
        <v/>
      </c>
      <c r="G517" s="141" t="str">
        <f>IF(ISBLANK(A517),"",IF(ISERROR(VLOOKUP(A517,'Cadastro-Estoque'!A:J,1,FALSE)),"Produto não cadastrado",VLOOKUP(A517,'Cadastro-Estoque'!A:J,2,FALSE)))</f>
        <v/>
      </c>
      <c r="H517" s="141" t="str">
        <f>IF(ISERROR(VLOOKUP(A517,'Cadastro-Estoque'!A:J,1,FALSE)),"",VLOOKUP(A517,'Cadastro-Estoque'!A:J,3,FALSE))</f>
        <v/>
      </c>
    </row>
    <row r="518" spans="5:8">
      <c r="E518" s="140" t="str">
        <f t="shared" si="8"/>
        <v/>
      </c>
      <c r="F518" s="141" t="str">
        <f>IF(ISERROR(VLOOKUP(A518,'Cadastro-Estoque'!A:J,1,FALSE)),"",VLOOKUP(A518,'Cadastro-Estoque'!A:J,4,FALSE))</f>
        <v/>
      </c>
      <c r="G518" s="141" t="str">
        <f>IF(ISBLANK(A518),"",IF(ISERROR(VLOOKUP(A518,'Cadastro-Estoque'!A:J,1,FALSE)),"Produto não cadastrado",VLOOKUP(A518,'Cadastro-Estoque'!A:J,2,FALSE)))</f>
        <v/>
      </c>
      <c r="H518" s="141" t="str">
        <f>IF(ISERROR(VLOOKUP(A518,'Cadastro-Estoque'!A:J,1,FALSE)),"",VLOOKUP(A518,'Cadastro-Estoque'!A:J,3,FALSE))</f>
        <v/>
      </c>
    </row>
    <row r="519" spans="5:8">
      <c r="E519" s="140" t="str">
        <f t="shared" si="8"/>
        <v/>
      </c>
      <c r="F519" s="141" t="str">
        <f>IF(ISERROR(VLOOKUP(A519,'Cadastro-Estoque'!A:J,1,FALSE)),"",VLOOKUP(A519,'Cadastro-Estoque'!A:J,4,FALSE))</f>
        <v/>
      </c>
      <c r="G519" s="141" t="str">
        <f>IF(ISBLANK(A519),"",IF(ISERROR(VLOOKUP(A519,'Cadastro-Estoque'!A:J,1,FALSE)),"Produto não cadastrado",VLOOKUP(A519,'Cadastro-Estoque'!A:J,2,FALSE)))</f>
        <v/>
      </c>
      <c r="H519" s="141" t="str">
        <f>IF(ISERROR(VLOOKUP(A519,'Cadastro-Estoque'!A:J,1,FALSE)),"",VLOOKUP(A519,'Cadastro-Estoque'!A:J,3,FALSE))</f>
        <v/>
      </c>
    </row>
    <row r="520" spans="5:8">
      <c r="E520" s="140" t="str">
        <f t="shared" si="8"/>
        <v/>
      </c>
      <c r="F520" s="141" t="str">
        <f>IF(ISERROR(VLOOKUP(A520,'Cadastro-Estoque'!A:J,1,FALSE)),"",VLOOKUP(A520,'Cadastro-Estoque'!A:J,4,FALSE))</f>
        <v/>
      </c>
      <c r="G520" s="141" t="str">
        <f>IF(ISBLANK(A520),"",IF(ISERROR(VLOOKUP(A520,'Cadastro-Estoque'!A:J,1,FALSE)),"Produto não cadastrado",VLOOKUP(A520,'Cadastro-Estoque'!A:J,2,FALSE)))</f>
        <v/>
      </c>
      <c r="H520" s="141" t="str">
        <f>IF(ISERROR(VLOOKUP(A520,'Cadastro-Estoque'!A:J,1,FALSE)),"",VLOOKUP(A520,'Cadastro-Estoque'!A:J,3,FALSE))</f>
        <v/>
      </c>
    </row>
    <row r="521" spans="5:8">
      <c r="E521" s="140" t="str">
        <f t="shared" si="8"/>
        <v/>
      </c>
      <c r="F521" s="141" t="str">
        <f>IF(ISERROR(VLOOKUP(A521,'Cadastro-Estoque'!A:J,1,FALSE)),"",VLOOKUP(A521,'Cadastro-Estoque'!A:J,4,FALSE))</f>
        <v/>
      </c>
      <c r="G521" s="141" t="str">
        <f>IF(ISBLANK(A521),"",IF(ISERROR(VLOOKUP(A521,'Cadastro-Estoque'!A:J,1,FALSE)),"Produto não cadastrado",VLOOKUP(A521,'Cadastro-Estoque'!A:J,2,FALSE)))</f>
        <v/>
      </c>
      <c r="H521" s="141" t="str">
        <f>IF(ISERROR(VLOOKUP(A521,'Cadastro-Estoque'!A:J,1,FALSE)),"",VLOOKUP(A521,'Cadastro-Estoque'!A:J,3,FALSE))</f>
        <v/>
      </c>
    </row>
    <row r="522" spans="5:8">
      <c r="E522" s="140" t="str">
        <f t="shared" si="8"/>
        <v/>
      </c>
      <c r="F522" s="141" t="str">
        <f>IF(ISERROR(VLOOKUP(A522,'Cadastro-Estoque'!A:J,1,FALSE)),"",VLOOKUP(A522,'Cadastro-Estoque'!A:J,4,FALSE))</f>
        <v/>
      </c>
      <c r="G522" s="141" t="str">
        <f>IF(ISBLANK(A522),"",IF(ISERROR(VLOOKUP(A522,'Cadastro-Estoque'!A:J,1,FALSE)),"Produto não cadastrado",VLOOKUP(A522,'Cadastro-Estoque'!A:J,2,FALSE)))</f>
        <v/>
      </c>
      <c r="H522" s="141" t="str">
        <f>IF(ISERROR(VLOOKUP(A522,'Cadastro-Estoque'!A:J,1,FALSE)),"",VLOOKUP(A522,'Cadastro-Estoque'!A:J,3,FALSE))</f>
        <v/>
      </c>
    </row>
    <row r="523" spans="5:8">
      <c r="E523" s="140" t="str">
        <f t="shared" si="8"/>
        <v/>
      </c>
      <c r="F523" s="141" t="str">
        <f>IF(ISERROR(VLOOKUP(A523,'Cadastro-Estoque'!A:J,1,FALSE)),"",VLOOKUP(A523,'Cadastro-Estoque'!A:J,4,FALSE))</f>
        <v/>
      </c>
      <c r="G523" s="141" t="str">
        <f>IF(ISBLANK(A523),"",IF(ISERROR(VLOOKUP(A523,'Cadastro-Estoque'!A:J,1,FALSE)),"Produto não cadastrado",VLOOKUP(A523,'Cadastro-Estoque'!A:J,2,FALSE)))</f>
        <v/>
      </c>
      <c r="H523" s="141" t="str">
        <f>IF(ISERROR(VLOOKUP(A523,'Cadastro-Estoque'!A:J,1,FALSE)),"",VLOOKUP(A523,'Cadastro-Estoque'!A:J,3,FALSE))</f>
        <v/>
      </c>
    </row>
    <row r="524" spans="5:8">
      <c r="E524" s="140" t="str">
        <f t="shared" si="8"/>
        <v/>
      </c>
      <c r="F524" s="141" t="str">
        <f>IF(ISERROR(VLOOKUP(A524,'Cadastro-Estoque'!A:J,1,FALSE)),"",VLOOKUP(A524,'Cadastro-Estoque'!A:J,4,FALSE))</f>
        <v/>
      </c>
      <c r="G524" s="141" t="str">
        <f>IF(ISBLANK(A524),"",IF(ISERROR(VLOOKUP(A524,'Cadastro-Estoque'!A:J,1,FALSE)),"Produto não cadastrado",VLOOKUP(A524,'Cadastro-Estoque'!A:J,2,FALSE)))</f>
        <v/>
      </c>
      <c r="H524" s="141" t="str">
        <f>IF(ISERROR(VLOOKUP(A524,'Cadastro-Estoque'!A:J,1,FALSE)),"",VLOOKUP(A524,'Cadastro-Estoque'!A:J,3,FALSE))</f>
        <v/>
      </c>
    </row>
    <row r="525" spans="5:8">
      <c r="E525" s="140" t="str">
        <f t="shared" si="8"/>
        <v/>
      </c>
      <c r="F525" s="141" t="str">
        <f>IF(ISERROR(VLOOKUP(A525,'Cadastro-Estoque'!A:J,1,FALSE)),"",VLOOKUP(A525,'Cadastro-Estoque'!A:J,4,FALSE))</f>
        <v/>
      </c>
      <c r="G525" s="141" t="str">
        <f>IF(ISBLANK(A525),"",IF(ISERROR(VLOOKUP(A525,'Cadastro-Estoque'!A:J,1,FALSE)),"Produto não cadastrado",VLOOKUP(A525,'Cadastro-Estoque'!A:J,2,FALSE)))</f>
        <v/>
      </c>
      <c r="H525" s="141" t="str">
        <f>IF(ISERROR(VLOOKUP(A525,'Cadastro-Estoque'!A:J,1,FALSE)),"",VLOOKUP(A525,'Cadastro-Estoque'!A:J,3,FALSE))</f>
        <v/>
      </c>
    </row>
    <row r="526" spans="5:8">
      <c r="E526" s="140" t="str">
        <f t="shared" si="8"/>
        <v/>
      </c>
      <c r="F526" s="141" t="str">
        <f>IF(ISERROR(VLOOKUP(A526,'Cadastro-Estoque'!A:J,1,FALSE)),"",VLOOKUP(A526,'Cadastro-Estoque'!A:J,4,FALSE))</f>
        <v/>
      </c>
      <c r="G526" s="141" t="str">
        <f>IF(ISBLANK(A526),"",IF(ISERROR(VLOOKUP(A526,'Cadastro-Estoque'!A:J,1,FALSE)),"Produto não cadastrado",VLOOKUP(A526,'Cadastro-Estoque'!A:J,2,FALSE)))</f>
        <v/>
      </c>
      <c r="H526" s="141" t="str">
        <f>IF(ISERROR(VLOOKUP(A526,'Cadastro-Estoque'!A:J,1,FALSE)),"",VLOOKUP(A526,'Cadastro-Estoque'!A:J,3,FALSE))</f>
        <v/>
      </c>
    </row>
    <row r="527" spans="5:8">
      <c r="E527" s="140" t="str">
        <f t="shared" si="8"/>
        <v/>
      </c>
      <c r="F527" s="141" t="str">
        <f>IF(ISERROR(VLOOKUP(A527,'Cadastro-Estoque'!A:J,1,FALSE)),"",VLOOKUP(A527,'Cadastro-Estoque'!A:J,4,FALSE))</f>
        <v/>
      </c>
      <c r="G527" s="141" t="str">
        <f>IF(ISBLANK(A527),"",IF(ISERROR(VLOOKUP(A527,'Cadastro-Estoque'!A:J,1,FALSE)),"Produto não cadastrado",VLOOKUP(A527,'Cadastro-Estoque'!A:J,2,FALSE)))</f>
        <v/>
      </c>
      <c r="H527" s="141" t="str">
        <f>IF(ISERROR(VLOOKUP(A527,'Cadastro-Estoque'!A:J,1,FALSE)),"",VLOOKUP(A527,'Cadastro-Estoque'!A:J,3,FALSE))</f>
        <v/>
      </c>
    </row>
    <row r="528" spans="5:8">
      <c r="E528" s="140" t="str">
        <f t="shared" si="8"/>
        <v/>
      </c>
      <c r="F528" s="141" t="str">
        <f>IF(ISERROR(VLOOKUP(A528,'Cadastro-Estoque'!A:J,1,FALSE)),"",VLOOKUP(A528,'Cadastro-Estoque'!A:J,4,FALSE))</f>
        <v/>
      </c>
      <c r="G528" s="141" t="str">
        <f>IF(ISBLANK(A528),"",IF(ISERROR(VLOOKUP(A528,'Cadastro-Estoque'!A:J,1,FALSE)),"Produto não cadastrado",VLOOKUP(A528,'Cadastro-Estoque'!A:J,2,FALSE)))</f>
        <v/>
      </c>
      <c r="H528" s="141" t="str">
        <f>IF(ISERROR(VLOOKUP(A528,'Cadastro-Estoque'!A:J,1,FALSE)),"",VLOOKUP(A528,'Cadastro-Estoque'!A:J,3,FALSE))</f>
        <v/>
      </c>
    </row>
    <row r="529" spans="5:8">
      <c r="E529" s="140" t="str">
        <f t="shared" si="8"/>
        <v/>
      </c>
      <c r="F529" s="141" t="str">
        <f>IF(ISERROR(VLOOKUP(A529,'Cadastro-Estoque'!A:J,1,FALSE)),"",VLOOKUP(A529,'Cadastro-Estoque'!A:J,4,FALSE))</f>
        <v/>
      </c>
      <c r="G529" s="141" t="str">
        <f>IF(ISBLANK(A529),"",IF(ISERROR(VLOOKUP(A529,'Cadastro-Estoque'!A:J,1,FALSE)),"Produto não cadastrado",VLOOKUP(A529,'Cadastro-Estoque'!A:J,2,FALSE)))</f>
        <v/>
      </c>
      <c r="H529" s="141" t="str">
        <f>IF(ISERROR(VLOOKUP(A529,'Cadastro-Estoque'!A:J,1,FALSE)),"",VLOOKUP(A529,'Cadastro-Estoque'!A:J,3,FALSE))</f>
        <v/>
      </c>
    </row>
    <row r="530" spans="5:8">
      <c r="E530" s="140" t="str">
        <f t="shared" si="8"/>
        <v/>
      </c>
      <c r="F530" s="141" t="str">
        <f>IF(ISERROR(VLOOKUP(A530,'Cadastro-Estoque'!A:J,1,FALSE)),"",VLOOKUP(A530,'Cadastro-Estoque'!A:J,4,FALSE))</f>
        <v/>
      </c>
      <c r="G530" s="141" t="str">
        <f>IF(ISBLANK(A530),"",IF(ISERROR(VLOOKUP(A530,'Cadastro-Estoque'!A:J,1,FALSE)),"Produto não cadastrado",VLOOKUP(A530,'Cadastro-Estoque'!A:J,2,FALSE)))</f>
        <v/>
      </c>
      <c r="H530" s="141" t="str">
        <f>IF(ISERROR(VLOOKUP(A530,'Cadastro-Estoque'!A:J,1,FALSE)),"",VLOOKUP(A530,'Cadastro-Estoque'!A:J,3,FALSE))</f>
        <v/>
      </c>
    </row>
    <row r="531" spans="5:8">
      <c r="E531" s="140" t="str">
        <f t="shared" si="8"/>
        <v/>
      </c>
      <c r="F531" s="141" t="str">
        <f>IF(ISERROR(VLOOKUP(A531,'Cadastro-Estoque'!A:J,1,FALSE)),"",VLOOKUP(A531,'Cadastro-Estoque'!A:J,4,FALSE))</f>
        <v/>
      </c>
      <c r="G531" s="141" t="str">
        <f>IF(ISBLANK(A531),"",IF(ISERROR(VLOOKUP(A531,'Cadastro-Estoque'!A:J,1,FALSE)),"Produto não cadastrado",VLOOKUP(A531,'Cadastro-Estoque'!A:J,2,FALSE)))</f>
        <v/>
      </c>
      <c r="H531" s="141" t="str">
        <f>IF(ISERROR(VLOOKUP(A531,'Cadastro-Estoque'!A:J,1,FALSE)),"",VLOOKUP(A531,'Cadastro-Estoque'!A:J,3,FALSE))</f>
        <v/>
      </c>
    </row>
    <row r="532" spans="5:8">
      <c r="E532" s="140" t="str">
        <f t="shared" si="8"/>
        <v/>
      </c>
      <c r="F532" s="141" t="str">
        <f>IF(ISERROR(VLOOKUP(A532,'Cadastro-Estoque'!A:J,1,FALSE)),"",VLOOKUP(A532,'Cadastro-Estoque'!A:J,4,FALSE))</f>
        <v/>
      </c>
      <c r="G532" s="141" t="str">
        <f>IF(ISBLANK(A532),"",IF(ISERROR(VLOOKUP(A532,'Cadastro-Estoque'!A:J,1,FALSE)),"Produto não cadastrado",VLOOKUP(A532,'Cadastro-Estoque'!A:J,2,FALSE)))</f>
        <v/>
      </c>
      <c r="H532" s="141" t="str">
        <f>IF(ISERROR(VLOOKUP(A532,'Cadastro-Estoque'!A:J,1,FALSE)),"",VLOOKUP(A532,'Cadastro-Estoque'!A:J,3,FALSE))</f>
        <v/>
      </c>
    </row>
    <row r="533" spans="5:8">
      <c r="E533" s="140" t="str">
        <f t="shared" si="8"/>
        <v/>
      </c>
      <c r="F533" s="141" t="str">
        <f>IF(ISERROR(VLOOKUP(A533,'Cadastro-Estoque'!A:J,1,FALSE)),"",VLOOKUP(A533,'Cadastro-Estoque'!A:J,4,FALSE))</f>
        <v/>
      </c>
      <c r="G533" s="141" t="str">
        <f>IF(ISBLANK(A533),"",IF(ISERROR(VLOOKUP(A533,'Cadastro-Estoque'!A:J,1,FALSE)),"Produto não cadastrado",VLOOKUP(A533,'Cadastro-Estoque'!A:J,2,FALSE)))</f>
        <v/>
      </c>
      <c r="H533" s="141" t="str">
        <f>IF(ISERROR(VLOOKUP(A533,'Cadastro-Estoque'!A:J,1,FALSE)),"",VLOOKUP(A533,'Cadastro-Estoque'!A:J,3,FALSE))</f>
        <v/>
      </c>
    </row>
    <row r="534" spans="5:8">
      <c r="E534" s="140" t="str">
        <f t="shared" si="8"/>
        <v/>
      </c>
      <c r="F534" s="141" t="str">
        <f>IF(ISERROR(VLOOKUP(A534,'Cadastro-Estoque'!A:J,1,FALSE)),"",VLOOKUP(A534,'Cadastro-Estoque'!A:J,4,FALSE))</f>
        <v/>
      </c>
      <c r="G534" s="141" t="str">
        <f>IF(ISBLANK(A534),"",IF(ISERROR(VLOOKUP(A534,'Cadastro-Estoque'!A:J,1,FALSE)),"Produto não cadastrado",VLOOKUP(A534,'Cadastro-Estoque'!A:J,2,FALSE)))</f>
        <v/>
      </c>
      <c r="H534" s="141" t="str">
        <f>IF(ISERROR(VLOOKUP(A534,'Cadastro-Estoque'!A:J,1,FALSE)),"",VLOOKUP(A534,'Cadastro-Estoque'!A:J,3,FALSE))</f>
        <v/>
      </c>
    </row>
    <row r="535" spans="5:8">
      <c r="E535" s="140" t="str">
        <f t="shared" si="8"/>
        <v/>
      </c>
      <c r="F535" s="141" t="str">
        <f>IF(ISERROR(VLOOKUP(A535,'Cadastro-Estoque'!A:J,1,FALSE)),"",VLOOKUP(A535,'Cadastro-Estoque'!A:J,4,FALSE))</f>
        <v/>
      </c>
      <c r="G535" s="141" t="str">
        <f>IF(ISBLANK(A535),"",IF(ISERROR(VLOOKUP(A535,'Cadastro-Estoque'!A:J,1,FALSE)),"Produto não cadastrado",VLOOKUP(A535,'Cadastro-Estoque'!A:J,2,FALSE)))</f>
        <v/>
      </c>
      <c r="H535" s="141" t="str">
        <f>IF(ISERROR(VLOOKUP(A535,'Cadastro-Estoque'!A:J,1,FALSE)),"",VLOOKUP(A535,'Cadastro-Estoque'!A:J,3,FALSE))</f>
        <v/>
      </c>
    </row>
    <row r="536" spans="5:8">
      <c r="E536" s="140" t="str">
        <f t="shared" si="8"/>
        <v/>
      </c>
      <c r="F536" s="141" t="str">
        <f>IF(ISERROR(VLOOKUP(A536,'Cadastro-Estoque'!A:J,1,FALSE)),"",VLOOKUP(A536,'Cadastro-Estoque'!A:J,4,FALSE))</f>
        <v/>
      </c>
      <c r="G536" s="141" t="str">
        <f>IF(ISBLANK(A536),"",IF(ISERROR(VLOOKUP(A536,'Cadastro-Estoque'!A:J,1,FALSE)),"Produto não cadastrado",VLOOKUP(A536,'Cadastro-Estoque'!A:J,2,FALSE)))</f>
        <v/>
      </c>
      <c r="H536" s="141" t="str">
        <f>IF(ISERROR(VLOOKUP(A536,'Cadastro-Estoque'!A:J,1,FALSE)),"",VLOOKUP(A536,'Cadastro-Estoque'!A:J,3,FALSE))</f>
        <v/>
      </c>
    </row>
    <row r="537" spans="5:8">
      <c r="E537" s="140" t="str">
        <f t="shared" si="8"/>
        <v/>
      </c>
      <c r="F537" s="141" t="str">
        <f>IF(ISERROR(VLOOKUP(A537,'Cadastro-Estoque'!A:J,1,FALSE)),"",VLOOKUP(A537,'Cadastro-Estoque'!A:J,4,FALSE))</f>
        <v/>
      </c>
      <c r="G537" s="141" t="str">
        <f>IF(ISBLANK(A537),"",IF(ISERROR(VLOOKUP(A537,'Cadastro-Estoque'!A:J,1,FALSE)),"Produto não cadastrado",VLOOKUP(A537,'Cadastro-Estoque'!A:J,2,FALSE)))</f>
        <v/>
      </c>
      <c r="H537" s="141" t="str">
        <f>IF(ISERROR(VLOOKUP(A537,'Cadastro-Estoque'!A:J,1,FALSE)),"",VLOOKUP(A537,'Cadastro-Estoque'!A:J,3,FALSE))</f>
        <v/>
      </c>
    </row>
    <row r="538" spans="5:8">
      <c r="E538" s="140" t="str">
        <f t="shared" si="8"/>
        <v/>
      </c>
      <c r="F538" s="141" t="str">
        <f>IF(ISERROR(VLOOKUP(A538,'Cadastro-Estoque'!A:J,1,FALSE)),"",VLOOKUP(A538,'Cadastro-Estoque'!A:J,4,FALSE))</f>
        <v/>
      </c>
      <c r="G538" s="141" t="str">
        <f>IF(ISBLANK(A538),"",IF(ISERROR(VLOOKUP(A538,'Cadastro-Estoque'!A:J,1,FALSE)),"Produto não cadastrado",VLOOKUP(A538,'Cadastro-Estoque'!A:J,2,FALSE)))</f>
        <v/>
      </c>
      <c r="H538" s="141" t="str">
        <f>IF(ISERROR(VLOOKUP(A538,'Cadastro-Estoque'!A:J,1,FALSE)),"",VLOOKUP(A538,'Cadastro-Estoque'!A:J,3,FALSE))</f>
        <v/>
      </c>
    </row>
    <row r="539" spans="5:8">
      <c r="E539" s="140" t="str">
        <f t="shared" si="8"/>
        <v/>
      </c>
      <c r="F539" s="141" t="str">
        <f>IF(ISERROR(VLOOKUP(A539,'Cadastro-Estoque'!A:J,1,FALSE)),"",VLOOKUP(A539,'Cadastro-Estoque'!A:J,4,FALSE))</f>
        <v/>
      </c>
      <c r="G539" s="141" t="str">
        <f>IF(ISBLANK(A539),"",IF(ISERROR(VLOOKUP(A539,'Cadastro-Estoque'!A:J,1,FALSE)),"Produto não cadastrado",VLOOKUP(A539,'Cadastro-Estoque'!A:J,2,FALSE)))</f>
        <v/>
      </c>
      <c r="H539" s="141" t="str">
        <f>IF(ISERROR(VLOOKUP(A539,'Cadastro-Estoque'!A:J,1,FALSE)),"",VLOOKUP(A539,'Cadastro-Estoque'!A:J,3,FALSE))</f>
        <v/>
      </c>
    </row>
    <row r="540" spans="5:8">
      <c r="E540" s="140" t="str">
        <f t="shared" si="8"/>
        <v/>
      </c>
      <c r="F540" s="141" t="str">
        <f>IF(ISERROR(VLOOKUP(A540,'Cadastro-Estoque'!A:J,1,FALSE)),"",VLOOKUP(A540,'Cadastro-Estoque'!A:J,4,FALSE))</f>
        <v/>
      </c>
      <c r="G540" s="141" t="str">
        <f>IF(ISBLANK(A540),"",IF(ISERROR(VLOOKUP(A540,'Cadastro-Estoque'!A:J,1,FALSE)),"Produto não cadastrado",VLOOKUP(A540,'Cadastro-Estoque'!A:J,2,FALSE)))</f>
        <v/>
      </c>
      <c r="H540" s="141" t="str">
        <f>IF(ISERROR(VLOOKUP(A540,'Cadastro-Estoque'!A:J,1,FALSE)),"",VLOOKUP(A540,'Cadastro-Estoque'!A:J,3,FALSE))</f>
        <v/>
      </c>
    </row>
    <row r="541" spans="5:8">
      <c r="E541" s="140" t="str">
        <f t="shared" si="8"/>
        <v/>
      </c>
      <c r="F541" s="141" t="str">
        <f>IF(ISERROR(VLOOKUP(A541,'Cadastro-Estoque'!A:J,1,FALSE)),"",VLOOKUP(A541,'Cadastro-Estoque'!A:J,4,FALSE))</f>
        <v/>
      </c>
      <c r="G541" s="141" t="str">
        <f>IF(ISBLANK(A541),"",IF(ISERROR(VLOOKUP(A541,'Cadastro-Estoque'!A:J,1,FALSE)),"Produto não cadastrado",VLOOKUP(A541,'Cadastro-Estoque'!A:J,2,FALSE)))</f>
        <v/>
      </c>
      <c r="H541" s="141" t="str">
        <f>IF(ISERROR(VLOOKUP(A541,'Cadastro-Estoque'!A:J,1,FALSE)),"",VLOOKUP(A541,'Cadastro-Estoque'!A:J,3,FALSE))</f>
        <v/>
      </c>
    </row>
    <row r="542" spans="5:8">
      <c r="E542" s="140" t="str">
        <f t="shared" si="8"/>
        <v/>
      </c>
      <c r="F542" s="141" t="str">
        <f>IF(ISERROR(VLOOKUP(A542,'Cadastro-Estoque'!A:J,1,FALSE)),"",VLOOKUP(A542,'Cadastro-Estoque'!A:J,4,FALSE))</f>
        <v/>
      </c>
      <c r="G542" s="141" t="str">
        <f>IF(ISBLANK(A542),"",IF(ISERROR(VLOOKUP(A542,'Cadastro-Estoque'!A:J,1,FALSE)),"Produto não cadastrado",VLOOKUP(A542,'Cadastro-Estoque'!A:J,2,FALSE)))</f>
        <v/>
      </c>
      <c r="H542" s="141" t="str">
        <f>IF(ISERROR(VLOOKUP(A542,'Cadastro-Estoque'!A:J,1,FALSE)),"",VLOOKUP(A542,'Cadastro-Estoque'!A:J,3,FALSE))</f>
        <v/>
      </c>
    </row>
    <row r="543" spans="5:8">
      <c r="E543" s="140" t="str">
        <f t="shared" si="8"/>
        <v/>
      </c>
      <c r="F543" s="141" t="str">
        <f>IF(ISERROR(VLOOKUP(A543,'Cadastro-Estoque'!A:J,1,FALSE)),"",VLOOKUP(A543,'Cadastro-Estoque'!A:J,4,FALSE))</f>
        <v/>
      </c>
      <c r="G543" s="141" t="str">
        <f>IF(ISBLANK(A543),"",IF(ISERROR(VLOOKUP(A543,'Cadastro-Estoque'!A:J,1,FALSE)),"Produto não cadastrado",VLOOKUP(A543,'Cadastro-Estoque'!A:J,2,FALSE)))</f>
        <v/>
      </c>
      <c r="H543" s="141" t="str">
        <f>IF(ISERROR(VLOOKUP(A543,'Cadastro-Estoque'!A:J,1,FALSE)),"",VLOOKUP(A543,'Cadastro-Estoque'!A:J,3,FALSE))</f>
        <v/>
      </c>
    </row>
    <row r="544" spans="5:8">
      <c r="E544" s="140" t="str">
        <f t="shared" si="8"/>
        <v/>
      </c>
      <c r="F544" s="141" t="str">
        <f>IF(ISERROR(VLOOKUP(A544,'Cadastro-Estoque'!A:J,1,FALSE)),"",VLOOKUP(A544,'Cadastro-Estoque'!A:J,4,FALSE))</f>
        <v/>
      </c>
      <c r="G544" s="141" t="str">
        <f>IF(ISBLANK(A544),"",IF(ISERROR(VLOOKUP(A544,'Cadastro-Estoque'!A:J,1,FALSE)),"Produto não cadastrado",VLOOKUP(A544,'Cadastro-Estoque'!A:J,2,FALSE)))</f>
        <v/>
      </c>
      <c r="H544" s="141" t="str">
        <f>IF(ISERROR(VLOOKUP(A544,'Cadastro-Estoque'!A:J,1,FALSE)),"",VLOOKUP(A544,'Cadastro-Estoque'!A:J,3,FALSE))</f>
        <v/>
      </c>
    </row>
    <row r="545" spans="5:8">
      <c r="E545" s="140" t="str">
        <f t="shared" si="8"/>
        <v/>
      </c>
      <c r="F545" s="141" t="str">
        <f>IF(ISERROR(VLOOKUP(A545,'Cadastro-Estoque'!A:J,1,FALSE)),"",VLOOKUP(A545,'Cadastro-Estoque'!A:J,4,FALSE))</f>
        <v/>
      </c>
      <c r="G545" s="141" t="str">
        <f>IF(ISBLANK(A545),"",IF(ISERROR(VLOOKUP(A545,'Cadastro-Estoque'!A:J,1,FALSE)),"Produto não cadastrado",VLOOKUP(A545,'Cadastro-Estoque'!A:J,2,FALSE)))</f>
        <v/>
      </c>
      <c r="H545" s="141" t="str">
        <f>IF(ISERROR(VLOOKUP(A545,'Cadastro-Estoque'!A:J,1,FALSE)),"",VLOOKUP(A545,'Cadastro-Estoque'!A:J,3,FALSE))</f>
        <v/>
      </c>
    </row>
    <row r="546" spans="5:8">
      <c r="E546" s="140" t="str">
        <f t="shared" si="8"/>
        <v/>
      </c>
      <c r="F546" s="141" t="str">
        <f>IF(ISERROR(VLOOKUP(A546,'Cadastro-Estoque'!A:J,1,FALSE)),"",VLOOKUP(A546,'Cadastro-Estoque'!A:J,4,FALSE))</f>
        <v/>
      </c>
      <c r="G546" s="141" t="str">
        <f>IF(ISBLANK(A546),"",IF(ISERROR(VLOOKUP(A546,'Cadastro-Estoque'!A:J,1,FALSE)),"Produto não cadastrado",VLOOKUP(A546,'Cadastro-Estoque'!A:J,2,FALSE)))</f>
        <v/>
      </c>
      <c r="H546" s="141" t="str">
        <f>IF(ISERROR(VLOOKUP(A546,'Cadastro-Estoque'!A:J,1,FALSE)),"",VLOOKUP(A546,'Cadastro-Estoque'!A:J,3,FALSE))</f>
        <v/>
      </c>
    </row>
    <row r="547" spans="5:8">
      <c r="E547" s="140" t="str">
        <f t="shared" si="8"/>
        <v/>
      </c>
      <c r="F547" s="141" t="str">
        <f>IF(ISERROR(VLOOKUP(A547,'Cadastro-Estoque'!A:J,1,FALSE)),"",VLOOKUP(A547,'Cadastro-Estoque'!A:J,4,FALSE))</f>
        <v/>
      </c>
      <c r="G547" s="141" t="str">
        <f>IF(ISBLANK(A547),"",IF(ISERROR(VLOOKUP(A547,'Cadastro-Estoque'!A:J,1,FALSE)),"Produto não cadastrado",VLOOKUP(A547,'Cadastro-Estoque'!A:J,2,FALSE)))</f>
        <v/>
      </c>
      <c r="H547" s="141" t="str">
        <f>IF(ISERROR(VLOOKUP(A547,'Cadastro-Estoque'!A:J,1,FALSE)),"",VLOOKUP(A547,'Cadastro-Estoque'!A:J,3,FALSE))</f>
        <v/>
      </c>
    </row>
    <row r="548" spans="5:8">
      <c r="E548" s="140" t="str">
        <f t="shared" si="8"/>
        <v/>
      </c>
      <c r="F548" s="141" t="str">
        <f>IF(ISERROR(VLOOKUP(A548,'Cadastro-Estoque'!A:J,1,FALSE)),"",VLOOKUP(A548,'Cadastro-Estoque'!A:J,4,FALSE))</f>
        <v/>
      </c>
      <c r="G548" s="141" t="str">
        <f>IF(ISBLANK(A548),"",IF(ISERROR(VLOOKUP(A548,'Cadastro-Estoque'!A:J,1,FALSE)),"Produto não cadastrado",VLOOKUP(A548,'Cadastro-Estoque'!A:J,2,FALSE)))</f>
        <v/>
      </c>
      <c r="H548" s="141" t="str">
        <f>IF(ISERROR(VLOOKUP(A548,'Cadastro-Estoque'!A:J,1,FALSE)),"",VLOOKUP(A548,'Cadastro-Estoque'!A:J,3,FALSE))</f>
        <v/>
      </c>
    </row>
    <row r="549" spans="5:8">
      <c r="E549" s="140" t="str">
        <f t="shared" si="8"/>
        <v/>
      </c>
      <c r="F549" s="141" t="str">
        <f>IF(ISERROR(VLOOKUP(A549,'Cadastro-Estoque'!A:J,1,FALSE)),"",VLOOKUP(A549,'Cadastro-Estoque'!A:J,4,FALSE))</f>
        <v/>
      </c>
      <c r="G549" s="141" t="str">
        <f>IF(ISBLANK(A549),"",IF(ISERROR(VLOOKUP(A549,'Cadastro-Estoque'!A:J,1,FALSE)),"Produto não cadastrado",VLOOKUP(A549,'Cadastro-Estoque'!A:J,2,FALSE)))</f>
        <v/>
      </c>
      <c r="H549" s="141" t="str">
        <f>IF(ISERROR(VLOOKUP(A549,'Cadastro-Estoque'!A:J,1,FALSE)),"",VLOOKUP(A549,'Cadastro-Estoque'!A:J,3,FALSE))</f>
        <v/>
      </c>
    </row>
    <row r="550" spans="5:8">
      <c r="E550" s="140" t="str">
        <f t="shared" si="8"/>
        <v/>
      </c>
      <c r="F550" s="141" t="str">
        <f>IF(ISERROR(VLOOKUP(A550,'Cadastro-Estoque'!A:J,1,FALSE)),"",VLOOKUP(A550,'Cadastro-Estoque'!A:J,4,FALSE))</f>
        <v/>
      </c>
      <c r="G550" s="141" t="str">
        <f>IF(ISBLANK(A550),"",IF(ISERROR(VLOOKUP(A550,'Cadastro-Estoque'!A:J,1,FALSE)),"Produto não cadastrado",VLOOKUP(A550,'Cadastro-Estoque'!A:J,2,FALSE)))</f>
        <v/>
      </c>
      <c r="H550" s="141" t="str">
        <f>IF(ISERROR(VLOOKUP(A550,'Cadastro-Estoque'!A:J,1,FALSE)),"",VLOOKUP(A550,'Cadastro-Estoque'!A:J,3,FALSE))</f>
        <v/>
      </c>
    </row>
    <row r="551" spans="5:8">
      <c r="E551" s="140" t="str">
        <f t="shared" si="8"/>
        <v/>
      </c>
      <c r="F551" s="141" t="str">
        <f>IF(ISERROR(VLOOKUP(A551,'Cadastro-Estoque'!A:J,1,FALSE)),"",VLOOKUP(A551,'Cadastro-Estoque'!A:J,4,FALSE))</f>
        <v/>
      </c>
      <c r="G551" s="141" t="str">
        <f>IF(ISBLANK(A551),"",IF(ISERROR(VLOOKUP(A551,'Cadastro-Estoque'!A:J,1,FALSE)),"Produto não cadastrado",VLOOKUP(A551,'Cadastro-Estoque'!A:J,2,FALSE)))</f>
        <v/>
      </c>
      <c r="H551" s="141" t="str">
        <f>IF(ISERROR(VLOOKUP(A551,'Cadastro-Estoque'!A:J,1,FALSE)),"",VLOOKUP(A551,'Cadastro-Estoque'!A:J,3,FALSE))</f>
        <v/>
      </c>
    </row>
    <row r="552" spans="5:8">
      <c r="E552" s="140" t="str">
        <f t="shared" si="8"/>
        <v/>
      </c>
      <c r="F552" s="141" t="str">
        <f>IF(ISERROR(VLOOKUP(A552,'Cadastro-Estoque'!A:J,1,FALSE)),"",VLOOKUP(A552,'Cadastro-Estoque'!A:J,4,FALSE))</f>
        <v/>
      </c>
      <c r="G552" s="141" t="str">
        <f>IF(ISBLANK(A552),"",IF(ISERROR(VLOOKUP(A552,'Cadastro-Estoque'!A:J,1,FALSE)),"Produto não cadastrado",VLOOKUP(A552,'Cadastro-Estoque'!A:J,2,FALSE)))</f>
        <v/>
      </c>
      <c r="H552" s="141" t="str">
        <f>IF(ISERROR(VLOOKUP(A552,'Cadastro-Estoque'!A:J,1,FALSE)),"",VLOOKUP(A552,'Cadastro-Estoque'!A:J,3,FALSE))</f>
        <v/>
      </c>
    </row>
    <row r="553" spans="5:8">
      <c r="E553" s="140" t="str">
        <f t="shared" si="8"/>
        <v/>
      </c>
      <c r="F553" s="141" t="str">
        <f>IF(ISERROR(VLOOKUP(A553,'Cadastro-Estoque'!A:J,1,FALSE)),"",VLOOKUP(A553,'Cadastro-Estoque'!A:J,4,FALSE))</f>
        <v/>
      </c>
      <c r="G553" s="141" t="str">
        <f>IF(ISBLANK(A553),"",IF(ISERROR(VLOOKUP(A553,'Cadastro-Estoque'!A:J,1,FALSE)),"Produto não cadastrado",VLOOKUP(A553,'Cadastro-Estoque'!A:J,2,FALSE)))</f>
        <v/>
      </c>
      <c r="H553" s="141" t="str">
        <f>IF(ISERROR(VLOOKUP(A553,'Cadastro-Estoque'!A:J,1,FALSE)),"",VLOOKUP(A553,'Cadastro-Estoque'!A:J,3,FALSE))</f>
        <v/>
      </c>
    </row>
    <row r="554" spans="5:8">
      <c r="E554" s="140" t="str">
        <f t="shared" si="8"/>
        <v/>
      </c>
      <c r="F554" s="141" t="str">
        <f>IF(ISERROR(VLOOKUP(A554,'Cadastro-Estoque'!A:J,1,FALSE)),"",VLOOKUP(A554,'Cadastro-Estoque'!A:J,4,FALSE))</f>
        <v/>
      </c>
      <c r="G554" s="141" t="str">
        <f>IF(ISBLANK(A554),"",IF(ISERROR(VLOOKUP(A554,'Cadastro-Estoque'!A:J,1,FALSE)),"Produto não cadastrado",VLOOKUP(A554,'Cadastro-Estoque'!A:J,2,FALSE)))</f>
        <v/>
      </c>
      <c r="H554" s="141" t="str">
        <f>IF(ISERROR(VLOOKUP(A554,'Cadastro-Estoque'!A:J,1,FALSE)),"",VLOOKUP(A554,'Cadastro-Estoque'!A:J,3,FALSE))</f>
        <v/>
      </c>
    </row>
    <row r="555" spans="5:8">
      <c r="E555" s="140" t="str">
        <f t="shared" si="8"/>
        <v/>
      </c>
      <c r="F555" s="141" t="str">
        <f>IF(ISERROR(VLOOKUP(A555,'Cadastro-Estoque'!A:J,1,FALSE)),"",VLOOKUP(A555,'Cadastro-Estoque'!A:J,4,FALSE))</f>
        <v/>
      </c>
      <c r="G555" s="141" t="str">
        <f>IF(ISBLANK(A555),"",IF(ISERROR(VLOOKUP(A555,'Cadastro-Estoque'!A:J,1,FALSE)),"Produto não cadastrado",VLOOKUP(A555,'Cadastro-Estoque'!A:J,2,FALSE)))</f>
        <v/>
      </c>
      <c r="H555" s="141" t="str">
        <f>IF(ISERROR(VLOOKUP(A555,'Cadastro-Estoque'!A:J,1,FALSE)),"",VLOOKUP(A555,'Cadastro-Estoque'!A:J,3,FALSE))</f>
        <v/>
      </c>
    </row>
    <row r="556" spans="5:8">
      <c r="E556" s="140" t="str">
        <f t="shared" si="8"/>
        <v/>
      </c>
      <c r="F556" s="141" t="str">
        <f>IF(ISERROR(VLOOKUP(A556,'Cadastro-Estoque'!A:J,1,FALSE)),"",VLOOKUP(A556,'Cadastro-Estoque'!A:J,4,FALSE))</f>
        <v/>
      </c>
      <c r="G556" s="141" t="str">
        <f>IF(ISBLANK(A556),"",IF(ISERROR(VLOOKUP(A556,'Cadastro-Estoque'!A:J,1,FALSE)),"Produto não cadastrado",VLOOKUP(A556,'Cadastro-Estoque'!A:J,2,FALSE)))</f>
        <v/>
      </c>
      <c r="H556" s="141" t="str">
        <f>IF(ISERROR(VLOOKUP(A556,'Cadastro-Estoque'!A:J,1,FALSE)),"",VLOOKUP(A556,'Cadastro-Estoque'!A:J,3,FALSE))</f>
        <v/>
      </c>
    </row>
    <row r="557" spans="5:8">
      <c r="E557" s="140" t="str">
        <f t="shared" si="8"/>
        <v/>
      </c>
      <c r="F557" s="141" t="str">
        <f>IF(ISERROR(VLOOKUP(A557,'Cadastro-Estoque'!A:J,1,FALSE)),"",VLOOKUP(A557,'Cadastro-Estoque'!A:J,4,FALSE))</f>
        <v/>
      </c>
      <c r="G557" s="141" t="str">
        <f>IF(ISBLANK(A557),"",IF(ISERROR(VLOOKUP(A557,'Cadastro-Estoque'!A:J,1,FALSE)),"Produto não cadastrado",VLOOKUP(A557,'Cadastro-Estoque'!A:J,2,FALSE)))</f>
        <v/>
      </c>
      <c r="H557" s="141" t="str">
        <f>IF(ISERROR(VLOOKUP(A557,'Cadastro-Estoque'!A:J,1,FALSE)),"",VLOOKUP(A557,'Cadastro-Estoque'!A:J,3,FALSE))</f>
        <v/>
      </c>
    </row>
    <row r="558" spans="5:8">
      <c r="E558" s="140" t="str">
        <f t="shared" si="8"/>
        <v/>
      </c>
      <c r="F558" s="141" t="str">
        <f>IF(ISERROR(VLOOKUP(A558,'Cadastro-Estoque'!A:J,1,FALSE)),"",VLOOKUP(A558,'Cadastro-Estoque'!A:J,4,FALSE))</f>
        <v/>
      </c>
      <c r="G558" s="141" t="str">
        <f>IF(ISBLANK(A558),"",IF(ISERROR(VLOOKUP(A558,'Cadastro-Estoque'!A:J,1,FALSE)),"Produto não cadastrado",VLOOKUP(A558,'Cadastro-Estoque'!A:J,2,FALSE)))</f>
        <v/>
      </c>
      <c r="H558" s="141" t="str">
        <f>IF(ISERROR(VLOOKUP(A558,'Cadastro-Estoque'!A:J,1,FALSE)),"",VLOOKUP(A558,'Cadastro-Estoque'!A:J,3,FALSE))</f>
        <v/>
      </c>
    </row>
    <row r="559" spans="5:8">
      <c r="E559" s="140" t="str">
        <f t="shared" si="8"/>
        <v/>
      </c>
      <c r="F559" s="141" t="str">
        <f>IF(ISERROR(VLOOKUP(A559,'Cadastro-Estoque'!A:J,1,FALSE)),"",VLOOKUP(A559,'Cadastro-Estoque'!A:J,4,FALSE))</f>
        <v/>
      </c>
      <c r="G559" s="141" t="str">
        <f>IF(ISBLANK(A559),"",IF(ISERROR(VLOOKUP(A559,'Cadastro-Estoque'!A:J,1,FALSE)),"Produto não cadastrado",VLOOKUP(A559,'Cadastro-Estoque'!A:J,2,FALSE)))</f>
        <v/>
      </c>
      <c r="H559" s="141" t="str">
        <f>IF(ISERROR(VLOOKUP(A559,'Cadastro-Estoque'!A:J,1,FALSE)),"",VLOOKUP(A559,'Cadastro-Estoque'!A:J,3,FALSE))</f>
        <v/>
      </c>
    </row>
    <row r="560" spans="5:8">
      <c r="E560" s="140" t="str">
        <f t="shared" si="8"/>
        <v/>
      </c>
      <c r="F560" s="141" t="str">
        <f>IF(ISERROR(VLOOKUP(A560,'Cadastro-Estoque'!A:J,1,FALSE)),"",VLOOKUP(A560,'Cadastro-Estoque'!A:J,4,FALSE))</f>
        <v/>
      </c>
      <c r="G560" s="141" t="str">
        <f>IF(ISBLANK(A560),"",IF(ISERROR(VLOOKUP(A560,'Cadastro-Estoque'!A:J,1,FALSE)),"Produto não cadastrado",VLOOKUP(A560,'Cadastro-Estoque'!A:J,2,FALSE)))</f>
        <v/>
      </c>
      <c r="H560" s="141" t="str">
        <f>IF(ISERROR(VLOOKUP(A560,'Cadastro-Estoque'!A:J,1,FALSE)),"",VLOOKUP(A560,'Cadastro-Estoque'!A:J,3,FALSE))</f>
        <v/>
      </c>
    </row>
    <row r="561" spans="5:8">
      <c r="E561" s="140" t="str">
        <f t="shared" si="8"/>
        <v/>
      </c>
      <c r="F561" s="141" t="str">
        <f>IF(ISERROR(VLOOKUP(A561,'Cadastro-Estoque'!A:J,1,FALSE)),"",VLOOKUP(A561,'Cadastro-Estoque'!A:J,4,FALSE))</f>
        <v/>
      </c>
      <c r="G561" s="141" t="str">
        <f>IF(ISBLANK(A561),"",IF(ISERROR(VLOOKUP(A561,'Cadastro-Estoque'!A:J,1,FALSE)),"Produto não cadastrado",VLOOKUP(A561,'Cadastro-Estoque'!A:J,2,FALSE)))</f>
        <v/>
      </c>
      <c r="H561" s="141" t="str">
        <f>IF(ISERROR(VLOOKUP(A561,'Cadastro-Estoque'!A:J,1,FALSE)),"",VLOOKUP(A561,'Cadastro-Estoque'!A:J,3,FALSE))</f>
        <v/>
      </c>
    </row>
    <row r="562" spans="5:8">
      <c r="E562" s="140" t="str">
        <f t="shared" si="8"/>
        <v/>
      </c>
      <c r="F562" s="141" t="str">
        <f>IF(ISERROR(VLOOKUP(A562,'Cadastro-Estoque'!A:J,1,FALSE)),"",VLOOKUP(A562,'Cadastro-Estoque'!A:J,4,FALSE))</f>
        <v/>
      </c>
      <c r="G562" s="141" t="str">
        <f>IF(ISBLANK(A562),"",IF(ISERROR(VLOOKUP(A562,'Cadastro-Estoque'!A:J,1,FALSE)),"Produto não cadastrado",VLOOKUP(A562,'Cadastro-Estoque'!A:J,2,FALSE)))</f>
        <v/>
      </c>
      <c r="H562" s="141" t="str">
        <f>IF(ISERROR(VLOOKUP(A562,'Cadastro-Estoque'!A:J,1,FALSE)),"",VLOOKUP(A562,'Cadastro-Estoque'!A:J,3,FALSE))</f>
        <v/>
      </c>
    </row>
    <row r="563" spans="5:8">
      <c r="E563" s="140" t="str">
        <f t="shared" si="8"/>
        <v/>
      </c>
      <c r="F563" s="141" t="str">
        <f>IF(ISERROR(VLOOKUP(A563,'Cadastro-Estoque'!A:J,1,FALSE)),"",VLOOKUP(A563,'Cadastro-Estoque'!A:J,4,FALSE))</f>
        <v/>
      </c>
      <c r="G563" s="141" t="str">
        <f>IF(ISBLANK(A563),"",IF(ISERROR(VLOOKUP(A563,'Cadastro-Estoque'!A:J,1,FALSE)),"Produto não cadastrado",VLOOKUP(A563,'Cadastro-Estoque'!A:J,2,FALSE)))</f>
        <v/>
      </c>
      <c r="H563" s="141" t="str">
        <f>IF(ISERROR(VLOOKUP(A563,'Cadastro-Estoque'!A:J,1,FALSE)),"",VLOOKUP(A563,'Cadastro-Estoque'!A:J,3,FALSE))</f>
        <v/>
      </c>
    </row>
    <row r="564" spans="5:8">
      <c r="E564" s="140" t="str">
        <f t="shared" si="8"/>
        <v/>
      </c>
      <c r="F564" s="141" t="str">
        <f>IF(ISERROR(VLOOKUP(A564,'Cadastro-Estoque'!A:J,1,FALSE)),"",VLOOKUP(A564,'Cadastro-Estoque'!A:J,4,FALSE))</f>
        <v/>
      </c>
      <c r="G564" s="141" t="str">
        <f>IF(ISBLANK(A564),"",IF(ISERROR(VLOOKUP(A564,'Cadastro-Estoque'!A:J,1,FALSE)),"Produto não cadastrado",VLOOKUP(A564,'Cadastro-Estoque'!A:J,2,FALSE)))</f>
        <v/>
      </c>
      <c r="H564" s="141" t="str">
        <f>IF(ISERROR(VLOOKUP(A564,'Cadastro-Estoque'!A:J,1,FALSE)),"",VLOOKUP(A564,'Cadastro-Estoque'!A:J,3,FALSE))</f>
        <v/>
      </c>
    </row>
    <row r="565" spans="5:8">
      <c r="E565" s="140" t="str">
        <f t="shared" si="8"/>
        <v/>
      </c>
      <c r="F565" s="141" t="str">
        <f>IF(ISERROR(VLOOKUP(A565,'Cadastro-Estoque'!A:J,1,FALSE)),"",VLOOKUP(A565,'Cadastro-Estoque'!A:J,4,FALSE))</f>
        <v/>
      </c>
      <c r="G565" s="141" t="str">
        <f>IF(ISBLANK(A565),"",IF(ISERROR(VLOOKUP(A565,'Cadastro-Estoque'!A:J,1,FALSE)),"Produto não cadastrado",VLOOKUP(A565,'Cadastro-Estoque'!A:J,2,FALSE)))</f>
        <v/>
      </c>
      <c r="H565" s="141" t="str">
        <f>IF(ISERROR(VLOOKUP(A565,'Cadastro-Estoque'!A:J,1,FALSE)),"",VLOOKUP(A565,'Cadastro-Estoque'!A:J,3,FALSE))</f>
        <v/>
      </c>
    </row>
    <row r="566" spans="5:8">
      <c r="E566" s="140" t="str">
        <f t="shared" si="8"/>
        <v/>
      </c>
      <c r="F566" s="141" t="str">
        <f>IF(ISERROR(VLOOKUP(A566,'Cadastro-Estoque'!A:J,1,FALSE)),"",VLOOKUP(A566,'Cadastro-Estoque'!A:J,4,FALSE))</f>
        <v/>
      </c>
      <c r="G566" s="141" t="str">
        <f>IF(ISBLANK(A566),"",IF(ISERROR(VLOOKUP(A566,'Cadastro-Estoque'!A:J,1,FALSE)),"Produto não cadastrado",VLOOKUP(A566,'Cadastro-Estoque'!A:J,2,FALSE)))</f>
        <v/>
      </c>
      <c r="H566" s="141" t="str">
        <f>IF(ISERROR(VLOOKUP(A566,'Cadastro-Estoque'!A:J,1,FALSE)),"",VLOOKUP(A566,'Cadastro-Estoque'!A:J,3,FALSE))</f>
        <v/>
      </c>
    </row>
    <row r="567" spans="5:8">
      <c r="E567" s="140" t="str">
        <f t="shared" si="8"/>
        <v/>
      </c>
      <c r="F567" s="141" t="str">
        <f>IF(ISERROR(VLOOKUP(A567,'Cadastro-Estoque'!A:J,1,FALSE)),"",VLOOKUP(A567,'Cadastro-Estoque'!A:J,4,FALSE))</f>
        <v/>
      </c>
      <c r="G567" s="141" t="str">
        <f>IF(ISBLANK(A567),"",IF(ISERROR(VLOOKUP(A567,'Cadastro-Estoque'!A:J,1,FALSE)),"Produto não cadastrado",VLOOKUP(A567,'Cadastro-Estoque'!A:J,2,FALSE)))</f>
        <v/>
      </c>
      <c r="H567" s="141" t="str">
        <f>IF(ISERROR(VLOOKUP(A567,'Cadastro-Estoque'!A:J,1,FALSE)),"",VLOOKUP(A567,'Cadastro-Estoque'!A:J,3,FALSE))</f>
        <v/>
      </c>
    </row>
    <row r="568" spans="5:8">
      <c r="E568" s="140" t="str">
        <f t="shared" si="8"/>
        <v/>
      </c>
      <c r="F568" s="141" t="str">
        <f>IF(ISERROR(VLOOKUP(A568,'Cadastro-Estoque'!A:J,1,FALSE)),"",VLOOKUP(A568,'Cadastro-Estoque'!A:J,4,FALSE))</f>
        <v/>
      </c>
      <c r="G568" s="141" t="str">
        <f>IF(ISBLANK(A568),"",IF(ISERROR(VLOOKUP(A568,'Cadastro-Estoque'!A:J,1,FALSE)),"Produto não cadastrado",VLOOKUP(A568,'Cadastro-Estoque'!A:J,2,FALSE)))</f>
        <v/>
      </c>
      <c r="H568" s="141" t="str">
        <f>IF(ISERROR(VLOOKUP(A568,'Cadastro-Estoque'!A:J,1,FALSE)),"",VLOOKUP(A568,'Cadastro-Estoque'!A:J,3,FALSE))</f>
        <v/>
      </c>
    </row>
    <row r="569" spans="5:8">
      <c r="E569" s="140" t="str">
        <f t="shared" si="8"/>
        <v/>
      </c>
      <c r="F569" s="141" t="str">
        <f>IF(ISERROR(VLOOKUP(A569,'Cadastro-Estoque'!A:J,1,FALSE)),"",VLOOKUP(A569,'Cadastro-Estoque'!A:J,4,FALSE))</f>
        <v/>
      </c>
      <c r="G569" s="141" t="str">
        <f>IF(ISBLANK(A569),"",IF(ISERROR(VLOOKUP(A569,'Cadastro-Estoque'!A:J,1,FALSE)),"Produto não cadastrado",VLOOKUP(A569,'Cadastro-Estoque'!A:J,2,FALSE)))</f>
        <v/>
      </c>
      <c r="H569" s="141" t="str">
        <f>IF(ISERROR(VLOOKUP(A569,'Cadastro-Estoque'!A:J,1,FALSE)),"",VLOOKUP(A569,'Cadastro-Estoque'!A:J,3,FALSE))</f>
        <v/>
      </c>
    </row>
    <row r="570" spans="5:8">
      <c r="E570" s="140" t="str">
        <f t="shared" si="8"/>
        <v/>
      </c>
      <c r="F570" s="141" t="str">
        <f>IF(ISERROR(VLOOKUP(A570,'Cadastro-Estoque'!A:J,1,FALSE)),"",VLOOKUP(A570,'Cadastro-Estoque'!A:J,4,FALSE))</f>
        <v/>
      </c>
      <c r="G570" s="141" t="str">
        <f>IF(ISBLANK(A570),"",IF(ISERROR(VLOOKUP(A570,'Cadastro-Estoque'!A:J,1,FALSE)),"Produto não cadastrado",VLOOKUP(A570,'Cadastro-Estoque'!A:J,2,FALSE)))</f>
        <v/>
      </c>
      <c r="H570" s="141" t="str">
        <f>IF(ISERROR(VLOOKUP(A570,'Cadastro-Estoque'!A:J,1,FALSE)),"",VLOOKUP(A570,'Cadastro-Estoque'!A:J,3,FALSE))</f>
        <v/>
      </c>
    </row>
    <row r="571" spans="5:8">
      <c r="E571" s="140" t="str">
        <f t="shared" si="8"/>
        <v/>
      </c>
      <c r="F571" s="141" t="str">
        <f>IF(ISERROR(VLOOKUP(A571,'Cadastro-Estoque'!A:J,1,FALSE)),"",VLOOKUP(A571,'Cadastro-Estoque'!A:J,4,FALSE))</f>
        <v/>
      </c>
      <c r="G571" s="141" t="str">
        <f>IF(ISBLANK(A571),"",IF(ISERROR(VLOOKUP(A571,'Cadastro-Estoque'!A:J,1,FALSE)),"Produto não cadastrado",VLOOKUP(A571,'Cadastro-Estoque'!A:J,2,FALSE)))</f>
        <v/>
      </c>
      <c r="H571" s="141" t="str">
        <f>IF(ISERROR(VLOOKUP(A571,'Cadastro-Estoque'!A:J,1,FALSE)),"",VLOOKUP(A571,'Cadastro-Estoque'!A:J,3,FALSE))</f>
        <v/>
      </c>
    </row>
    <row r="572" spans="5:8">
      <c r="E572" s="140" t="str">
        <f t="shared" si="8"/>
        <v/>
      </c>
      <c r="F572" s="141" t="str">
        <f>IF(ISERROR(VLOOKUP(A572,'Cadastro-Estoque'!A:J,1,FALSE)),"",VLOOKUP(A572,'Cadastro-Estoque'!A:J,4,FALSE))</f>
        <v/>
      </c>
      <c r="G572" s="141" t="str">
        <f>IF(ISBLANK(A572),"",IF(ISERROR(VLOOKUP(A572,'Cadastro-Estoque'!A:J,1,FALSE)),"Produto não cadastrado",VLOOKUP(A572,'Cadastro-Estoque'!A:J,2,FALSE)))</f>
        <v/>
      </c>
      <c r="H572" s="141" t="str">
        <f>IF(ISERROR(VLOOKUP(A572,'Cadastro-Estoque'!A:J,1,FALSE)),"",VLOOKUP(A572,'Cadastro-Estoque'!A:J,3,FALSE))</f>
        <v/>
      </c>
    </row>
    <row r="573" spans="5:8">
      <c r="E573" s="140" t="str">
        <f t="shared" si="8"/>
        <v/>
      </c>
      <c r="F573" s="141" t="str">
        <f>IF(ISERROR(VLOOKUP(A573,'Cadastro-Estoque'!A:J,1,FALSE)),"",VLOOKUP(A573,'Cadastro-Estoque'!A:J,4,FALSE))</f>
        <v/>
      </c>
      <c r="G573" s="141" t="str">
        <f>IF(ISBLANK(A573),"",IF(ISERROR(VLOOKUP(A573,'Cadastro-Estoque'!A:J,1,FALSE)),"Produto não cadastrado",VLOOKUP(A573,'Cadastro-Estoque'!A:J,2,FALSE)))</f>
        <v/>
      </c>
      <c r="H573" s="141" t="str">
        <f>IF(ISERROR(VLOOKUP(A573,'Cadastro-Estoque'!A:J,1,FALSE)),"",VLOOKUP(A573,'Cadastro-Estoque'!A:J,3,FALSE))</f>
        <v/>
      </c>
    </row>
    <row r="574" spans="5:8">
      <c r="E574" s="140" t="str">
        <f t="shared" si="8"/>
        <v/>
      </c>
      <c r="F574" s="141" t="str">
        <f>IF(ISERROR(VLOOKUP(A574,'Cadastro-Estoque'!A:J,1,FALSE)),"",VLOOKUP(A574,'Cadastro-Estoque'!A:J,4,FALSE))</f>
        <v/>
      </c>
      <c r="G574" s="141" t="str">
        <f>IF(ISBLANK(A574),"",IF(ISERROR(VLOOKUP(A574,'Cadastro-Estoque'!A:J,1,FALSE)),"Produto não cadastrado",VLOOKUP(A574,'Cadastro-Estoque'!A:J,2,FALSE)))</f>
        <v/>
      </c>
      <c r="H574" s="141" t="str">
        <f>IF(ISERROR(VLOOKUP(A574,'Cadastro-Estoque'!A:J,1,FALSE)),"",VLOOKUP(A574,'Cadastro-Estoque'!A:J,3,FALSE))</f>
        <v/>
      </c>
    </row>
    <row r="575" spans="5:8">
      <c r="E575" s="140" t="str">
        <f t="shared" si="8"/>
        <v/>
      </c>
      <c r="F575" s="141" t="str">
        <f>IF(ISERROR(VLOOKUP(A575,'Cadastro-Estoque'!A:J,1,FALSE)),"",VLOOKUP(A575,'Cadastro-Estoque'!A:J,4,FALSE))</f>
        <v/>
      </c>
      <c r="G575" s="141" t="str">
        <f>IF(ISBLANK(A575),"",IF(ISERROR(VLOOKUP(A575,'Cadastro-Estoque'!A:J,1,FALSE)),"Produto não cadastrado",VLOOKUP(A575,'Cadastro-Estoque'!A:J,2,FALSE)))</f>
        <v/>
      </c>
      <c r="H575" s="141" t="str">
        <f>IF(ISERROR(VLOOKUP(A575,'Cadastro-Estoque'!A:J,1,FALSE)),"",VLOOKUP(A575,'Cadastro-Estoque'!A:J,3,FALSE))</f>
        <v/>
      </c>
    </row>
    <row r="576" spans="5:8">
      <c r="E576" s="140" t="str">
        <f t="shared" si="8"/>
        <v/>
      </c>
      <c r="F576" s="141" t="str">
        <f>IF(ISERROR(VLOOKUP(A576,'Cadastro-Estoque'!A:J,1,FALSE)),"",VLOOKUP(A576,'Cadastro-Estoque'!A:J,4,FALSE))</f>
        <v/>
      </c>
      <c r="G576" s="141" t="str">
        <f>IF(ISBLANK(A576),"",IF(ISERROR(VLOOKUP(A576,'Cadastro-Estoque'!A:J,1,FALSE)),"Produto não cadastrado",VLOOKUP(A576,'Cadastro-Estoque'!A:J,2,FALSE)))</f>
        <v/>
      </c>
      <c r="H576" s="141" t="str">
        <f>IF(ISERROR(VLOOKUP(A576,'Cadastro-Estoque'!A:J,1,FALSE)),"",VLOOKUP(A576,'Cadastro-Estoque'!A:J,3,FALSE))</f>
        <v/>
      </c>
    </row>
    <row r="577" spans="5:8">
      <c r="E577" s="140" t="str">
        <f t="shared" si="8"/>
        <v/>
      </c>
      <c r="F577" s="141" t="str">
        <f>IF(ISERROR(VLOOKUP(A577,'Cadastro-Estoque'!A:J,1,FALSE)),"",VLOOKUP(A577,'Cadastro-Estoque'!A:J,4,FALSE))</f>
        <v/>
      </c>
      <c r="G577" s="141" t="str">
        <f>IF(ISBLANK(A577),"",IF(ISERROR(VLOOKUP(A577,'Cadastro-Estoque'!A:J,1,FALSE)),"Produto não cadastrado",VLOOKUP(A577,'Cadastro-Estoque'!A:J,2,FALSE)))</f>
        <v/>
      </c>
      <c r="H577" s="141" t="str">
        <f>IF(ISERROR(VLOOKUP(A577,'Cadastro-Estoque'!A:J,1,FALSE)),"",VLOOKUP(A577,'Cadastro-Estoque'!A:J,3,FALSE))</f>
        <v/>
      </c>
    </row>
    <row r="578" spans="5:8">
      <c r="E578" s="140" t="str">
        <f t="shared" si="8"/>
        <v/>
      </c>
      <c r="F578" s="141" t="str">
        <f>IF(ISERROR(VLOOKUP(A578,'Cadastro-Estoque'!A:J,1,FALSE)),"",VLOOKUP(A578,'Cadastro-Estoque'!A:J,4,FALSE))</f>
        <v/>
      </c>
      <c r="G578" s="141" t="str">
        <f>IF(ISBLANK(A578),"",IF(ISERROR(VLOOKUP(A578,'Cadastro-Estoque'!A:J,1,FALSE)),"Produto não cadastrado",VLOOKUP(A578,'Cadastro-Estoque'!A:J,2,FALSE)))</f>
        <v/>
      </c>
      <c r="H578" s="141" t="str">
        <f>IF(ISERROR(VLOOKUP(A578,'Cadastro-Estoque'!A:J,1,FALSE)),"",VLOOKUP(A578,'Cadastro-Estoque'!A:J,3,FALSE))</f>
        <v/>
      </c>
    </row>
    <row r="579" spans="5:8">
      <c r="E579" s="140" t="str">
        <f t="shared" si="8"/>
        <v/>
      </c>
      <c r="F579" s="141" t="str">
        <f>IF(ISERROR(VLOOKUP(A579,'Cadastro-Estoque'!A:J,1,FALSE)),"",VLOOKUP(A579,'Cadastro-Estoque'!A:J,4,FALSE))</f>
        <v/>
      </c>
      <c r="G579" s="141" t="str">
        <f>IF(ISBLANK(A579),"",IF(ISERROR(VLOOKUP(A579,'Cadastro-Estoque'!A:J,1,FALSE)),"Produto não cadastrado",VLOOKUP(A579,'Cadastro-Estoque'!A:J,2,FALSE)))</f>
        <v/>
      </c>
      <c r="H579" s="141" t="str">
        <f>IF(ISERROR(VLOOKUP(A579,'Cadastro-Estoque'!A:J,1,FALSE)),"",VLOOKUP(A579,'Cadastro-Estoque'!A:J,3,FALSE))</f>
        <v/>
      </c>
    </row>
    <row r="580" spans="5:8">
      <c r="E580" s="140" t="str">
        <f t="shared" ref="E580:E643" si="9">IF(ISBLANK(A580),"",C580*D580)</f>
        <v/>
      </c>
      <c r="F580" s="141" t="str">
        <f>IF(ISERROR(VLOOKUP(A580,'Cadastro-Estoque'!A:J,1,FALSE)),"",VLOOKUP(A580,'Cadastro-Estoque'!A:J,4,FALSE))</f>
        <v/>
      </c>
      <c r="G580" s="141" t="str">
        <f>IF(ISBLANK(A580),"",IF(ISERROR(VLOOKUP(A580,'Cadastro-Estoque'!A:J,1,FALSE)),"Produto não cadastrado",VLOOKUP(A580,'Cadastro-Estoque'!A:J,2,FALSE)))</f>
        <v/>
      </c>
      <c r="H580" s="141" t="str">
        <f>IF(ISERROR(VLOOKUP(A580,'Cadastro-Estoque'!A:J,1,FALSE)),"",VLOOKUP(A580,'Cadastro-Estoque'!A:J,3,FALSE))</f>
        <v/>
      </c>
    </row>
    <row r="581" spans="5:8">
      <c r="E581" s="140" t="str">
        <f t="shared" si="9"/>
        <v/>
      </c>
      <c r="F581" s="141" t="str">
        <f>IF(ISERROR(VLOOKUP(A581,'Cadastro-Estoque'!A:J,1,FALSE)),"",VLOOKUP(A581,'Cadastro-Estoque'!A:J,4,FALSE))</f>
        <v/>
      </c>
      <c r="G581" s="141" t="str">
        <f>IF(ISBLANK(A581),"",IF(ISERROR(VLOOKUP(A581,'Cadastro-Estoque'!A:J,1,FALSE)),"Produto não cadastrado",VLOOKUP(A581,'Cadastro-Estoque'!A:J,2,FALSE)))</f>
        <v/>
      </c>
      <c r="H581" s="141" t="str">
        <f>IF(ISERROR(VLOOKUP(A581,'Cadastro-Estoque'!A:J,1,FALSE)),"",VLOOKUP(A581,'Cadastro-Estoque'!A:J,3,FALSE))</f>
        <v/>
      </c>
    </row>
    <row r="582" spans="5:8">
      <c r="E582" s="140" t="str">
        <f t="shared" si="9"/>
        <v/>
      </c>
      <c r="F582" s="141" t="str">
        <f>IF(ISERROR(VLOOKUP(A582,'Cadastro-Estoque'!A:J,1,FALSE)),"",VLOOKUP(A582,'Cadastro-Estoque'!A:J,4,FALSE))</f>
        <v/>
      </c>
      <c r="G582" s="141" t="str">
        <f>IF(ISBLANK(A582),"",IF(ISERROR(VLOOKUP(A582,'Cadastro-Estoque'!A:J,1,FALSE)),"Produto não cadastrado",VLOOKUP(A582,'Cadastro-Estoque'!A:J,2,FALSE)))</f>
        <v/>
      </c>
      <c r="H582" s="141" t="str">
        <f>IF(ISERROR(VLOOKUP(A582,'Cadastro-Estoque'!A:J,1,FALSE)),"",VLOOKUP(A582,'Cadastro-Estoque'!A:J,3,FALSE))</f>
        <v/>
      </c>
    </row>
    <row r="583" spans="5:8">
      <c r="E583" s="140" t="str">
        <f t="shared" si="9"/>
        <v/>
      </c>
      <c r="F583" s="141" t="str">
        <f>IF(ISERROR(VLOOKUP(A583,'Cadastro-Estoque'!A:J,1,FALSE)),"",VLOOKUP(A583,'Cadastro-Estoque'!A:J,4,FALSE))</f>
        <v/>
      </c>
      <c r="G583" s="141" t="str">
        <f>IF(ISBLANK(A583),"",IF(ISERROR(VLOOKUP(A583,'Cadastro-Estoque'!A:J,1,FALSE)),"Produto não cadastrado",VLOOKUP(A583,'Cadastro-Estoque'!A:J,2,FALSE)))</f>
        <v/>
      </c>
      <c r="H583" s="141" t="str">
        <f>IF(ISERROR(VLOOKUP(A583,'Cadastro-Estoque'!A:J,1,FALSE)),"",VLOOKUP(A583,'Cadastro-Estoque'!A:J,3,FALSE))</f>
        <v/>
      </c>
    </row>
    <row r="584" spans="5:8">
      <c r="E584" s="140" t="str">
        <f t="shared" si="9"/>
        <v/>
      </c>
      <c r="F584" s="141" t="str">
        <f>IF(ISERROR(VLOOKUP(A584,'Cadastro-Estoque'!A:J,1,FALSE)),"",VLOOKUP(A584,'Cadastro-Estoque'!A:J,4,FALSE))</f>
        <v/>
      </c>
      <c r="G584" s="141" t="str">
        <f>IF(ISBLANK(A584),"",IF(ISERROR(VLOOKUP(A584,'Cadastro-Estoque'!A:J,1,FALSE)),"Produto não cadastrado",VLOOKUP(A584,'Cadastro-Estoque'!A:J,2,FALSE)))</f>
        <v/>
      </c>
      <c r="H584" s="141" t="str">
        <f>IF(ISERROR(VLOOKUP(A584,'Cadastro-Estoque'!A:J,1,FALSE)),"",VLOOKUP(A584,'Cadastro-Estoque'!A:J,3,FALSE))</f>
        <v/>
      </c>
    </row>
    <row r="585" spans="5:8">
      <c r="E585" s="140" t="str">
        <f t="shared" si="9"/>
        <v/>
      </c>
      <c r="F585" s="141" t="str">
        <f>IF(ISERROR(VLOOKUP(A585,'Cadastro-Estoque'!A:J,1,FALSE)),"",VLOOKUP(A585,'Cadastro-Estoque'!A:J,4,FALSE))</f>
        <v/>
      </c>
      <c r="G585" s="141" t="str">
        <f>IF(ISBLANK(A585),"",IF(ISERROR(VLOOKUP(A585,'Cadastro-Estoque'!A:J,1,FALSE)),"Produto não cadastrado",VLOOKUP(A585,'Cadastro-Estoque'!A:J,2,FALSE)))</f>
        <v/>
      </c>
      <c r="H585" s="141" t="str">
        <f>IF(ISERROR(VLOOKUP(A585,'Cadastro-Estoque'!A:J,1,FALSE)),"",VLOOKUP(A585,'Cadastro-Estoque'!A:J,3,FALSE))</f>
        <v/>
      </c>
    </row>
    <row r="586" spans="5:8">
      <c r="E586" s="140" t="str">
        <f t="shared" si="9"/>
        <v/>
      </c>
      <c r="F586" s="141" t="str">
        <f>IF(ISERROR(VLOOKUP(A586,'Cadastro-Estoque'!A:J,1,FALSE)),"",VLOOKUP(A586,'Cadastro-Estoque'!A:J,4,FALSE))</f>
        <v/>
      </c>
      <c r="G586" s="141" t="str">
        <f>IF(ISBLANK(A586),"",IF(ISERROR(VLOOKUP(A586,'Cadastro-Estoque'!A:J,1,FALSE)),"Produto não cadastrado",VLOOKUP(A586,'Cadastro-Estoque'!A:J,2,FALSE)))</f>
        <v/>
      </c>
      <c r="H586" s="141" t="str">
        <f>IF(ISERROR(VLOOKUP(A586,'Cadastro-Estoque'!A:J,1,FALSE)),"",VLOOKUP(A586,'Cadastro-Estoque'!A:J,3,FALSE))</f>
        <v/>
      </c>
    </row>
    <row r="587" spans="5:8">
      <c r="E587" s="140" t="str">
        <f t="shared" si="9"/>
        <v/>
      </c>
      <c r="F587" s="141" t="str">
        <f>IF(ISERROR(VLOOKUP(A587,'Cadastro-Estoque'!A:J,1,FALSE)),"",VLOOKUP(A587,'Cadastro-Estoque'!A:J,4,FALSE))</f>
        <v/>
      </c>
      <c r="G587" s="141" t="str">
        <f>IF(ISBLANK(A587),"",IF(ISERROR(VLOOKUP(A587,'Cadastro-Estoque'!A:J,1,FALSE)),"Produto não cadastrado",VLOOKUP(A587,'Cadastro-Estoque'!A:J,2,FALSE)))</f>
        <v/>
      </c>
      <c r="H587" s="141" t="str">
        <f>IF(ISERROR(VLOOKUP(A587,'Cadastro-Estoque'!A:J,1,FALSE)),"",VLOOKUP(A587,'Cadastro-Estoque'!A:J,3,FALSE))</f>
        <v/>
      </c>
    </row>
    <row r="588" spans="5:8">
      <c r="E588" s="140" t="str">
        <f t="shared" si="9"/>
        <v/>
      </c>
      <c r="F588" s="141" t="str">
        <f>IF(ISERROR(VLOOKUP(A588,'Cadastro-Estoque'!A:J,1,FALSE)),"",VLOOKUP(A588,'Cadastro-Estoque'!A:J,4,FALSE))</f>
        <v/>
      </c>
      <c r="G588" s="141" t="str">
        <f>IF(ISBLANK(A588),"",IF(ISERROR(VLOOKUP(A588,'Cadastro-Estoque'!A:J,1,FALSE)),"Produto não cadastrado",VLOOKUP(A588,'Cadastro-Estoque'!A:J,2,FALSE)))</f>
        <v/>
      </c>
      <c r="H588" s="141" t="str">
        <f>IF(ISERROR(VLOOKUP(A588,'Cadastro-Estoque'!A:J,1,FALSE)),"",VLOOKUP(A588,'Cadastro-Estoque'!A:J,3,FALSE))</f>
        <v/>
      </c>
    </row>
    <row r="589" spans="5:8">
      <c r="E589" s="140" t="str">
        <f t="shared" si="9"/>
        <v/>
      </c>
      <c r="F589" s="141" t="str">
        <f>IF(ISERROR(VLOOKUP(A589,'Cadastro-Estoque'!A:J,1,FALSE)),"",VLOOKUP(A589,'Cadastro-Estoque'!A:J,4,FALSE))</f>
        <v/>
      </c>
      <c r="G589" s="141" t="str">
        <f>IF(ISBLANK(A589),"",IF(ISERROR(VLOOKUP(A589,'Cadastro-Estoque'!A:J,1,FALSE)),"Produto não cadastrado",VLOOKUP(A589,'Cadastro-Estoque'!A:J,2,FALSE)))</f>
        <v/>
      </c>
      <c r="H589" s="141" t="str">
        <f>IF(ISERROR(VLOOKUP(A589,'Cadastro-Estoque'!A:J,1,FALSE)),"",VLOOKUP(A589,'Cadastro-Estoque'!A:J,3,FALSE))</f>
        <v/>
      </c>
    </row>
    <row r="590" spans="5:8">
      <c r="E590" s="140" t="str">
        <f t="shared" si="9"/>
        <v/>
      </c>
      <c r="F590" s="141" t="str">
        <f>IF(ISERROR(VLOOKUP(A590,'Cadastro-Estoque'!A:J,1,FALSE)),"",VLOOKUP(A590,'Cadastro-Estoque'!A:J,4,FALSE))</f>
        <v/>
      </c>
      <c r="G590" s="141" t="str">
        <f>IF(ISBLANK(A590),"",IF(ISERROR(VLOOKUP(A590,'Cadastro-Estoque'!A:J,1,FALSE)),"Produto não cadastrado",VLOOKUP(A590,'Cadastro-Estoque'!A:J,2,FALSE)))</f>
        <v/>
      </c>
      <c r="H590" s="141" t="str">
        <f>IF(ISERROR(VLOOKUP(A590,'Cadastro-Estoque'!A:J,1,FALSE)),"",VLOOKUP(A590,'Cadastro-Estoque'!A:J,3,FALSE))</f>
        <v/>
      </c>
    </row>
    <row r="591" spans="5:8">
      <c r="E591" s="140" t="str">
        <f t="shared" si="9"/>
        <v/>
      </c>
      <c r="F591" s="141" t="str">
        <f>IF(ISERROR(VLOOKUP(A591,'Cadastro-Estoque'!A:J,1,FALSE)),"",VLOOKUP(A591,'Cadastro-Estoque'!A:J,4,FALSE))</f>
        <v/>
      </c>
      <c r="G591" s="141" t="str">
        <f>IF(ISBLANK(A591),"",IF(ISERROR(VLOOKUP(A591,'Cadastro-Estoque'!A:J,1,FALSE)),"Produto não cadastrado",VLOOKUP(A591,'Cadastro-Estoque'!A:J,2,FALSE)))</f>
        <v/>
      </c>
      <c r="H591" s="141" t="str">
        <f>IF(ISERROR(VLOOKUP(A591,'Cadastro-Estoque'!A:J,1,FALSE)),"",VLOOKUP(A591,'Cadastro-Estoque'!A:J,3,FALSE))</f>
        <v/>
      </c>
    </row>
    <row r="592" spans="5:8">
      <c r="E592" s="140" t="str">
        <f t="shared" si="9"/>
        <v/>
      </c>
      <c r="F592" s="141" t="str">
        <f>IF(ISERROR(VLOOKUP(A592,'Cadastro-Estoque'!A:J,1,FALSE)),"",VLOOKUP(A592,'Cadastro-Estoque'!A:J,4,FALSE))</f>
        <v/>
      </c>
      <c r="G592" s="141" t="str">
        <f>IF(ISBLANK(A592),"",IF(ISERROR(VLOOKUP(A592,'Cadastro-Estoque'!A:J,1,FALSE)),"Produto não cadastrado",VLOOKUP(A592,'Cadastro-Estoque'!A:J,2,FALSE)))</f>
        <v/>
      </c>
      <c r="H592" s="141" t="str">
        <f>IF(ISERROR(VLOOKUP(A592,'Cadastro-Estoque'!A:J,1,FALSE)),"",VLOOKUP(A592,'Cadastro-Estoque'!A:J,3,FALSE))</f>
        <v/>
      </c>
    </row>
    <row r="593" spans="5:8">
      <c r="E593" s="140" t="str">
        <f t="shared" si="9"/>
        <v/>
      </c>
      <c r="F593" s="141" t="str">
        <f>IF(ISERROR(VLOOKUP(A593,'Cadastro-Estoque'!A:J,1,FALSE)),"",VLOOKUP(A593,'Cadastro-Estoque'!A:J,4,FALSE))</f>
        <v/>
      </c>
      <c r="G593" s="141" t="str">
        <f>IF(ISBLANK(A593),"",IF(ISERROR(VLOOKUP(A593,'Cadastro-Estoque'!A:J,1,FALSE)),"Produto não cadastrado",VLOOKUP(A593,'Cadastro-Estoque'!A:J,2,FALSE)))</f>
        <v/>
      </c>
      <c r="H593" s="141" t="str">
        <f>IF(ISERROR(VLOOKUP(A593,'Cadastro-Estoque'!A:J,1,FALSE)),"",VLOOKUP(A593,'Cadastro-Estoque'!A:J,3,FALSE))</f>
        <v/>
      </c>
    </row>
    <row r="594" spans="5:8">
      <c r="E594" s="140" t="str">
        <f t="shared" si="9"/>
        <v/>
      </c>
      <c r="F594" s="141" t="str">
        <f>IF(ISERROR(VLOOKUP(A594,'Cadastro-Estoque'!A:J,1,FALSE)),"",VLOOKUP(A594,'Cadastro-Estoque'!A:J,4,FALSE))</f>
        <v/>
      </c>
      <c r="G594" s="141" t="str">
        <f>IF(ISBLANK(A594),"",IF(ISERROR(VLOOKUP(A594,'Cadastro-Estoque'!A:J,1,FALSE)),"Produto não cadastrado",VLOOKUP(A594,'Cadastro-Estoque'!A:J,2,FALSE)))</f>
        <v/>
      </c>
      <c r="H594" s="141" t="str">
        <f>IF(ISERROR(VLOOKUP(A594,'Cadastro-Estoque'!A:J,1,FALSE)),"",VLOOKUP(A594,'Cadastro-Estoque'!A:J,3,FALSE))</f>
        <v/>
      </c>
    </row>
    <row r="595" spans="5:8">
      <c r="E595" s="140" t="str">
        <f t="shared" si="9"/>
        <v/>
      </c>
      <c r="F595" s="141" t="str">
        <f>IF(ISERROR(VLOOKUP(A595,'Cadastro-Estoque'!A:J,1,FALSE)),"",VLOOKUP(A595,'Cadastro-Estoque'!A:J,4,FALSE))</f>
        <v/>
      </c>
      <c r="G595" s="141" t="str">
        <f>IF(ISBLANK(A595),"",IF(ISERROR(VLOOKUP(A595,'Cadastro-Estoque'!A:J,1,FALSE)),"Produto não cadastrado",VLOOKUP(A595,'Cadastro-Estoque'!A:J,2,FALSE)))</f>
        <v/>
      </c>
      <c r="H595" s="141" t="str">
        <f>IF(ISERROR(VLOOKUP(A595,'Cadastro-Estoque'!A:J,1,FALSE)),"",VLOOKUP(A595,'Cadastro-Estoque'!A:J,3,FALSE))</f>
        <v/>
      </c>
    </row>
    <row r="596" spans="5:8">
      <c r="E596" s="140" t="str">
        <f t="shared" si="9"/>
        <v/>
      </c>
      <c r="F596" s="141" t="str">
        <f>IF(ISERROR(VLOOKUP(A596,'Cadastro-Estoque'!A:J,1,FALSE)),"",VLOOKUP(A596,'Cadastro-Estoque'!A:J,4,FALSE))</f>
        <v/>
      </c>
      <c r="G596" s="141" t="str">
        <f>IF(ISBLANK(A596),"",IF(ISERROR(VLOOKUP(A596,'Cadastro-Estoque'!A:J,1,FALSE)),"Produto não cadastrado",VLOOKUP(A596,'Cadastro-Estoque'!A:J,2,FALSE)))</f>
        <v/>
      </c>
      <c r="H596" s="141" t="str">
        <f>IF(ISERROR(VLOOKUP(A596,'Cadastro-Estoque'!A:J,1,FALSE)),"",VLOOKUP(A596,'Cadastro-Estoque'!A:J,3,FALSE))</f>
        <v/>
      </c>
    </row>
    <row r="597" spans="5:8">
      <c r="E597" s="140" t="str">
        <f t="shared" si="9"/>
        <v/>
      </c>
      <c r="F597" s="141" t="str">
        <f>IF(ISERROR(VLOOKUP(A597,'Cadastro-Estoque'!A:J,1,FALSE)),"",VLOOKUP(A597,'Cadastro-Estoque'!A:J,4,FALSE))</f>
        <v/>
      </c>
      <c r="G597" s="141" t="str">
        <f>IF(ISBLANK(A597),"",IF(ISERROR(VLOOKUP(A597,'Cadastro-Estoque'!A:J,1,FALSE)),"Produto não cadastrado",VLOOKUP(A597,'Cadastro-Estoque'!A:J,2,FALSE)))</f>
        <v/>
      </c>
      <c r="H597" s="141" t="str">
        <f>IF(ISERROR(VLOOKUP(A597,'Cadastro-Estoque'!A:J,1,FALSE)),"",VLOOKUP(A597,'Cadastro-Estoque'!A:J,3,FALSE))</f>
        <v/>
      </c>
    </row>
    <row r="598" spans="5:8">
      <c r="E598" s="140" t="str">
        <f t="shared" si="9"/>
        <v/>
      </c>
      <c r="F598" s="141" t="str">
        <f>IF(ISERROR(VLOOKUP(A598,'Cadastro-Estoque'!A:J,1,FALSE)),"",VLOOKUP(A598,'Cadastro-Estoque'!A:J,4,FALSE))</f>
        <v/>
      </c>
      <c r="G598" s="141" t="str">
        <f>IF(ISBLANK(A598),"",IF(ISERROR(VLOOKUP(A598,'Cadastro-Estoque'!A:J,1,FALSE)),"Produto não cadastrado",VLOOKUP(A598,'Cadastro-Estoque'!A:J,2,FALSE)))</f>
        <v/>
      </c>
      <c r="H598" s="141" t="str">
        <f>IF(ISERROR(VLOOKUP(A598,'Cadastro-Estoque'!A:J,1,FALSE)),"",VLOOKUP(A598,'Cadastro-Estoque'!A:J,3,FALSE))</f>
        <v/>
      </c>
    </row>
    <row r="599" spans="5:8">
      <c r="E599" s="140" t="str">
        <f t="shared" si="9"/>
        <v/>
      </c>
      <c r="F599" s="141" t="str">
        <f>IF(ISERROR(VLOOKUP(A599,'Cadastro-Estoque'!A:J,1,FALSE)),"",VLOOKUP(A599,'Cadastro-Estoque'!A:J,4,FALSE))</f>
        <v/>
      </c>
      <c r="G599" s="141" t="str">
        <f>IF(ISBLANK(A599),"",IF(ISERROR(VLOOKUP(A599,'Cadastro-Estoque'!A:J,1,FALSE)),"Produto não cadastrado",VLOOKUP(A599,'Cadastro-Estoque'!A:J,2,FALSE)))</f>
        <v/>
      </c>
      <c r="H599" s="141" t="str">
        <f>IF(ISERROR(VLOOKUP(A599,'Cadastro-Estoque'!A:J,1,FALSE)),"",VLOOKUP(A599,'Cadastro-Estoque'!A:J,3,FALSE))</f>
        <v/>
      </c>
    </row>
    <row r="600" spans="5:8">
      <c r="E600" s="140" t="str">
        <f t="shared" si="9"/>
        <v/>
      </c>
      <c r="F600" s="141" t="str">
        <f>IF(ISERROR(VLOOKUP(A600,'Cadastro-Estoque'!A:J,1,FALSE)),"",VLOOKUP(A600,'Cadastro-Estoque'!A:J,4,FALSE))</f>
        <v/>
      </c>
      <c r="G600" s="141" t="str">
        <f>IF(ISBLANK(A600),"",IF(ISERROR(VLOOKUP(A600,'Cadastro-Estoque'!A:J,1,FALSE)),"Produto não cadastrado",VLOOKUP(A600,'Cadastro-Estoque'!A:J,2,FALSE)))</f>
        <v/>
      </c>
      <c r="H600" s="141" t="str">
        <f>IF(ISERROR(VLOOKUP(A600,'Cadastro-Estoque'!A:J,1,FALSE)),"",VLOOKUP(A600,'Cadastro-Estoque'!A:J,3,FALSE))</f>
        <v/>
      </c>
    </row>
    <row r="601" spans="5:8">
      <c r="E601" s="140" t="str">
        <f t="shared" si="9"/>
        <v/>
      </c>
      <c r="F601" s="141" t="str">
        <f>IF(ISERROR(VLOOKUP(A601,'Cadastro-Estoque'!A:J,1,FALSE)),"",VLOOKUP(A601,'Cadastro-Estoque'!A:J,4,FALSE))</f>
        <v/>
      </c>
      <c r="G601" s="141" t="str">
        <f>IF(ISBLANK(A601),"",IF(ISERROR(VLOOKUP(A601,'Cadastro-Estoque'!A:J,1,FALSE)),"Produto não cadastrado",VLOOKUP(A601,'Cadastro-Estoque'!A:J,2,FALSE)))</f>
        <v/>
      </c>
      <c r="H601" s="141" t="str">
        <f>IF(ISERROR(VLOOKUP(A601,'Cadastro-Estoque'!A:J,1,FALSE)),"",VLOOKUP(A601,'Cadastro-Estoque'!A:J,3,FALSE))</f>
        <v/>
      </c>
    </row>
    <row r="602" spans="5:8">
      <c r="E602" s="140" t="str">
        <f t="shared" si="9"/>
        <v/>
      </c>
      <c r="F602" s="141" t="str">
        <f>IF(ISERROR(VLOOKUP(A602,'Cadastro-Estoque'!A:J,1,FALSE)),"",VLOOKUP(A602,'Cadastro-Estoque'!A:J,4,FALSE))</f>
        <v/>
      </c>
      <c r="G602" s="141" t="str">
        <f>IF(ISBLANK(A602),"",IF(ISERROR(VLOOKUP(A602,'Cadastro-Estoque'!A:J,1,FALSE)),"Produto não cadastrado",VLOOKUP(A602,'Cadastro-Estoque'!A:J,2,FALSE)))</f>
        <v/>
      </c>
      <c r="H602" s="141" t="str">
        <f>IF(ISERROR(VLOOKUP(A602,'Cadastro-Estoque'!A:J,1,FALSE)),"",VLOOKUP(A602,'Cadastro-Estoque'!A:J,3,FALSE))</f>
        <v/>
      </c>
    </row>
    <row r="603" spans="5:8">
      <c r="E603" s="140" t="str">
        <f t="shared" si="9"/>
        <v/>
      </c>
      <c r="F603" s="141" t="str">
        <f>IF(ISERROR(VLOOKUP(A603,'Cadastro-Estoque'!A:J,1,FALSE)),"",VLOOKUP(A603,'Cadastro-Estoque'!A:J,4,FALSE))</f>
        <v/>
      </c>
      <c r="G603" s="141" t="str">
        <f>IF(ISBLANK(A603),"",IF(ISERROR(VLOOKUP(A603,'Cadastro-Estoque'!A:J,1,FALSE)),"Produto não cadastrado",VLOOKUP(A603,'Cadastro-Estoque'!A:J,2,FALSE)))</f>
        <v/>
      </c>
      <c r="H603" s="141" t="str">
        <f>IF(ISERROR(VLOOKUP(A603,'Cadastro-Estoque'!A:J,1,FALSE)),"",VLOOKUP(A603,'Cadastro-Estoque'!A:J,3,FALSE))</f>
        <v/>
      </c>
    </row>
    <row r="604" spans="5:8">
      <c r="E604" s="140" t="str">
        <f t="shared" si="9"/>
        <v/>
      </c>
      <c r="F604" s="141" t="str">
        <f>IF(ISERROR(VLOOKUP(A604,'Cadastro-Estoque'!A:J,1,FALSE)),"",VLOOKUP(A604,'Cadastro-Estoque'!A:J,4,FALSE))</f>
        <v/>
      </c>
      <c r="G604" s="141" t="str">
        <f>IF(ISBLANK(A604),"",IF(ISERROR(VLOOKUP(A604,'Cadastro-Estoque'!A:J,1,FALSE)),"Produto não cadastrado",VLOOKUP(A604,'Cadastro-Estoque'!A:J,2,FALSE)))</f>
        <v/>
      </c>
      <c r="H604" s="141" t="str">
        <f>IF(ISERROR(VLOOKUP(A604,'Cadastro-Estoque'!A:J,1,FALSE)),"",VLOOKUP(A604,'Cadastro-Estoque'!A:J,3,FALSE))</f>
        <v/>
      </c>
    </row>
    <row r="605" spans="5:8">
      <c r="E605" s="140" t="str">
        <f t="shared" si="9"/>
        <v/>
      </c>
      <c r="F605" s="141" t="str">
        <f>IF(ISERROR(VLOOKUP(A605,'Cadastro-Estoque'!A:J,1,FALSE)),"",VLOOKUP(A605,'Cadastro-Estoque'!A:J,4,FALSE))</f>
        <v/>
      </c>
      <c r="G605" s="141" t="str">
        <f>IF(ISBLANK(A605),"",IF(ISERROR(VLOOKUP(A605,'Cadastro-Estoque'!A:J,1,FALSE)),"Produto não cadastrado",VLOOKUP(A605,'Cadastro-Estoque'!A:J,2,FALSE)))</f>
        <v/>
      </c>
      <c r="H605" s="141" t="str">
        <f>IF(ISERROR(VLOOKUP(A605,'Cadastro-Estoque'!A:J,1,FALSE)),"",VLOOKUP(A605,'Cadastro-Estoque'!A:J,3,FALSE))</f>
        <v/>
      </c>
    </row>
    <row r="606" spans="5:8">
      <c r="E606" s="140" t="str">
        <f t="shared" si="9"/>
        <v/>
      </c>
      <c r="F606" s="141" t="str">
        <f>IF(ISERROR(VLOOKUP(A606,'Cadastro-Estoque'!A:J,1,FALSE)),"",VLOOKUP(A606,'Cadastro-Estoque'!A:J,4,FALSE))</f>
        <v/>
      </c>
      <c r="G606" s="141" t="str">
        <f>IF(ISBLANK(A606),"",IF(ISERROR(VLOOKUP(A606,'Cadastro-Estoque'!A:J,1,FALSE)),"Produto não cadastrado",VLOOKUP(A606,'Cadastro-Estoque'!A:J,2,FALSE)))</f>
        <v/>
      </c>
      <c r="H606" s="141" t="str">
        <f>IF(ISERROR(VLOOKUP(A606,'Cadastro-Estoque'!A:J,1,FALSE)),"",VLOOKUP(A606,'Cadastro-Estoque'!A:J,3,FALSE))</f>
        <v/>
      </c>
    </row>
    <row r="607" spans="5:8">
      <c r="E607" s="140" t="str">
        <f t="shared" si="9"/>
        <v/>
      </c>
      <c r="F607" s="141" t="str">
        <f>IF(ISERROR(VLOOKUP(A607,'Cadastro-Estoque'!A:J,1,FALSE)),"",VLOOKUP(A607,'Cadastro-Estoque'!A:J,4,FALSE))</f>
        <v/>
      </c>
      <c r="G607" s="141" t="str">
        <f>IF(ISBLANK(A607),"",IF(ISERROR(VLOOKUP(A607,'Cadastro-Estoque'!A:J,1,FALSE)),"Produto não cadastrado",VLOOKUP(A607,'Cadastro-Estoque'!A:J,2,FALSE)))</f>
        <v/>
      </c>
      <c r="H607" s="141" t="str">
        <f>IF(ISERROR(VLOOKUP(A607,'Cadastro-Estoque'!A:J,1,FALSE)),"",VLOOKUP(A607,'Cadastro-Estoque'!A:J,3,FALSE))</f>
        <v/>
      </c>
    </row>
    <row r="608" spans="5:8">
      <c r="E608" s="140" t="str">
        <f t="shared" si="9"/>
        <v/>
      </c>
      <c r="F608" s="141" t="str">
        <f>IF(ISERROR(VLOOKUP(A608,'Cadastro-Estoque'!A:J,1,FALSE)),"",VLOOKUP(A608,'Cadastro-Estoque'!A:J,4,FALSE))</f>
        <v/>
      </c>
      <c r="G608" s="141" t="str">
        <f>IF(ISBLANK(A608),"",IF(ISERROR(VLOOKUP(A608,'Cadastro-Estoque'!A:J,1,FALSE)),"Produto não cadastrado",VLOOKUP(A608,'Cadastro-Estoque'!A:J,2,FALSE)))</f>
        <v/>
      </c>
      <c r="H608" s="141" t="str">
        <f>IF(ISERROR(VLOOKUP(A608,'Cadastro-Estoque'!A:J,1,FALSE)),"",VLOOKUP(A608,'Cadastro-Estoque'!A:J,3,FALSE))</f>
        <v/>
      </c>
    </row>
    <row r="609" spans="5:8">
      <c r="E609" s="140" t="str">
        <f t="shared" si="9"/>
        <v/>
      </c>
      <c r="F609" s="141" t="str">
        <f>IF(ISERROR(VLOOKUP(A609,'Cadastro-Estoque'!A:J,1,FALSE)),"",VLOOKUP(A609,'Cadastro-Estoque'!A:J,4,FALSE))</f>
        <v/>
      </c>
      <c r="G609" s="141" t="str">
        <f>IF(ISBLANK(A609),"",IF(ISERROR(VLOOKUP(A609,'Cadastro-Estoque'!A:J,1,FALSE)),"Produto não cadastrado",VLOOKUP(A609,'Cadastro-Estoque'!A:J,2,FALSE)))</f>
        <v/>
      </c>
      <c r="H609" s="141" t="str">
        <f>IF(ISERROR(VLOOKUP(A609,'Cadastro-Estoque'!A:J,1,FALSE)),"",VLOOKUP(A609,'Cadastro-Estoque'!A:J,3,FALSE))</f>
        <v/>
      </c>
    </row>
    <row r="610" spans="5:8">
      <c r="E610" s="140" t="str">
        <f t="shared" si="9"/>
        <v/>
      </c>
      <c r="F610" s="141" t="str">
        <f>IF(ISERROR(VLOOKUP(A610,'Cadastro-Estoque'!A:J,1,FALSE)),"",VLOOKUP(A610,'Cadastro-Estoque'!A:J,4,FALSE))</f>
        <v/>
      </c>
      <c r="G610" s="141" t="str">
        <f>IF(ISBLANK(A610),"",IF(ISERROR(VLOOKUP(A610,'Cadastro-Estoque'!A:J,1,FALSE)),"Produto não cadastrado",VLOOKUP(A610,'Cadastro-Estoque'!A:J,2,FALSE)))</f>
        <v/>
      </c>
      <c r="H610" s="141" t="str">
        <f>IF(ISERROR(VLOOKUP(A610,'Cadastro-Estoque'!A:J,1,FALSE)),"",VLOOKUP(A610,'Cadastro-Estoque'!A:J,3,FALSE))</f>
        <v/>
      </c>
    </row>
    <row r="611" spans="5:8">
      <c r="E611" s="140" t="str">
        <f t="shared" si="9"/>
        <v/>
      </c>
      <c r="F611" s="141" t="str">
        <f>IF(ISERROR(VLOOKUP(A611,'Cadastro-Estoque'!A:J,1,FALSE)),"",VLOOKUP(A611,'Cadastro-Estoque'!A:J,4,FALSE))</f>
        <v/>
      </c>
      <c r="G611" s="141" t="str">
        <f>IF(ISBLANK(A611),"",IF(ISERROR(VLOOKUP(A611,'Cadastro-Estoque'!A:J,1,FALSE)),"Produto não cadastrado",VLOOKUP(A611,'Cadastro-Estoque'!A:J,2,FALSE)))</f>
        <v/>
      </c>
      <c r="H611" s="141" t="str">
        <f>IF(ISERROR(VLOOKUP(A611,'Cadastro-Estoque'!A:J,1,FALSE)),"",VLOOKUP(A611,'Cadastro-Estoque'!A:J,3,FALSE))</f>
        <v/>
      </c>
    </row>
    <row r="612" spans="5:8">
      <c r="E612" s="140" t="str">
        <f t="shared" si="9"/>
        <v/>
      </c>
      <c r="F612" s="141" t="str">
        <f>IF(ISERROR(VLOOKUP(A612,'Cadastro-Estoque'!A:J,1,FALSE)),"",VLOOKUP(A612,'Cadastro-Estoque'!A:J,4,FALSE))</f>
        <v/>
      </c>
      <c r="G612" s="141" t="str">
        <f>IF(ISBLANK(A612),"",IF(ISERROR(VLOOKUP(A612,'Cadastro-Estoque'!A:J,1,FALSE)),"Produto não cadastrado",VLOOKUP(A612,'Cadastro-Estoque'!A:J,2,FALSE)))</f>
        <v/>
      </c>
      <c r="H612" s="141" t="str">
        <f>IF(ISERROR(VLOOKUP(A612,'Cadastro-Estoque'!A:J,1,FALSE)),"",VLOOKUP(A612,'Cadastro-Estoque'!A:J,3,FALSE))</f>
        <v/>
      </c>
    </row>
    <row r="613" spans="5:8">
      <c r="E613" s="140" t="str">
        <f t="shared" si="9"/>
        <v/>
      </c>
      <c r="F613" s="141" t="str">
        <f>IF(ISERROR(VLOOKUP(A613,'Cadastro-Estoque'!A:J,1,FALSE)),"",VLOOKUP(A613,'Cadastro-Estoque'!A:J,4,FALSE))</f>
        <v/>
      </c>
      <c r="G613" s="141" t="str">
        <f>IF(ISBLANK(A613),"",IF(ISERROR(VLOOKUP(A613,'Cadastro-Estoque'!A:J,1,FALSE)),"Produto não cadastrado",VLOOKUP(A613,'Cadastro-Estoque'!A:J,2,FALSE)))</f>
        <v/>
      </c>
      <c r="H613" s="141" t="str">
        <f>IF(ISERROR(VLOOKUP(A613,'Cadastro-Estoque'!A:J,1,FALSE)),"",VLOOKUP(A613,'Cadastro-Estoque'!A:J,3,FALSE))</f>
        <v/>
      </c>
    </row>
    <row r="614" spans="5:8">
      <c r="E614" s="140" t="str">
        <f t="shared" si="9"/>
        <v/>
      </c>
      <c r="F614" s="141" t="str">
        <f>IF(ISERROR(VLOOKUP(A614,'Cadastro-Estoque'!A:J,1,FALSE)),"",VLOOKUP(A614,'Cadastro-Estoque'!A:J,4,FALSE))</f>
        <v/>
      </c>
      <c r="G614" s="141" t="str">
        <f>IF(ISBLANK(A614),"",IF(ISERROR(VLOOKUP(A614,'Cadastro-Estoque'!A:J,1,FALSE)),"Produto não cadastrado",VLOOKUP(A614,'Cadastro-Estoque'!A:J,2,FALSE)))</f>
        <v/>
      </c>
      <c r="H614" s="141" t="str">
        <f>IF(ISERROR(VLOOKUP(A614,'Cadastro-Estoque'!A:J,1,FALSE)),"",VLOOKUP(A614,'Cadastro-Estoque'!A:J,3,FALSE))</f>
        <v/>
      </c>
    </row>
    <row r="615" spans="5:8">
      <c r="E615" s="140" t="str">
        <f t="shared" si="9"/>
        <v/>
      </c>
      <c r="F615" s="141" t="str">
        <f>IF(ISERROR(VLOOKUP(A615,'Cadastro-Estoque'!A:J,1,FALSE)),"",VLOOKUP(A615,'Cadastro-Estoque'!A:J,4,FALSE))</f>
        <v/>
      </c>
      <c r="G615" s="141" t="str">
        <f>IF(ISBLANK(A615),"",IF(ISERROR(VLOOKUP(A615,'Cadastro-Estoque'!A:J,1,FALSE)),"Produto não cadastrado",VLOOKUP(A615,'Cadastro-Estoque'!A:J,2,FALSE)))</f>
        <v/>
      </c>
      <c r="H615" s="141" t="str">
        <f>IF(ISERROR(VLOOKUP(A615,'Cadastro-Estoque'!A:J,1,FALSE)),"",VLOOKUP(A615,'Cadastro-Estoque'!A:J,3,FALSE))</f>
        <v/>
      </c>
    </row>
    <row r="616" spans="5:8">
      <c r="E616" s="140" t="str">
        <f t="shared" si="9"/>
        <v/>
      </c>
      <c r="F616" s="141" t="str">
        <f>IF(ISERROR(VLOOKUP(A616,'Cadastro-Estoque'!A:J,1,FALSE)),"",VLOOKUP(A616,'Cadastro-Estoque'!A:J,4,FALSE))</f>
        <v/>
      </c>
      <c r="G616" s="141" t="str">
        <f>IF(ISBLANK(A616),"",IF(ISERROR(VLOOKUP(A616,'Cadastro-Estoque'!A:J,1,FALSE)),"Produto não cadastrado",VLOOKUP(A616,'Cadastro-Estoque'!A:J,2,FALSE)))</f>
        <v/>
      </c>
      <c r="H616" s="141" t="str">
        <f>IF(ISERROR(VLOOKUP(A616,'Cadastro-Estoque'!A:J,1,FALSE)),"",VLOOKUP(A616,'Cadastro-Estoque'!A:J,3,FALSE))</f>
        <v/>
      </c>
    </row>
    <row r="617" spans="5:8">
      <c r="E617" s="140" t="str">
        <f t="shared" si="9"/>
        <v/>
      </c>
      <c r="F617" s="141" t="str">
        <f>IF(ISERROR(VLOOKUP(A617,'Cadastro-Estoque'!A:J,1,FALSE)),"",VLOOKUP(A617,'Cadastro-Estoque'!A:J,4,FALSE))</f>
        <v/>
      </c>
      <c r="G617" s="141" t="str">
        <f>IF(ISBLANK(A617),"",IF(ISERROR(VLOOKUP(A617,'Cadastro-Estoque'!A:J,1,FALSE)),"Produto não cadastrado",VLOOKUP(A617,'Cadastro-Estoque'!A:J,2,FALSE)))</f>
        <v/>
      </c>
      <c r="H617" s="141" t="str">
        <f>IF(ISERROR(VLOOKUP(A617,'Cadastro-Estoque'!A:J,1,FALSE)),"",VLOOKUP(A617,'Cadastro-Estoque'!A:J,3,FALSE))</f>
        <v/>
      </c>
    </row>
    <row r="618" spans="5:8">
      <c r="E618" s="140" t="str">
        <f t="shared" si="9"/>
        <v/>
      </c>
      <c r="F618" s="141" t="str">
        <f>IF(ISERROR(VLOOKUP(A618,'Cadastro-Estoque'!A:J,1,FALSE)),"",VLOOKUP(A618,'Cadastro-Estoque'!A:J,4,FALSE))</f>
        <v/>
      </c>
      <c r="G618" s="141" t="str">
        <f>IF(ISBLANK(A618),"",IF(ISERROR(VLOOKUP(A618,'Cadastro-Estoque'!A:J,1,FALSE)),"Produto não cadastrado",VLOOKUP(A618,'Cadastro-Estoque'!A:J,2,FALSE)))</f>
        <v/>
      </c>
      <c r="H618" s="141" t="str">
        <f>IF(ISERROR(VLOOKUP(A618,'Cadastro-Estoque'!A:J,1,FALSE)),"",VLOOKUP(A618,'Cadastro-Estoque'!A:J,3,FALSE))</f>
        <v/>
      </c>
    </row>
    <row r="619" spans="5:8">
      <c r="E619" s="140" t="str">
        <f t="shared" si="9"/>
        <v/>
      </c>
      <c r="F619" s="141" t="str">
        <f>IF(ISERROR(VLOOKUP(A619,'Cadastro-Estoque'!A:J,1,FALSE)),"",VLOOKUP(A619,'Cadastro-Estoque'!A:J,4,FALSE))</f>
        <v/>
      </c>
      <c r="G619" s="141" t="str">
        <f>IF(ISBLANK(A619),"",IF(ISERROR(VLOOKUP(A619,'Cadastro-Estoque'!A:J,1,FALSE)),"Produto não cadastrado",VLOOKUP(A619,'Cadastro-Estoque'!A:J,2,FALSE)))</f>
        <v/>
      </c>
      <c r="H619" s="141" t="str">
        <f>IF(ISERROR(VLOOKUP(A619,'Cadastro-Estoque'!A:J,1,FALSE)),"",VLOOKUP(A619,'Cadastro-Estoque'!A:J,3,FALSE))</f>
        <v/>
      </c>
    </row>
    <row r="620" spans="5:8">
      <c r="E620" s="140" t="str">
        <f t="shared" si="9"/>
        <v/>
      </c>
      <c r="F620" s="141" t="str">
        <f>IF(ISERROR(VLOOKUP(A620,'Cadastro-Estoque'!A:J,1,FALSE)),"",VLOOKUP(A620,'Cadastro-Estoque'!A:J,4,FALSE))</f>
        <v/>
      </c>
      <c r="G620" s="141" t="str">
        <f>IF(ISBLANK(A620),"",IF(ISERROR(VLOOKUP(A620,'Cadastro-Estoque'!A:J,1,FALSE)),"Produto não cadastrado",VLOOKUP(A620,'Cadastro-Estoque'!A:J,2,FALSE)))</f>
        <v/>
      </c>
      <c r="H620" s="141" t="str">
        <f>IF(ISERROR(VLOOKUP(A620,'Cadastro-Estoque'!A:J,1,FALSE)),"",VLOOKUP(A620,'Cadastro-Estoque'!A:J,3,FALSE))</f>
        <v/>
      </c>
    </row>
    <row r="621" spans="5:8">
      <c r="E621" s="140" t="str">
        <f t="shared" si="9"/>
        <v/>
      </c>
      <c r="F621" s="141" t="str">
        <f>IF(ISERROR(VLOOKUP(A621,'Cadastro-Estoque'!A:J,1,FALSE)),"",VLOOKUP(A621,'Cadastro-Estoque'!A:J,4,FALSE))</f>
        <v/>
      </c>
      <c r="G621" s="141" t="str">
        <f>IF(ISBLANK(A621),"",IF(ISERROR(VLOOKUP(A621,'Cadastro-Estoque'!A:J,1,FALSE)),"Produto não cadastrado",VLOOKUP(A621,'Cadastro-Estoque'!A:J,2,FALSE)))</f>
        <v/>
      </c>
      <c r="H621" s="141" t="str">
        <f>IF(ISERROR(VLOOKUP(A621,'Cadastro-Estoque'!A:J,1,FALSE)),"",VLOOKUP(A621,'Cadastro-Estoque'!A:J,3,FALSE))</f>
        <v/>
      </c>
    </row>
    <row r="622" spans="5:8">
      <c r="E622" s="140" t="str">
        <f t="shared" si="9"/>
        <v/>
      </c>
      <c r="F622" s="141" t="str">
        <f>IF(ISERROR(VLOOKUP(A622,'Cadastro-Estoque'!A:J,1,FALSE)),"",VLOOKUP(A622,'Cadastro-Estoque'!A:J,4,FALSE))</f>
        <v/>
      </c>
      <c r="G622" s="141" t="str">
        <f>IF(ISBLANK(A622),"",IF(ISERROR(VLOOKUP(A622,'Cadastro-Estoque'!A:J,1,FALSE)),"Produto não cadastrado",VLOOKUP(A622,'Cadastro-Estoque'!A:J,2,FALSE)))</f>
        <v/>
      </c>
      <c r="H622" s="141" t="str">
        <f>IF(ISERROR(VLOOKUP(A622,'Cadastro-Estoque'!A:J,1,FALSE)),"",VLOOKUP(A622,'Cadastro-Estoque'!A:J,3,FALSE))</f>
        <v/>
      </c>
    </row>
    <row r="623" spans="5:8">
      <c r="E623" s="140" t="str">
        <f t="shared" si="9"/>
        <v/>
      </c>
      <c r="F623" s="141" t="str">
        <f>IF(ISERROR(VLOOKUP(A623,'Cadastro-Estoque'!A:J,1,FALSE)),"",VLOOKUP(A623,'Cadastro-Estoque'!A:J,4,FALSE))</f>
        <v/>
      </c>
      <c r="G623" s="141" t="str">
        <f>IF(ISBLANK(A623),"",IF(ISERROR(VLOOKUP(A623,'Cadastro-Estoque'!A:J,1,FALSE)),"Produto não cadastrado",VLOOKUP(A623,'Cadastro-Estoque'!A:J,2,FALSE)))</f>
        <v/>
      </c>
      <c r="H623" s="141" t="str">
        <f>IF(ISERROR(VLOOKUP(A623,'Cadastro-Estoque'!A:J,1,FALSE)),"",VLOOKUP(A623,'Cadastro-Estoque'!A:J,3,FALSE))</f>
        <v/>
      </c>
    </row>
    <row r="624" spans="5:8">
      <c r="E624" s="140" t="str">
        <f t="shared" si="9"/>
        <v/>
      </c>
      <c r="F624" s="141" t="str">
        <f>IF(ISERROR(VLOOKUP(A624,'Cadastro-Estoque'!A:J,1,FALSE)),"",VLOOKUP(A624,'Cadastro-Estoque'!A:J,4,FALSE))</f>
        <v/>
      </c>
      <c r="G624" s="141" t="str">
        <f>IF(ISBLANK(A624),"",IF(ISERROR(VLOOKUP(A624,'Cadastro-Estoque'!A:J,1,FALSE)),"Produto não cadastrado",VLOOKUP(A624,'Cadastro-Estoque'!A:J,2,FALSE)))</f>
        <v/>
      </c>
      <c r="H624" s="141" t="str">
        <f>IF(ISERROR(VLOOKUP(A624,'Cadastro-Estoque'!A:J,1,FALSE)),"",VLOOKUP(A624,'Cadastro-Estoque'!A:J,3,FALSE))</f>
        <v/>
      </c>
    </row>
    <row r="625" spans="5:8">
      <c r="E625" s="140" t="str">
        <f t="shared" si="9"/>
        <v/>
      </c>
      <c r="F625" s="141" t="str">
        <f>IF(ISERROR(VLOOKUP(A625,'Cadastro-Estoque'!A:J,1,FALSE)),"",VLOOKUP(A625,'Cadastro-Estoque'!A:J,4,FALSE))</f>
        <v/>
      </c>
      <c r="G625" s="141" t="str">
        <f>IF(ISBLANK(A625),"",IF(ISERROR(VLOOKUP(A625,'Cadastro-Estoque'!A:J,1,FALSE)),"Produto não cadastrado",VLOOKUP(A625,'Cadastro-Estoque'!A:J,2,FALSE)))</f>
        <v/>
      </c>
      <c r="H625" s="141" t="str">
        <f>IF(ISERROR(VLOOKUP(A625,'Cadastro-Estoque'!A:J,1,FALSE)),"",VLOOKUP(A625,'Cadastro-Estoque'!A:J,3,FALSE))</f>
        <v/>
      </c>
    </row>
    <row r="626" spans="5:8">
      <c r="E626" s="140" t="str">
        <f t="shared" si="9"/>
        <v/>
      </c>
      <c r="F626" s="141" t="str">
        <f>IF(ISERROR(VLOOKUP(A626,'Cadastro-Estoque'!A:J,1,FALSE)),"",VLOOKUP(A626,'Cadastro-Estoque'!A:J,4,FALSE))</f>
        <v/>
      </c>
      <c r="G626" s="141" t="str">
        <f>IF(ISBLANK(A626),"",IF(ISERROR(VLOOKUP(A626,'Cadastro-Estoque'!A:J,1,FALSE)),"Produto não cadastrado",VLOOKUP(A626,'Cadastro-Estoque'!A:J,2,FALSE)))</f>
        <v/>
      </c>
      <c r="H626" s="141" t="str">
        <f>IF(ISERROR(VLOOKUP(A626,'Cadastro-Estoque'!A:J,1,FALSE)),"",VLOOKUP(A626,'Cadastro-Estoque'!A:J,3,FALSE))</f>
        <v/>
      </c>
    </row>
    <row r="627" spans="5:8">
      <c r="E627" s="140" t="str">
        <f t="shared" si="9"/>
        <v/>
      </c>
      <c r="F627" s="141" t="str">
        <f>IF(ISERROR(VLOOKUP(A627,'Cadastro-Estoque'!A:J,1,FALSE)),"",VLOOKUP(A627,'Cadastro-Estoque'!A:J,4,FALSE))</f>
        <v/>
      </c>
      <c r="G627" s="141" t="str">
        <f>IF(ISBLANK(A627),"",IF(ISERROR(VLOOKUP(A627,'Cadastro-Estoque'!A:J,1,FALSE)),"Produto não cadastrado",VLOOKUP(A627,'Cadastro-Estoque'!A:J,2,FALSE)))</f>
        <v/>
      </c>
      <c r="H627" s="141" t="str">
        <f>IF(ISERROR(VLOOKUP(A627,'Cadastro-Estoque'!A:J,1,FALSE)),"",VLOOKUP(A627,'Cadastro-Estoque'!A:J,3,FALSE))</f>
        <v/>
      </c>
    </row>
    <row r="628" spans="5:8">
      <c r="E628" s="140" t="str">
        <f t="shared" si="9"/>
        <v/>
      </c>
      <c r="F628" s="141" t="str">
        <f>IF(ISERROR(VLOOKUP(A628,'Cadastro-Estoque'!A:J,1,FALSE)),"",VLOOKUP(A628,'Cadastro-Estoque'!A:J,4,FALSE))</f>
        <v/>
      </c>
      <c r="G628" s="141" t="str">
        <f>IF(ISBLANK(A628),"",IF(ISERROR(VLOOKUP(A628,'Cadastro-Estoque'!A:J,1,FALSE)),"Produto não cadastrado",VLOOKUP(A628,'Cadastro-Estoque'!A:J,2,FALSE)))</f>
        <v/>
      </c>
      <c r="H628" s="141" t="str">
        <f>IF(ISERROR(VLOOKUP(A628,'Cadastro-Estoque'!A:J,1,FALSE)),"",VLOOKUP(A628,'Cadastro-Estoque'!A:J,3,FALSE))</f>
        <v/>
      </c>
    </row>
    <row r="629" spans="5:8">
      <c r="E629" s="140" t="str">
        <f t="shared" si="9"/>
        <v/>
      </c>
      <c r="F629" s="141" t="str">
        <f>IF(ISERROR(VLOOKUP(A629,'Cadastro-Estoque'!A:J,1,FALSE)),"",VLOOKUP(A629,'Cadastro-Estoque'!A:J,4,FALSE))</f>
        <v/>
      </c>
      <c r="G629" s="141" t="str">
        <f>IF(ISBLANK(A629),"",IF(ISERROR(VLOOKUP(A629,'Cadastro-Estoque'!A:J,1,FALSE)),"Produto não cadastrado",VLOOKUP(A629,'Cadastro-Estoque'!A:J,2,FALSE)))</f>
        <v/>
      </c>
      <c r="H629" s="141" t="str">
        <f>IF(ISERROR(VLOOKUP(A629,'Cadastro-Estoque'!A:J,1,FALSE)),"",VLOOKUP(A629,'Cadastro-Estoque'!A:J,3,FALSE))</f>
        <v/>
      </c>
    </row>
    <row r="630" spans="5:8">
      <c r="E630" s="140" t="str">
        <f t="shared" si="9"/>
        <v/>
      </c>
      <c r="F630" s="141" t="str">
        <f>IF(ISERROR(VLOOKUP(A630,'Cadastro-Estoque'!A:J,1,FALSE)),"",VLOOKUP(A630,'Cadastro-Estoque'!A:J,4,FALSE))</f>
        <v/>
      </c>
      <c r="G630" s="141" t="str">
        <f>IF(ISBLANK(A630),"",IF(ISERROR(VLOOKUP(A630,'Cadastro-Estoque'!A:J,1,FALSE)),"Produto não cadastrado",VLOOKUP(A630,'Cadastro-Estoque'!A:J,2,FALSE)))</f>
        <v/>
      </c>
      <c r="H630" s="141" t="str">
        <f>IF(ISERROR(VLOOKUP(A630,'Cadastro-Estoque'!A:J,1,FALSE)),"",VLOOKUP(A630,'Cadastro-Estoque'!A:J,3,FALSE))</f>
        <v/>
      </c>
    </row>
    <row r="631" spans="5:8">
      <c r="E631" s="140" t="str">
        <f t="shared" si="9"/>
        <v/>
      </c>
      <c r="F631" s="141" t="str">
        <f>IF(ISERROR(VLOOKUP(A631,'Cadastro-Estoque'!A:J,1,FALSE)),"",VLOOKUP(A631,'Cadastro-Estoque'!A:J,4,FALSE))</f>
        <v/>
      </c>
      <c r="G631" s="141" t="str">
        <f>IF(ISBLANK(A631),"",IF(ISERROR(VLOOKUP(A631,'Cadastro-Estoque'!A:J,1,FALSE)),"Produto não cadastrado",VLOOKUP(A631,'Cadastro-Estoque'!A:J,2,FALSE)))</f>
        <v/>
      </c>
      <c r="H631" s="141" t="str">
        <f>IF(ISERROR(VLOOKUP(A631,'Cadastro-Estoque'!A:J,1,FALSE)),"",VLOOKUP(A631,'Cadastro-Estoque'!A:J,3,FALSE))</f>
        <v/>
      </c>
    </row>
    <row r="632" spans="5:8">
      <c r="E632" s="140" t="str">
        <f t="shared" si="9"/>
        <v/>
      </c>
      <c r="F632" s="141" t="str">
        <f>IF(ISERROR(VLOOKUP(A632,'Cadastro-Estoque'!A:J,1,FALSE)),"",VLOOKUP(A632,'Cadastro-Estoque'!A:J,4,FALSE))</f>
        <v/>
      </c>
      <c r="G632" s="141" t="str">
        <f>IF(ISBLANK(A632),"",IF(ISERROR(VLOOKUP(A632,'Cadastro-Estoque'!A:J,1,FALSE)),"Produto não cadastrado",VLOOKUP(A632,'Cadastro-Estoque'!A:J,2,FALSE)))</f>
        <v/>
      </c>
      <c r="H632" s="141" t="str">
        <f>IF(ISERROR(VLOOKUP(A632,'Cadastro-Estoque'!A:J,1,FALSE)),"",VLOOKUP(A632,'Cadastro-Estoque'!A:J,3,FALSE))</f>
        <v/>
      </c>
    </row>
    <row r="633" spans="5:8">
      <c r="E633" s="140" t="str">
        <f t="shared" si="9"/>
        <v/>
      </c>
      <c r="F633" s="141" t="str">
        <f>IF(ISERROR(VLOOKUP(A633,'Cadastro-Estoque'!A:J,1,FALSE)),"",VLOOKUP(A633,'Cadastro-Estoque'!A:J,4,FALSE))</f>
        <v/>
      </c>
      <c r="G633" s="141" t="str">
        <f>IF(ISBLANK(A633),"",IF(ISERROR(VLOOKUP(A633,'Cadastro-Estoque'!A:J,1,FALSE)),"Produto não cadastrado",VLOOKUP(A633,'Cadastro-Estoque'!A:J,2,FALSE)))</f>
        <v/>
      </c>
      <c r="H633" s="141" t="str">
        <f>IF(ISERROR(VLOOKUP(A633,'Cadastro-Estoque'!A:J,1,FALSE)),"",VLOOKUP(A633,'Cadastro-Estoque'!A:J,3,FALSE))</f>
        <v/>
      </c>
    </row>
    <row r="634" spans="5:8">
      <c r="E634" s="140" t="str">
        <f t="shared" si="9"/>
        <v/>
      </c>
      <c r="F634" s="141" t="str">
        <f>IF(ISERROR(VLOOKUP(A634,'Cadastro-Estoque'!A:J,1,FALSE)),"",VLOOKUP(A634,'Cadastro-Estoque'!A:J,4,FALSE))</f>
        <v/>
      </c>
      <c r="G634" s="141" t="str">
        <f>IF(ISBLANK(A634),"",IF(ISERROR(VLOOKUP(A634,'Cadastro-Estoque'!A:J,1,FALSE)),"Produto não cadastrado",VLOOKUP(A634,'Cadastro-Estoque'!A:J,2,FALSE)))</f>
        <v/>
      </c>
      <c r="H634" s="141" t="str">
        <f>IF(ISERROR(VLOOKUP(A634,'Cadastro-Estoque'!A:J,1,FALSE)),"",VLOOKUP(A634,'Cadastro-Estoque'!A:J,3,FALSE))</f>
        <v/>
      </c>
    </row>
    <row r="635" spans="5:8">
      <c r="E635" s="140" t="str">
        <f t="shared" si="9"/>
        <v/>
      </c>
      <c r="F635" s="141" t="str">
        <f>IF(ISERROR(VLOOKUP(A635,'Cadastro-Estoque'!A:J,1,FALSE)),"",VLOOKUP(A635,'Cadastro-Estoque'!A:J,4,FALSE))</f>
        <v/>
      </c>
      <c r="G635" s="141" t="str">
        <f>IF(ISBLANK(A635),"",IF(ISERROR(VLOOKUP(A635,'Cadastro-Estoque'!A:J,1,FALSE)),"Produto não cadastrado",VLOOKUP(A635,'Cadastro-Estoque'!A:J,2,FALSE)))</f>
        <v/>
      </c>
      <c r="H635" s="141" t="str">
        <f>IF(ISERROR(VLOOKUP(A635,'Cadastro-Estoque'!A:J,1,FALSE)),"",VLOOKUP(A635,'Cadastro-Estoque'!A:J,3,FALSE))</f>
        <v/>
      </c>
    </row>
    <row r="636" spans="5:8">
      <c r="E636" s="140" t="str">
        <f t="shared" si="9"/>
        <v/>
      </c>
      <c r="F636" s="141" t="str">
        <f>IF(ISERROR(VLOOKUP(A636,'Cadastro-Estoque'!A:J,1,FALSE)),"",VLOOKUP(A636,'Cadastro-Estoque'!A:J,4,FALSE))</f>
        <v/>
      </c>
      <c r="G636" s="141" t="str">
        <f>IF(ISBLANK(A636),"",IF(ISERROR(VLOOKUP(A636,'Cadastro-Estoque'!A:J,1,FALSE)),"Produto não cadastrado",VLOOKUP(A636,'Cadastro-Estoque'!A:J,2,FALSE)))</f>
        <v/>
      </c>
      <c r="H636" s="141" t="str">
        <f>IF(ISERROR(VLOOKUP(A636,'Cadastro-Estoque'!A:J,1,FALSE)),"",VLOOKUP(A636,'Cadastro-Estoque'!A:J,3,FALSE))</f>
        <v/>
      </c>
    </row>
    <row r="637" spans="5:8">
      <c r="E637" s="140" t="str">
        <f t="shared" si="9"/>
        <v/>
      </c>
      <c r="F637" s="141" t="str">
        <f>IF(ISERROR(VLOOKUP(A637,'Cadastro-Estoque'!A:J,1,FALSE)),"",VLOOKUP(A637,'Cadastro-Estoque'!A:J,4,FALSE))</f>
        <v/>
      </c>
      <c r="G637" s="141" t="str">
        <f>IF(ISBLANK(A637),"",IF(ISERROR(VLOOKUP(A637,'Cadastro-Estoque'!A:J,1,FALSE)),"Produto não cadastrado",VLOOKUP(A637,'Cadastro-Estoque'!A:J,2,FALSE)))</f>
        <v/>
      </c>
      <c r="H637" s="141" t="str">
        <f>IF(ISERROR(VLOOKUP(A637,'Cadastro-Estoque'!A:J,1,FALSE)),"",VLOOKUP(A637,'Cadastro-Estoque'!A:J,3,FALSE))</f>
        <v/>
      </c>
    </row>
    <row r="638" spans="5:8">
      <c r="E638" s="140" t="str">
        <f t="shared" si="9"/>
        <v/>
      </c>
      <c r="F638" s="141" t="str">
        <f>IF(ISERROR(VLOOKUP(A638,'Cadastro-Estoque'!A:J,1,FALSE)),"",VLOOKUP(A638,'Cadastro-Estoque'!A:J,4,FALSE))</f>
        <v/>
      </c>
      <c r="G638" s="141" t="str">
        <f>IF(ISBLANK(A638),"",IF(ISERROR(VLOOKUP(A638,'Cadastro-Estoque'!A:J,1,FALSE)),"Produto não cadastrado",VLOOKUP(A638,'Cadastro-Estoque'!A:J,2,FALSE)))</f>
        <v/>
      </c>
      <c r="H638" s="141" t="str">
        <f>IF(ISERROR(VLOOKUP(A638,'Cadastro-Estoque'!A:J,1,FALSE)),"",VLOOKUP(A638,'Cadastro-Estoque'!A:J,3,FALSE))</f>
        <v/>
      </c>
    </row>
    <row r="639" spans="5:8">
      <c r="E639" s="140" t="str">
        <f t="shared" si="9"/>
        <v/>
      </c>
      <c r="F639" s="141" t="str">
        <f>IF(ISERROR(VLOOKUP(A639,'Cadastro-Estoque'!A:J,1,FALSE)),"",VLOOKUP(A639,'Cadastro-Estoque'!A:J,4,FALSE))</f>
        <v/>
      </c>
      <c r="G639" s="141" t="str">
        <f>IF(ISBLANK(A639),"",IF(ISERROR(VLOOKUP(A639,'Cadastro-Estoque'!A:J,1,FALSE)),"Produto não cadastrado",VLOOKUP(A639,'Cadastro-Estoque'!A:J,2,FALSE)))</f>
        <v/>
      </c>
      <c r="H639" s="141" t="str">
        <f>IF(ISERROR(VLOOKUP(A639,'Cadastro-Estoque'!A:J,1,FALSE)),"",VLOOKUP(A639,'Cadastro-Estoque'!A:J,3,FALSE))</f>
        <v/>
      </c>
    </row>
    <row r="640" spans="5:8">
      <c r="E640" s="140" t="str">
        <f t="shared" si="9"/>
        <v/>
      </c>
      <c r="F640" s="141" t="str">
        <f>IF(ISERROR(VLOOKUP(A640,'Cadastro-Estoque'!A:J,1,FALSE)),"",VLOOKUP(A640,'Cadastro-Estoque'!A:J,4,FALSE))</f>
        <v/>
      </c>
      <c r="G640" s="141" t="str">
        <f>IF(ISBLANK(A640),"",IF(ISERROR(VLOOKUP(A640,'Cadastro-Estoque'!A:J,1,FALSE)),"Produto não cadastrado",VLOOKUP(A640,'Cadastro-Estoque'!A:J,2,FALSE)))</f>
        <v/>
      </c>
      <c r="H640" s="141" t="str">
        <f>IF(ISERROR(VLOOKUP(A640,'Cadastro-Estoque'!A:J,1,FALSE)),"",VLOOKUP(A640,'Cadastro-Estoque'!A:J,3,FALSE))</f>
        <v/>
      </c>
    </row>
    <row r="641" spans="5:8">
      <c r="E641" s="140" t="str">
        <f t="shared" si="9"/>
        <v/>
      </c>
      <c r="F641" s="141" t="str">
        <f>IF(ISERROR(VLOOKUP(A641,'Cadastro-Estoque'!A:J,1,FALSE)),"",VLOOKUP(A641,'Cadastro-Estoque'!A:J,4,FALSE))</f>
        <v/>
      </c>
      <c r="G641" s="141" t="str">
        <f>IF(ISBLANK(A641),"",IF(ISERROR(VLOOKUP(A641,'Cadastro-Estoque'!A:J,1,FALSE)),"Produto não cadastrado",VLOOKUP(A641,'Cadastro-Estoque'!A:J,2,FALSE)))</f>
        <v/>
      </c>
      <c r="H641" s="141" t="str">
        <f>IF(ISERROR(VLOOKUP(A641,'Cadastro-Estoque'!A:J,1,FALSE)),"",VLOOKUP(A641,'Cadastro-Estoque'!A:J,3,FALSE))</f>
        <v/>
      </c>
    </row>
    <row r="642" spans="5:8">
      <c r="E642" s="140" t="str">
        <f t="shared" si="9"/>
        <v/>
      </c>
      <c r="F642" s="141" t="str">
        <f>IF(ISERROR(VLOOKUP(A642,'Cadastro-Estoque'!A:J,1,FALSE)),"",VLOOKUP(A642,'Cadastro-Estoque'!A:J,4,FALSE))</f>
        <v/>
      </c>
      <c r="G642" s="141" t="str">
        <f>IF(ISBLANK(A642),"",IF(ISERROR(VLOOKUP(A642,'Cadastro-Estoque'!A:J,1,FALSE)),"Produto não cadastrado",VLOOKUP(A642,'Cadastro-Estoque'!A:J,2,FALSE)))</f>
        <v/>
      </c>
      <c r="H642" s="141" t="str">
        <f>IF(ISERROR(VLOOKUP(A642,'Cadastro-Estoque'!A:J,1,FALSE)),"",VLOOKUP(A642,'Cadastro-Estoque'!A:J,3,FALSE))</f>
        <v/>
      </c>
    </row>
    <row r="643" spans="5:8">
      <c r="E643" s="140" t="str">
        <f t="shared" si="9"/>
        <v/>
      </c>
      <c r="F643" s="141" t="str">
        <f>IF(ISERROR(VLOOKUP(A643,'Cadastro-Estoque'!A:J,1,FALSE)),"",VLOOKUP(A643,'Cadastro-Estoque'!A:J,4,FALSE))</f>
        <v/>
      </c>
      <c r="G643" s="141" t="str">
        <f>IF(ISBLANK(A643),"",IF(ISERROR(VLOOKUP(A643,'Cadastro-Estoque'!A:J,1,FALSE)),"Produto não cadastrado",VLOOKUP(A643,'Cadastro-Estoque'!A:J,2,FALSE)))</f>
        <v/>
      </c>
      <c r="H643" s="141" t="str">
        <f>IF(ISERROR(VLOOKUP(A643,'Cadastro-Estoque'!A:J,1,FALSE)),"",VLOOKUP(A643,'Cadastro-Estoque'!A:J,3,FALSE))</f>
        <v/>
      </c>
    </row>
    <row r="644" spans="5:8">
      <c r="E644" s="140" t="str">
        <f t="shared" ref="E644:E707" si="10">IF(ISBLANK(A644),"",C644*D644)</f>
        <v/>
      </c>
      <c r="F644" s="141" t="str">
        <f>IF(ISERROR(VLOOKUP(A644,'Cadastro-Estoque'!A:J,1,FALSE)),"",VLOOKUP(A644,'Cadastro-Estoque'!A:J,4,FALSE))</f>
        <v/>
      </c>
      <c r="G644" s="141" t="str">
        <f>IF(ISBLANK(A644),"",IF(ISERROR(VLOOKUP(A644,'Cadastro-Estoque'!A:J,1,FALSE)),"Produto não cadastrado",VLOOKUP(A644,'Cadastro-Estoque'!A:J,2,FALSE)))</f>
        <v/>
      </c>
      <c r="H644" s="141" t="str">
        <f>IF(ISERROR(VLOOKUP(A644,'Cadastro-Estoque'!A:J,1,FALSE)),"",VLOOKUP(A644,'Cadastro-Estoque'!A:J,3,FALSE))</f>
        <v/>
      </c>
    </row>
    <row r="645" spans="5:8">
      <c r="E645" s="140" t="str">
        <f t="shared" si="10"/>
        <v/>
      </c>
      <c r="F645" s="141" t="str">
        <f>IF(ISERROR(VLOOKUP(A645,'Cadastro-Estoque'!A:J,1,FALSE)),"",VLOOKUP(A645,'Cadastro-Estoque'!A:J,4,FALSE))</f>
        <v/>
      </c>
      <c r="G645" s="141" t="str">
        <f>IF(ISBLANK(A645),"",IF(ISERROR(VLOOKUP(A645,'Cadastro-Estoque'!A:J,1,FALSE)),"Produto não cadastrado",VLOOKUP(A645,'Cadastro-Estoque'!A:J,2,FALSE)))</f>
        <v/>
      </c>
      <c r="H645" s="141" t="str">
        <f>IF(ISERROR(VLOOKUP(A645,'Cadastro-Estoque'!A:J,1,FALSE)),"",VLOOKUP(A645,'Cadastro-Estoque'!A:J,3,FALSE))</f>
        <v/>
      </c>
    </row>
    <row r="646" spans="5:8">
      <c r="E646" s="140" t="str">
        <f t="shared" si="10"/>
        <v/>
      </c>
      <c r="F646" s="141" t="str">
        <f>IF(ISERROR(VLOOKUP(A646,'Cadastro-Estoque'!A:J,1,FALSE)),"",VLOOKUP(A646,'Cadastro-Estoque'!A:J,4,FALSE))</f>
        <v/>
      </c>
      <c r="G646" s="141" t="str">
        <f>IF(ISBLANK(A646),"",IF(ISERROR(VLOOKUP(A646,'Cadastro-Estoque'!A:J,1,FALSE)),"Produto não cadastrado",VLOOKUP(A646,'Cadastro-Estoque'!A:J,2,FALSE)))</f>
        <v/>
      </c>
      <c r="H646" s="141" t="str">
        <f>IF(ISERROR(VLOOKUP(A646,'Cadastro-Estoque'!A:J,1,FALSE)),"",VLOOKUP(A646,'Cadastro-Estoque'!A:J,3,FALSE))</f>
        <v/>
      </c>
    </row>
    <row r="647" spans="5:8">
      <c r="E647" s="140" t="str">
        <f t="shared" si="10"/>
        <v/>
      </c>
      <c r="F647" s="141" t="str">
        <f>IF(ISERROR(VLOOKUP(A647,'Cadastro-Estoque'!A:J,1,FALSE)),"",VLOOKUP(A647,'Cadastro-Estoque'!A:J,4,FALSE))</f>
        <v/>
      </c>
      <c r="G647" s="141" t="str">
        <f>IF(ISBLANK(A647),"",IF(ISERROR(VLOOKUP(A647,'Cadastro-Estoque'!A:J,1,FALSE)),"Produto não cadastrado",VLOOKUP(A647,'Cadastro-Estoque'!A:J,2,FALSE)))</f>
        <v/>
      </c>
      <c r="H647" s="141" t="str">
        <f>IF(ISERROR(VLOOKUP(A647,'Cadastro-Estoque'!A:J,1,FALSE)),"",VLOOKUP(A647,'Cadastro-Estoque'!A:J,3,FALSE))</f>
        <v/>
      </c>
    </row>
    <row r="648" spans="5:8">
      <c r="E648" s="140" t="str">
        <f t="shared" si="10"/>
        <v/>
      </c>
      <c r="F648" s="141" t="str">
        <f>IF(ISERROR(VLOOKUP(A648,'Cadastro-Estoque'!A:J,1,FALSE)),"",VLOOKUP(A648,'Cadastro-Estoque'!A:J,4,FALSE))</f>
        <v/>
      </c>
      <c r="G648" s="141" t="str">
        <f>IF(ISBLANK(A648),"",IF(ISERROR(VLOOKUP(A648,'Cadastro-Estoque'!A:J,1,FALSE)),"Produto não cadastrado",VLOOKUP(A648,'Cadastro-Estoque'!A:J,2,FALSE)))</f>
        <v/>
      </c>
      <c r="H648" s="141" t="str">
        <f>IF(ISERROR(VLOOKUP(A648,'Cadastro-Estoque'!A:J,1,FALSE)),"",VLOOKUP(A648,'Cadastro-Estoque'!A:J,3,FALSE))</f>
        <v/>
      </c>
    </row>
    <row r="649" spans="5:8">
      <c r="E649" s="140" t="str">
        <f t="shared" si="10"/>
        <v/>
      </c>
      <c r="F649" s="141" t="str">
        <f>IF(ISERROR(VLOOKUP(A649,'Cadastro-Estoque'!A:J,1,FALSE)),"",VLOOKUP(A649,'Cadastro-Estoque'!A:J,4,FALSE))</f>
        <v/>
      </c>
      <c r="G649" s="141" t="str">
        <f>IF(ISBLANK(A649),"",IF(ISERROR(VLOOKUP(A649,'Cadastro-Estoque'!A:J,1,FALSE)),"Produto não cadastrado",VLOOKUP(A649,'Cadastro-Estoque'!A:J,2,FALSE)))</f>
        <v/>
      </c>
      <c r="H649" s="141" t="str">
        <f>IF(ISERROR(VLOOKUP(A649,'Cadastro-Estoque'!A:J,1,FALSE)),"",VLOOKUP(A649,'Cadastro-Estoque'!A:J,3,FALSE))</f>
        <v/>
      </c>
    </row>
    <row r="650" spans="5:8">
      <c r="E650" s="140" t="str">
        <f t="shared" si="10"/>
        <v/>
      </c>
      <c r="F650" s="141" t="str">
        <f>IF(ISERROR(VLOOKUP(A650,'Cadastro-Estoque'!A:J,1,FALSE)),"",VLOOKUP(A650,'Cadastro-Estoque'!A:J,4,FALSE))</f>
        <v/>
      </c>
      <c r="G650" s="141" t="str">
        <f>IF(ISBLANK(A650),"",IF(ISERROR(VLOOKUP(A650,'Cadastro-Estoque'!A:J,1,FALSE)),"Produto não cadastrado",VLOOKUP(A650,'Cadastro-Estoque'!A:J,2,FALSE)))</f>
        <v/>
      </c>
      <c r="H650" s="141" t="str">
        <f>IF(ISERROR(VLOOKUP(A650,'Cadastro-Estoque'!A:J,1,FALSE)),"",VLOOKUP(A650,'Cadastro-Estoque'!A:J,3,FALSE))</f>
        <v/>
      </c>
    </row>
    <row r="651" spans="5:8">
      <c r="E651" s="140" t="str">
        <f t="shared" si="10"/>
        <v/>
      </c>
      <c r="F651" s="141" t="str">
        <f>IF(ISERROR(VLOOKUP(A651,'Cadastro-Estoque'!A:J,1,FALSE)),"",VLOOKUP(A651,'Cadastro-Estoque'!A:J,4,FALSE))</f>
        <v/>
      </c>
      <c r="G651" s="141" t="str">
        <f>IF(ISBLANK(A651),"",IF(ISERROR(VLOOKUP(A651,'Cadastro-Estoque'!A:J,1,FALSE)),"Produto não cadastrado",VLOOKUP(A651,'Cadastro-Estoque'!A:J,2,FALSE)))</f>
        <v/>
      </c>
      <c r="H651" s="141" t="str">
        <f>IF(ISERROR(VLOOKUP(A651,'Cadastro-Estoque'!A:J,1,FALSE)),"",VLOOKUP(A651,'Cadastro-Estoque'!A:J,3,FALSE))</f>
        <v/>
      </c>
    </row>
    <row r="652" spans="5:8">
      <c r="E652" s="140" t="str">
        <f t="shared" si="10"/>
        <v/>
      </c>
      <c r="F652" s="141" t="str">
        <f>IF(ISERROR(VLOOKUP(A652,'Cadastro-Estoque'!A:J,1,FALSE)),"",VLOOKUP(A652,'Cadastro-Estoque'!A:J,4,FALSE))</f>
        <v/>
      </c>
      <c r="G652" s="141" t="str">
        <f>IF(ISBLANK(A652),"",IF(ISERROR(VLOOKUP(A652,'Cadastro-Estoque'!A:J,1,FALSE)),"Produto não cadastrado",VLOOKUP(A652,'Cadastro-Estoque'!A:J,2,FALSE)))</f>
        <v/>
      </c>
      <c r="H652" s="141" t="str">
        <f>IF(ISERROR(VLOOKUP(A652,'Cadastro-Estoque'!A:J,1,FALSE)),"",VLOOKUP(A652,'Cadastro-Estoque'!A:J,3,FALSE))</f>
        <v/>
      </c>
    </row>
    <row r="653" spans="5:8">
      <c r="E653" s="140" t="str">
        <f t="shared" si="10"/>
        <v/>
      </c>
      <c r="F653" s="141" t="str">
        <f>IF(ISERROR(VLOOKUP(A653,'Cadastro-Estoque'!A:J,1,FALSE)),"",VLOOKUP(A653,'Cadastro-Estoque'!A:J,4,FALSE))</f>
        <v/>
      </c>
      <c r="G653" s="141" t="str">
        <f>IF(ISBLANK(A653),"",IF(ISERROR(VLOOKUP(A653,'Cadastro-Estoque'!A:J,1,FALSE)),"Produto não cadastrado",VLOOKUP(A653,'Cadastro-Estoque'!A:J,2,FALSE)))</f>
        <v/>
      </c>
      <c r="H653" s="141" t="str">
        <f>IF(ISERROR(VLOOKUP(A653,'Cadastro-Estoque'!A:J,1,FALSE)),"",VLOOKUP(A653,'Cadastro-Estoque'!A:J,3,FALSE))</f>
        <v/>
      </c>
    </row>
    <row r="654" spans="5:8">
      <c r="E654" s="140" t="str">
        <f t="shared" si="10"/>
        <v/>
      </c>
      <c r="F654" s="141" t="str">
        <f>IF(ISERROR(VLOOKUP(A654,'Cadastro-Estoque'!A:J,1,FALSE)),"",VLOOKUP(A654,'Cadastro-Estoque'!A:J,4,FALSE))</f>
        <v/>
      </c>
      <c r="G654" s="141" t="str">
        <f>IF(ISBLANK(A654),"",IF(ISERROR(VLOOKUP(A654,'Cadastro-Estoque'!A:J,1,FALSE)),"Produto não cadastrado",VLOOKUP(A654,'Cadastro-Estoque'!A:J,2,FALSE)))</f>
        <v/>
      </c>
      <c r="H654" s="141" t="str">
        <f>IF(ISERROR(VLOOKUP(A654,'Cadastro-Estoque'!A:J,1,FALSE)),"",VLOOKUP(A654,'Cadastro-Estoque'!A:J,3,FALSE))</f>
        <v/>
      </c>
    </row>
    <row r="655" spans="5:8">
      <c r="E655" s="140" t="str">
        <f t="shared" si="10"/>
        <v/>
      </c>
      <c r="F655" s="141" t="str">
        <f>IF(ISERROR(VLOOKUP(A655,'Cadastro-Estoque'!A:J,1,FALSE)),"",VLOOKUP(A655,'Cadastro-Estoque'!A:J,4,FALSE))</f>
        <v/>
      </c>
      <c r="G655" s="141" t="str">
        <f>IF(ISBLANK(A655),"",IF(ISERROR(VLOOKUP(A655,'Cadastro-Estoque'!A:J,1,FALSE)),"Produto não cadastrado",VLOOKUP(A655,'Cadastro-Estoque'!A:J,2,FALSE)))</f>
        <v/>
      </c>
      <c r="H655" s="141" t="str">
        <f>IF(ISERROR(VLOOKUP(A655,'Cadastro-Estoque'!A:J,1,FALSE)),"",VLOOKUP(A655,'Cadastro-Estoque'!A:J,3,FALSE))</f>
        <v/>
      </c>
    </row>
    <row r="656" spans="5:8">
      <c r="E656" s="140" t="str">
        <f t="shared" si="10"/>
        <v/>
      </c>
      <c r="F656" s="141" t="str">
        <f>IF(ISERROR(VLOOKUP(A656,'Cadastro-Estoque'!A:J,1,FALSE)),"",VLOOKUP(A656,'Cadastro-Estoque'!A:J,4,FALSE))</f>
        <v/>
      </c>
      <c r="G656" s="141" t="str">
        <f>IF(ISBLANK(A656),"",IF(ISERROR(VLOOKUP(A656,'Cadastro-Estoque'!A:J,1,FALSE)),"Produto não cadastrado",VLOOKUP(A656,'Cadastro-Estoque'!A:J,2,FALSE)))</f>
        <v/>
      </c>
      <c r="H656" s="141" t="str">
        <f>IF(ISERROR(VLOOKUP(A656,'Cadastro-Estoque'!A:J,1,FALSE)),"",VLOOKUP(A656,'Cadastro-Estoque'!A:J,3,FALSE))</f>
        <v/>
      </c>
    </row>
    <row r="657" spans="5:8">
      <c r="E657" s="140" t="str">
        <f t="shared" si="10"/>
        <v/>
      </c>
      <c r="F657" s="141" t="str">
        <f>IF(ISERROR(VLOOKUP(A657,'Cadastro-Estoque'!A:J,1,FALSE)),"",VLOOKUP(A657,'Cadastro-Estoque'!A:J,4,FALSE))</f>
        <v/>
      </c>
      <c r="G657" s="141" t="str">
        <f>IF(ISBLANK(A657),"",IF(ISERROR(VLOOKUP(A657,'Cadastro-Estoque'!A:J,1,FALSE)),"Produto não cadastrado",VLOOKUP(A657,'Cadastro-Estoque'!A:J,2,FALSE)))</f>
        <v/>
      </c>
      <c r="H657" s="141" t="str">
        <f>IF(ISERROR(VLOOKUP(A657,'Cadastro-Estoque'!A:J,1,FALSE)),"",VLOOKUP(A657,'Cadastro-Estoque'!A:J,3,FALSE))</f>
        <v/>
      </c>
    </row>
    <row r="658" spans="5:8">
      <c r="E658" s="140" t="str">
        <f t="shared" si="10"/>
        <v/>
      </c>
      <c r="F658" s="141" t="str">
        <f>IF(ISERROR(VLOOKUP(A658,'Cadastro-Estoque'!A:J,1,FALSE)),"",VLOOKUP(A658,'Cadastro-Estoque'!A:J,4,FALSE))</f>
        <v/>
      </c>
      <c r="G658" s="141" t="str">
        <f>IF(ISBLANK(A658),"",IF(ISERROR(VLOOKUP(A658,'Cadastro-Estoque'!A:J,1,FALSE)),"Produto não cadastrado",VLOOKUP(A658,'Cadastro-Estoque'!A:J,2,FALSE)))</f>
        <v/>
      </c>
      <c r="H658" s="141" t="str">
        <f>IF(ISERROR(VLOOKUP(A658,'Cadastro-Estoque'!A:J,1,FALSE)),"",VLOOKUP(A658,'Cadastro-Estoque'!A:J,3,FALSE))</f>
        <v/>
      </c>
    </row>
    <row r="659" spans="5:8">
      <c r="E659" s="140" t="str">
        <f t="shared" si="10"/>
        <v/>
      </c>
      <c r="F659" s="141" t="str">
        <f>IF(ISERROR(VLOOKUP(A659,'Cadastro-Estoque'!A:J,1,FALSE)),"",VLOOKUP(A659,'Cadastro-Estoque'!A:J,4,FALSE))</f>
        <v/>
      </c>
      <c r="G659" s="141" t="str">
        <f>IF(ISBLANK(A659),"",IF(ISERROR(VLOOKUP(A659,'Cadastro-Estoque'!A:J,1,FALSE)),"Produto não cadastrado",VLOOKUP(A659,'Cadastro-Estoque'!A:J,2,FALSE)))</f>
        <v/>
      </c>
      <c r="H659" s="141" t="str">
        <f>IF(ISERROR(VLOOKUP(A659,'Cadastro-Estoque'!A:J,1,FALSE)),"",VLOOKUP(A659,'Cadastro-Estoque'!A:J,3,FALSE))</f>
        <v/>
      </c>
    </row>
    <row r="660" spans="5:8">
      <c r="E660" s="140" t="str">
        <f t="shared" si="10"/>
        <v/>
      </c>
      <c r="F660" s="141" t="str">
        <f>IF(ISERROR(VLOOKUP(A660,'Cadastro-Estoque'!A:J,1,FALSE)),"",VLOOKUP(A660,'Cadastro-Estoque'!A:J,4,FALSE))</f>
        <v/>
      </c>
      <c r="G660" s="141" t="str">
        <f>IF(ISBLANK(A660),"",IF(ISERROR(VLOOKUP(A660,'Cadastro-Estoque'!A:J,1,FALSE)),"Produto não cadastrado",VLOOKUP(A660,'Cadastro-Estoque'!A:J,2,FALSE)))</f>
        <v/>
      </c>
      <c r="H660" s="141" t="str">
        <f>IF(ISERROR(VLOOKUP(A660,'Cadastro-Estoque'!A:J,1,FALSE)),"",VLOOKUP(A660,'Cadastro-Estoque'!A:J,3,FALSE))</f>
        <v/>
      </c>
    </row>
    <row r="661" spans="5:8">
      <c r="E661" s="140" t="str">
        <f t="shared" si="10"/>
        <v/>
      </c>
      <c r="F661" s="141" t="str">
        <f>IF(ISERROR(VLOOKUP(A661,'Cadastro-Estoque'!A:J,1,FALSE)),"",VLOOKUP(A661,'Cadastro-Estoque'!A:J,4,FALSE))</f>
        <v/>
      </c>
      <c r="G661" s="141" t="str">
        <f>IF(ISBLANK(A661),"",IF(ISERROR(VLOOKUP(A661,'Cadastro-Estoque'!A:J,1,FALSE)),"Produto não cadastrado",VLOOKUP(A661,'Cadastro-Estoque'!A:J,2,FALSE)))</f>
        <v/>
      </c>
      <c r="H661" s="141" t="str">
        <f>IF(ISERROR(VLOOKUP(A661,'Cadastro-Estoque'!A:J,1,FALSE)),"",VLOOKUP(A661,'Cadastro-Estoque'!A:J,3,FALSE))</f>
        <v/>
      </c>
    </row>
    <row r="662" spans="5:8">
      <c r="E662" s="140" t="str">
        <f t="shared" si="10"/>
        <v/>
      </c>
      <c r="F662" s="141" t="str">
        <f>IF(ISERROR(VLOOKUP(A662,'Cadastro-Estoque'!A:J,1,FALSE)),"",VLOOKUP(A662,'Cadastro-Estoque'!A:J,4,FALSE))</f>
        <v/>
      </c>
      <c r="G662" s="141" t="str">
        <f>IF(ISBLANK(A662),"",IF(ISERROR(VLOOKUP(A662,'Cadastro-Estoque'!A:J,1,FALSE)),"Produto não cadastrado",VLOOKUP(A662,'Cadastro-Estoque'!A:J,2,FALSE)))</f>
        <v/>
      </c>
      <c r="H662" s="141" t="str">
        <f>IF(ISERROR(VLOOKUP(A662,'Cadastro-Estoque'!A:J,1,FALSE)),"",VLOOKUP(A662,'Cadastro-Estoque'!A:J,3,FALSE))</f>
        <v/>
      </c>
    </row>
    <row r="663" spans="5:8">
      <c r="E663" s="140" t="str">
        <f t="shared" si="10"/>
        <v/>
      </c>
      <c r="F663" s="141" t="str">
        <f>IF(ISERROR(VLOOKUP(A663,'Cadastro-Estoque'!A:J,1,FALSE)),"",VLOOKUP(A663,'Cadastro-Estoque'!A:J,4,FALSE))</f>
        <v/>
      </c>
      <c r="G663" s="141" t="str">
        <f>IF(ISBLANK(A663),"",IF(ISERROR(VLOOKUP(A663,'Cadastro-Estoque'!A:J,1,FALSE)),"Produto não cadastrado",VLOOKUP(A663,'Cadastro-Estoque'!A:J,2,FALSE)))</f>
        <v/>
      </c>
      <c r="H663" s="141" t="str">
        <f>IF(ISERROR(VLOOKUP(A663,'Cadastro-Estoque'!A:J,1,FALSE)),"",VLOOKUP(A663,'Cadastro-Estoque'!A:J,3,FALSE))</f>
        <v/>
      </c>
    </row>
    <row r="664" spans="5:8">
      <c r="E664" s="140" t="str">
        <f t="shared" si="10"/>
        <v/>
      </c>
      <c r="F664" s="141" t="str">
        <f>IF(ISERROR(VLOOKUP(A664,'Cadastro-Estoque'!A:J,1,FALSE)),"",VLOOKUP(A664,'Cadastro-Estoque'!A:J,4,FALSE))</f>
        <v/>
      </c>
      <c r="G664" s="141" t="str">
        <f>IF(ISBLANK(A664),"",IF(ISERROR(VLOOKUP(A664,'Cadastro-Estoque'!A:J,1,FALSE)),"Produto não cadastrado",VLOOKUP(A664,'Cadastro-Estoque'!A:J,2,FALSE)))</f>
        <v/>
      </c>
      <c r="H664" s="141" t="str">
        <f>IF(ISERROR(VLOOKUP(A664,'Cadastro-Estoque'!A:J,1,FALSE)),"",VLOOKUP(A664,'Cadastro-Estoque'!A:J,3,FALSE))</f>
        <v/>
      </c>
    </row>
    <row r="665" spans="5:8">
      <c r="E665" s="140" t="str">
        <f t="shared" si="10"/>
        <v/>
      </c>
      <c r="F665" s="141" t="str">
        <f>IF(ISERROR(VLOOKUP(A665,'Cadastro-Estoque'!A:J,1,FALSE)),"",VLOOKUP(A665,'Cadastro-Estoque'!A:J,4,FALSE))</f>
        <v/>
      </c>
      <c r="G665" s="141" t="str">
        <f>IF(ISBLANK(A665),"",IF(ISERROR(VLOOKUP(A665,'Cadastro-Estoque'!A:J,1,FALSE)),"Produto não cadastrado",VLOOKUP(A665,'Cadastro-Estoque'!A:J,2,FALSE)))</f>
        <v/>
      </c>
      <c r="H665" s="141" t="str">
        <f>IF(ISERROR(VLOOKUP(A665,'Cadastro-Estoque'!A:J,1,FALSE)),"",VLOOKUP(A665,'Cadastro-Estoque'!A:J,3,FALSE))</f>
        <v/>
      </c>
    </row>
    <row r="666" spans="5:8">
      <c r="E666" s="140" t="str">
        <f t="shared" si="10"/>
        <v/>
      </c>
      <c r="F666" s="141" t="str">
        <f>IF(ISERROR(VLOOKUP(A666,'Cadastro-Estoque'!A:J,1,FALSE)),"",VLOOKUP(A666,'Cadastro-Estoque'!A:J,4,FALSE))</f>
        <v/>
      </c>
      <c r="G666" s="141" t="str">
        <f>IF(ISBLANK(A666),"",IF(ISERROR(VLOOKUP(A666,'Cadastro-Estoque'!A:J,1,FALSE)),"Produto não cadastrado",VLOOKUP(A666,'Cadastro-Estoque'!A:J,2,FALSE)))</f>
        <v/>
      </c>
      <c r="H666" s="141" t="str">
        <f>IF(ISERROR(VLOOKUP(A666,'Cadastro-Estoque'!A:J,1,FALSE)),"",VLOOKUP(A666,'Cadastro-Estoque'!A:J,3,FALSE))</f>
        <v/>
      </c>
    </row>
    <row r="667" spans="5:8">
      <c r="E667" s="140" t="str">
        <f t="shared" si="10"/>
        <v/>
      </c>
      <c r="F667" s="141" t="str">
        <f>IF(ISERROR(VLOOKUP(A667,'Cadastro-Estoque'!A:J,1,FALSE)),"",VLOOKUP(A667,'Cadastro-Estoque'!A:J,4,FALSE))</f>
        <v/>
      </c>
      <c r="G667" s="141" t="str">
        <f>IF(ISBLANK(A667),"",IF(ISERROR(VLOOKUP(A667,'Cadastro-Estoque'!A:J,1,FALSE)),"Produto não cadastrado",VLOOKUP(A667,'Cadastro-Estoque'!A:J,2,FALSE)))</f>
        <v/>
      </c>
      <c r="H667" s="141" t="str">
        <f>IF(ISERROR(VLOOKUP(A667,'Cadastro-Estoque'!A:J,1,FALSE)),"",VLOOKUP(A667,'Cadastro-Estoque'!A:J,3,FALSE))</f>
        <v/>
      </c>
    </row>
    <row r="668" spans="5:8">
      <c r="E668" s="140" t="str">
        <f t="shared" si="10"/>
        <v/>
      </c>
      <c r="F668" s="141" t="str">
        <f>IF(ISERROR(VLOOKUP(A668,'Cadastro-Estoque'!A:J,1,FALSE)),"",VLOOKUP(A668,'Cadastro-Estoque'!A:J,4,FALSE))</f>
        <v/>
      </c>
      <c r="G668" s="141" t="str">
        <f>IF(ISBLANK(A668),"",IF(ISERROR(VLOOKUP(A668,'Cadastro-Estoque'!A:J,1,FALSE)),"Produto não cadastrado",VLOOKUP(A668,'Cadastro-Estoque'!A:J,2,FALSE)))</f>
        <v/>
      </c>
      <c r="H668" s="141" t="str">
        <f>IF(ISERROR(VLOOKUP(A668,'Cadastro-Estoque'!A:J,1,FALSE)),"",VLOOKUP(A668,'Cadastro-Estoque'!A:J,3,FALSE))</f>
        <v/>
      </c>
    </row>
    <row r="669" spans="5:8">
      <c r="E669" s="140" t="str">
        <f t="shared" si="10"/>
        <v/>
      </c>
      <c r="F669" s="141" t="str">
        <f>IF(ISERROR(VLOOKUP(A669,'Cadastro-Estoque'!A:J,1,FALSE)),"",VLOOKUP(A669,'Cadastro-Estoque'!A:J,4,FALSE))</f>
        <v/>
      </c>
      <c r="G669" s="141" t="str">
        <f>IF(ISBLANK(A669),"",IF(ISERROR(VLOOKUP(A669,'Cadastro-Estoque'!A:J,1,FALSE)),"Produto não cadastrado",VLOOKUP(A669,'Cadastro-Estoque'!A:J,2,FALSE)))</f>
        <v/>
      </c>
      <c r="H669" s="141" t="str">
        <f>IF(ISERROR(VLOOKUP(A669,'Cadastro-Estoque'!A:J,1,FALSE)),"",VLOOKUP(A669,'Cadastro-Estoque'!A:J,3,FALSE))</f>
        <v/>
      </c>
    </row>
    <row r="670" spans="5:8">
      <c r="E670" s="140" t="str">
        <f t="shared" si="10"/>
        <v/>
      </c>
      <c r="F670" s="141" t="str">
        <f>IF(ISERROR(VLOOKUP(A670,'Cadastro-Estoque'!A:J,1,FALSE)),"",VLOOKUP(A670,'Cadastro-Estoque'!A:J,4,FALSE))</f>
        <v/>
      </c>
      <c r="G670" s="141" t="str">
        <f>IF(ISBLANK(A670),"",IF(ISERROR(VLOOKUP(A670,'Cadastro-Estoque'!A:J,1,FALSE)),"Produto não cadastrado",VLOOKUP(A670,'Cadastro-Estoque'!A:J,2,FALSE)))</f>
        <v/>
      </c>
      <c r="H670" s="141" t="str">
        <f>IF(ISERROR(VLOOKUP(A670,'Cadastro-Estoque'!A:J,1,FALSE)),"",VLOOKUP(A670,'Cadastro-Estoque'!A:J,3,FALSE))</f>
        <v/>
      </c>
    </row>
    <row r="671" spans="5:8">
      <c r="E671" s="140" t="str">
        <f t="shared" si="10"/>
        <v/>
      </c>
      <c r="F671" s="141" t="str">
        <f>IF(ISERROR(VLOOKUP(A671,'Cadastro-Estoque'!A:J,1,FALSE)),"",VLOOKUP(A671,'Cadastro-Estoque'!A:J,4,FALSE))</f>
        <v/>
      </c>
      <c r="G671" s="141" t="str">
        <f>IF(ISBLANK(A671),"",IF(ISERROR(VLOOKUP(A671,'Cadastro-Estoque'!A:J,1,FALSE)),"Produto não cadastrado",VLOOKUP(A671,'Cadastro-Estoque'!A:J,2,FALSE)))</f>
        <v/>
      </c>
      <c r="H671" s="141" t="str">
        <f>IF(ISERROR(VLOOKUP(A671,'Cadastro-Estoque'!A:J,1,FALSE)),"",VLOOKUP(A671,'Cadastro-Estoque'!A:J,3,FALSE))</f>
        <v/>
      </c>
    </row>
    <row r="672" spans="5:8">
      <c r="E672" s="140" t="str">
        <f t="shared" si="10"/>
        <v/>
      </c>
      <c r="F672" s="141" t="str">
        <f>IF(ISERROR(VLOOKUP(A672,'Cadastro-Estoque'!A:J,1,FALSE)),"",VLOOKUP(A672,'Cadastro-Estoque'!A:J,4,FALSE))</f>
        <v/>
      </c>
      <c r="G672" s="141" t="str">
        <f>IF(ISBLANK(A672),"",IF(ISERROR(VLOOKUP(A672,'Cadastro-Estoque'!A:J,1,FALSE)),"Produto não cadastrado",VLOOKUP(A672,'Cadastro-Estoque'!A:J,2,FALSE)))</f>
        <v/>
      </c>
      <c r="H672" s="141" t="str">
        <f>IF(ISERROR(VLOOKUP(A672,'Cadastro-Estoque'!A:J,1,FALSE)),"",VLOOKUP(A672,'Cadastro-Estoque'!A:J,3,FALSE))</f>
        <v/>
      </c>
    </row>
    <row r="673" spans="5:8">
      <c r="E673" s="140" t="str">
        <f t="shared" si="10"/>
        <v/>
      </c>
      <c r="F673" s="141" t="str">
        <f>IF(ISERROR(VLOOKUP(A673,'Cadastro-Estoque'!A:J,1,FALSE)),"",VLOOKUP(A673,'Cadastro-Estoque'!A:J,4,FALSE))</f>
        <v/>
      </c>
      <c r="G673" s="141" t="str">
        <f>IF(ISBLANK(A673),"",IF(ISERROR(VLOOKUP(A673,'Cadastro-Estoque'!A:J,1,FALSE)),"Produto não cadastrado",VLOOKUP(A673,'Cadastro-Estoque'!A:J,2,FALSE)))</f>
        <v/>
      </c>
      <c r="H673" s="141" t="str">
        <f>IF(ISERROR(VLOOKUP(A673,'Cadastro-Estoque'!A:J,1,FALSE)),"",VLOOKUP(A673,'Cadastro-Estoque'!A:J,3,FALSE))</f>
        <v/>
      </c>
    </row>
    <row r="674" spans="5:8">
      <c r="E674" s="140" t="str">
        <f t="shared" si="10"/>
        <v/>
      </c>
      <c r="F674" s="141" t="str">
        <f>IF(ISERROR(VLOOKUP(A674,'Cadastro-Estoque'!A:J,1,FALSE)),"",VLOOKUP(A674,'Cadastro-Estoque'!A:J,4,FALSE))</f>
        <v/>
      </c>
      <c r="G674" s="141" t="str">
        <f>IF(ISBLANK(A674),"",IF(ISERROR(VLOOKUP(A674,'Cadastro-Estoque'!A:J,1,FALSE)),"Produto não cadastrado",VLOOKUP(A674,'Cadastro-Estoque'!A:J,2,FALSE)))</f>
        <v/>
      </c>
      <c r="H674" s="141" t="str">
        <f>IF(ISERROR(VLOOKUP(A674,'Cadastro-Estoque'!A:J,1,FALSE)),"",VLOOKUP(A674,'Cadastro-Estoque'!A:J,3,FALSE))</f>
        <v/>
      </c>
    </row>
    <row r="675" spans="5:8">
      <c r="E675" s="140" t="str">
        <f t="shared" si="10"/>
        <v/>
      </c>
      <c r="F675" s="141" t="str">
        <f>IF(ISERROR(VLOOKUP(A675,'Cadastro-Estoque'!A:J,1,FALSE)),"",VLOOKUP(A675,'Cadastro-Estoque'!A:J,4,FALSE))</f>
        <v/>
      </c>
      <c r="G675" s="141" t="str">
        <f>IF(ISBLANK(A675),"",IF(ISERROR(VLOOKUP(A675,'Cadastro-Estoque'!A:J,1,FALSE)),"Produto não cadastrado",VLOOKUP(A675,'Cadastro-Estoque'!A:J,2,FALSE)))</f>
        <v/>
      </c>
      <c r="H675" s="141" t="str">
        <f>IF(ISERROR(VLOOKUP(A675,'Cadastro-Estoque'!A:J,1,FALSE)),"",VLOOKUP(A675,'Cadastro-Estoque'!A:J,3,FALSE))</f>
        <v/>
      </c>
    </row>
    <row r="676" spans="5:8">
      <c r="E676" s="140" t="str">
        <f t="shared" si="10"/>
        <v/>
      </c>
      <c r="F676" s="141" t="str">
        <f>IF(ISERROR(VLOOKUP(A676,'Cadastro-Estoque'!A:J,1,FALSE)),"",VLOOKUP(A676,'Cadastro-Estoque'!A:J,4,FALSE))</f>
        <v/>
      </c>
      <c r="G676" s="141" t="str">
        <f>IF(ISBLANK(A676),"",IF(ISERROR(VLOOKUP(A676,'Cadastro-Estoque'!A:J,1,FALSE)),"Produto não cadastrado",VLOOKUP(A676,'Cadastro-Estoque'!A:J,2,FALSE)))</f>
        <v/>
      </c>
      <c r="H676" s="141" t="str">
        <f>IF(ISERROR(VLOOKUP(A676,'Cadastro-Estoque'!A:J,1,FALSE)),"",VLOOKUP(A676,'Cadastro-Estoque'!A:J,3,FALSE))</f>
        <v/>
      </c>
    </row>
    <row r="677" spans="5:8">
      <c r="E677" s="140" t="str">
        <f t="shared" si="10"/>
        <v/>
      </c>
      <c r="F677" s="141" t="str">
        <f>IF(ISERROR(VLOOKUP(A677,'Cadastro-Estoque'!A:J,1,FALSE)),"",VLOOKUP(A677,'Cadastro-Estoque'!A:J,4,FALSE))</f>
        <v/>
      </c>
      <c r="G677" s="141" t="str">
        <f>IF(ISBLANK(A677),"",IF(ISERROR(VLOOKUP(A677,'Cadastro-Estoque'!A:J,1,FALSE)),"Produto não cadastrado",VLOOKUP(A677,'Cadastro-Estoque'!A:J,2,FALSE)))</f>
        <v/>
      </c>
      <c r="H677" s="141" t="str">
        <f>IF(ISERROR(VLOOKUP(A677,'Cadastro-Estoque'!A:J,1,FALSE)),"",VLOOKUP(A677,'Cadastro-Estoque'!A:J,3,FALSE))</f>
        <v/>
      </c>
    </row>
    <row r="678" spans="5:8">
      <c r="E678" s="140" t="str">
        <f t="shared" si="10"/>
        <v/>
      </c>
      <c r="F678" s="141" t="str">
        <f>IF(ISERROR(VLOOKUP(A678,'Cadastro-Estoque'!A:J,1,FALSE)),"",VLOOKUP(A678,'Cadastro-Estoque'!A:J,4,FALSE))</f>
        <v/>
      </c>
      <c r="G678" s="141" t="str">
        <f>IF(ISBLANK(A678),"",IF(ISERROR(VLOOKUP(A678,'Cadastro-Estoque'!A:J,1,FALSE)),"Produto não cadastrado",VLOOKUP(A678,'Cadastro-Estoque'!A:J,2,FALSE)))</f>
        <v/>
      </c>
      <c r="H678" s="141" t="str">
        <f>IF(ISERROR(VLOOKUP(A678,'Cadastro-Estoque'!A:J,1,FALSE)),"",VLOOKUP(A678,'Cadastro-Estoque'!A:J,3,FALSE))</f>
        <v/>
      </c>
    </row>
    <row r="679" spans="5:8">
      <c r="E679" s="140" t="str">
        <f t="shared" si="10"/>
        <v/>
      </c>
      <c r="F679" s="141" t="str">
        <f>IF(ISERROR(VLOOKUP(A679,'Cadastro-Estoque'!A:J,1,FALSE)),"",VLOOKUP(A679,'Cadastro-Estoque'!A:J,4,FALSE))</f>
        <v/>
      </c>
      <c r="G679" s="141" t="str">
        <f>IF(ISBLANK(A679),"",IF(ISERROR(VLOOKUP(A679,'Cadastro-Estoque'!A:J,1,FALSE)),"Produto não cadastrado",VLOOKUP(A679,'Cadastro-Estoque'!A:J,2,FALSE)))</f>
        <v/>
      </c>
      <c r="H679" s="141" t="str">
        <f>IF(ISERROR(VLOOKUP(A679,'Cadastro-Estoque'!A:J,1,FALSE)),"",VLOOKUP(A679,'Cadastro-Estoque'!A:J,3,FALSE))</f>
        <v/>
      </c>
    </row>
    <row r="680" spans="5:8">
      <c r="E680" s="140" t="str">
        <f t="shared" si="10"/>
        <v/>
      </c>
      <c r="F680" s="141" t="str">
        <f>IF(ISERROR(VLOOKUP(A680,'Cadastro-Estoque'!A:J,1,FALSE)),"",VLOOKUP(A680,'Cadastro-Estoque'!A:J,4,FALSE))</f>
        <v/>
      </c>
      <c r="G680" s="141" t="str">
        <f>IF(ISBLANK(A680),"",IF(ISERROR(VLOOKUP(A680,'Cadastro-Estoque'!A:J,1,FALSE)),"Produto não cadastrado",VLOOKUP(A680,'Cadastro-Estoque'!A:J,2,FALSE)))</f>
        <v/>
      </c>
      <c r="H680" s="141" t="str">
        <f>IF(ISERROR(VLOOKUP(A680,'Cadastro-Estoque'!A:J,1,FALSE)),"",VLOOKUP(A680,'Cadastro-Estoque'!A:J,3,FALSE))</f>
        <v/>
      </c>
    </row>
    <row r="681" spans="5:8">
      <c r="E681" s="140" t="str">
        <f t="shared" si="10"/>
        <v/>
      </c>
      <c r="F681" s="141" t="str">
        <f>IF(ISERROR(VLOOKUP(A681,'Cadastro-Estoque'!A:J,1,FALSE)),"",VLOOKUP(A681,'Cadastro-Estoque'!A:J,4,FALSE))</f>
        <v/>
      </c>
      <c r="G681" s="141" t="str">
        <f>IF(ISBLANK(A681),"",IF(ISERROR(VLOOKUP(A681,'Cadastro-Estoque'!A:J,1,FALSE)),"Produto não cadastrado",VLOOKUP(A681,'Cadastro-Estoque'!A:J,2,FALSE)))</f>
        <v/>
      </c>
      <c r="H681" s="141" t="str">
        <f>IF(ISERROR(VLOOKUP(A681,'Cadastro-Estoque'!A:J,1,FALSE)),"",VLOOKUP(A681,'Cadastro-Estoque'!A:J,3,FALSE))</f>
        <v/>
      </c>
    </row>
    <row r="682" spans="5:8">
      <c r="E682" s="140" t="str">
        <f t="shared" si="10"/>
        <v/>
      </c>
      <c r="F682" s="141" t="str">
        <f>IF(ISERROR(VLOOKUP(A682,'Cadastro-Estoque'!A:J,1,FALSE)),"",VLOOKUP(A682,'Cadastro-Estoque'!A:J,4,FALSE))</f>
        <v/>
      </c>
      <c r="G682" s="141" t="str">
        <f>IF(ISBLANK(A682),"",IF(ISERROR(VLOOKUP(A682,'Cadastro-Estoque'!A:J,1,FALSE)),"Produto não cadastrado",VLOOKUP(A682,'Cadastro-Estoque'!A:J,2,FALSE)))</f>
        <v/>
      </c>
      <c r="H682" s="141" t="str">
        <f>IF(ISERROR(VLOOKUP(A682,'Cadastro-Estoque'!A:J,1,FALSE)),"",VLOOKUP(A682,'Cadastro-Estoque'!A:J,3,FALSE))</f>
        <v/>
      </c>
    </row>
    <row r="683" spans="5:8">
      <c r="E683" s="140" t="str">
        <f t="shared" si="10"/>
        <v/>
      </c>
      <c r="F683" s="141" t="str">
        <f>IF(ISERROR(VLOOKUP(A683,'Cadastro-Estoque'!A:J,1,FALSE)),"",VLOOKUP(A683,'Cadastro-Estoque'!A:J,4,FALSE))</f>
        <v/>
      </c>
      <c r="G683" s="141" t="str">
        <f>IF(ISBLANK(A683),"",IF(ISERROR(VLOOKUP(A683,'Cadastro-Estoque'!A:J,1,FALSE)),"Produto não cadastrado",VLOOKUP(A683,'Cadastro-Estoque'!A:J,2,FALSE)))</f>
        <v/>
      </c>
      <c r="H683" s="141" t="str">
        <f>IF(ISERROR(VLOOKUP(A683,'Cadastro-Estoque'!A:J,1,FALSE)),"",VLOOKUP(A683,'Cadastro-Estoque'!A:J,3,FALSE))</f>
        <v/>
      </c>
    </row>
    <row r="684" spans="5:8">
      <c r="E684" s="140" t="str">
        <f t="shared" si="10"/>
        <v/>
      </c>
      <c r="F684" s="141" t="str">
        <f>IF(ISERROR(VLOOKUP(A684,'Cadastro-Estoque'!A:J,1,FALSE)),"",VLOOKUP(A684,'Cadastro-Estoque'!A:J,4,FALSE))</f>
        <v/>
      </c>
      <c r="G684" s="141" t="str">
        <f>IF(ISBLANK(A684),"",IF(ISERROR(VLOOKUP(A684,'Cadastro-Estoque'!A:J,1,FALSE)),"Produto não cadastrado",VLOOKUP(A684,'Cadastro-Estoque'!A:J,2,FALSE)))</f>
        <v/>
      </c>
      <c r="H684" s="141" t="str">
        <f>IF(ISERROR(VLOOKUP(A684,'Cadastro-Estoque'!A:J,1,FALSE)),"",VLOOKUP(A684,'Cadastro-Estoque'!A:J,3,FALSE))</f>
        <v/>
      </c>
    </row>
    <row r="685" spans="5:8">
      <c r="E685" s="140" t="str">
        <f t="shared" si="10"/>
        <v/>
      </c>
      <c r="F685" s="141" t="str">
        <f>IF(ISERROR(VLOOKUP(A685,'Cadastro-Estoque'!A:J,1,FALSE)),"",VLOOKUP(A685,'Cadastro-Estoque'!A:J,4,FALSE))</f>
        <v/>
      </c>
      <c r="G685" s="141" t="str">
        <f>IF(ISBLANK(A685),"",IF(ISERROR(VLOOKUP(A685,'Cadastro-Estoque'!A:J,1,FALSE)),"Produto não cadastrado",VLOOKUP(A685,'Cadastro-Estoque'!A:J,2,FALSE)))</f>
        <v/>
      </c>
      <c r="H685" s="141" t="str">
        <f>IF(ISERROR(VLOOKUP(A685,'Cadastro-Estoque'!A:J,1,FALSE)),"",VLOOKUP(A685,'Cadastro-Estoque'!A:J,3,FALSE))</f>
        <v/>
      </c>
    </row>
    <row r="686" spans="5:8">
      <c r="E686" s="140" t="str">
        <f t="shared" si="10"/>
        <v/>
      </c>
      <c r="F686" s="141" t="str">
        <f>IF(ISERROR(VLOOKUP(A686,'Cadastro-Estoque'!A:J,1,FALSE)),"",VLOOKUP(A686,'Cadastro-Estoque'!A:J,4,FALSE))</f>
        <v/>
      </c>
      <c r="G686" s="141" t="str">
        <f>IF(ISBLANK(A686),"",IF(ISERROR(VLOOKUP(A686,'Cadastro-Estoque'!A:J,1,FALSE)),"Produto não cadastrado",VLOOKUP(A686,'Cadastro-Estoque'!A:J,2,FALSE)))</f>
        <v/>
      </c>
      <c r="H686" s="141" t="str">
        <f>IF(ISERROR(VLOOKUP(A686,'Cadastro-Estoque'!A:J,1,FALSE)),"",VLOOKUP(A686,'Cadastro-Estoque'!A:J,3,FALSE))</f>
        <v/>
      </c>
    </row>
    <row r="687" spans="5:8">
      <c r="E687" s="140" t="str">
        <f t="shared" si="10"/>
        <v/>
      </c>
      <c r="F687" s="141" t="str">
        <f>IF(ISERROR(VLOOKUP(A687,'Cadastro-Estoque'!A:J,1,FALSE)),"",VLOOKUP(A687,'Cadastro-Estoque'!A:J,4,FALSE))</f>
        <v/>
      </c>
      <c r="G687" s="141" t="str">
        <f>IF(ISBLANK(A687),"",IF(ISERROR(VLOOKUP(A687,'Cadastro-Estoque'!A:J,1,FALSE)),"Produto não cadastrado",VLOOKUP(A687,'Cadastro-Estoque'!A:J,2,FALSE)))</f>
        <v/>
      </c>
      <c r="H687" s="141" t="str">
        <f>IF(ISERROR(VLOOKUP(A687,'Cadastro-Estoque'!A:J,1,FALSE)),"",VLOOKUP(A687,'Cadastro-Estoque'!A:J,3,FALSE))</f>
        <v/>
      </c>
    </row>
    <row r="688" spans="5:8">
      <c r="E688" s="140" t="str">
        <f t="shared" si="10"/>
        <v/>
      </c>
      <c r="F688" s="141" t="str">
        <f>IF(ISERROR(VLOOKUP(A688,'Cadastro-Estoque'!A:J,1,FALSE)),"",VLOOKUP(A688,'Cadastro-Estoque'!A:J,4,FALSE))</f>
        <v/>
      </c>
      <c r="G688" s="141" t="str">
        <f>IF(ISBLANK(A688),"",IF(ISERROR(VLOOKUP(A688,'Cadastro-Estoque'!A:J,1,FALSE)),"Produto não cadastrado",VLOOKUP(A688,'Cadastro-Estoque'!A:J,2,FALSE)))</f>
        <v/>
      </c>
      <c r="H688" s="141" t="str">
        <f>IF(ISERROR(VLOOKUP(A688,'Cadastro-Estoque'!A:J,1,FALSE)),"",VLOOKUP(A688,'Cadastro-Estoque'!A:J,3,FALSE))</f>
        <v/>
      </c>
    </row>
    <row r="689" spans="5:8">
      <c r="E689" s="140" t="str">
        <f t="shared" si="10"/>
        <v/>
      </c>
      <c r="F689" s="141" t="str">
        <f>IF(ISERROR(VLOOKUP(A689,'Cadastro-Estoque'!A:J,1,FALSE)),"",VLOOKUP(A689,'Cadastro-Estoque'!A:J,4,FALSE))</f>
        <v/>
      </c>
      <c r="G689" s="141" t="str">
        <f>IF(ISBLANK(A689),"",IF(ISERROR(VLOOKUP(A689,'Cadastro-Estoque'!A:J,1,FALSE)),"Produto não cadastrado",VLOOKUP(A689,'Cadastro-Estoque'!A:J,2,FALSE)))</f>
        <v/>
      </c>
      <c r="H689" s="141" t="str">
        <f>IF(ISERROR(VLOOKUP(A689,'Cadastro-Estoque'!A:J,1,FALSE)),"",VLOOKUP(A689,'Cadastro-Estoque'!A:J,3,FALSE))</f>
        <v/>
      </c>
    </row>
    <row r="690" spans="5:8">
      <c r="E690" s="140" t="str">
        <f t="shared" si="10"/>
        <v/>
      </c>
      <c r="F690" s="141" t="str">
        <f>IF(ISERROR(VLOOKUP(A690,'Cadastro-Estoque'!A:J,1,FALSE)),"",VLOOKUP(A690,'Cadastro-Estoque'!A:J,4,FALSE))</f>
        <v/>
      </c>
      <c r="G690" s="141" t="str">
        <f>IF(ISBLANK(A690),"",IF(ISERROR(VLOOKUP(A690,'Cadastro-Estoque'!A:J,1,FALSE)),"Produto não cadastrado",VLOOKUP(A690,'Cadastro-Estoque'!A:J,2,FALSE)))</f>
        <v/>
      </c>
      <c r="H690" s="141" t="str">
        <f>IF(ISERROR(VLOOKUP(A690,'Cadastro-Estoque'!A:J,1,FALSE)),"",VLOOKUP(A690,'Cadastro-Estoque'!A:J,3,FALSE))</f>
        <v/>
      </c>
    </row>
    <row r="691" spans="5:8">
      <c r="E691" s="140" t="str">
        <f t="shared" si="10"/>
        <v/>
      </c>
      <c r="F691" s="141" t="str">
        <f>IF(ISERROR(VLOOKUP(A691,'Cadastro-Estoque'!A:J,1,FALSE)),"",VLOOKUP(A691,'Cadastro-Estoque'!A:J,4,FALSE))</f>
        <v/>
      </c>
      <c r="G691" s="141" t="str">
        <f>IF(ISBLANK(A691),"",IF(ISERROR(VLOOKUP(A691,'Cadastro-Estoque'!A:J,1,FALSE)),"Produto não cadastrado",VLOOKUP(A691,'Cadastro-Estoque'!A:J,2,FALSE)))</f>
        <v/>
      </c>
      <c r="H691" s="141" t="str">
        <f>IF(ISERROR(VLOOKUP(A691,'Cadastro-Estoque'!A:J,1,FALSE)),"",VLOOKUP(A691,'Cadastro-Estoque'!A:J,3,FALSE))</f>
        <v/>
      </c>
    </row>
    <row r="692" spans="5:8">
      <c r="E692" s="140" t="str">
        <f t="shared" si="10"/>
        <v/>
      </c>
      <c r="F692" s="141" t="str">
        <f>IF(ISERROR(VLOOKUP(A692,'Cadastro-Estoque'!A:J,1,FALSE)),"",VLOOKUP(A692,'Cadastro-Estoque'!A:J,4,FALSE))</f>
        <v/>
      </c>
      <c r="G692" s="141" t="str">
        <f>IF(ISBLANK(A692),"",IF(ISERROR(VLOOKUP(A692,'Cadastro-Estoque'!A:J,1,FALSE)),"Produto não cadastrado",VLOOKUP(A692,'Cadastro-Estoque'!A:J,2,FALSE)))</f>
        <v/>
      </c>
      <c r="H692" s="141" t="str">
        <f>IF(ISERROR(VLOOKUP(A692,'Cadastro-Estoque'!A:J,1,FALSE)),"",VLOOKUP(A692,'Cadastro-Estoque'!A:J,3,FALSE))</f>
        <v/>
      </c>
    </row>
    <row r="693" spans="5:8">
      <c r="E693" s="140" t="str">
        <f t="shared" si="10"/>
        <v/>
      </c>
      <c r="F693" s="141" t="str">
        <f>IF(ISERROR(VLOOKUP(A693,'Cadastro-Estoque'!A:J,1,FALSE)),"",VLOOKUP(A693,'Cadastro-Estoque'!A:J,4,FALSE))</f>
        <v/>
      </c>
      <c r="G693" s="141" t="str">
        <f>IF(ISBLANK(A693),"",IF(ISERROR(VLOOKUP(A693,'Cadastro-Estoque'!A:J,1,FALSE)),"Produto não cadastrado",VLOOKUP(A693,'Cadastro-Estoque'!A:J,2,FALSE)))</f>
        <v/>
      </c>
      <c r="H693" s="141" t="str">
        <f>IF(ISERROR(VLOOKUP(A693,'Cadastro-Estoque'!A:J,1,FALSE)),"",VLOOKUP(A693,'Cadastro-Estoque'!A:J,3,FALSE))</f>
        <v/>
      </c>
    </row>
    <row r="694" spans="5:8">
      <c r="E694" s="140" t="str">
        <f t="shared" si="10"/>
        <v/>
      </c>
      <c r="F694" s="141" t="str">
        <f>IF(ISERROR(VLOOKUP(A694,'Cadastro-Estoque'!A:J,1,FALSE)),"",VLOOKUP(A694,'Cadastro-Estoque'!A:J,4,FALSE))</f>
        <v/>
      </c>
      <c r="G694" s="141" t="str">
        <f>IF(ISBLANK(A694),"",IF(ISERROR(VLOOKUP(A694,'Cadastro-Estoque'!A:J,1,FALSE)),"Produto não cadastrado",VLOOKUP(A694,'Cadastro-Estoque'!A:J,2,FALSE)))</f>
        <v/>
      </c>
      <c r="H694" s="141" t="str">
        <f>IF(ISERROR(VLOOKUP(A694,'Cadastro-Estoque'!A:J,1,FALSE)),"",VLOOKUP(A694,'Cadastro-Estoque'!A:J,3,FALSE))</f>
        <v/>
      </c>
    </row>
    <row r="695" spans="5:8">
      <c r="E695" s="140" t="str">
        <f t="shared" si="10"/>
        <v/>
      </c>
      <c r="F695" s="141" t="str">
        <f>IF(ISERROR(VLOOKUP(A695,'Cadastro-Estoque'!A:J,1,FALSE)),"",VLOOKUP(A695,'Cadastro-Estoque'!A:J,4,FALSE))</f>
        <v/>
      </c>
      <c r="G695" s="141" t="str">
        <f>IF(ISBLANK(A695),"",IF(ISERROR(VLOOKUP(A695,'Cadastro-Estoque'!A:J,1,FALSE)),"Produto não cadastrado",VLOOKUP(A695,'Cadastro-Estoque'!A:J,2,FALSE)))</f>
        <v/>
      </c>
      <c r="H695" s="141" t="str">
        <f>IF(ISERROR(VLOOKUP(A695,'Cadastro-Estoque'!A:J,1,FALSE)),"",VLOOKUP(A695,'Cadastro-Estoque'!A:J,3,FALSE))</f>
        <v/>
      </c>
    </row>
    <row r="696" spans="5:8">
      <c r="E696" s="140" t="str">
        <f t="shared" si="10"/>
        <v/>
      </c>
      <c r="F696" s="141" t="str">
        <f>IF(ISERROR(VLOOKUP(A696,'Cadastro-Estoque'!A:J,1,FALSE)),"",VLOOKUP(A696,'Cadastro-Estoque'!A:J,4,FALSE))</f>
        <v/>
      </c>
      <c r="G696" s="141" t="str">
        <f>IF(ISBLANK(A696),"",IF(ISERROR(VLOOKUP(A696,'Cadastro-Estoque'!A:J,1,FALSE)),"Produto não cadastrado",VLOOKUP(A696,'Cadastro-Estoque'!A:J,2,FALSE)))</f>
        <v/>
      </c>
      <c r="H696" s="141" t="str">
        <f>IF(ISERROR(VLOOKUP(A696,'Cadastro-Estoque'!A:J,1,FALSE)),"",VLOOKUP(A696,'Cadastro-Estoque'!A:J,3,FALSE))</f>
        <v/>
      </c>
    </row>
    <row r="697" spans="5:8">
      <c r="E697" s="140" t="str">
        <f t="shared" si="10"/>
        <v/>
      </c>
      <c r="F697" s="141" t="str">
        <f>IF(ISERROR(VLOOKUP(A697,'Cadastro-Estoque'!A:J,1,FALSE)),"",VLOOKUP(A697,'Cadastro-Estoque'!A:J,4,FALSE))</f>
        <v/>
      </c>
      <c r="G697" s="141" t="str">
        <f>IF(ISBLANK(A697),"",IF(ISERROR(VLOOKUP(A697,'Cadastro-Estoque'!A:J,1,FALSE)),"Produto não cadastrado",VLOOKUP(A697,'Cadastro-Estoque'!A:J,2,FALSE)))</f>
        <v/>
      </c>
      <c r="H697" s="141" t="str">
        <f>IF(ISERROR(VLOOKUP(A697,'Cadastro-Estoque'!A:J,1,FALSE)),"",VLOOKUP(A697,'Cadastro-Estoque'!A:J,3,FALSE))</f>
        <v/>
      </c>
    </row>
    <row r="698" spans="5:8">
      <c r="E698" s="140" t="str">
        <f t="shared" si="10"/>
        <v/>
      </c>
      <c r="F698" s="141" t="str">
        <f>IF(ISERROR(VLOOKUP(A698,'Cadastro-Estoque'!A:J,1,FALSE)),"",VLOOKUP(A698,'Cadastro-Estoque'!A:J,4,FALSE))</f>
        <v/>
      </c>
      <c r="G698" s="141" t="str">
        <f>IF(ISBLANK(A698),"",IF(ISERROR(VLOOKUP(A698,'Cadastro-Estoque'!A:J,1,FALSE)),"Produto não cadastrado",VLOOKUP(A698,'Cadastro-Estoque'!A:J,2,FALSE)))</f>
        <v/>
      </c>
      <c r="H698" s="141" t="str">
        <f>IF(ISERROR(VLOOKUP(A698,'Cadastro-Estoque'!A:J,1,FALSE)),"",VLOOKUP(A698,'Cadastro-Estoque'!A:J,3,FALSE))</f>
        <v/>
      </c>
    </row>
    <row r="699" spans="5:8">
      <c r="E699" s="140" t="str">
        <f t="shared" si="10"/>
        <v/>
      </c>
      <c r="F699" s="141" t="str">
        <f>IF(ISERROR(VLOOKUP(A699,'Cadastro-Estoque'!A:J,1,FALSE)),"",VLOOKUP(A699,'Cadastro-Estoque'!A:J,4,FALSE))</f>
        <v/>
      </c>
      <c r="G699" s="141" t="str">
        <f>IF(ISBLANK(A699),"",IF(ISERROR(VLOOKUP(A699,'Cadastro-Estoque'!A:J,1,FALSE)),"Produto não cadastrado",VLOOKUP(A699,'Cadastro-Estoque'!A:J,2,FALSE)))</f>
        <v/>
      </c>
      <c r="H699" s="141" t="str">
        <f>IF(ISERROR(VLOOKUP(A699,'Cadastro-Estoque'!A:J,1,FALSE)),"",VLOOKUP(A699,'Cadastro-Estoque'!A:J,3,FALSE))</f>
        <v/>
      </c>
    </row>
    <row r="700" spans="5:8">
      <c r="E700" s="140" t="str">
        <f t="shared" si="10"/>
        <v/>
      </c>
      <c r="F700" s="141" t="str">
        <f>IF(ISERROR(VLOOKUP(A700,'Cadastro-Estoque'!A:J,1,FALSE)),"",VLOOKUP(A700,'Cadastro-Estoque'!A:J,4,FALSE))</f>
        <v/>
      </c>
      <c r="G700" s="141" t="str">
        <f>IF(ISBLANK(A700),"",IF(ISERROR(VLOOKUP(A700,'Cadastro-Estoque'!A:J,1,FALSE)),"Produto não cadastrado",VLOOKUP(A700,'Cadastro-Estoque'!A:J,2,FALSE)))</f>
        <v/>
      </c>
      <c r="H700" s="141" t="str">
        <f>IF(ISERROR(VLOOKUP(A700,'Cadastro-Estoque'!A:J,1,FALSE)),"",VLOOKUP(A700,'Cadastro-Estoque'!A:J,3,FALSE))</f>
        <v/>
      </c>
    </row>
    <row r="701" spans="5:8">
      <c r="E701" s="140" t="str">
        <f t="shared" si="10"/>
        <v/>
      </c>
      <c r="F701" s="141" t="str">
        <f>IF(ISERROR(VLOOKUP(A701,'Cadastro-Estoque'!A:J,1,FALSE)),"",VLOOKUP(A701,'Cadastro-Estoque'!A:J,4,FALSE))</f>
        <v/>
      </c>
      <c r="G701" s="141" t="str">
        <f>IF(ISBLANK(A701),"",IF(ISERROR(VLOOKUP(A701,'Cadastro-Estoque'!A:J,1,FALSE)),"Produto não cadastrado",VLOOKUP(A701,'Cadastro-Estoque'!A:J,2,FALSE)))</f>
        <v/>
      </c>
      <c r="H701" s="141" t="str">
        <f>IF(ISERROR(VLOOKUP(A701,'Cadastro-Estoque'!A:J,1,FALSE)),"",VLOOKUP(A701,'Cadastro-Estoque'!A:J,3,FALSE))</f>
        <v/>
      </c>
    </row>
    <row r="702" spans="5:8">
      <c r="E702" s="140" t="str">
        <f t="shared" si="10"/>
        <v/>
      </c>
      <c r="F702" s="141" t="str">
        <f>IF(ISERROR(VLOOKUP(A702,'Cadastro-Estoque'!A:J,1,FALSE)),"",VLOOKUP(A702,'Cadastro-Estoque'!A:J,4,FALSE))</f>
        <v/>
      </c>
      <c r="G702" s="141" t="str">
        <f>IF(ISBLANK(A702),"",IF(ISERROR(VLOOKUP(A702,'Cadastro-Estoque'!A:J,1,FALSE)),"Produto não cadastrado",VLOOKUP(A702,'Cadastro-Estoque'!A:J,2,FALSE)))</f>
        <v/>
      </c>
      <c r="H702" s="141" t="str">
        <f>IF(ISERROR(VLOOKUP(A702,'Cadastro-Estoque'!A:J,1,FALSE)),"",VLOOKUP(A702,'Cadastro-Estoque'!A:J,3,FALSE))</f>
        <v/>
      </c>
    </row>
    <row r="703" spans="5:8">
      <c r="E703" s="140" t="str">
        <f t="shared" si="10"/>
        <v/>
      </c>
      <c r="F703" s="141" t="str">
        <f>IF(ISERROR(VLOOKUP(A703,'Cadastro-Estoque'!A:J,1,FALSE)),"",VLOOKUP(A703,'Cadastro-Estoque'!A:J,4,FALSE))</f>
        <v/>
      </c>
      <c r="G703" s="141" t="str">
        <f>IF(ISBLANK(A703),"",IF(ISERROR(VLOOKUP(A703,'Cadastro-Estoque'!A:J,1,FALSE)),"Produto não cadastrado",VLOOKUP(A703,'Cadastro-Estoque'!A:J,2,FALSE)))</f>
        <v/>
      </c>
      <c r="H703" s="141" t="str">
        <f>IF(ISERROR(VLOOKUP(A703,'Cadastro-Estoque'!A:J,1,FALSE)),"",VLOOKUP(A703,'Cadastro-Estoque'!A:J,3,FALSE))</f>
        <v/>
      </c>
    </row>
    <row r="704" spans="5:8">
      <c r="E704" s="140" t="str">
        <f t="shared" si="10"/>
        <v/>
      </c>
      <c r="F704" s="141" t="str">
        <f>IF(ISERROR(VLOOKUP(A704,'Cadastro-Estoque'!A:J,1,FALSE)),"",VLOOKUP(A704,'Cadastro-Estoque'!A:J,4,FALSE))</f>
        <v/>
      </c>
      <c r="G704" s="141" t="str">
        <f>IF(ISBLANK(A704),"",IF(ISERROR(VLOOKUP(A704,'Cadastro-Estoque'!A:J,1,FALSE)),"Produto não cadastrado",VLOOKUP(A704,'Cadastro-Estoque'!A:J,2,FALSE)))</f>
        <v/>
      </c>
      <c r="H704" s="141" t="str">
        <f>IF(ISERROR(VLOOKUP(A704,'Cadastro-Estoque'!A:J,1,FALSE)),"",VLOOKUP(A704,'Cadastro-Estoque'!A:J,3,FALSE))</f>
        <v/>
      </c>
    </row>
    <row r="705" spans="5:8">
      <c r="E705" s="140" t="str">
        <f t="shared" si="10"/>
        <v/>
      </c>
      <c r="F705" s="141" t="str">
        <f>IF(ISERROR(VLOOKUP(A705,'Cadastro-Estoque'!A:J,1,FALSE)),"",VLOOKUP(A705,'Cadastro-Estoque'!A:J,4,FALSE))</f>
        <v/>
      </c>
      <c r="G705" s="141" t="str">
        <f>IF(ISBLANK(A705),"",IF(ISERROR(VLOOKUP(A705,'Cadastro-Estoque'!A:J,1,FALSE)),"Produto não cadastrado",VLOOKUP(A705,'Cadastro-Estoque'!A:J,2,FALSE)))</f>
        <v/>
      </c>
      <c r="H705" s="141" t="str">
        <f>IF(ISERROR(VLOOKUP(A705,'Cadastro-Estoque'!A:J,1,FALSE)),"",VLOOKUP(A705,'Cadastro-Estoque'!A:J,3,FALSE))</f>
        <v/>
      </c>
    </row>
    <row r="706" spans="5:8">
      <c r="E706" s="140" t="str">
        <f t="shared" si="10"/>
        <v/>
      </c>
      <c r="F706" s="141" t="str">
        <f>IF(ISERROR(VLOOKUP(A706,'Cadastro-Estoque'!A:J,1,FALSE)),"",VLOOKUP(A706,'Cadastro-Estoque'!A:J,4,FALSE))</f>
        <v/>
      </c>
      <c r="G706" s="141" t="str">
        <f>IF(ISBLANK(A706),"",IF(ISERROR(VLOOKUP(A706,'Cadastro-Estoque'!A:J,1,FALSE)),"Produto não cadastrado",VLOOKUP(A706,'Cadastro-Estoque'!A:J,2,FALSE)))</f>
        <v/>
      </c>
      <c r="H706" s="141" t="str">
        <f>IF(ISERROR(VLOOKUP(A706,'Cadastro-Estoque'!A:J,1,FALSE)),"",VLOOKUP(A706,'Cadastro-Estoque'!A:J,3,FALSE))</f>
        <v/>
      </c>
    </row>
    <row r="707" spans="5:8">
      <c r="E707" s="140" t="str">
        <f t="shared" si="10"/>
        <v/>
      </c>
      <c r="F707" s="141" t="str">
        <f>IF(ISERROR(VLOOKUP(A707,'Cadastro-Estoque'!A:J,1,FALSE)),"",VLOOKUP(A707,'Cadastro-Estoque'!A:J,4,FALSE))</f>
        <v/>
      </c>
      <c r="G707" s="141" t="str">
        <f>IF(ISBLANK(A707),"",IF(ISERROR(VLOOKUP(A707,'Cadastro-Estoque'!A:J,1,FALSE)),"Produto não cadastrado",VLOOKUP(A707,'Cadastro-Estoque'!A:J,2,FALSE)))</f>
        <v/>
      </c>
      <c r="H707" s="141" t="str">
        <f>IF(ISERROR(VLOOKUP(A707,'Cadastro-Estoque'!A:J,1,FALSE)),"",VLOOKUP(A707,'Cadastro-Estoque'!A:J,3,FALSE))</f>
        <v/>
      </c>
    </row>
    <row r="708" spans="5:8">
      <c r="E708" s="140" t="str">
        <f t="shared" ref="E708:E771" si="11">IF(ISBLANK(A708),"",C708*D708)</f>
        <v/>
      </c>
      <c r="F708" s="141" t="str">
        <f>IF(ISERROR(VLOOKUP(A708,'Cadastro-Estoque'!A:J,1,FALSE)),"",VLOOKUP(A708,'Cadastro-Estoque'!A:J,4,FALSE))</f>
        <v/>
      </c>
      <c r="G708" s="141" t="str">
        <f>IF(ISBLANK(A708),"",IF(ISERROR(VLOOKUP(A708,'Cadastro-Estoque'!A:J,1,FALSE)),"Produto não cadastrado",VLOOKUP(A708,'Cadastro-Estoque'!A:J,2,FALSE)))</f>
        <v/>
      </c>
      <c r="H708" s="141" t="str">
        <f>IF(ISERROR(VLOOKUP(A708,'Cadastro-Estoque'!A:J,1,FALSE)),"",VLOOKUP(A708,'Cadastro-Estoque'!A:J,3,FALSE))</f>
        <v/>
      </c>
    </row>
    <row r="709" spans="5:8">
      <c r="E709" s="140" t="str">
        <f t="shared" si="11"/>
        <v/>
      </c>
      <c r="F709" s="141" t="str">
        <f>IF(ISERROR(VLOOKUP(A709,'Cadastro-Estoque'!A:J,1,FALSE)),"",VLOOKUP(A709,'Cadastro-Estoque'!A:J,4,FALSE))</f>
        <v/>
      </c>
      <c r="G709" s="141" t="str">
        <f>IF(ISBLANK(A709),"",IF(ISERROR(VLOOKUP(A709,'Cadastro-Estoque'!A:J,1,FALSE)),"Produto não cadastrado",VLOOKUP(A709,'Cadastro-Estoque'!A:J,2,FALSE)))</f>
        <v/>
      </c>
      <c r="H709" s="141" t="str">
        <f>IF(ISERROR(VLOOKUP(A709,'Cadastro-Estoque'!A:J,1,FALSE)),"",VLOOKUP(A709,'Cadastro-Estoque'!A:J,3,FALSE))</f>
        <v/>
      </c>
    </row>
    <row r="710" spans="5:8">
      <c r="E710" s="140" t="str">
        <f t="shared" si="11"/>
        <v/>
      </c>
      <c r="F710" s="141" t="str">
        <f>IF(ISERROR(VLOOKUP(A710,'Cadastro-Estoque'!A:J,1,FALSE)),"",VLOOKUP(A710,'Cadastro-Estoque'!A:J,4,FALSE))</f>
        <v/>
      </c>
      <c r="G710" s="141" t="str">
        <f>IF(ISBLANK(A710),"",IF(ISERROR(VLOOKUP(A710,'Cadastro-Estoque'!A:J,1,FALSE)),"Produto não cadastrado",VLOOKUP(A710,'Cadastro-Estoque'!A:J,2,FALSE)))</f>
        <v/>
      </c>
      <c r="H710" s="141" t="str">
        <f>IF(ISERROR(VLOOKUP(A710,'Cadastro-Estoque'!A:J,1,FALSE)),"",VLOOKUP(A710,'Cadastro-Estoque'!A:J,3,FALSE))</f>
        <v/>
      </c>
    </row>
    <row r="711" spans="5:8">
      <c r="E711" s="140" t="str">
        <f t="shared" si="11"/>
        <v/>
      </c>
      <c r="F711" s="141" t="str">
        <f>IF(ISERROR(VLOOKUP(A711,'Cadastro-Estoque'!A:J,1,FALSE)),"",VLOOKUP(A711,'Cadastro-Estoque'!A:J,4,FALSE))</f>
        <v/>
      </c>
      <c r="G711" s="141" t="str">
        <f>IF(ISBLANK(A711),"",IF(ISERROR(VLOOKUP(A711,'Cadastro-Estoque'!A:J,1,FALSE)),"Produto não cadastrado",VLOOKUP(A711,'Cadastro-Estoque'!A:J,2,FALSE)))</f>
        <v/>
      </c>
      <c r="H711" s="141" t="str">
        <f>IF(ISERROR(VLOOKUP(A711,'Cadastro-Estoque'!A:J,1,FALSE)),"",VLOOKUP(A711,'Cadastro-Estoque'!A:J,3,FALSE))</f>
        <v/>
      </c>
    </row>
    <row r="712" spans="5:8">
      <c r="E712" s="140" t="str">
        <f t="shared" si="11"/>
        <v/>
      </c>
      <c r="F712" s="141" t="str">
        <f>IF(ISERROR(VLOOKUP(A712,'Cadastro-Estoque'!A:J,1,FALSE)),"",VLOOKUP(A712,'Cadastro-Estoque'!A:J,4,FALSE))</f>
        <v/>
      </c>
      <c r="G712" s="141" t="str">
        <f>IF(ISBLANK(A712),"",IF(ISERROR(VLOOKUP(A712,'Cadastro-Estoque'!A:J,1,FALSE)),"Produto não cadastrado",VLOOKUP(A712,'Cadastro-Estoque'!A:J,2,FALSE)))</f>
        <v/>
      </c>
      <c r="H712" s="141" t="str">
        <f>IF(ISERROR(VLOOKUP(A712,'Cadastro-Estoque'!A:J,1,FALSE)),"",VLOOKUP(A712,'Cadastro-Estoque'!A:J,3,FALSE))</f>
        <v/>
      </c>
    </row>
    <row r="713" spans="5:8">
      <c r="E713" s="140" t="str">
        <f t="shared" si="11"/>
        <v/>
      </c>
      <c r="F713" s="141" t="str">
        <f>IF(ISERROR(VLOOKUP(A713,'Cadastro-Estoque'!A:J,1,FALSE)),"",VLOOKUP(A713,'Cadastro-Estoque'!A:J,4,FALSE))</f>
        <v/>
      </c>
      <c r="G713" s="141" t="str">
        <f>IF(ISBLANK(A713),"",IF(ISERROR(VLOOKUP(A713,'Cadastro-Estoque'!A:J,1,FALSE)),"Produto não cadastrado",VLOOKUP(A713,'Cadastro-Estoque'!A:J,2,FALSE)))</f>
        <v/>
      </c>
      <c r="H713" s="141" t="str">
        <f>IF(ISERROR(VLOOKUP(A713,'Cadastro-Estoque'!A:J,1,FALSE)),"",VLOOKUP(A713,'Cadastro-Estoque'!A:J,3,FALSE))</f>
        <v/>
      </c>
    </row>
    <row r="714" spans="5:8">
      <c r="E714" s="140" t="str">
        <f t="shared" si="11"/>
        <v/>
      </c>
      <c r="F714" s="141" t="str">
        <f>IF(ISERROR(VLOOKUP(A714,'Cadastro-Estoque'!A:J,1,FALSE)),"",VLOOKUP(A714,'Cadastro-Estoque'!A:J,4,FALSE))</f>
        <v/>
      </c>
      <c r="G714" s="141" t="str">
        <f>IF(ISBLANK(A714),"",IF(ISERROR(VLOOKUP(A714,'Cadastro-Estoque'!A:J,1,FALSE)),"Produto não cadastrado",VLOOKUP(A714,'Cadastro-Estoque'!A:J,2,FALSE)))</f>
        <v/>
      </c>
      <c r="H714" s="141" t="str">
        <f>IF(ISERROR(VLOOKUP(A714,'Cadastro-Estoque'!A:J,1,FALSE)),"",VLOOKUP(A714,'Cadastro-Estoque'!A:J,3,FALSE))</f>
        <v/>
      </c>
    </row>
    <row r="715" spans="5:8">
      <c r="E715" s="140" t="str">
        <f t="shared" si="11"/>
        <v/>
      </c>
      <c r="F715" s="141" t="str">
        <f>IF(ISERROR(VLOOKUP(A715,'Cadastro-Estoque'!A:J,1,FALSE)),"",VLOOKUP(A715,'Cadastro-Estoque'!A:J,4,FALSE))</f>
        <v/>
      </c>
      <c r="G715" s="141" t="str">
        <f>IF(ISBLANK(A715),"",IF(ISERROR(VLOOKUP(A715,'Cadastro-Estoque'!A:J,1,FALSE)),"Produto não cadastrado",VLOOKUP(A715,'Cadastro-Estoque'!A:J,2,FALSE)))</f>
        <v/>
      </c>
      <c r="H715" s="141" t="str">
        <f>IF(ISERROR(VLOOKUP(A715,'Cadastro-Estoque'!A:J,1,FALSE)),"",VLOOKUP(A715,'Cadastro-Estoque'!A:J,3,FALSE))</f>
        <v/>
      </c>
    </row>
    <row r="716" spans="5:8">
      <c r="E716" s="140" t="str">
        <f t="shared" si="11"/>
        <v/>
      </c>
      <c r="F716" s="141" t="str">
        <f>IF(ISERROR(VLOOKUP(A716,'Cadastro-Estoque'!A:J,1,FALSE)),"",VLOOKUP(A716,'Cadastro-Estoque'!A:J,4,FALSE))</f>
        <v/>
      </c>
      <c r="G716" s="141" t="str">
        <f>IF(ISBLANK(A716),"",IF(ISERROR(VLOOKUP(A716,'Cadastro-Estoque'!A:J,1,FALSE)),"Produto não cadastrado",VLOOKUP(A716,'Cadastro-Estoque'!A:J,2,FALSE)))</f>
        <v/>
      </c>
      <c r="H716" s="141" t="str">
        <f>IF(ISERROR(VLOOKUP(A716,'Cadastro-Estoque'!A:J,1,FALSE)),"",VLOOKUP(A716,'Cadastro-Estoque'!A:J,3,FALSE))</f>
        <v/>
      </c>
    </row>
    <row r="717" spans="5:8">
      <c r="E717" s="140" t="str">
        <f t="shared" si="11"/>
        <v/>
      </c>
      <c r="F717" s="141" t="str">
        <f>IF(ISERROR(VLOOKUP(A717,'Cadastro-Estoque'!A:J,1,FALSE)),"",VLOOKUP(A717,'Cadastro-Estoque'!A:J,4,FALSE))</f>
        <v/>
      </c>
      <c r="G717" s="141" t="str">
        <f>IF(ISBLANK(A717),"",IF(ISERROR(VLOOKUP(A717,'Cadastro-Estoque'!A:J,1,FALSE)),"Produto não cadastrado",VLOOKUP(A717,'Cadastro-Estoque'!A:J,2,FALSE)))</f>
        <v/>
      </c>
      <c r="H717" s="141" t="str">
        <f>IF(ISERROR(VLOOKUP(A717,'Cadastro-Estoque'!A:J,1,FALSE)),"",VLOOKUP(A717,'Cadastro-Estoque'!A:J,3,FALSE))</f>
        <v/>
      </c>
    </row>
    <row r="718" spans="5:8">
      <c r="E718" s="140" t="str">
        <f t="shared" si="11"/>
        <v/>
      </c>
      <c r="F718" s="141" t="str">
        <f>IF(ISERROR(VLOOKUP(A718,'Cadastro-Estoque'!A:J,1,FALSE)),"",VLOOKUP(A718,'Cadastro-Estoque'!A:J,4,FALSE))</f>
        <v/>
      </c>
      <c r="G718" s="141" t="str">
        <f>IF(ISBLANK(A718),"",IF(ISERROR(VLOOKUP(A718,'Cadastro-Estoque'!A:J,1,FALSE)),"Produto não cadastrado",VLOOKUP(A718,'Cadastro-Estoque'!A:J,2,FALSE)))</f>
        <v/>
      </c>
      <c r="H718" s="141" t="str">
        <f>IF(ISERROR(VLOOKUP(A718,'Cadastro-Estoque'!A:J,1,FALSE)),"",VLOOKUP(A718,'Cadastro-Estoque'!A:J,3,FALSE))</f>
        <v/>
      </c>
    </row>
    <row r="719" spans="5:8">
      <c r="E719" s="140" t="str">
        <f t="shared" si="11"/>
        <v/>
      </c>
      <c r="F719" s="141" t="str">
        <f>IF(ISERROR(VLOOKUP(A719,'Cadastro-Estoque'!A:J,1,FALSE)),"",VLOOKUP(A719,'Cadastro-Estoque'!A:J,4,FALSE))</f>
        <v/>
      </c>
      <c r="G719" s="141" t="str">
        <f>IF(ISBLANK(A719),"",IF(ISERROR(VLOOKUP(A719,'Cadastro-Estoque'!A:J,1,FALSE)),"Produto não cadastrado",VLOOKUP(A719,'Cadastro-Estoque'!A:J,2,FALSE)))</f>
        <v/>
      </c>
      <c r="H719" s="141" t="str">
        <f>IF(ISERROR(VLOOKUP(A719,'Cadastro-Estoque'!A:J,1,FALSE)),"",VLOOKUP(A719,'Cadastro-Estoque'!A:J,3,FALSE))</f>
        <v/>
      </c>
    </row>
    <row r="720" spans="5:8">
      <c r="E720" s="140" t="str">
        <f t="shared" si="11"/>
        <v/>
      </c>
      <c r="F720" s="141" t="str">
        <f>IF(ISERROR(VLOOKUP(A720,'Cadastro-Estoque'!A:J,1,FALSE)),"",VLOOKUP(A720,'Cadastro-Estoque'!A:J,4,FALSE))</f>
        <v/>
      </c>
      <c r="G720" s="141" t="str">
        <f>IF(ISBLANK(A720),"",IF(ISERROR(VLOOKUP(A720,'Cadastro-Estoque'!A:J,1,FALSE)),"Produto não cadastrado",VLOOKUP(A720,'Cadastro-Estoque'!A:J,2,FALSE)))</f>
        <v/>
      </c>
      <c r="H720" s="141" t="str">
        <f>IF(ISERROR(VLOOKUP(A720,'Cadastro-Estoque'!A:J,1,FALSE)),"",VLOOKUP(A720,'Cadastro-Estoque'!A:J,3,FALSE))</f>
        <v/>
      </c>
    </row>
    <row r="721" spans="5:8">
      <c r="E721" s="140" t="str">
        <f t="shared" si="11"/>
        <v/>
      </c>
      <c r="F721" s="141" t="str">
        <f>IF(ISERROR(VLOOKUP(A721,'Cadastro-Estoque'!A:J,1,FALSE)),"",VLOOKUP(A721,'Cadastro-Estoque'!A:J,4,FALSE))</f>
        <v/>
      </c>
      <c r="G721" s="141" t="str">
        <f>IF(ISBLANK(A721),"",IF(ISERROR(VLOOKUP(A721,'Cadastro-Estoque'!A:J,1,FALSE)),"Produto não cadastrado",VLOOKUP(A721,'Cadastro-Estoque'!A:J,2,FALSE)))</f>
        <v/>
      </c>
      <c r="H721" s="141" t="str">
        <f>IF(ISERROR(VLOOKUP(A721,'Cadastro-Estoque'!A:J,1,FALSE)),"",VLOOKUP(A721,'Cadastro-Estoque'!A:J,3,FALSE))</f>
        <v/>
      </c>
    </row>
    <row r="722" spans="5:8">
      <c r="E722" s="140" t="str">
        <f t="shared" si="11"/>
        <v/>
      </c>
      <c r="F722" s="141" t="str">
        <f>IF(ISERROR(VLOOKUP(A722,'Cadastro-Estoque'!A:J,1,FALSE)),"",VLOOKUP(A722,'Cadastro-Estoque'!A:J,4,FALSE))</f>
        <v/>
      </c>
      <c r="G722" s="141" t="str">
        <f>IF(ISBLANK(A722),"",IF(ISERROR(VLOOKUP(A722,'Cadastro-Estoque'!A:J,1,FALSE)),"Produto não cadastrado",VLOOKUP(A722,'Cadastro-Estoque'!A:J,2,FALSE)))</f>
        <v/>
      </c>
      <c r="H722" s="141" t="str">
        <f>IF(ISERROR(VLOOKUP(A722,'Cadastro-Estoque'!A:J,1,FALSE)),"",VLOOKUP(A722,'Cadastro-Estoque'!A:J,3,FALSE))</f>
        <v/>
      </c>
    </row>
    <row r="723" spans="5:8">
      <c r="E723" s="140" t="str">
        <f t="shared" si="11"/>
        <v/>
      </c>
      <c r="F723" s="141" t="str">
        <f>IF(ISERROR(VLOOKUP(A723,'Cadastro-Estoque'!A:J,1,FALSE)),"",VLOOKUP(A723,'Cadastro-Estoque'!A:J,4,FALSE))</f>
        <v/>
      </c>
      <c r="G723" s="141" t="str">
        <f>IF(ISBLANK(A723),"",IF(ISERROR(VLOOKUP(A723,'Cadastro-Estoque'!A:J,1,FALSE)),"Produto não cadastrado",VLOOKUP(A723,'Cadastro-Estoque'!A:J,2,FALSE)))</f>
        <v/>
      </c>
      <c r="H723" s="141" t="str">
        <f>IF(ISERROR(VLOOKUP(A723,'Cadastro-Estoque'!A:J,1,FALSE)),"",VLOOKUP(A723,'Cadastro-Estoque'!A:J,3,FALSE))</f>
        <v/>
      </c>
    </row>
    <row r="724" spans="5:8">
      <c r="E724" s="140" t="str">
        <f t="shared" si="11"/>
        <v/>
      </c>
      <c r="F724" s="141" t="str">
        <f>IF(ISERROR(VLOOKUP(A724,'Cadastro-Estoque'!A:J,1,FALSE)),"",VLOOKUP(A724,'Cadastro-Estoque'!A:J,4,FALSE))</f>
        <v/>
      </c>
      <c r="G724" s="141" t="str">
        <f>IF(ISBLANK(A724),"",IF(ISERROR(VLOOKUP(A724,'Cadastro-Estoque'!A:J,1,FALSE)),"Produto não cadastrado",VLOOKUP(A724,'Cadastro-Estoque'!A:J,2,FALSE)))</f>
        <v/>
      </c>
      <c r="H724" s="141" t="str">
        <f>IF(ISERROR(VLOOKUP(A724,'Cadastro-Estoque'!A:J,1,FALSE)),"",VLOOKUP(A724,'Cadastro-Estoque'!A:J,3,FALSE))</f>
        <v/>
      </c>
    </row>
    <row r="725" spans="5:8">
      <c r="E725" s="140" t="str">
        <f t="shared" si="11"/>
        <v/>
      </c>
      <c r="F725" s="141" t="str">
        <f>IF(ISERROR(VLOOKUP(A725,'Cadastro-Estoque'!A:J,1,FALSE)),"",VLOOKUP(A725,'Cadastro-Estoque'!A:J,4,FALSE))</f>
        <v/>
      </c>
      <c r="G725" s="141" t="str">
        <f>IF(ISBLANK(A725),"",IF(ISERROR(VLOOKUP(A725,'Cadastro-Estoque'!A:J,1,FALSE)),"Produto não cadastrado",VLOOKUP(A725,'Cadastro-Estoque'!A:J,2,FALSE)))</f>
        <v/>
      </c>
      <c r="H725" s="141" t="str">
        <f>IF(ISERROR(VLOOKUP(A725,'Cadastro-Estoque'!A:J,1,FALSE)),"",VLOOKUP(A725,'Cadastro-Estoque'!A:J,3,FALSE))</f>
        <v/>
      </c>
    </row>
    <row r="726" spans="5:8">
      <c r="E726" s="140" t="str">
        <f t="shared" si="11"/>
        <v/>
      </c>
      <c r="F726" s="141" t="str">
        <f>IF(ISERROR(VLOOKUP(A726,'Cadastro-Estoque'!A:J,1,FALSE)),"",VLOOKUP(A726,'Cadastro-Estoque'!A:J,4,FALSE))</f>
        <v/>
      </c>
      <c r="G726" s="141" t="str">
        <f>IF(ISBLANK(A726),"",IF(ISERROR(VLOOKUP(A726,'Cadastro-Estoque'!A:J,1,FALSE)),"Produto não cadastrado",VLOOKUP(A726,'Cadastro-Estoque'!A:J,2,FALSE)))</f>
        <v/>
      </c>
      <c r="H726" s="141" t="str">
        <f>IF(ISERROR(VLOOKUP(A726,'Cadastro-Estoque'!A:J,1,FALSE)),"",VLOOKUP(A726,'Cadastro-Estoque'!A:J,3,FALSE))</f>
        <v/>
      </c>
    </row>
    <row r="727" spans="5:8">
      <c r="E727" s="140" t="str">
        <f t="shared" si="11"/>
        <v/>
      </c>
      <c r="F727" s="141" t="str">
        <f>IF(ISERROR(VLOOKUP(A727,'Cadastro-Estoque'!A:J,1,FALSE)),"",VLOOKUP(A727,'Cadastro-Estoque'!A:J,4,FALSE))</f>
        <v/>
      </c>
      <c r="G727" s="141" t="str">
        <f>IF(ISBLANK(A727),"",IF(ISERROR(VLOOKUP(A727,'Cadastro-Estoque'!A:J,1,FALSE)),"Produto não cadastrado",VLOOKUP(A727,'Cadastro-Estoque'!A:J,2,FALSE)))</f>
        <v/>
      </c>
      <c r="H727" s="141" t="str">
        <f>IF(ISERROR(VLOOKUP(A727,'Cadastro-Estoque'!A:J,1,FALSE)),"",VLOOKUP(A727,'Cadastro-Estoque'!A:J,3,FALSE))</f>
        <v/>
      </c>
    </row>
    <row r="728" spans="5:8">
      <c r="E728" s="140" t="str">
        <f t="shared" si="11"/>
        <v/>
      </c>
      <c r="F728" s="141" t="str">
        <f>IF(ISERROR(VLOOKUP(A728,'Cadastro-Estoque'!A:J,1,FALSE)),"",VLOOKUP(A728,'Cadastro-Estoque'!A:J,4,FALSE))</f>
        <v/>
      </c>
      <c r="G728" s="141" t="str">
        <f>IF(ISBLANK(A728),"",IF(ISERROR(VLOOKUP(A728,'Cadastro-Estoque'!A:J,1,FALSE)),"Produto não cadastrado",VLOOKUP(A728,'Cadastro-Estoque'!A:J,2,FALSE)))</f>
        <v/>
      </c>
      <c r="H728" s="141" t="str">
        <f>IF(ISERROR(VLOOKUP(A728,'Cadastro-Estoque'!A:J,1,FALSE)),"",VLOOKUP(A728,'Cadastro-Estoque'!A:J,3,FALSE))</f>
        <v/>
      </c>
    </row>
    <row r="729" spans="5:8">
      <c r="E729" s="140" t="str">
        <f t="shared" si="11"/>
        <v/>
      </c>
      <c r="F729" s="141" t="str">
        <f>IF(ISERROR(VLOOKUP(A729,'Cadastro-Estoque'!A:J,1,FALSE)),"",VLOOKUP(A729,'Cadastro-Estoque'!A:J,4,FALSE))</f>
        <v/>
      </c>
      <c r="G729" s="141" t="str">
        <f>IF(ISBLANK(A729),"",IF(ISERROR(VLOOKUP(A729,'Cadastro-Estoque'!A:J,1,FALSE)),"Produto não cadastrado",VLOOKUP(A729,'Cadastro-Estoque'!A:J,2,FALSE)))</f>
        <v/>
      </c>
      <c r="H729" s="141" t="str">
        <f>IF(ISERROR(VLOOKUP(A729,'Cadastro-Estoque'!A:J,1,FALSE)),"",VLOOKUP(A729,'Cadastro-Estoque'!A:J,3,FALSE))</f>
        <v/>
      </c>
    </row>
    <row r="730" spans="5:8">
      <c r="E730" s="140" t="str">
        <f t="shared" si="11"/>
        <v/>
      </c>
      <c r="F730" s="141" t="str">
        <f>IF(ISERROR(VLOOKUP(A730,'Cadastro-Estoque'!A:J,1,FALSE)),"",VLOOKUP(A730,'Cadastro-Estoque'!A:J,4,FALSE))</f>
        <v/>
      </c>
      <c r="G730" s="141" t="str">
        <f>IF(ISBLANK(A730),"",IF(ISERROR(VLOOKUP(A730,'Cadastro-Estoque'!A:J,1,FALSE)),"Produto não cadastrado",VLOOKUP(A730,'Cadastro-Estoque'!A:J,2,FALSE)))</f>
        <v/>
      </c>
      <c r="H730" s="141" t="str">
        <f>IF(ISERROR(VLOOKUP(A730,'Cadastro-Estoque'!A:J,1,FALSE)),"",VLOOKUP(A730,'Cadastro-Estoque'!A:J,3,FALSE))</f>
        <v/>
      </c>
    </row>
    <row r="731" spans="5:8">
      <c r="E731" s="140" t="str">
        <f t="shared" si="11"/>
        <v/>
      </c>
      <c r="F731" s="141" t="str">
        <f>IF(ISERROR(VLOOKUP(A731,'Cadastro-Estoque'!A:J,1,FALSE)),"",VLOOKUP(A731,'Cadastro-Estoque'!A:J,4,FALSE))</f>
        <v/>
      </c>
      <c r="G731" s="141" t="str">
        <f>IF(ISBLANK(A731),"",IF(ISERROR(VLOOKUP(A731,'Cadastro-Estoque'!A:J,1,FALSE)),"Produto não cadastrado",VLOOKUP(A731,'Cadastro-Estoque'!A:J,2,FALSE)))</f>
        <v/>
      </c>
      <c r="H731" s="141" t="str">
        <f>IF(ISERROR(VLOOKUP(A731,'Cadastro-Estoque'!A:J,1,FALSE)),"",VLOOKUP(A731,'Cadastro-Estoque'!A:J,3,FALSE))</f>
        <v/>
      </c>
    </row>
    <row r="732" spans="5:8">
      <c r="E732" s="140" t="str">
        <f t="shared" si="11"/>
        <v/>
      </c>
      <c r="F732" s="141" t="str">
        <f>IF(ISERROR(VLOOKUP(A732,'Cadastro-Estoque'!A:J,1,FALSE)),"",VLOOKUP(A732,'Cadastro-Estoque'!A:J,4,FALSE))</f>
        <v/>
      </c>
      <c r="G732" s="141" t="str">
        <f>IF(ISBLANK(A732),"",IF(ISERROR(VLOOKUP(A732,'Cadastro-Estoque'!A:J,1,FALSE)),"Produto não cadastrado",VLOOKUP(A732,'Cadastro-Estoque'!A:J,2,FALSE)))</f>
        <v/>
      </c>
      <c r="H732" s="141" t="str">
        <f>IF(ISERROR(VLOOKUP(A732,'Cadastro-Estoque'!A:J,1,FALSE)),"",VLOOKUP(A732,'Cadastro-Estoque'!A:J,3,FALSE))</f>
        <v/>
      </c>
    </row>
    <row r="733" spans="5:8">
      <c r="E733" s="140" t="str">
        <f t="shared" si="11"/>
        <v/>
      </c>
      <c r="F733" s="141" t="str">
        <f>IF(ISERROR(VLOOKUP(A733,'Cadastro-Estoque'!A:J,1,FALSE)),"",VLOOKUP(A733,'Cadastro-Estoque'!A:J,4,FALSE))</f>
        <v/>
      </c>
      <c r="G733" s="141" t="str">
        <f>IF(ISBLANK(A733),"",IF(ISERROR(VLOOKUP(A733,'Cadastro-Estoque'!A:J,1,FALSE)),"Produto não cadastrado",VLOOKUP(A733,'Cadastro-Estoque'!A:J,2,FALSE)))</f>
        <v/>
      </c>
      <c r="H733" s="141" t="str">
        <f>IF(ISERROR(VLOOKUP(A733,'Cadastro-Estoque'!A:J,1,FALSE)),"",VLOOKUP(A733,'Cadastro-Estoque'!A:J,3,FALSE))</f>
        <v/>
      </c>
    </row>
    <row r="734" spans="5:8">
      <c r="E734" s="140" t="str">
        <f t="shared" si="11"/>
        <v/>
      </c>
      <c r="F734" s="141" t="str">
        <f>IF(ISERROR(VLOOKUP(A734,'Cadastro-Estoque'!A:J,1,FALSE)),"",VLOOKUP(A734,'Cadastro-Estoque'!A:J,4,FALSE))</f>
        <v/>
      </c>
      <c r="G734" s="141" t="str">
        <f>IF(ISBLANK(A734),"",IF(ISERROR(VLOOKUP(A734,'Cadastro-Estoque'!A:J,1,FALSE)),"Produto não cadastrado",VLOOKUP(A734,'Cadastro-Estoque'!A:J,2,FALSE)))</f>
        <v/>
      </c>
      <c r="H734" s="141" t="str">
        <f>IF(ISERROR(VLOOKUP(A734,'Cadastro-Estoque'!A:J,1,FALSE)),"",VLOOKUP(A734,'Cadastro-Estoque'!A:J,3,FALSE))</f>
        <v/>
      </c>
    </row>
    <row r="735" spans="5:8">
      <c r="E735" s="140" t="str">
        <f t="shared" si="11"/>
        <v/>
      </c>
      <c r="F735" s="141" t="str">
        <f>IF(ISERROR(VLOOKUP(A735,'Cadastro-Estoque'!A:J,1,FALSE)),"",VLOOKUP(A735,'Cadastro-Estoque'!A:J,4,FALSE))</f>
        <v/>
      </c>
      <c r="G735" s="141" t="str">
        <f>IF(ISBLANK(A735),"",IF(ISERROR(VLOOKUP(A735,'Cadastro-Estoque'!A:J,1,FALSE)),"Produto não cadastrado",VLOOKUP(A735,'Cadastro-Estoque'!A:J,2,FALSE)))</f>
        <v/>
      </c>
      <c r="H735" s="141" t="str">
        <f>IF(ISERROR(VLOOKUP(A735,'Cadastro-Estoque'!A:J,1,FALSE)),"",VLOOKUP(A735,'Cadastro-Estoque'!A:J,3,FALSE))</f>
        <v/>
      </c>
    </row>
    <row r="736" spans="5:8">
      <c r="E736" s="140" t="str">
        <f t="shared" si="11"/>
        <v/>
      </c>
      <c r="F736" s="141" t="str">
        <f>IF(ISERROR(VLOOKUP(A736,'Cadastro-Estoque'!A:J,1,FALSE)),"",VLOOKUP(A736,'Cadastro-Estoque'!A:J,4,FALSE))</f>
        <v/>
      </c>
      <c r="G736" s="141" t="str">
        <f>IF(ISBLANK(A736),"",IF(ISERROR(VLOOKUP(A736,'Cadastro-Estoque'!A:J,1,FALSE)),"Produto não cadastrado",VLOOKUP(A736,'Cadastro-Estoque'!A:J,2,FALSE)))</f>
        <v/>
      </c>
      <c r="H736" s="141" t="str">
        <f>IF(ISERROR(VLOOKUP(A736,'Cadastro-Estoque'!A:J,1,FALSE)),"",VLOOKUP(A736,'Cadastro-Estoque'!A:J,3,FALSE))</f>
        <v/>
      </c>
    </row>
    <row r="737" spans="5:8">
      <c r="E737" s="140" t="str">
        <f t="shared" si="11"/>
        <v/>
      </c>
      <c r="F737" s="141" t="str">
        <f>IF(ISERROR(VLOOKUP(A737,'Cadastro-Estoque'!A:J,1,FALSE)),"",VLOOKUP(A737,'Cadastro-Estoque'!A:J,4,FALSE))</f>
        <v/>
      </c>
      <c r="G737" s="141" t="str">
        <f>IF(ISBLANK(A737),"",IF(ISERROR(VLOOKUP(A737,'Cadastro-Estoque'!A:J,1,FALSE)),"Produto não cadastrado",VLOOKUP(A737,'Cadastro-Estoque'!A:J,2,FALSE)))</f>
        <v/>
      </c>
      <c r="H737" s="141" t="str">
        <f>IF(ISERROR(VLOOKUP(A737,'Cadastro-Estoque'!A:J,1,FALSE)),"",VLOOKUP(A737,'Cadastro-Estoque'!A:J,3,FALSE))</f>
        <v/>
      </c>
    </row>
    <row r="738" spans="5:8">
      <c r="E738" s="140" t="str">
        <f t="shared" si="11"/>
        <v/>
      </c>
      <c r="F738" s="141" t="str">
        <f>IF(ISERROR(VLOOKUP(A738,'Cadastro-Estoque'!A:J,1,FALSE)),"",VLOOKUP(A738,'Cadastro-Estoque'!A:J,4,FALSE))</f>
        <v/>
      </c>
      <c r="G738" s="141" t="str">
        <f>IF(ISBLANK(A738),"",IF(ISERROR(VLOOKUP(A738,'Cadastro-Estoque'!A:J,1,FALSE)),"Produto não cadastrado",VLOOKUP(A738,'Cadastro-Estoque'!A:J,2,FALSE)))</f>
        <v/>
      </c>
      <c r="H738" s="141" t="str">
        <f>IF(ISERROR(VLOOKUP(A738,'Cadastro-Estoque'!A:J,1,FALSE)),"",VLOOKUP(A738,'Cadastro-Estoque'!A:J,3,FALSE))</f>
        <v/>
      </c>
    </row>
    <row r="739" spans="5:8">
      <c r="E739" s="140" t="str">
        <f t="shared" si="11"/>
        <v/>
      </c>
      <c r="F739" s="141" t="str">
        <f>IF(ISERROR(VLOOKUP(A739,'Cadastro-Estoque'!A:J,1,FALSE)),"",VLOOKUP(A739,'Cadastro-Estoque'!A:J,4,FALSE))</f>
        <v/>
      </c>
      <c r="G739" s="141" t="str">
        <f>IF(ISBLANK(A739),"",IF(ISERROR(VLOOKUP(A739,'Cadastro-Estoque'!A:J,1,FALSE)),"Produto não cadastrado",VLOOKUP(A739,'Cadastro-Estoque'!A:J,2,FALSE)))</f>
        <v/>
      </c>
      <c r="H739" s="141" t="str">
        <f>IF(ISERROR(VLOOKUP(A739,'Cadastro-Estoque'!A:J,1,FALSE)),"",VLOOKUP(A739,'Cadastro-Estoque'!A:J,3,FALSE))</f>
        <v/>
      </c>
    </row>
    <row r="740" spans="5:8">
      <c r="E740" s="140" t="str">
        <f t="shared" si="11"/>
        <v/>
      </c>
      <c r="F740" s="141" t="str">
        <f>IF(ISERROR(VLOOKUP(A740,'Cadastro-Estoque'!A:J,1,FALSE)),"",VLOOKUP(A740,'Cadastro-Estoque'!A:J,4,FALSE))</f>
        <v/>
      </c>
      <c r="G740" s="141" t="str">
        <f>IF(ISBLANK(A740),"",IF(ISERROR(VLOOKUP(A740,'Cadastro-Estoque'!A:J,1,FALSE)),"Produto não cadastrado",VLOOKUP(A740,'Cadastro-Estoque'!A:J,2,FALSE)))</f>
        <v/>
      </c>
      <c r="H740" s="141" t="str">
        <f>IF(ISERROR(VLOOKUP(A740,'Cadastro-Estoque'!A:J,1,FALSE)),"",VLOOKUP(A740,'Cadastro-Estoque'!A:J,3,FALSE))</f>
        <v/>
      </c>
    </row>
    <row r="741" spans="5:8">
      <c r="E741" s="140" t="str">
        <f t="shared" si="11"/>
        <v/>
      </c>
      <c r="F741" s="141" t="str">
        <f>IF(ISERROR(VLOOKUP(A741,'Cadastro-Estoque'!A:J,1,FALSE)),"",VLOOKUP(A741,'Cadastro-Estoque'!A:J,4,FALSE))</f>
        <v/>
      </c>
      <c r="G741" s="141" t="str">
        <f>IF(ISBLANK(A741),"",IF(ISERROR(VLOOKUP(A741,'Cadastro-Estoque'!A:J,1,FALSE)),"Produto não cadastrado",VLOOKUP(A741,'Cadastro-Estoque'!A:J,2,FALSE)))</f>
        <v/>
      </c>
      <c r="H741" s="141" t="str">
        <f>IF(ISERROR(VLOOKUP(A741,'Cadastro-Estoque'!A:J,1,FALSE)),"",VLOOKUP(A741,'Cadastro-Estoque'!A:J,3,FALSE))</f>
        <v/>
      </c>
    </row>
    <row r="742" spans="5:8">
      <c r="E742" s="140" t="str">
        <f t="shared" si="11"/>
        <v/>
      </c>
      <c r="F742" s="141" t="str">
        <f>IF(ISERROR(VLOOKUP(A742,'Cadastro-Estoque'!A:J,1,FALSE)),"",VLOOKUP(A742,'Cadastro-Estoque'!A:J,4,FALSE))</f>
        <v/>
      </c>
      <c r="G742" s="141" t="str">
        <f>IF(ISBLANK(A742),"",IF(ISERROR(VLOOKUP(A742,'Cadastro-Estoque'!A:J,1,FALSE)),"Produto não cadastrado",VLOOKUP(A742,'Cadastro-Estoque'!A:J,2,FALSE)))</f>
        <v/>
      </c>
      <c r="H742" s="141" t="str">
        <f>IF(ISERROR(VLOOKUP(A742,'Cadastro-Estoque'!A:J,1,FALSE)),"",VLOOKUP(A742,'Cadastro-Estoque'!A:J,3,FALSE))</f>
        <v/>
      </c>
    </row>
    <row r="743" spans="5:8">
      <c r="E743" s="140" t="str">
        <f t="shared" si="11"/>
        <v/>
      </c>
      <c r="F743" s="141" t="str">
        <f>IF(ISERROR(VLOOKUP(A743,'Cadastro-Estoque'!A:J,1,FALSE)),"",VLOOKUP(A743,'Cadastro-Estoque'!A:J,4,FALSE))</f>
        <v/>
      </c>
      <c r="G743" s="141" t="str">
        <f>IF(ISBLANK(A743),"",IF(ISERROR(VLOOKUP(A743,'Cadastro-Estoque'!A:J,1,FALSE)),"Produto não cadastrado",VLOOKUP(A743,'Cadastro-Estoque'!A:J,2,FALSE)))</f>
        <v/>
      </c>
      <c r="H743" s="141" t="str">
        <f>IF(ISERROR(VLOOKUP(A743,'Cadastro-Estoque'!A:J,1,FALSE)),"",VLOOKUP(A743,'Cadastro-Estoque'!A:J,3,FALSE))</f>
        <v/>
      </c>
    </row>
    <row r="744" spans="5:8">
      <c r="E744" s="140" t="str">
        <f t="shared" si="11"/>
        <v/>
      </c>
      <c r="F744" s="141" t="str">
        <f>IF(ISERROR(VLOOKUP(A744,'Cadastro-Estoque'!A:J,1,FALSE)),"",VLOOKUP(A744,'Cadastro-Estoque'!A:J,4,FALSE))</f>
        <v/>
      </c>
      <c r="G744" s="141" t="str">
        <f>IF(ISBLANK(A744),"",IF(ISERROR(VLOOKUP(A744,'Cadastro-Estoque'!A:J,1,FALSE)),"Produto não cadastrado",VLOOKUP(A744,'Cadastro-Estoque'!A:J,2,FALSE)))</f>
        <v/>
      </c>
      <c r="H744" s="141" t="str">
        <f>IF(ISERROR(VLOOKUP(A744,'Cadastro-Estoque'!A:J,1,FALSE)),"",VLOOKUP(A744,'Cadastro-Estoque'!A:J,3,FALSE))</f>
        <v/>
      </c>
    </row>
    <row r="745" spans="5:8">
      <c r="E745" s="140" t="str">
        <f t="shared" si="11"/>
        <v/>
      </c>
      <c r="F745" s="141" t="str">
        <f>IF(ISERROR(VLOOKUP(A745,'Cadastro-Estoque'!A:J,1,FALSE)),"",VLOOKUP(A745,'Cadastro-Estoque'!A:J,4,FALSE))</f>
        <v/>
      </c>
      <c r="G745" s="141" t="str">
        <f>IF(ISBLANK(A745),"",IF(ISERROR(VLOOKUP(A745,'Cadastro-Estoque'!A:J,1,FALSE)),"Produto não cadastrado",VLOOKUP(A745,'Cadastro-Estoque'!A:J,2,FALSE)))</f>
        <v/>
      </c>
      <c r="H745" s="141" t="str">
        <f>IF(ISERROR(VLOOKUP(A745,'Cadastro-Estoque'!A:J,1,FALSE)),"",VLOOKUP(A745,'Cadastro-Estoque'!A:J,3,FALSE))</f>
        <v/>
      </c>
    </row>
    <row r="746" spans="5:8">
      <c r="E746" s="140" t="str">
        <f t="shared" si="11"/>
        <v/>
      </c>
      <c r="F746" s="141" t="str">
        <f>IF(ISERROR(VLOOKUP(A746,'Cadastro-Estoque'!A:J,1,FALSE)),"",VLOOKUP(A746,'Cadastro-Estoque'!A:J,4,FALSE))</f>
        <v/>
      </c>
      <c r="G746" s="141" t="str">
        <f>IF(ISBLANK(A746),"",IF(ISERROR(VLOOKUP(A746,'Cadastro-Estoque'!A:J,1,FALSE)),"Produto não cadastrado",VLOOKUP(A746,'Cadastro-Estoque'!A:J,2,FALSE)))</f>
        <v/>
      </c>
      <c r="H746" s="141" t="str">
        <f>IF(ISERROR(VLOOKUP(A746,'Cadastro-Estoque'!A:J,1,FALSE)),"",VLOOKUP(A746,'Cadastro-Estoque'!A:J,3,FALSE))</f>
        <v/>
      </c>
    </row>
    <row r="747" spans="5:8">
      <c r="E747" s="140" t="str">
        <f t="shared" si="11"/>
        <v/>
      </c>
      <c r="F747" s="141" t="str">
        <f>IF(ISERROR(VLOOKUP(A747,'Cadastro-Estoque'!A:J,1,FALSE)),"",VLOOKUP(A747,'Cadastro-Estoque'!A:J,4,FALSE))</f>
        <v/>
      </c>
      <c r="G747" s="141" t="str">
        <f>IF(ISBLANK(A747),"",IF(ISERROR(VLOOKUP(A747,'Cadastro-Estoque'!A:J,1,FALSE)),"Produto não cadastrado",VLOOKUP(A747,'Cadastro-Estoque'!A:J,2,FALSE)))</f>
        <v/>
      </c>
      <c r="H747" s="141" t="str">
        <f>IF(ISERROR(VLOOKUP(A747,'Cadastro-Estoque'!A:J,1,FALSE)),"",VLOOKUP(A747,'Cadastro-Estoque'!A:J,3,FALSE))</f>
        <v/>
      </c>
    </row>
    <row r="748" spans="5:8">
      <c r="E748" s="140" t="str">
        <f t="shared" si="11"/>
        <v/>
      </c>
      <c r="F748" s="141" t="str">
        <f>IF(ISERROR(VLOOKUP(A748,'Cadastro-Estoque'!A:J,1,FALSE)),"",VLOOKUP(A748,'Cadastro-Estoque'!A:J,4,FALSE))</f>
        <v/>
      </c>
      <c r="G748" s="141" t="str">
        <f>IF(ISBLANK(A748),"",IF(ISERROR(VLOOKUP(A748,'Cadastro-Estoque'!A:J,1,FALSE)),"Produto não cadastrado",VLOOKUP(A748,'Cadastro-Estoque'!A:J,2,FALSE)))</f>
        <v/>
      </c>
      <c r="H748" s="141" t="str">
        <f>IF(ISERROR(VLOOKUP(A748,'Cadastro-Estoque'!A:J,1,FALSE)),"",VLOOKUP(A748,'Cadastro-Estoque'!A:J,3,FALSE))</f>
        <v/>
      </c>
    </row>
    <row r="749" spans="5:8">
      <c r="E749" s="140" t="str">
        <f t="shared" si="11"/>
        <v/>
      </c>
      <c r="F749" s="141" t="str">
        <f>IF(ISERROR(VLOOKUP(A749,'Cadastro-Estoque'!A:J,1,FALSE)),"",VLOOKUP(A749,'Cadastro-Estoque'!A:J,4,FALSE))</f>
        <v/>
      </c>
      <c r="G749" s="141" t="str">
        <f>IF(ISBLANK(A749),"",IF(ISERROR(VLOOKUP(A749,'Cadastro-Estoque'!A:J,1,FALSE)),"Produto não cadastrado",VLOOKUP(A749,'Cadastro-Estoque'!A:J,2,FALSE)))</f>
        <v/>
      </c>
      <c r="H749" s="141" t="str">
        <f>IF(ISERROR(VLOOKUP(A749,'Cadastro-Estoque'!A:J,1,FALSE)),"",VLOOKUP(A749,'Cadastro-Estoque'!A:J,3,FALSE))</f>
        <v/>
      </c>
    </row>
    <row r="750" spans="5:8">
      <c r="E750" s="140" t="str">
        <f t="shared" si="11"/>
        <v/>
      </c>
      <c r="F750" s="141" t="str">
        <f>IF(ISERROR(VLOOKUP(A750,'Cadastro-Estoque'!A:J,1,FALSE)),"",VLOOKUP(A750,'Cadastro-Estoque'!A:J,4,FALSE))</f>
        <v/>
      </c>
      <c r="G750" s="141" t="str">
        <f>IF(ISBLANK(A750),"",IF(ISERROR(VLOOKUP(A750,'Cadastro-Estoque'!A:J,1,FALSE)),"Produto não cadastrado",VLOOKUP(A750,'Cadastro-Estoque'!A:J,2,FALSE)))</f>
        <v/>
      </c>
      <c r="H750" s="141" t="str">
        <f>IF(ISERROR(VLOOKUP(A750,'Cadastro-Estoque'!A:J,1,FALSE)),"",VLOOKUP(A750,'Cadastro-Estoque'!A:J,3,FALSE))</f>
        <v/>
      </c>
    </row>
    <row r="751" spans="5:8">
      <c r="E751" s="140" t="str">
        <f t="shared" si="11"/>
        <v/>
      </c>
      <c r="F751" s="141" t="str">
        <f>IF(ISERROR(VLOOKUP(A751,'Cadastro-Estoque'!A:J,1,FALSE)),"",VLOOKUP(A751,'Cadastro-Estoque'!A:J,4,FALSE))</f>
        <v/>
      </c>
      <c r="G751" s="141" t="str">
        <f>IF(ISBLANK(A751),"",IF(ISERROR(VLOOKUP(A751,'Cadastro-Estoque'!A:J,1,FALSE)),"Produto não cadastrado",VLOOKUP(A751,'Cadastro-Estoque'!A:J,2,FALSE)))</f>
        <v/>
      </c>
      <c r="H751" s="141" t="str">
        <f>IF(ISERROR(VLOOKUP(A751,'Cadastro-Estoque'!A:J,1,FALSE)),"",VLOOKUP(A751,'Cadastro-Estoque'!A:J,3,FALSE))</f>
        <v/>
      </c>
    </row>
    <row r="752" spans="5:8">
      <c r="E752" s="140" t="str">
        <f t="shared" si="11"/>
        <v/>
      </c>
      <c r="F752" s="141" t="str">
        <f>IF(ISERROR(VLOOKUP(A752,'Cadastro-Estoque'!A:J,1,FALSE)),"",VLOOKUP(A752,'Cadastro-Estoque'!A:J,4,FALSE))</f>
        <v/>
      </c>
      <c r="G752" s="141" t="str">
        <f>IF(ISBLANK(A752),"",IF(ISERROR(VLOOKUP(A752,'Cadastro-Estoque'!A:J,1,FALSE)),"Produto não cadastrado",VLOOKUP(A752,'Cadastro-Estoque'!A:J,2,FALSE)))</f>
        <v/>
      </c>
      <c r="H752" s="141" t="str">
        <f>IF(ISERROR(VLOOKUP(A752,'Cadastro-Estoque'!A:J,1,FALSE)),"",VLOOKUP(A752,'Cadastro-Estoque'!A:J,3,FALSE))</f>
        <v/>
      </c>
    </row>
    <row r="753" spans="5:8">
      <c r="E753" s="140" t="str">
        <f t="shared" si="11"/>
        <v/>
      </c>
      <c r="F753" s="141" t="str">
        <f>IF(ISERROR(VLOOKUP(A753,'Cadastro-Estoque'!A:J,1,FALSE)),"",VLOOKUP(A753,'Cadastro-Estoque'!A:J,4,FALSE))</f>
        <v/>
      </c>
      <c r="G753" s="141" t="str">
        <f>IF(ISBLANK(A753),"",IF(ISERROR(VLOOKUP(A753,'Cadastro-Estoque'!A:J,1,FALSE)),"Produto não cadastrado",VLOOKUP(A753,'Cadastro-Estoque'!A:J,2,FALSE)))</f>
        <v/>
      </c>
      <c r="H753" s="141" t="str">
        <f>IF(ISERROR(VLOOKUP(A753,'Cadastro-Estoque'!A:J,1,FALSE)),"",VLOOKUP(A753,'Cadastro-Estoque'!A:J,3,FALSE))</f>
        <v/>
      </c>
    </row>
    <row r="754" spans="5:8">
      <c r="E754" s="140" t="str">
        <f t="shared" si="11"/>
        <v/>
      </c>
      <c r="F754" s="141" t="str">
        <f>IF(ISERROR(VLOOKUP(A754,'Cadastro-Estoque'!A:J,1,FALSE)),"",VLOOKUP(A754,'Cadastro-Estoque'!A:J,4,FALSE))</f>
        <v/>
      </c>
      <c r="G754" s="141" t="str">
        <f>IF(ISBLANK(A754),"",IF(ISERROR(VLOOKUP(A754,'Cadastro-Estoque'!A:J,1,FALSE)),"Produto não cadastrado",VLOOKUP(A754,'Cadastro-Estoque'!A:J,2,FALSE)))</f>
        <v/>
      </c>
      <c r="H754" s="141" t="str">
        <f>IF(ISERROR(VLOOKUP(A754,'Cadastro-Estoque'!A:J,1,FALSE)),"",VLOOKUP(A754,'Cadastro-Estoque'!A:J,3,FALSE))</f>
        <v/>
      </c>
    </row>
    <row r="755" spans="5:8">
      <c r="E755" s="140" t="str">
        <f t="shared" si="11"/>
        <v/>
      </c>
      <c r="F755" s="141" t="str">
        <f>IF(ISERROR(VLOOKUP(A755,'Cadastro-Estoque'!A:J,1,FALSE)),"",VLOOKUP(A755,'Cadastro-Estoque'!A:J,4,FALSE))</f>
        <v/>
      </c>
      <c r="G755" s="141" t="str">
        <f>IF(ISBLANK(A755),"",IF(ISERROR(VLOOKUP(A755,'Cadastro-Estoque'!A:J,1,FALSE)),"Produto não cadastrado",VLOOKUP(A755,'Cadastro-Estoque'!A:J,2,FALSE)))</f>
        <v/>
      </c>
      <c r="H755" s="141" t="str">
        <f>IF(ISERROR(VLOOKUP(A755,'Cadastro-Estoque'!A:J,1,FALSE)),"",VLOOKUP(A755,'Cadastro-Estoque'!A:J,3,FALSE))</f>
        <v/>
      </c>
    </row>
    <row r="756" spans="5:8">
      <c r="E756" s="140" t="str">
        <f t="shared" si="11"/>
        <v/>
      </c>
      <c r="F756" s="141" t="str">
        <f>IF(ISERROR(VLOOKUP(A756,'Cadastro-Estoque'!A:J,1,FALSE)),"",VLOOKUP(A756,'Cadastro-Estoque'!A:J,4,FALSE))</f>
        <v/>
      </c>
      <c r="G756" s="141" t="str">
        <f>IF(ISBLANK(A756),"",IF(ISERROR(VLOOKUP(A756,'Cadastro-Estoque'!A:J,1,FALSE)),"Produto não cadastrado",VLOOKUP(A756,'Cadastro-Estoque'!A:J,2,FALSE)))</f>
        <v/>
      </c>
      <c r="H756" s="141" t="str">
        <f>IF(ISERROR(VLOOKUP(A756,'Cadastro-Estoque'!A:J,1,FALSE)),"",VLOOKUP(A756,'Cadastro-Estoque'!A:J,3,FALSE))</f>
        <v/>
      </c>
    </row>
    <row r="757" spans="5:8">
      <c r="E757" s="140" t="str">
        <f t="shared" si="11"/>
        <v/>
      </c>
      <c r="F757" s="141" t="str">
        <f>IF(ISERROR(VLOOKUP(A757,'Cadastro-Estoque'!A:J,1,FALSE)),"",VLOOKUP(A757,'Cadastro-Estoque'!A:J,4,FALSE))</f>
        <v/>
      </c>
      <c r="G757" s="141" t="str">
        <f>IF(ISBLANK(A757),"",IF(ISERROR(VLOOKUP(A757,'Cadastro-Estoque'!A:J,1,FALSE)),"Produto não cadastrado",VLOOKUP(A757,'Cadastro-Estoque'!A:J,2,FALSE)))</f>
        <v/>
      </c>
      <c r="H757" s="141" t="str">
        <f>IF(ISERROR(VLOOKUP(A757,'Cadastro-Estoque'!A:J,1,FALSE)),"",VLOOKUP(A757,'Cadastro-Estoque'!A:J,3,FALSE))</f>
        <v/>
      </c>
    </row>
    <row r="758" spans="5:8">
      <c r="E758" s="140" t="str">
        <f t="shared" si="11"/>
        <v/>
      </c>
      <c r="F758" s="141" t="str">
        <f>IF(ISERROR(VLOOKUP(A758,'Cadastro-Estoque'!A:J,1,FALSE)),"",VLOOKUP(A758,'Cadastro-Estoque'!A:J,4,FALSE))</f>
        <v/>
      </c>
      <c r="G758" s="141" t="str">
        <f>IF(ISBLANK(A758),"",IF(ISERROR(VLOOKUP(A758,'Cadastro-Estoque'!A:J,1,FALSE)),"Produto não cadastrado",VLOOKUP(A758,'Cadastro-Estoque'!A:J,2,FALSE)))</f>
        <v/>
      </c>
      <c r="H758" s="141" t="str">
        <f>IF(ISERROR(VLOOKUP(A758,'Cadastro-Estoque'!A:J,1,FALSE)),"",VLOOKUP(A758,'Cadastro-Estoque'!A:J,3,FALSE))</f>
        <v/>
      </c>
    </row>
    <row r="759" spans="5:8">
      <c r="E759" s="140" t="str">
        <f t="shared" si="11"/>
        <v/>
      </c>
      <c r="F759" s="141" t="str">
        <f>IF(ISERROR(VLOOKUP(A759,'Cadastro-Estoque'!A:J,1,FALSE)),"",VLOOKUP(A759,'Cadastro-Estoque'!A:J,4,FALSE))</f>
        <v/>
      </c>
      <c r="G759" s="141" t="str">
        <f>IF(ISBLANK(A759),"",IF(ISERROR(VLOOKUP(A759,'Cadastro-Estoque'!A:J,1,FALSE)),"Produto não cadastrado",VLOOKUP(A759,'Cadastro-Estoque'!A:J,2,FALSE)))</f>
        <v/>
      </c>
      <c r="H759" s="141" t="str">
        <f>IF(ISERROR(VLOOKUP(A759,'Cadastro-Estoque'!A:J,1,FALSE)),"",VLOOKUP(A759,'Cadastro-Estoque'!A:J,3,FALSE))</f>
        <v/>
      </c>
    </row>
    <row r="760" spans="5:8">
      <c r="E760" s="140" t="str">
        <f t="shared" si="11"/>
        <v/>
      </c>
      <c r="F760" s="141" t="str">
        <f>IF(ISERROR(VLOOKUP(A760,'Cadastro-Estoque'!A:J,1,FALSE)),"",VLOOKUP(A760,'Cadastro-Estoque'!A:J,4,FALSE))</f>
        <v/>
      </c>
      <c r="G760" s="141" t="str">
        <f>IF(ISBLANK(A760),"",IF(ISERROR(VLOOKUP(A760,'Cadastro-Estoque'!A:J,1,FALSE)),"Produto não cadastrado",VLOOKUP(A760,'Cadastro-Estoque'!A:J,2,FALSE)))</f>
        <v/>
      </c>
      <c r="H760" s="141" t="str">
        <f>IF(ISERROR(VLOOKUP(A760,'Cadastro-Estoque'!A:J,1,FALSE)),"",VLOOKUP(A760,'Cadastro-Estoque'!A:J,3,FALSE))</f>
        <v/>
      </c>
    </row>
    <row r="761" spans="5:8">
      <c r="E761" s="140" t="str">
        <f t="shared" si="11"/>
        <v/>
      </c>
      <c r="F761" s="141" t="str">
        <f>IF(ISERROR(VLOOKUP(A761,'Cadastro-Estoque'!A:J,1,FALSE)),"",VLOOKUP(A761,'Cadastro-Estoque'!A:J,4,FALSE))</f>
        <v/>
      </c>
      <c r="G761" s="141" t="str">
        <f>IF(ISBLANK(A761),"",IF(ISERROR(VLOOKUP(A761,'Cadastro-Estoque'!A:J,1,FALSE)),"Produto não cadastrado",VLOOKUP(A761,'Cadastro-Estoque'!A:J,2,FALSE)))</f>
        <v/>
      </c>
      <c r="H761" s="141" t="str">
        <f>IF(ISERROR(VLOOKUP(A761,'Cadastro-Estoque'!A:J,1,FALSE)),"",VLOOKUP(A761,'Cadastro-Estoque'!A:J,3,FALSE))</f>
        <v/>
      </c>
    </row>
    <row r="762" spans="5:8">
      <c r="E762" s="140" t="str">
        <f t="shared" si="11"/>
        <v/>
      </c>
      <c r="F762" s="141" t="str">
        <f>IF(ISERROR(VLOOKUP(A762,'Cadastro-Estoque'!A:J,1,FALSE)),"",VLOOKUP(A762,'Cadastro-Estoque'!A:J,4,FALSE))</f>
        <v/>
      </c>
      <c r="G762" s="141" t="str">
        <f>IF(ISBLANK(A762),"",IF(ISERROR(VLOOKUP(A762,'Cadastro-Estoque'!A:J,1,FALSE)),"Produto não cadastrado",VLOOKUP(A762,'Cadastro-Estoque'!A:J,2,FALSE)))</f>
        <v/>
      </c>
      <c r="H762" s="141" t="str">
        <f>IF(ISERROR(VLOOKUP(A762,'Cadastro-Estoque'!A:J,1,FALSE)),"",VLOOKUP(A762,'Cadastro-Estoque'!A:J,3,FALSE))</f>
        <v/>
      </c>
    </row>
    <row r="763" spans="5:8">
      <c r="E763" s="140" t="str">
        <f t="shared" si="11"/>
        <v/>
      </c>
      <c r="F763" s="141" t="str">
        <f>IF(ISERROR(VLOOKUP(A763,'Cadastro-Estoque'!A:J,1,FALSE)),"",VLOOKUP(A763,'Cadastro-Estoque'!A:J,4,FALSE))</f>
        <v/>
      </c>
      <c r="G763" s="141" t="str">
        <f>IF(ISBLANK(A763),"",IF(ISERROR(VLOOKUP(A763,'Cadastro-Estoque'!A:J,1,FALSE)),"Produto não cadastrado",VLOOKUP(A763,'Cadastro-Estoque'!A:J,2,FALSE)))</f>
        <v/>
      </c>
      <c r="H763" s="141" t="str">
        <f>IF(ISERROR(VLOOKUP(A763,'Cadastro-Estoque'!A:J,1,FALSE)),"",VLOOKUP(A763,'Cadastro-Estoque'!A:J,3,FALSE))</f>
        <v/>
      </c>
    </row>
    <row r="764" spans="5:8">
      <c r="E764" s="140" t="str">
        <f t="shared" si="11"/>
        <v/>
      </c>
      <c r="F764" s="141" t="str">
        <f>IF(ISERROR(VLOOKUP(A764,'Cadastro-Estoque'!A:J,1,FALSE)),"",VLOOKUP(A764,'Cadastro-Estoque'!A:J,4,FALSE))</f>
        <v/>
      </c>
      <c r="G764" s="141" t="str">
        <f>IF(ISBLANK(A764),"",IF(ISERROR(VLOOKUP(A764,'Cadastro-Estoque'!A:J,1,FALSE)),"Produto não cadastrado",VLOOKUP(A764,'Cadastro-Estoque'!A:J,2,FALSE)))</f>
        <v/>
      </c>
      <c r="H764" s="141" t="str">
        <f>IF(ISERROR(VLOOKUP(A764,'Cadastro-Estoque'!A:J,1,FALSE)),"",VLOOKUP(A764,'Cadastro-Estoque'!A:J,3,FALSE))</f>
        <v/>
      </c>
    </row>
    <row r="765" spans="5:8">
      <c r="E765" s="140" t="str">
        <f t="shared" si="11"/>
        <v/>
      </c>
      <c r="F765" s="141" t="str">
        <f>IF(ISERROR(VLOOKUP(A765,'Cadastro-Estoque'!A:J,1,FALSE)),"",VLOOKUP(A765,'Cadastro-Estoque'!A:J,4,FALSE))</f>
        <v/>
      </c>
      <c r="G765" s="141" t="str">
        <f>IF(ISBLANK(A765),"",IF(ISERROR(VLOOKUP(A765,'Cadastro-Estoque'!A:J,1,FALSE)),"Produto não cadastrado",VLOOKUP(A765,'Cadastro-Estoque'!A:J,2,FALSE)))</f>
        <v/>
      </c>
      <c r="H765" s="141" t="str">
        <f>IF(ISERROR(VLOOKUP(A765,'Cadastro-Estoque'!A:J,1,FALSE)),"",VLOOKUP(A765,'Cadastro-Estoque'!A:J,3,FALSE))</f>
        <v/>
      </c>
    </row>
    <row r="766" spans="5:8">
      <c r="E766" s="140" t="str">
        <f t="shared" si="11"/>
        <v/>
      </c>
      <c r="F766" s="141" t="str">
        <f>IF(ISERROR(VLOOKUP(A766,'Cadastro-Estoque'!A:J,1,FALSE)),"",VLOOKUP(A766,'Cadastro-Estoque'!A:J,4,FALSE))</f>
        <v/>
      </c>
      <c r="G766" s="141" t="str">
        <f>IF(ISBLANK(A766),"",IF(ISERROR(VLOOKUP(A766,'Cadastro-Estoque'!A:J,1,FALSE)),"Produto não cadastrado",VLOOKUP(A766,'Cadastro-Estoque'!A:J,2,FALSE)))</f>
        <v/>
      </c>
      <c r="H766" s="141" t="str">
        <f>IF(ISERROR(VLOOKUP(A766,'Cadastro-Estoque'!A:J,1,FALSE)),"",VLOOKUP(A766,'Cadastro-Estoque'!A:J,3,FALSE))</f>
        <v/>
      </c>
    </row>
    <row r="767" spans="5:8">
      <c r="E767" s="140" t="str">
        <f t="shared" si="11"/>
        <v/>
      </c>
      <c r="F767" s="141" t="str">
        <f>IF(ISERROR(VLOOKUP(A767,'Cadastro-Estoque'!A:J,1,FALSE)),"",VLOOKUP(A767,'Cadastro-Estoque'!A:J,4,FALSE))</f>
        <v/>
      </c>
      <c r="G767" s="141" t="str">
        <f>IF(ISBLANK(A767),"",IF(ISERROR(VLOOKUP(A767,'Cadastro-Estoque'!A:J,1,FALSE)),"Produto não cadastrado",VLOOKUP(A767,'Cadastro-Estoque'!A:J,2,FALSE)))</f>
        <v/>
      </c>
      <c r="H767" s="141" t="str">
        <f>IF(ISERROR(VLOOKUP(A767,'Cadastro-Estoque'!A:J,1,FALSE)),"",VLOOKUP(A767,'Cadastro-Estoque'!A:J,3,FALSE))</f>
        <v/>
      </c>
    </row>
    <row r="768" spans="5:8">
      <c r="E768" s="140" t="str">
        <f t="shared" si="11"/>
        <v/>
      </c>
      <c r="F768" s="141" t="str">
        <f>IF(ISERROR(VLOOKUP(A768,'Cadastro-Estoque'!A:J,1,FALSE)),"",VLOOKUP(A768,'Cadastro-Estoque'!A:J,4,FALSE))</f>
        <v/>
      </c>
      <c r="G768" s="141" t="str">
        <f>IF(ISBLANK(A768),"",IF(ISERROR(VLOOKUP(A768,'Cadastro-Estoque'!A:J,1,FALSE)),"Produto não cadastrado",VLOOKUP(A768,'Cadastro-Estoque'!A:J,2,FALSE)))</f>
        <v/>
      </c>
      <c r="H768" s="141" t="str">
        <f>IF(ISERROR(VLOOKUP(A768,'Cadastro-Estoque'!A:J,1,FALSE)),"",VLOOKUP(A768,'Cadastro-Estoque'!A:J,3,FALSE))</f>
        <v/>
      </c>
    </row>
    <row r="769" spans="5:8">
      <c r="E769" s="140" t="str">
        <f t="shared" si="11"/>
        <v/>
      </c>
      <c r="F769" s="141" t="str">
        <f>IF(ISERROR(VLOOKUP(A769,'Cadastro-Estoque'!A:J,1,FALSE)),"",VLOOKUP(A769,'Cadastro-Estoque'!A:J,4,FALSE))</f>
        <v/>
      </c>
      <c r="G769" s="141" t="str">
        <f>IF(ISBLANK(A769),"",IF(ISERROR(VLOOKUP(A769,'Cadastro-Estoque'!A:J,1,FALSE)),"Produto não cadastrado",VLOOKUP(A769,'Cadastro-Estoque'!A:J,2,FALSE)))</f>
        <v/>
      </c>
      <c r="H769" s="141" t="str">
        <f>IF(ISERROR(VLOOKUP(A769,'Cadastro-Estoque'!A:J,1,FALSE)),"",VLOOKUP(A769,'Cadastro-Estoque'!A:J,3,FALSE))</f>
        <v/>
      </c>
    </row>
    <row r="770" spans="5:8">
      <c r="E770" s="140" t="str">
        <f t="shared" si="11"/>
        <v/>
      </c>
      <c r="F770" s="141" t="str">
        <f>IF(ISERROR(VLOOKUP(A770,'Cadastro-Estoque'!A:J,1,FALSE)),"",VLOOKUP(A770,'Cadastro-Estoque'!A:J,4,FALSE))</f>
        <v/>
      </c>
      <c r="G770" s="141" t="str">
        <f>IF(ISBLANK(A770),"",IF(ISERROR(VLOOKUP(A770,'Cadastro-Estoque'!A:J,1,FALSE)),"Produto não cadastrado",VLOOKUP(A770,'Cadastro-Estoque'!A:J,2,FALSE)))</f>
        <v/>
      </c>
      <c r="H770" s="141" t="str">
        <f>IF(ISERROR(VLOOKUP(A770,'Cadastro-Estoque'!A:J,1,FALSE)),"",VLOOKUP(A770,'Cadastro-Estoque'!A:J,3,FALSE))</f>
        <v/>
      </c>
    </row>
    <row r="771" spans="5:8">
      <c r="E771" s="140" t="str">
        <f t="shared" si="11"/>
        <v/>
      </c>
      <c r="F771" s="141" t="str">
        <f>IF(ISERROR(VLOOKUP(A771,'Cadastro-Estoque'!A:J,1,FALSE)),"",VLOOKUP(A771,'Cadastro-Estoque'!A:J,4,FALSE))</f>
        <v/>
      </c>
      <c r="G771" s="141" t="str">
        <f>IF(ISBLANK(A771),"",IF(ISERROR(VLOOKUP(A771,'Cadastro-Estoque'!A:J,1,FALSE)),"Produto não cadastrado",VLOOKUP(A771,'Cadastro-Estoque'!A:J,2,FALSE)))</f>
        <v/>
      </c>
      <c r="H771" s="141" t="str">
        <f>IF(ISERROR(VLOOKUP(A771,'Cadastro-Estoque'!A:J,1,FALSE)),"",VLOOKUP(A771,'Cadastro-Estoque'!A:J,3,FALSE))</f>
        <v/>
      </c>
    </row>
    <row r="772" spans="5:8">
      <c r="E772" s="140" t="str">
        <f t="shared" ref="E772:E835" si="12">IF(ISBLANK(A772),"",C772*D772)</f>
        <v/>
      </c>
      <c r="F772" s="141" t="str">
        <f>IF(ISERROR(VLOOKUP(A772,'Cadastro-Estoque'!A:J,1,FALSE)),"",VLOOKUP(A772,'Cadastro-Estoque'!A:J,4,FALSE))</f>
        <v/>
      </c>
      <c r="G772" s="141" t="str">
        <f>IF(ISBLANK(A772),"",IF(ISERROR(VLOOKUP(A772,'Cadastro-Estoque'!A:J,1,FALSE)),"Produto não cadastrado",VLOOKUP(A772,'Cadastro-Estoque'!A:J,2,FALSE)))</f>
        <v/>
      </c>
      <c r="H772" s="141" t="str">
        <f>IF(ISERROR(VLOOKUP(A772,'Cadastro-Estoque'!A:J,1,FALSE)),"",VLOOKUP(A772,'Cadastro-Estoque'!A:J,3,FALSE))</f>
        <v/>
      </c>
    </row>
    <row r="773" spans="5:8">
      <c r="E773" s="140" t="str">
        <f t="shared" si="12"/>
        <v/>
      </c>
      <c r="F773" s="141" t="str">
        <f>IF(ISERROR(VLOOKUP(A773,'Cadastro-Estoque'!A:J,1,FALSE)),"",VLOOKUP(A773,'Cadastro-Estoque'!A:J,4,FALSE))</f>
        <v/>
      </c>
      <c r="G773" s="141" t="str">
        <f>IF(ISBLANK(A773),"",IF(ISERROR(VLOOKUP(A773,'Cadastro-Estoque'!A:J,1,FALSE)),"Produto não cadastrado",VLOOKUP(A773,'Cadastro-Estoque'!A:J,2,FALSE)))</f>
        <v/>
      </c>
      <c r="H773" s="141" t="str">
        <f>IF(ISERROR(VLOOKUP(A773,'Cadastro-Estoque'!A:J,1,FALSE)),"",VLOOKUP(A773,'Cadastro-Estoque'!A:J,3,FALSE))</f>
        <v/>
      </c>
    </row>
    <row r="774" spans="5:8">
      <c r="E774" s="140" t="str">
        <f t="shared" si="12"/>
        <v/>
      </c>
      <c r="F774" s="141" t="str">
        <f>IF(ISERROR(VLOOKUP(A774,'Cadastro-Estoque'!A:J,1,FALSE)),"",VLOOKUP(A774,'Cadastro-Estoque'!A:J,4,FALSE))</f>
        <v/>
      </c>
      <c r="G774" s="141" t="str">
        <f>IF(ISBLANK(A774),"",IF(ISERROR(VLOOKUP(A774,'Cadastro-Estoque'!A:J,1,FALSE)),"Produto não cadastrado",VLOOKUP(A774,'Cadastro-Estoque'!A:J,2,FALSE)))</f>
        <v/>
      </c>
      <c r="H774" s="141" t="str">
        <f>IF(ISERROR(VLOOKUP(A774,'Cadastro-Estoque'!A:J,1,FALSE)),"",VLOOKUP(A774,'Cadastro-Estoque'!A:J,3,FALSE))</f>
        <v/>
      </c>
    </row>
    <row r="775" spans="5:8">
      <c r="E775" s="140" t="str">
        <f t="shared" si="12"/>
        <v/>
      </c>
      <c r="F775" s="141" t="str">
        <f>IF(ISERROR(VLOOKUP(A775,'Cadastro-Estoque'!A:J,1,FALSE)),"",VLOOKUP(A775,'Cadastro-Estoque'!A:J,4,FALSE))</f>
        <v/>
      </c>
      <c r="G775" s="141" t="str">
        <f>IF(ISBLANK(A775),"",IF(ISERROR(VLOOKUP(A775,'Cadastro-Estoque'!A:J,1,FALSE)),"Produto não cadastrado",VLOOKUP(A775,'Cadastro-Estoque'!A:J,2,FALSE)))</f>
        <v/>
      </c>
      <c r="H775" s="141" t="str">
        <f>IF(ISERROR(VLOOKUP(A775,'Cadastro-Estoque'!A:J,1,FALSE)),"",VLOOKUP(A775,'Cadastro-Estoque'!A:J,3,FALSE))</f>
        <v/>
      </c>
    </row>
    <row r="776" spans="5:8">
      <c r="E776" s="140" t="str">
        <f t="shared" si="12"/>
        <v/>
      </c>
      <c r="F776" s="141" t="str">
        <f>IF(ISERROR(VLOOKUP(A776,'Cadastro-Estoque'!A:J,1,FALSE)),"",VLOOKUP(A776,'Cadastro-Estoque'!A:J,4,FALSE))</f>
        <v/>
      </c>
      <c r="G776" s="141" t="str">
        <f>IF(ISBLANK(A776),"",IF(ISERROR(VLOOKUP(A776,'Cadastro-Estoque'!A:J,1,FALSE)),"Produto não cadastrado",VLOOKUP(A776,'Cadastro-Estoque'!A:J,2,FALSE)))</f>
        <v/>
      </c>
      <c r="H776" s="141" t="str">
        <f>IF(ISERROR(VLOOKUP(A776,'Cadastro-Estoque'!A:J,1,FALSE)),"",VLOOKUP(A776,'Cadastro-Estoque'!A:J,3,FALSE))</f>
        <v/>
      </c>
    </row>
    <row r="777" spans="5:8">
      <c r="E777" s="140" t="str">
        <f t="shared" si="12"/>
        <v/>
      </c>
      <c r="F777" s="141" t="str">
        <f>IF(ISERROR(VLOOKUP(A777,'Cadastro-Estoque'!A:J,1,FALSE)),"",VLOOKUP(A777,'Cadastro-Estoque'!A:J,4,FALSE))</f>
        <v/>
      </c>
      <c r="G777" s="141" t="str">
        <f>IF(ISBLANK(A777),"",IF(ISERROR(VLOOKUP(A777,'Cadastro-Estoque'!A:J,1,FALSE)),"Produto não cadastrado",VLOOKUP(A777,'Cadastro-Estoque'!A:J,2,FALSE)))</f>
        <v/>
      </c>
      <c r="H777" s="141" t="str">
        <f>IF(ISERROR(VLOOKUP(A777,'Cadastro-Estoque'!A:J,1,FALSE)),"",VLOOKUP(A777,'Cadastro-Estoque'!A:J,3,FALSE))</f>
        <v/>
      </c>
    </row>
    <row r="778" spans="5:8">
      <c r="E778" s="140" t="str">
        <f t="shared" si="12"/>
        <v/>
      </c>
      <c r="F778" s="141" t="str">
        <f>IF(ISERROR(VLOOKUP(A778,'Cadastro-Estoque'!A:J,1,FALSE)),"",VLOOKUP(A778,'Cadastro-Estoque'!A:J,4,FALSE))</f>
        <v/>
      </c>
      <c r="G778" s="141" t="str">
        <f>IF(ISBLANK(A778),"",IF(ISERROR(VLOOKUP(A778,'Cadastro-Estoque'!A:J,1,FALSE)),"Produto não cadastrado",VLOOKUP(A778,'Cadastro-Estoque'!A:J,2,FALSE)))</f>
        <v/>
      </c>
      <c r="H778" s="141" t="str">
        <f>IF(ISERROR(VLOOKUP(A778,'Cadastro-Estoque'!A:J,1,FALSE)),"",VLOOKUP(A778,'Cadastro-Estoque'!A:J,3,FALSE))</f>
        <v/>
      </c>
    </row>
    <row r="779" spans="5:8">
      <c r="E779" s="140" t="str">
        <f t="shared" si="12"/>
        <v/>
      </c>
      <c r="F779" s="141" t="str">
        <f>IF(ISERROR(VLOOKUP(A779,'Cadastro-Estoque'!A:J,1,FALSE)),"",VLOOKUP(A779,'Cadastro-Estoque'!A:J,4,FALSE))</f>
        <v/>
      </c>
      <c r="G779" s="141" t="str">
        <f>IF(ISBLANK(A779),"",IF(ISERROR(VLOOKUP(A779,'Cadastro-Estoque'!A:J,1,FALSE)),"Produto não cadastrado",VLOOKUP(A779,'Cadastro-Estoque'!A:J,2,FALSE)))</f>
        <v/>
      </c>
      <c r="H779" s="141" t="str">
        <f>IF(ISERROR(VLOOKUP(A779,'Cadastro-Estoque'!A:J,1,FALSE)),"",VLOOKUP(A779,'Cadastro-Estoque'!A:J,3,FALSE))</f>
        <v/>
      </c>
    </row>
    <row r="780" spans="5:8">
      <c r="E780" s="140" t="str">
        <f t="shared" si="12"/>
        <v/>
      </c>
      <c r="F780" s="141" t="str">
        <f>IF(ISERROR(VLOOKUP(A780,'Cadastro-Estoque'!A:J,1,FALSE)),"",VLOOKUP(A780,'Cadastro-Estoque'!A:J,4,FALSE))</f>
        <v/>
      </c>
      <c r="G780" s="141" t="str">
        <f>IF(ISBLANK(A780),"",IF(ISERROR(VLOOKUP(A780,'Cadastro-Estoque'!A:J,1,FALSE)),"Produto não cadastrado",VLOOKUP(A780,'Cadastro-Estoque'!A:J,2,FALSE)))</f>
        <v/>
      </c>
      <c r="H780" s="141" t="str">
        <f>IF(ISERROR(VLOOKUP(A780,'Cadastro-Estoque'!A:J,1,FALSE)),"",VLOOKUP(A780,'Cadastro-Estoque'!A:J,3,FALSE))</f>
        <v/>
      </c>
    </row>
    <row r="781" spans="5:8">
      <c r="E781" s="140" t="str">
        <f t="shared" si="12"/>
        <v/>
      </c>
      <c r="F781" s="141" t="str">
        <f>IF(ISERROR(VLOOKUP(A781,'Cadastro-Estoque'!A:J,1,FALSE)),"",VLOOKUP(A781,'Cadastro-Estoque'!A:J,4,FALSE))</f>
        <v/>
      </c>
      <c r="G781" s="141" t="str">
        <f>IF(ISBLANK(A781),"",IF(ISERROR(VLOOKUP(A781,'Cadastro-Estoque'!A:J,1,FALSE)),"Produto não cadastrado",VLOOKUP(A781,'Cadastro-Estoque'!A:J,2,FALSE)))</f>
        <v/>
      </c>
      <c r="H781" s="141" t="str">
        <f>IF(ISERROR(VLOOKUP(A781,'Cadastro-Estoque'!A:J,1,FALSE)),"",VLOOKUP(A781,'Cadastro-Estoque'!A:J,3,FALSE))</f>
        <v/>
      </c>
    </row>
    <row r="782" spans="5:8">
      <c r="E782" s="140" t="str">
        <f t="shared" si="12"/>
        <v/>
      </c>
      <c r="F782" s="141" t="str">
        <f>IF(ISERROR(VLOOKUP(A782,'Cadastro-Estoque'!A:J,1,FALSE)),"",VLOOKUP(A782,'Cadastro-Estoque'!A:J,4,FALSE))</f>
        <v/>
      </c>
      <c r="G782" s="141" t="str">
        <f>IF(ISBLANK(A782),"",IF(ISERROR(VLOOKUP(A782,'Cadastro-Estoque'!A:J,1,FALSE)),"Produto não cadastrado",VLOOKUP(A782,'Cadastro-Estoque'!A:J,2,FALSE)))</f>
        <v/>
      </c>
      <c r="H782" s="141" t="str">
        <f>IF(ISERROR(VLOOKUP(A782,'Cadastro-Estoque'!A:J,1,FALSE)),"",VLOOKUP(A782,'Cadastro-Estoque'!A:J,3,FALSE))</f>
        <v/>
      </c>
    </row>
    <row r="783" spans="5:8">
      <c r="E783" s="140" t="str">
        <f t="shared" si="12"/>
        <v/>
      </c>
      <c r="F783" s="141" t="str">
        <f>IF(ISERROR(VLOOKUP(A783,'Cadastro-Estoque'!A:J,1,FALSE)),"",VLOOKUP(A783,'Cadastro-Estoque'!A:J,4,FALSE))</f>
        <v/>
      </c>
      <c r="G783" s="141" t="str">
        <f>IF(ISBLANK(A783),"",IF(ISERROR(VLOOKUP(A783,'Cadastro-Estoque'!A:J,1,FALSE)),"Produto não cadastrado",VLOOKUP(A783,'Cadastro-Estoque'!A:J,2,FALSE)))</f>
        <v/>
      </c>
      <c r="H783" s="141" t="str">
        <f>IF(ISERROR(VLOOKUP(A783,'Cadastro-Estoque'!A:J,1,FALSE)),"",VLOOKUP(A783,'Cadastro-Estoque'!A:J,3,FALSE))</f>
        <v/>
      </c>
    </row>
    <row r="784" spans="5:8">
      <c r="E784" s="140" t="str">
        <f t="shared" si="12"/>
        <v/>
      </c>
      <c r="F784" s="141" t="str">
        <f>IF(ISERROR(VLOOKUP(A784,'Cadastro-Estoque'!A:J,1,FALSE)),"",VLOOKUP(A784,'Cadastro-Estoque'!A:J,4,FALSE))</f>
        <v/>
      </c>
      <c r="G784" s="141" t="str">
        <f>IF(ISBLANK(A784),"",IF(ISERROR(VLOOKUP(A784,'Cadastro-Estoque'!A:J,1,FALSE)),"Produto não cadastrado",VLOOKUP(A784,'Cadastro-Estoque'!A:J,2,FALSE)))</f>
        <v/>
      </c>
      <c r="H784" s="141" t="str">
        <f>IF(ISERROR(VLOOKUP(A784,'Cadastro-Estoque'!A:J,1,FALSE)),"",VLOOKUP(A784,'Cadastro-Estoque'!A:J,3,FALSE))</f>
        <v/>
      </c>
    </row>
    <row r="785" spans="5:8">
      <c r="E785" s="140" t="str">
        <f t="shared" si="12"/>
        <v/>
      </c>
      <c r="F785" s="141" t="str">
        <f>IF(ISERROR(VLOOKUP(A785,'Cadastro-Estoque'!A:J,1,FALSE)),"",VLOOKUP(A785,'Cadastro-Estoque'!A:J,4,FALSE))</f>
        <v/>
      </c>
      <c r="G785" s="141" t="str">
        <f>IF(ISBLANK(A785),"",IF(ISERROR(VLOOKUP(A785,'Cadastro-Estoque'!A:J,1,FALSE)),"Produto não cadastrado",VLOOKUP(A785,'Cadastro-Estoque'!A:J,2,FALSE)))</f>
        <v/>
      </c>
      <c r="H785" s="141" t="str">
        <f>IF(ISERROR(VLOOKUP(A785,'Cadastro-Estoque'!A:J,1,FALSE)),"",VLOOKUP(A785,'Cadastro-Estoque'!A:J,3,FALSE))</f>
        <v/>
      </c>
    </row>
    <row r="786" spans="5:8">
      <c r="E786" s="140" t="str">
        <f t="shared" si="12"/>
        <v/>
      </c>
      <c r="F786" s="141" t="str">
        <f>IF(ISERROR(VLOOKUP(A786,'Cadastro-Estoque'!A:J,1,FALSE)),"",VLOOKUP(A786,'Cadastro-Estoque'!A:J,4,FALSE))</f>
        <v/>
      </c>
      <c r="G786" s="141" t="str">
        <f>IF(ISBLANK(A786),"",IF(ISERROR(VLOOKUP(A786,'Cadastro-Estoque'!A:J,1,FALSE)),"Produto não cadastrado",VLOOKUP(A786,'Cadastro-Estoque'!A:J,2,FALSE)))</f>
        <v/>
      </c>
      <c r="H786" s="141" t="str">
        <f>IF(ISERROR(VLOOKUP(A786,'Cadastro-Estoque'!A:J,1,FALSE)),"",VLOOKUP(A786,'Cadastro-Estoque'!A:J,3,FALSE))</f>
        <v/>
      </c>
    </row>
    <row r="787" spans="5:8">
      <c r="E787" s="140" t="str">
        <f t="shared" si="12"/>
        <v/>
      </c>
      <c r="F787" s="141" t="str">
        <f>IF(ISERROR(VLOOKUP(A787,'Cadastro-Estoque'!A:J,1,FALSE)),"",VLOOKUP(A787,'Cadastro-Estoque'!A:J,4,FALSE))</f>
        <v/>
      </c>
      <c r="G787" s="141" t="str">
        <f>IF(ISBLANK(A787),"",IF(ISERROR(VLOOKUP(A787,'Cadastro-Estoque'!A:J,1,FALSE)),"Produto não cadastrado",VLOOKUP(A787,'Cadastro-Estoque'!A:J,2,FALSE)))</f>
        <v/>
      </c>
      <c r="H787" s="141" t="str">
        <f>IF(ISERROR(VLOOKUP(A787,'Cadastro-Estoque'!A:J,1,FALSE)),"",VLOOKUP(A787,'Cadastro-Estoque'!A:J,3,FALSE))</f>
        <v/>
      </c>
    </row>
    <row r="788" spans="5:8">
      <c r="E788" s="140" t="str">
        <f t="shared" si="12"/>
        <v/>
      </c>
      <c r="F788" s="141" t="str">
        <f>IF(ISERROR(VLOOKUP(A788,'Cadastro-Estoque'!A:J,1,FALSE)),"",VLOOKUP(A788,'Cadastro-Estoque'!A:J,4,FALSE))</f>
        <v/>
      </c>
      <c r="G788" s="141" t="str">
        <f>IF(ISBLANK(A788),"",IF(ISERROR(VLOOKUP(A788,'Cadastro-Estoque'!A:J,1,FALSE)),"Produto não cadastrado",VLOOKUP(A788,'Cadastro-Estoque'!A:J,2,FALSE)))</f>
        <v/>
      </c>
      <c r="H788" s="141" t="str">
        <f>IF(ISERROR(VLOOKUP(A788,'Cadastro-Estoque'!A:J,1,FALSE)),"",VLOOKUP(A788,'Cadastro-Estoque'!A:J,3,FALSE))</f>
        <v/>
      </c>
    </row>
    <row r="789" spans="5:8">
      <c r="E789" s="140" t="str">
        <f t="shared" si="12"/>
        <v/>
      </c>
      <c r="F789" s="141" t="str">
        <f>IF(ISERROR(VLOOKUP(A789,'Cadastro-Estoque'!A:J,1,FALSE)),"",VLOOKUP(A789,'Cadastro-Estoque'!A:J,4,FALSE))</f>
        <v/>
      </c>
      <c r="G789" s="141" t="str">
        <f>IF(ISBLANK(A789),"",IF(ISERROR(VLOOKUP(A789,'Cadastro-Estoque'!A:J,1,FALSE)),"Produto não cadastrado",VLOOKUP(A789,'Cadastro-Estoque'!A:J,2,FALSE)))</f>
        <v/>
      </c>
      <c r="H789" s="141" t="str">
        <f>IF(ISERROR(VLOOKUP(A789,'Cadastro-Estoque'!A:J,1,FALSE)),"",VLOOKUP(A789,'Cadastro-Estoque'!A:J,3,FALSE))</f>
        <v/>
      </c>
    </row>
    <row r="790" spans="5:8">
      <c r="E790" s="140" t="str">
        <f t="shared" si="12"/>
        <v/>
      </c>
      <c r="F790" s="141" t="str">
        <f>IF(ISERROR(VLOOKUP(A790,'Cadastro-Estoque'!A:J,1,FALSE)),"",VLOOKUP(A790,'Cadastro-Estoque'!A:J,4,FALSE))</f>
        <v/>
      </c>
      <c r="G790" s="141" t="str">
        <f>IF(ISBLANK(A790),"",IF(ISERROR(VLOOKUP(A790,'Cadastro-Estoque'!A:J,1,FALSE)),"Produto não cadastrado",VLOOKUP(A790,'Cadastro-Estoque'!A:J,2,FALSE)))</f>
        <v/>
      </c>
      <c r="H790" s="141" t="str">
        <f>IF(ISERROR(VLOOKUP(A790,'Cadastro-Estoque'!A:J,1,FALSE)),"",VLOOKUP(A790,'Cadastro-Estoque'!A:J,3,FALSE))</f>
        <v/>
      </c>
    </row>
    <row r="791" spans="5:8">
      <c r="E791" s="140" t="str">
        <f t="shared" si="12"/>
        <v/>
      </c>
      <c r="F791" s="141" t="str">
        <f>IF(ISERROR(VLOOKUP(A791,'Cadastro-Estoque'!A:J,1,FALSE)),"",VLOOKUP(A791,'Cadastro-Estoque'!A:J,4,FALSE))</f>
        <v/>
      </c>
      <c r="G791" s="141" t="str">
        <f>IF(ISBLANK(A791),"",IF(ISERROR(VLOOKUP(A791,'Cadastro-Estoque'!A:J,1,FALSE)),"Produto não cadastrado",VLOOKUP(A791,'Cadastro-Estoque'!A:J,2,FALSE)))</f>
        <v/>
      </c>
      <c r="H791" s="141" t="str">
        <f>IF(ISERROR(VLOOKUP(A791,'Cadastro-Estoque'!A:J,1,FALSE)),"",VLOOKUP(A791,'Cadastro-Estoque'!A:J,3,FALSE))</f>
        <v/>
      </c>
    </row>
    <row r="792" spans="5:8">
      <c r="E792" s="140" t="str">
        <f t="shared" si="12"/>
        <v/>
      </c>
      <c r="F792" s="141" t="str">
        <f>IF(ISERROR(VLOOKUP(A792,'Cadastro-Estoque'!A:J,1,FALSE)),"",VLOOKUP(A792,'Cadastro-Estoque'!A:J,4,FALSE))</f>
        <v/>
      </c>
      <c r="G792" s="141" t="str">
        <f>IF(ISBLANK(A792),"",IF(ISERROR(VLOOKUP(A792,'Cadastro-Estoque'!A:J,1,FALSE)),"Produto não cadastrado",VLOOKUP(A792,'Cadastro-Estoque'!A:J,2,FALSE)))</f>
        <v/>
      </c>
      <c r="H792" s="141" t="str">
        <f>IF(ISERROR(VLOOKUP(A792,'Cadastro-Estoque'!A:J,1,FALSE)),"",VLOOKUP(A792,'Cadastro-Estoque'!A:J,3,FALSE))</f>
        <v/>
      </c>
    </row>
    <row r="793" spans="5:8">
      <c r="E793" s="140" t="str">
        <f t="shared" si="12"/>
        <v/>
      </c>
      <c r="F793" s="141" t="str">
        <f>IF(ISERROR(VLOOKUP(A793,'Cadastro-Estoque'!A:J,1,FALSE)),"",VLOOKUP(A793,'Cadastro-Estoque'!A:J,4,FALSE))</f>
        <v/>
      </c>
      <c r="G793" s="141" t="str">
        <f>IF(ISBLANK(A793),"",IF(ISERROR(VLOOKUP(A793,'Cadastro-Estoque'!A:J,1,FALSE)),"Produto não cadastrado",VLOOKUP(A793,'Cadastro-Estoque'!A:J,2,FALSE)))</f>
        <v/>
      </c>
      <c r="H793" s="141" t="str">
        <f>IF(ISERROR(VLOOKUP(A793,'Cadastro-Estoque'!A:J,1,FALSE)),"",VLOOKUP(A793,'Cadastro-Estoque'!A:J,3,FALSE))</f>
        <v/>
      </c>
    </row>
    <row r="794" spans="5:8">
      <c r="E794" s="140" t="str">
        <f t="shared" si="12"/>
        <v/>
      </c>
      <c r="F794" s="141" t="str">
        <f>IF(ISERROR(VLOOKUP(A794,'Cadastro-Estoque'!A:J,1,FALSE)),"",VLOOKUP(A794,'Cadastro-Estoque'!A:J,4,FALSE))</f>
        <v/>
      </c>
      <c r="G794" s="141" t="str">
        <f>IF(ISBLANK(A794),"",IF(ISERROR(VLOOKUP(A794,'Cadastro-Estoque'!A:J,1,FALSE)),"Produto não cadastrado",VLOOKUP(A794,'Cadastro-Estoque'!A:J,2,FALSE)))</f>
        <v/>
      </c>
      <c r="H794" s="141" t="str">
        <f>IF(ISERROR(VLOOKUP(A794,'Cadastro-Estoque'!A:J,1,FALSE)),"",VLOOKUP(A794,'Cadastro-Estoque'!A:J,3,FALSE))</f>
        <v/>
      </c>
    </row>
    <row r="795" spans="5:8">
      <c r="E795" s="140" t="str">
        <f t="shared" si="12"/>
        <v/>
      </c>
      <c r="F795" s="141" t="str">
        <f>IF(ISERROR(VLOOKUP(A795,'Cadastro-Estoque'!A:J,1,FALSE)),"",VLOOKUP(A795,'Cadastro-Estoque'!A:J,4,FALSE))</f>
        <v/>
      </c>
      <c r="G795" s="141" t="str">
        <f>IF(ISBLANK(A795),"",IF(ISERROR(VLOOKUP(A795,'Cadastro-Estoque'!A:J,1,FALSE)),"Produto não cadastrado",VLOOKUP(A795,'Cadastro-Estoque'!A:J,2,FALSE)))</f>
        <v/>
      </c>
      <c r="H795" s="141" t="str">
        <f>IF(ISERROR(VLOOKUP(A795,'Cadastro-Estoque'!A:J,1,FALSE)),"",VLOOKUP(A795,'Cadastro-Estoque'!A:J,3,FALSE))</f>
        <v/>
      </c>
    </row>
    <row r="796" spans="5:8">
      <c r="E796" s="140" t="str">
        <f t="shared" si="12"/>
        <v/>
      </c>
      <c r="F796" s="141" t="str">
        <f>IF(ISERROR(VLOOKUP(A796,'Cadastro-Estoque'!A:J,1,FALSE)),"",VLOOKUP(A796,'Cadastro-Estoque'!A:J,4,FALSE))</f>
        <v/>
      </c>
      <c r="G796" s="141" t="str">
        <f>IF(ISBLANK(A796),"",IF(ISERROR(VLOOKUP(A796,'Cadastro-Estoque'!A:J,1,FALSE)),"Produto não cadastrado",VLOOKUP(A796,'Cadastro-Estoque'!A:J,2,FALSE)))</f>
        <v/>
      </c>
      <c r="H796" s="141" t="str">
        <f>IF(ISERROR(VLOOKUP(A796,'Cadastro-Estoque'!A:J,1,FALSE)),"",VLOOKUP(A796,'Cadastro-Estoque'!A:J,3,FALSE))</f>
        <v/>
      </c>
    </row>
    <row r="797" spans="5:8">
      <c r="E797" s="140" t="str">
        <f t="shared" si="12"/>
        <v/>
      </c>
      <c r="F797" s="141" t="str">
        <f>IF(ISERROR(VLOOKUP(A797,'Cadastro-Estoque'!A:J,1,FALSE)),"",VLOOKUP(A797,'Cadastro-Estoque'!A:J,4,FALSE))</f>
        <v/>
      </c>
      <c r="G797" s="141" t="str">
        <f>IF(ISBLANK(A797),"",IF(ISERROR(VLOOKUP(A797,'Cadastro-Estoque'!A:J,1,FALSE)),"Produto não cadastrado",VLOOKUP(A797,'Cadastro-Estoque'!A:J,2,FALSE)))</f>
        <v/>
      </c>
      <c r="H797" s="141" t="str">
        <f>IF(ISERROR(VLOOKUP(A797,'Cadastro-Estoque'!A:J,1,FALSE)),"",VLOOKUP(A797,'Cadastro-Estoque'!A:J,3,FALSE))</f>
        <v/>
      </c>
    </row>
    <row r="798" spans="5:8">
      <c r="E798" s="140" t="str">
        <f t="shared" si="12"/>
        <v/>
      </c>
      <c r="F798" s="141" t="str">
        <f>IF(ISERROR(VLOOKUP(A798,'Cadastro-Estoque'!A:J,1,FALSE)),"",VLOOKUP(A798,'Cadastro-Estoque'!A:J,4,FALSE))</f>
        <v/>
      </c>
      <c r="G798" s="141" t="str">
        <f>IF(ISBLANK(A798),"",IF(ISERROR(VLOOKUP(A798,'Cadastro-Estoque'!A:J,1,FALSE)),"Produto não cadastrado",VLOOKUP(A798,'Cadastro-Estoque'!A:J,2,FALSE)))</f>
        <v/>
      </c>
      <c r="H798" s="141" t="str">
        <f>IF(ISERROR(VLOOKUP(A798,'Cadastro-Estoque'!A:J,1,FALSE)),"",VLOOKUP(A798,'Cadastro-Estoque'!A:J,3,FALSE))</f>
        <v/>
      </c>
    </row>
    <row r="799" spans="5:8">
      <c r="E799" s="140" t="str">
        <f t="shared" si="12"/>
        <v/>
      </c>
      <c r="F799" s="141" t="str">
        <f>IF(ISERROR(VLOOKUP(A799,'Cadastro-Estoque'!A:J,1,FALSE)),"",VLOOKUP(A799,'Cadastro-Estoque'!A:J,4,FALSE))</f>
        <v/>
      </c>
      <c r="G799" s="141" t="str">
        <f>IF(ISBLANK(A799),"",IF(ISERROR(VLOOKUP(A799,'Cadastro-Estoque'!A:J,1,FALSE)),"Produto não cadastrado",VLOOKUP(A799,'Cadastro-Estoque'!A:J,2,FALSE)))</f>
        <v/>
      </c>
      <c r="H799" s="141" t="str">
        <f>IF(ISERROR(VLOOKUP(A799,'Cadastro-Estoque'!A:J,1,FALSE)),"",VLOOKUP(A799,'Cadastro-Estoque'!A:J,3,FALSE))</f>
        <v/>
      </c>
    </row>
    <row r="800" spans="5:8">
      <c r="E800" s="140" t="str">
        <f t="shared" si="12"/>
        <v/>
      </c>
      <c r="F800" s="141" t="str">
        <f>IF(ISERROR(VLOOKUP(A800,'Cadastro-Estoque'!A:J,1,FALSE)),"",VLOOKUP(A800,'Cadastro-Estoque'!A:J,4,FALSE))</f>
        <v/>
      </c>
      <c r="G800" s="141" t="str">
        <f>IF(ISBLANK(A800),"",IF(ISERROR(VLOOKUP(A800,'Cadastro-Estoque'!A:J,1,FALSE)),"Produto não cadastrado",VLOOKUP(A800,'Cadastro-Estoque'!A:J,2,FALSE)))</f>
        <v/>
      </c>
      <c r="H800" s="141" t="str">
        <f>IF(ISERROR(VLOOKUP(A800,'Cadastro-Estoque'!A:J,1,FALSE)),"",VLOOKUP(A800,'Cadastro-Estoque'!A:J,3,FALSE))</f>
        <v/>
      </c>
    </row>
    <row r="801" spans="5:8">
      <c r="E801" s="140" t="str">
        <f t="shared" si="12"/>
        <v/>
      </c>
      <c r="F801" s="141" t="str">
        <f>IF(ISERROR(VLOOKUP(A801,'Cadastro-Estoque'!A:J,1,FALSE)),"",VLOOKUP(A801,'Cadastro-Estoque'!A:J,4,FALSE))</f>
        <v/>
      </c>
      <c r="G801" s="141" t="str">
        <f>IF(ISBLANK(A801),"",IF(ISERROR(VLOOKUP(A801,'Cadastro-Estoque'!A:J,1,FALSE)),"Produto não cadastrado",VLOOKUP(A801,'Cadastro-Estoque'!A:J,2,FALSE)))</f>
        <v/>
      </c>
      <c r="H801" s="141" t="str">
        <f>IF(ISERROR(VLOOKUP(A801,'Cadastro-Estoque'!A:J,1,FALSE)),"",VLOOKUP(A801,'Cadastro-Estoque'!A:J,3,FALSE))</f>
        <v/>
      </c>
    </row>
    <row r="802" spans="5:8">
      <c r="E802" s="140" t="str">
        <f t="shared" si="12"/>
        <v/>
      </c>
      <c r="F802" s="141" t="str">
        <f>IF(ISERROR(VLOOKUP(A802,'Cadastro-Estoque'!A:J,1,FALSE)),"",VLOOKUP(A802,'Cadastro-Estoque'!A:J,4,FALSE))</f>
        <v/>
      </c>
      <c r="G802" s="141" t="str">
        <f>IF(ISBLANK(A802),"",IF(ISERROR(VLOOKUP(A802,'Cadastro-Estoque'!A:J,1,FALSE)),"Produto não cadastrado",VLOOKUP(A802,'Cadastro-Estoque'!A:J,2,FALSE)))</f>
        <v/>
      </c>
      <c r="H802" s="141" t="str">
        <f>IF(ISERROR(VLOOKUP(A802,'Cadastro-Estoque'!A:J,1,FALSE)),"",VLOOKUP(A802,'Cadastro-Estoque'!A:J,3,FALSE))</f>
        <v/>
      </c>
    </row>
    <row r="803" spans="5:8">
      <c r="E803" s="140" t="str">
        <f t="shared" si="12"/>
        <v/>
      </c>
      <c r="F803" s="141" t="str">
        <f>IF(ISERROR(VLOOKUP(A803,'Cadastro-Estoque'!A:J,1,FALSE)),"",VLOOKUP(A803,'Cadastro-Estoque'!A:J,4,FALSE))</f>
        <v/>
      </c>
      <c r="G803" s="141" t="str">
        <f>IF(ISBLANK(A803),"",IF(ISERROR(VLOOKUP(A803,'Cadastro-Estoque'!A:J,1,FALSE)),"Produto não cadastrado",VLOOKUP(A803,'Cadastro-Estoque'!A:J,2,FALSE)))</f>
        <v/>
      </c>
      <c r="H803" s="141" t="str">
        <f>IF(ISERROR(VLOOKUP(A803,'Cadastro-Estoque'!A:J,1,FALSE)),"",VLOOKUP(A803,'Cadastro-Estoque'!A:J,3,FALSE))</f>
        <v/>
      </c>
    </row>
    <row r="804" spans="5:8">
      <c r="E804" s="140" t="str">
        <f t="shared" si="12"/>
        <v/>
      </c>
      <c r="F804" s="141" t="str">
        <f>IF(ISERROR(VLOOKUP(A804,'Cadastro-Estoque'!A:J,1,FALSE)),"",VLOOKUP(A804,'Cadastro-Estoque'!A:J,4,FALSE))</f>
        <v/>
      </c>
      <c r="G804" s="141" t="str">
        <f>IF(ISBLANK(A804),"",IF(ISERROR(VLOOKUP(A804,'Cadastro-Estoque'!A:J,1,FALSE)),"Produto não cadastrado",VLOOKUP(A804,'Cadastro-Estoque'!A:J,2,FALSE)))</f>
        <v/>
      </c>
      <c r="H804" s="141" t="str">
        <f>IF(ISERROR(VLOOKUP(A804,'Cadastro-Estoque'!A:J,1,FALSE)),"",VLOOKUP(A804,'Cadastro-Estoque'!A:J,3,FALSE))</f>
        <v/>
      </c>
    </row>
    <row r="805" spans="5:8">
      <c r="E805" s="140" t="str">
        <f t="shared" si="12"/>
        <v/>
      </c>
      <c r="F805" s="141" t="str">
        <f>IF(ISERROR(VLOOKUP(A805,'Cadastro-Estoque'!A:J,1,FALSE)),"",VLOOKUP(A805,'Cadastro-Estoque'!A:J,4,FALSE))</f>
        <v/>
      </c>
      <c r="G805" s="141" t="str">
        <f>IF(ISBLANK(A805),"",IF(ISERROR(VLOOKUP(A805,'Cadastro-Estoque'!A:J,1,FALSE)),"Produto não cadastrado",VLOOKUP(A805,'Cadastro-Estoque'!A:J,2,FALSE)))</f>
        <v/>
      </c>
      <c r="H805" s="141" t="str">
        <f>IF(ISERROR(VLOOKUP(A805,'Cadastro-Estoque'!A:J,1,FALSE)),"",VLOOKUP(A805,'Cadastro-Estoque'!A:J,3,FALSE))</f>
        <v/>
      </c>
    </row>
    <row r="806" spans="5:8">
      <c r="E806" s="140" t="str">
        <f t="shared" si="12"/>
        <v/>
      </c>
      <c r="F806" s="141" t="str">
        <f>IF(ISERROR(VLOOKUP(A806,'Cadastro-Estoque'!A:J,1,FALSE)),"",VLOOKUP(A806,'Cadastro-Estoque'!A:J,4,FALSE))</f>
        <v/>
      </c>
      <c r="G806" s="141" t="str">
        <f>IF(ISBLANK(A806),"",IF(ISERROR(VLOOKUP(A806,'Cadastro-Estoque'!A:J,1,FALSE)),"Produto não cadastrado",VLOOKUP(A806,'Cadastro-Estoque'!A:J,2,FALSE)))</f>
        <v/>
      </c>
      <c r="H806" s="141" t="str">
        <f>IF(ISERROR(VLOOKUP(A806,'Cadastro-Estoque'!A:J,1,FALSE)),"",VLOOKUP(A806,'Cadastro-Estoque'!A:J,3,FALSE))</f>
        <v/>
      </c>
    </row>
    <row r="807" spans="5:8">
      <c r="E807" s="140" t="str">
        <f t="shared" si="12"/>
        <v/>
      </c>
      <c r="F807" s="141" t="str">
        <f>IF(ISERROR(VLOOKUP(A807,'Cadastro-Estoque'!A:J,1,FALSE)),"",VLOOKUP(A807,'Cadastro-Estoque'!A:J,4,FALSE))</f>
        <v/>
      </c>
      <c r="G807" s="141" t="str">
        <f>IF(ISBLANK(A807),"",IF(ISERROR(VLOOKUP(A807,'Cadastro-Estoque'!A:J,1,FALSE)),"Produto não cadastrado",VLOOKUP(A807,'Cadastro-Estoque'!A:J,2,FALSE)))</f>
        <v/>
      </c>
      <c r="H807" s="141" t="str">
        <f>IF(ISERROR(VLOOKUP(A807,'Cadastro-Estoque'!A:J,1,FALSE)),"",VLOOKUP(A807,'Cadastro-Estoque'!A:J,3,FALSE))</f>
        <v/>
      </c>
    </row>
    <row r="808" spans="5:8">
      <c r="E808" s="140" t="str">
        <f t="shared" si="12"/>
        <v/>
      </c>
      <c r="F808" s="141" t="str">
        <f>IF(ISERROR(VLOOKUP(A808,'Cadastro-Estoque'!A:J,1,FALSE)),"",VLOOKUP(A808,'Cadastro-Estoque'!A:J,4,FALSE))</f>
        <v/>
      </c>
      <c r="G808" s="141" t="str">
        <f>IF(ISBLANK(A808),"",IF(ISERROR(VLOOKUP(A808,'Cadastro-Estoque'!A:J,1,FALSE)),"Produto não cadastrado",VLOOKUP(A808,'Cadastro-Estoque'!A:J,2,FALSE)))</f>
        <v/>
      </c>
      <c r="H808" s="141" t="str">
        <f>IF(ISERROR(VLOOKUP(A808,'Cadastro-Estoque'!A:J,1,FALSE)),"",VLOOKUP(A808,'Cadastro-Estoque'!A:J,3,FALSE))</f>
        <v/>
      </c>
    </row>
    <row r="809" spans="5:8">
      <c r="E809" s="140" t="str">
        <f t="shared" si="12"/>
        <v/>
      </c>
      <c r="F809" s="141" t="str">
        <f>IF(ISERROR(VLOOKUP(A809,'Cadastro-Estoque'!A:J,1,FALSE)),"",VLOOKUP(A809,'Cadastro-Estoque'!A:J,4,FALSE))</f>
        <v/>
      </c>
      <c r="G809" s="141" t="str">
        <f>IF(ISBLANK(A809),"",IF(ISERROR(VLOOKUP(A809,'Cadastro-Estoque'!A:J,1,FALSE)),"Produto não cadastrado",VLOOKUP(A809,'Cadastro-Estoque'!A:J,2,FALSE)))</f>
        <v/>
      </c>
      <c r="H809" s="141" t="str">
        <f>IF(ISERROR(VLOOKUP(A809,'Cadastro-Estoque'!A:J,1,FALSE)),"",VLOOKUP(A809,'Cadastro-Estoque'!A:J,3,FALSE))</f>
        <v/>
      </c>
    </row>
    <row r="810" spans="5:8">
      <c r="E810" s="140" t="str">
        <f t="shared" si="12"/>
        <v/>
      </c>
      <c r="F810" s="141" t="str">
        <f>IF(ISERROR(VLOOKUP(A810,'Cadastro-Estoque'!A:J,1,FALSE)),"",VLOOKUP(A810,'Cadastro-Estoque'!A:J,4,FALSE))</f>
        <v/>
      </c>
      <c r="G810" s="141" t="str">
        <f>IF(ISBLANK(A810),"",IF(ISERROR(VLOOKUP(A810,'Cadastro-Estoque'!A:J,1,FALSE)),"Produto não cadastrado",VLOOKUP(A810,'Cadastro-Estoque'!A:J,2,FALSE)))</f>
        <v/>
      </c>
      <c r="H810" s="141" t="str">
        <f>IF(ISERROR(VLOOKUP(A810,'Cadastro-Estoque'!A:J,1,FALSE)),"",VLOOKUP(A810,'Cadastro-Estoque'!A:J,3,FALSE))</f>
        <v/>
      </c>
    </row>
    <row r="811" spans="5:8">
      <c r="E811" s="140" t="str">
        <f t="shared" si="12"/>
        <v/>
      </c>
      <c r="F811" s="141" t="str">
        <f>IF(ISERROR(VLOOKUP(A811,'Cadastro-Estoque'!A:J,1,FALSE)),"",VLOOKUP(A811,'Cadastro-Estoque'!A:J,4,FALSE))</f>
        <v/>
      </c>
      <c r="G811" s="141" t="str">
        <f>IF(ISBLANK(A811),"",IF(ISERROR(VLOOKUP(A811,'Cadastro-Estoque'!A:J,1,FALSE)),"Produto não cadastrado",VLOOKUP(A811,'Cadastro-Estoque'!A:J,2,FALSE)))</f>
        <v/>
      </c>
      <c r="H811" s="141" t="str">
        <f>IF(ISERROR(VLOOKUP(A811,'Cadastro-Estoque'!A:J,1,FALSE)),"",VLOOKUP(A811,'Cadastro-Estoque'!A:J,3,FALSE))</f>
        <v/>
      </c>
    </row>
    <row r="812" spans="5:8">
      <c r="E812" s="140" t="str">
        <f t="shared" si="12"/>
        <v/>
      </c>
      <c r="F812" s="141" t="str">
        <f>IF(ISERROR(VLOOKUP(A812,'Cadastro-Estoque'!A:J,1,FALSE)),"",VLOOKUP(A812,'Cadastro-Estoque'!A:J,4,FALSE))</f>
        <v/>
      </c>
      <c r="G812" s="141" t="str">
        <f>IF(ISBLANK(A812),"",IF(ISERROR(VLOOKUP(A812,'Cadastro-Estoque'!A:J,1,FALSE)),"Produto não cadastrado",VLOOKUP(A812,'Cadastro-Estoque'!A:J,2,FALSE)))</f>
        <v/>
      </c>
      <c r="H812" s="141" t="str">
        <f>IF(ISERROR(VLOOKUP(A812,'Cadastro-Estoque'!A:J,1,FALSE)),"",VLOOKUP(A812,'Cadastro-Estoque'!A:J,3,FALSE))</f>
        <v/>
      </c>
    </row>
    <row r="813" spans="5:8">
      <c r="E813" s="140" t="str">
        <f t="shared" si="12"/>
        <v/>
      </c>
      <c r="F813" s="141" t="str">
        <f>IF(ISERROR(VLOOKUP(A813,'Cadastro-Estoque'!A:J,1,FALSE)),"",VLOOKUP(A813,'Cadastro-Estoque'!A:J,4,FALSE))</f>
        <v/>
      </c>
      <c r="G813" s="141" t="str">
        <f>IF(ISBLANK(A813),"",IF(ISERROR(VLOOKUP(A813,'Cadastro-Estoque'!A:J,1,FALSE)),"Produto não cadastrado",VLOOKUP(A813,'Cadastro-Estoque'!A:J,2,FALSE)))</f>
        <v/>
      </c>
      <c r="H813" s="141" t="str">
        <f>IF(ISERROR(VLOOKUP(A813,'Cadastro-Estoque'!A:J,1,FALSE)),"",VLOOKUP(A813,'Cadastro-Estoque'!A:J,3,FALSE))</f>
        <v/>
      </c>
    </row>
    <row r="814" spans="5:8">
      <c r="E814" s="140" t="str">
        <f t="shared" si="12"/>
        <v/>
      </c>
      <c r="F814" s="141" t="str">
        <f>IF(ISERROR(VLOOKUP(A814,'Cadastro-Estoque'!A:J,1,FALSE)),"",VLOOKUP(A814,'Cadastro-Estoque'!A:J,4,FALSE))</f>
        <v/>
      </c>
      <c r="G814" s="141" t="str">
        <f>IF(ISBLANK(A814),"",IF(ISERROR(VLOOKUP(A814,'Cadastro-Estoque'!A:J,1,FALSE)),"Produto não cadastrado",VLOOKUP(A814,'Cadastro-Estoque'!A:J,2,FALSE)))</f>
        <v/>
      </c>
      <c r="H814" s="141" t="str">
        <f>IF(ISERROR(VLOOKUP(A814,'Cadastro-Estoque'!A:J,1,FALSE)),"",VLOOKUP(A814,'Cadastro-Estoque'!A:J,3,FALSE))</f>
        <v/>
      </c>
    </row>
    <row r="815" spans="5:8">
      <c r="E815" s="140" t="str">
        <f t="shared" si="12"/>
        <v/>
      </c>
      <c r="F815" s="141" t="str">
        <f>IF(ISERROR(VLOOKUP(A815,'Cadastro-Estoque'!A:J,1,FALSE)),"",VLOOKUP(A815,'Cadastro-Estoque'!A:J,4,FALSE))</f>
        <v/>
      </c>
      <c r="G815" s="141" t="str">
        <f>IF(ISBLANK(A815),"",IF(ISERROR(VLOOKUP(A815,'Cadastro-Estoque'!A:J,1,FALSE)),"Produto não cadastrado",VLOOKUP(A815,'Cadastro-Estoque'!A:J,2,FALSE)))</f>
        <v/>
      </c>
      <c r="H815" s="141" t="str">
        <f>IF(ISERROR(VLOOKUP(A815,'Cadastro-Estoque'!A:J,1,FALSE)),"",VLOOKUP(A815,'Cadastro-Estoque'!A:J,3,FALSE))</f>
        <v/>
      </c>
    </row>
    <row r="816" spans="5:8">
      <c r="E816" s="140" t="str">
        <f t="shared" si="12"/>
        <v/>
      </c>
      <c r="F816" s="141" t="str">
        <f>IF(ISERROR(VLOOKUP(A816,'Cadastro-Estoque'!A:J,1,FALSE)),"",VLOOKUP(A816,'Cadastro-Estoque'!A:J,4,FALSE))</f>
        <v/>
      </c>
      <c r="G816" s="141" t="str">
        <f>IF(ISBLANK(A816),"",IF(ISERROR(VLOOKUP(A816,'Cadastro-Estoque'!A:J,1,FALSE)),"Produto não cadastrado",VLOOKUP(A816,'Cadastro-Estoque'!A:J,2,FALSE)))</f>
        <v/>
      </c>
      <c r="H816" s="141" t="str">
        <f>IF(ISERROR(VLOOKUP(A816,'Cadastro-Estoque'!A:J,1,FALSE)),"",VLOOKUP(A816,'Cadastro-Estoque'!A:J,3,FALSE))</f>
        <v/>
      </c>
    </row>
    <row r="817" spans="5:8">
      <c r="E817" s="140" t="str">
        <f t="shared" si="12"/>
        <v/>
      </c>
      <c r="F817" s="141" t="str">
        <f>IF(ISERROR(VLOOKUP(A817,'Cadastro-Estoque'!A:J,1,FALSE)),"",VLOOKUP(A817,'Cadastro-Estoque'!A:J,4,FALSE))</f>
        <v/>
      </c>
      <c r="G817" s="141" t="str">
        <f>IF(ISBLANK(A817),"",IF(ISERROR(VLOOKUP(A817,'Cadastro-Estoque'!A:J,1,FALSE)),"Produto não cadastrado",VLOOKUP(A817,'Cadastro-Estoque'!A:J,2,FALSE)))</f>
        <v/>
      </c>
      <c r="H817" s="141" t="str">
        <f>IF(ISERROR(VLOOKUP(A817,'Cadastro-Estoque'!A:J,1,FALSE)),"",VLOOKUP(A817,'Cadastro-Estoque'!A:J,3,FALSE))</f>
        <v/>
      </c>
    </row>
    <row r="818" spans="5:8">
      <c r="E818" s="140" t="str">
        <f t="shared" si="12"/>
        <v/>
      </c>
      <c r="F818" s="141" t="str">
        <f>IF(ISERROR(VLOOKUP(A818,'Cadastro-Estoque'!A:J,1,FALSE)),"",VLOOKUP(A818,'Cadastro-Estoque'!A:J,4,FALSE))</f>
        <v/>
      </c>
      <c r="G818" s="141" t="str">
        <f>IF(ISBLANK(A818),"",IF(ISERROR(VLOOKUP(A818,'Cadastro-Estoque'!A:J,1,FALSE)),"Produto não cadastrado",VLOOKUP(A818,'Cadastro-Estoque'!A:J,2,FALSE)))</f>
        <v/>
      </c>
      <c r="H818" s="141" t="str">
        <f>IF(ISERROR(VLOOKUP(A818,'Cadastro-Estoque'!A:J,1,FALSE)),"",VLOOKUP(A818,'Cadastro-Estoque'!A:J,3,FALSE))</f>
        <v/>
      </c>
    </row>
    <row r="819" spans="5:8">
      <c r="E819" s="140" t="str">
        <f t="shared" si="12"/>
        <v/>
      </c>
      <c r="F819" s="141" t="str">
        <f>IF(ISERROR(VLOOKUP(A819,'Cadastro-Estoque'!A:J,1,FALSE)),"",VLOOKUP(A819,'Cadastro-Estoque'!A:J,4,FALSE))</f>
        <v/>
      </c>
      <c r="G819" s="141" t="str">
        <f>IF(ISBLANK(A819),"",IF(ISERROR(VLOOKUP(A819,'Cadastro-Estoque'!A:J,1,FALSE)),"Produto não cadastrado",VLOOKUP(A819,'Cadastro-Estoque'!A:J,2,FALSE)))</f>
        <v/>
      </c>
      <c r="H819" s="141" t="str">
        <f>IF(ISERROR(VLOOKUP(A819,'Cadastro-Estoque'!A:J,1,FALSE)),"",VLOOKUP(A819,'Cadastro-Estoque'!A:J,3,FALSE))</f>
        <v/>
      </c>
    </row>
    <row r="820" spans="5:8">
      <c r="E820" s="140" t="str">
        <f t="shared" si="12"/>
        <v/>
      </c>
      <c r="F820" s="141" t="str">
        <f>IF(ISERROR(VLOOKUP(A820,'Cadastro-Estoque'!A:J,1,FALSE)),"",VLOOKUP(A820,'Cadastro-Estoque'!A:J,4,FALSE))</f>
        <v/>
      </c>
      <c r="G820" s="141" t="str">
        <f>IF(ISBLANK(A820),"",IF(ISERROR(VLOOKUP(A820,'Cadastro-Estoque'!A:J,1,FALSE)),"Produto não cadastrado",VLOOKUP(A820,'Cadastro-Estoque'!A:J,2,FALSE)))</f>
        <v/>
      </c>
      <c r="H820" s="141" t="str">
        <f>IF(ISERROR(VLOOKUP(A820,'Cadastro-Estoque'!A:J,1,FALSE)),"",VLOOKUP(A820,'Cadastro-Estoque'!A:J,3,FALSE))</f>
        <v/>
      </c>
    </row>
    <row r="821" spans="5:8">
      <c r="E821" s="140" t="str">
        <f t="shared" si="12"/>
        <v/>
      </c>
      <c r="F821" s="141" t="str">
        <f>IF(ISERROR(VLOOKUP(A821,'Cadastro-Estoque'!A:J,1,FALSE)),"",VLOOKUP(A821,'Cadastro-Estoque'!A:J,4,FALSE))</f>
        <v/>
      </c>
      <c r="G821" s="141" t="str">
        <f>IF(ISBLANK(A821),"",IF(ISERROR(VLOOKUP(A821,'Cadastro-Estoque'!A:J,1,FALSE)),"Produto não cadastrado",VLOOKUP(A821,'Cadastro-Estoque'!A:J,2,FALSE)))</f>
        <v/>
      </c>
      <c r="H821" s="141" t="str">
        <f>IF(ISERROR(VLOOKUP(A821,'Cadastro-Estoque'!A:J,1,FALSE)),"",VLOOKUP(A821,'Cadastro-Estoque'!A:J,3,FALSE))</f>
        <v/>
      </c>
    </row>
    <row r="822" spans="5:8">
      <c r="E822" s="140" t="str">
        <f t="shared" si="12"/>
        <v/>
      </c>
      <c r="F822" s="141" t="str">
        <f>IF(ISERROR(VLOOKUP(A822,'Cadastro-Estoque'!A:J,1,FALSE)),"",VLOOKUP(A822,'Cadastro-Estoque'!A:J,4,FALSE))</f>
        <v/>
      </c>
      <c r="G822" s="141" t="str">
        <f>IF(ISBLANK(A822),"",IF(ISERROR(VLOOKUP(A822,'Cadastro-Estoque'!A:J,1,FALSE)),"Produto não cadastrado",VLOOKUP(A822,'Cadastro-Estoque'!A:J,2,FALSE)))</f>
        <v/>
      </c>
      <c r="H822" s="141" t="str">
        <f>IF(ISERROR(VLOOKUP(A822,'Cadastro-Estoque'!A:J,1,FALSE)),"",VLOOKUP(A822,'Cadastro-Estoque'!A:J,3,FALSE))</f>
        <v/>
      </c>
    </row>
    <row r="823" spans="5:8">
      <c r="E823" s="140" t="str">
        <f t="shared" si="12"/>
        <v/>
      </c>
      <c r="F823" s="141" t="str">
        <f>IF(ISERROR(VLOOKUP(A823,'Cadastro-Estoque'!A:J,1,FALSE)),"",VLOOKUP(A823,'Cadastro-Estoque'!A:J,4,FALSE))</f>
        <v/>
      </c>
      <c r="G823" s="141" t="str">
        <f>IF(ISBLANK(A823),"",IF(ISERROR(VLOOKUP(A823,'Cadastro-Estoque'!A:J,1,FALSE)),"Produto não cadastrado",VLOOKUP(A823,'Cadastro-Estoque'!A:J,2,FALSE)))</f>
        <v/>
      </c>
      <c r="H823" s="141" t="str">
        <f>IF(ISERROR(VLOOKUP(A823,'Cadastro-Estoque'!A:J,1,FALSE)),"",VLOOKUP(A823,'Cadastro-Estoque'!A:J,3,FALSE))</f>
        <v/>
      </c>
    </row>
    <row r="824" spans="5:8">
      <c r="E824" s="140" t="str">
        <f t="shared" si="12"/>
        <v/>
      </c>
      <c r="F824" s="141" t="str">
        <f>IF(ISERROR(VLOOKUP(A824,'Cadastro-Estoque'!A:J,1,FALSE)),"",VLOOKUP(A824,'Cadastro-Estoque'!A:J,4,FALSE))</f>
        <v/>
      </c>
      <c r="G824" s="141" t="str">
        <f>IF(ISBLANK(A824),"",IF(ISERROR(VLOOKUP(A824,'Cadastro-Estoque'!A:J,1,FALSE)),"Produto não cadastrado",VLOOKUP(A824,'Cadastro-Estoque'!A:J,2,FALSE)))</f>
        <v/>
      </c>
      <c r="H824" s="141" t="str">
        <f>IF(ISERROR(VLOOKUP(A824,'Cadastro-Estoque'!A:J,1,FALSE)),"",VLOOKUP(A824,'Cadastro-Estoque'!A:J,3,FALSE))</f>
        <v/>
      </c>
    </row>
    <row r="825" spans="5:8">
      <c r="E825" s="140" t="str">
        <f t="shared" si="12"/>
        <v/>
      </c>
      <c r="F825" s="141" t="str">
        <f>IF(ISERROR(VLOOKUP(A825,'Cadastro-Estoque'!A:J,1,FALSE)),"",VLOOKUP(A825,'Cadastro-Estoque'!A:J,4,FALSE))</f>
        <v/>
      </c>
      <c r="G825" s="141" t="str">
        <f>IF(ISBLANK(A825),"",IF(ISERROR(VLOOKUP(A825,'Cadastro-Estoque'!A:J,1,FALSE)),"Produto não cadastrado",VLOOKUP(A825,'Cadastro-Estoque'!A:J,2,FALSE)))</f>
        <v/>
      </c>
      <c r="H825" s="141" t="str">
        <f>IF(ISERROR(VLOOKUP(A825,'Cadastro-Estoque'!A:J,1,FALSE)),"",VLOOKUP(A825,'Cadastro-Estoque'!A:J,3,FALSE))</f>
        <v/>
      </c>
    </row>
    <row r="826" spans="5:8">
      <c r="E826" s="140" t="str">
        <f t="shared" si="12"/>
        <v/>
      </c>
      <c r="F826" s="141" t="str">
        <f>IF(ISERROR(VLOOKUP(A826,'Cadastro-Estoque'!A:J,1,FALSE)),"",VLOOKUP(A826,'Cadastro-Estoque'!A:J,4,FALSE))</f>
        <v/>
      </c>
      <c r="G826" s="141" t="str">
        <f>IF(ISBLANK(A826),"",IF(ISERROR(VLOOKUP(A826,'Cadastro-Estoque'!A:J,1,FALSE)),"Produto não cadastrado",VLOOKUP(A826,'Cadastro-Estoque'!A:J,2,FALSE)))</f>
        <v/>
      </c>
      <c r="H826" s="141" t="str">
        <f>IF(ISERROR(VLOOKUP(A826,'Cadastro-Estoque'!A:J,1,FALSE)),"",VLOOKUP(A826,'Cadastro-Estoque'!A:J,3,FALSE))</f>
        <v/>
      </c>
    </row>
    <row r="827" spans="5:8">
      <c r="E827" s="140" t="str">
        <f t="shared" si="12"/>
        <v/>
      </c>
      <c r="F827" s="141" t="str">
        <f>IF(ISERROR(VLOOKUP(A827,'Cadastro-Estoque'!A:J,1,FALSE)),"",VLOOKUP(A827,'Cadastro-Estoque'!A:J,4,FALSE))</f>
        <v/>
      </c>
      <c r="G827" s="141" t="str">
        <f>IF(ISBLANK(A827),"",IF(ISERROR(VLOOKUP(A827,'Cadastro-Estoque'!A:J,1,FALSE)),"Produto não cadastrado",VLOOKUP(A827,'Cadastro-Estoque'!A:J,2,FALSE)))</f>
        <v/>
      </c>
      <c r="H827" s="141" t="str">
        <f>IF(ISERROR(VLOOKUP(A827,'Cadastro-Estoque'!A:J,1,FALSE)),"",VLOOKUP(A827,'Cadastro-Estoque'!A:J,3,FALSE))</f>
        <v/>
      </c>
    </row>
    <row r="828" spans="5:8">
      <c r="E828" s="140" t="str">
        <f t="shared" si="12"/>
        <v/>
      </c>
      <c r="F828" s="141" t="str">
        <f>IF(ISERROR(VLOOKUP(A828,'Cadastro-Estoque'!A:J,1,FALSE)),"",VLOOKUP(A828,'Cadastro-Estoque'!A:J,4,FALSE))</f>
        <v/>
      </c>
      <c r="G828" s="141" t="str">
        <f>IF(ISBLANK(A828),"",IF(ISERROR(VLOOKUP(A828,'Cadastro-Estoque'!A:J,1,FALSE)),"Produto não cadastrado",VLOOKUP(A828,'Cadastro-Estoque'!A:J,2,FALSE)))</f>
        <v/>
      </c>
      <c r="H828" s="141" t="str">
        <f>IF(ISERROR(VLOOKUP(A828,'Cadastro-Estoque'!A:J,1,FALSE)),"",VLOOKUP(A828,'Cadastro-Estoque'!A:J,3,FALSE))</f>
        <v/>
      </c>
    </row>
    <row r="829" spans="5:8">
      <c r="E829" s="140" t="str">
        <f t="shared" si="12"/>
        <v/>
      </c>
      <c r="F829" s="141" t="str">
        <f>IF(ISERROR(VLOOKUP(A829,'Cadastro-Estoque'!A:J,1,FALSE)),"",VLOOKUP(A829,'Cadastro-Estoque'!A:J,4,FALSE))</f>
        <v/>
      </c>
      <c r="G829" s="141" t="str">
        <f>IF(ISBLANK(A829),"",IF(ISERROR(VLOOKUP(A829,'Cadastro-Estoque'!A:J,1,FALSE)),"Produto não cadastrado",VLOOKUP(A829,'Cadastro-Estoque'!A:J,2,FALSE)))</f>
        <v/>
      </c>
      <c r="H829" s="141" t="str">
        <f>IF(ISERROR(VLOOKUP(A829,'Cadastro-Estoque'!A:J,1,FALSE)),"",VLOOKUP(A829,'Cadastro-Estoque'!A:J,3,FALSE))</f>
        <v/>
      </c>
    </row>
    <row r="830" spans="5:8">
      <c r="E830" s="140" t="str">
        <f t="shared" si="12"/>
        <v/>
      </c>
      <c r="F830" s="141" t="str">
        <f>IF(ISERROR(VLOOKUP(A830,'Cadastro-Estoque'!A:J,1,FALSE)),"",VLOOKUP(A830,'Cadastro-Estoque'!A:J,4,FALSE))</f>
        <v/>
      </c>
      <c r="G830" s="141" t="str">
        <f>IF(ISBLANK(A830),"",IF(ISERROR(VLOOKUP(A830,'Cadastro-Estoque'!A:J,1,FALSE)),"Produto não cadastrado",VLOOKUP(A830,'Cadastro-Estoque'!A:J,2,FALSE)))</f>
        <v/>
      </c>
      <c r="H830" s="141" t="str">
        <f>IF(ISERROR(VLOOKUP(A830,'Cadastro-Estoque'!A:J,1,FALSE)),"",VLOOKUP(A830,'Cadastro-Estoque'!A:J,3,FALSE))</f>
        <v/>
      </c>
    </row>
    <row r="831" spans="5:8">
      <c r="E831" s="140" t="str">
        <f t="shared" si="12"/>
        <v/>
      </c>
      <c r="F831" s="141" t="str">
        <f>IF(ISERROR(VLOOKUP(A831,'Cadastro-Estoque'!A:J,1,FALSE)),"",VLOOKUP(A831,'Cadastro-Estoque'!A:J,4,FALSE))</f>
        <v/>
      </c>
      <c r="G831" s="141" t="str">
        <f>IF(ISBLANK(A831),"",IF(ISERROR(VLOOKUP(A831,'Cadastro-Estoque'!A:J,1,FALSE)),"Produto não cadastrado",VLOOKUP(A831,'Cadastro-Estoque'!A:J,2,FALSE)))</f>
        <v/>
      </c>
      <c r="H831" s="141" t="str">
        <f>IF(ISERROR(VLOOKUP(A831,'Cadastro-Estoque'!A:J,1,FALSE)),"",VLOOKUP(A831,'Cadastro-Estoque'!A:J,3,FALSE))</f>
        <v/>
      </c>
    </row>
    <row r="832" spans="5:8">
      <c r="E832" s="140" t="str">
        <f t="shared" si="12"/>
        <v/>
      </c>
      <c r="F832" s="141" t="str">
        <f>IF(ISERROR(VLOOKUP(A832,'Cadastro-Estoque'!A:J,1,FALSE)),"",VLOOKUP(A832,'Cadastro-Estoque'!A:J,4,FALSE))</f>
        <v/>
      </c>
      <c r="G832" s="141" t="str">
        <f>IF(ISBLANK(A832),"",IF(ISERROR(VLOOKUP(A832,'Cadastro-Estoque'!A:J,1,FALSE)),"Produto não cadastrado",VLOOKUP(A832,'Cadastro-Estoque'!A:J,2,FALSE)))</f>
        <v/>
      </c>
      <c r="H832" s="141" t="str">
        <f>IF(ISERROR(VLOOKUP(A832,'Cadastro-Estoque'!A:J,1,FALSE)),"",VLOOKUP(A832,'Cadastro-Estoque'!A:J,3,FALSE))</f>
        <v/>
      </c>
    </row>
    <row r="833" spans="5:8">
      <c r="E833" s="140" t="str">
        <f t="shared" si="12"/>
        <v/>
      </c>
      <c r="F833" s="141" t="str">
        <f>IF(ISERROR(VLOOKUP(A833,'Cadastro-Estoque'!A:J,1,FALSE)),"",VLOOKUP(A833,'Cadastro-Estoque'!A:J,4,FALSE))</f>
        <v/>
      </c>
      <c r="G833" s="141" t="str">
        <f>IF(ISBLANK(A833),"",IF(ISERROR(VLOOKUP(A833,'Cadastro-Estoque'!A:J,1,FALSE)),"Produto não cadastrado",VLOOKUP(A833,'Cadastro-Estoque'!A:J,2,FALSE)))</f>
        <v/>
      </c>
      <c r="H833" s="141" t="str">
        <f>IF(ISERROR(VLOOKUP(A833,'Cadastro-Estoque'!A:J,1,FALSE)),"",VLOOKUP(A833,'Cadastro-Estoque'!A:J,3,FALSE))</f>
        <v/>
      </c>
    </row>
    <row r="834" spans="5:8">
      <c r="E834" s="140" t="str">
        <f t="shared" si="12"/>
        <v/>
      </c>
      <c r="F834" s="141" t="str">
        <f>IF(ISERROR(VLOOKUP(A834,'Cadastro-Estoque'!A:J,1,FALSE)),"",VLOOKUP(A834,'Cadastro-Estoque'!A:J,4,FALSE))</f>
        <v/>
      </c>
      <c r="G834" s="141" t="str">
        <f>IF(ISBLANK(A834),"",IF(ISERROR(VLOOKUP(A834,'Cadastro-Estoque'!A:J,1,FALSE)),"Produto não cadastrado",VLOOKUP(A834,'Cadastro-Estoque'!A:J,2,FALSE)))</f>
        <v/>
      </c>
      <c r="H834" s="141" t="str">
        <f>IF(ISERROR(VLOOKUP(A834,'Cadastro-Estoque'!A:J,1,FALSE)),"",VLOOKUP(A834,'Cadastro-Estoque'!A:J,3,FALSE))</f>
        <v/>
      </c>
    </row>
    <row r="835" spans="5:8">
      <c r="E835" s="140" t="str">
        <f t="shared" si="12"/>
        <v/>
      </c>
      <c r="F835" s="141" t="str">
        <f>IF(ISERROR(VLOOKUP(A835,'Cadastro-Estoque'!A:J,1,FALSE)),"",VLOOKUP(A835,'Cadastro-Estoque'!A:J,4,FALSE))</f>
        <v/>
      </c>
      <c r="G835" s="141" t="str">
        <f>IF(ISBLANK(A835),"",IF(ISERROR(VLOOKUP(A835,'Cadastro-Estoque'!A:J,1,FALSE)),"Produto não cadastrado",VLOOKUP(A835,'Cadastro-Estoque'!A:J,2,FALSE)))</f>
        <v/>
      </c>
      <c r="H835" s="141" t="str">
        <f>IF(ISERROR(VLOOKUP(A835,'Cadastro-Estoque'!A:J,1,FALSE)),"",VLOOKUP(A835,'Cadastro-Estoque'!A:J,3,FALSE))</f>
        <v/>
      </c>
    </row>
    <row r="836" spans="5:8">
      <c r="E836" s="140" t="str">
        <f t="shared" ref="E836:E899" si="13">IF(ISBLANK(A836),"",C836*D836)</f>
        <v/>
      </c>
      <c r="F836" s="141" t="str">
        <f>IF(ISERROR(VLOOKUP(A836,'Cadastro-Estoque'!A:J,1,FALSE)),"",VLOOKUP(A836,'Cadastro-Estoque'!A:J,4,FALSE))</f>
        <v/>
      </c>
      <c r="G836" s="141" t="str">
        <f>IF(ISBLANK(A836),"",IF(ISERROR(VLOOKUP(A836,'Cadastro-Estoque'!A:J,1,FALSE)),"Produto não cadastrado",VLOOKUP(A836,'Cadastro-Estoque'!A:J,2,FALSE)))</f>
        <v/>
      </c>
      <c r="H836" s="141" t="str">
        <f>IF(ISERROR(VLOOKUP(A836,'Cadastro-Estoque'!A:J,1,FALSE)),"",VLOOKUP(A836,'Cadastro-Estoque'!A:J,3,FALSE))</f>
        <v/>
      </c>
    </row>
    <row r="837" spans="5:8">
      <c r="E837" s="140" t="str">
        <f t="shared" si="13"/>
        <v/>
      </c>
      <c r="F837" s="141" t="str">
        <f>IF(ISERROR(VLOOKUP(A837,'Cadastro-Estoque'!A:J,1,FALSE)),"",VLOOKUP(A837,'Cadastro-Estoque'!A:J,4,FALSE))</f>
        <v/>
      </c>
      <c r="G837" s="141" t="str">
        <f>IF(ISBLANK(A837),"",IF(ISERROR(VLOOKUP(A837,'Cadastro-Estoque'!A:J,1,FALSE)),"Produto não cadastrado",VLOOKUP(A837,'Cadastro-Estoque'!A:J,2,FALSE)))</f>
        <v/>
      </c>
      <c r="H837" s="141" t="str">
        <f>IF(ISERROR(VLOOKUP(A837,'Cadastro-Estoque'!A:J,1,FALSE)),"",VLOOKUP(A837,'Cadastro-Estoque'!A:J,3,FALSE))</f>
        <v/>
      </c>
    </row>
    <row r="838" spans="5:8">
      <c r="E838" s="140" t="str">
        <f t="shared" si="13"/>
        <v/>
      </c>
      <c r="F838" s="141" t="str">
        <f>IF(ISERROR(VLOOKUP(A838,'Cadastro-Estoque'!A:J,1,FALSE)),"",VLOOKUP(A838,'Cadastro-Estoque'!A:J,4,FALSE))</f>
        <v/>
      </c>
      <c r="G838" s="141" t="str">
        <f>IF(ISBLANK(A838),"",IF(ISERROR(VLOOKUP(A838,'Cadastro-Estoque'!A:J,1,FALSE)),"Produto não cadastrado",VLOOKUP(A838,'Cadastro-Estoque'!A:J,2,FALSE)))</f>
        <v/>
      </c>
      <c r="H838" s="141" t="str">
        <f>IF(ISERROR(VLOOKUP(A838,'Cadastro-Estoque'!A:J,1,FALSE)),"",VLOOKUP(A838,'Cadastro-Estoque'!A:J,3,FALSE))</f>
        <v/>
      </c>
    </row>
    <row r="839" spans="5:8">
      <c r="E839" s="140" t="str">
        <f t="shared" si="13"/>
        <v/>
      </c>
      <c r="F839" s="141" t="str">
        <f>IF(ISERROR(VLOOKUP(A839,'Cadastro-Estoque'!A:J,1,FALSE)),"",VLOOKUP(A839,'Cadastro-Estoque'!A:J,4,FALSE))</f>
        <v/>
      </c>
      <c r="G839" s="141" t="str">
        <f>IF(ISBLANK(A839),"",IF(ISERROR(VLOOKUP(A839,'Cadastro-Estoque'!A:J,1,FALSE)),"Produto não cadastrado",VLOOKUP(A839,'Cadastro-Estoque'!A:J,2,FALSE)))</f>
        <v/>
      </c>
      <c r="H839" s="141" t="str">
        <f>IF(ISERROR(VLOOKUP(A839,'Cadastro-Estoque'!A:J,1,FALSE)),"",VLOOKUP(A839,'Cadastro-Estoque'!A:J,3,FALSE))</f>
        <v/>
      </c>
    </row>
    <row r="840" spans="5:8">
      <c r="E840" s="140" t="str">
        <f t="shared" si="13"/>
        <v/>
      </c>
      <c r="F840" s="141" t="str">
        <f>IF(ISERROR(VLOOKUP(A840,'Cadastro-Estoque'!A:J,1,FALSE)),"",VLOOKUP(A840,'Cadastro-Estoque'!A:J,4,FALSE))</f>
        <v/>
      </c>
      <c r="G840" s="141" t="str">
        <f>IF(ISBLANK(A840),"",IF(ISERROR(VLOOKUP(A840,'Cadastro-Estoque'!A:J,1,FALSE)),"Produto não cadastrado",VLOOKUP(A840,'Cadastro-Estoque'!A:J,2,FALSE)))</f>
        <v/>
      </c>
      <c r="H840" s="141" t="str">
        <f>IF(ISERROR(VLOOKUP(A840,'Cadastro-Estoque'!A:J,1,FALSE)),"",VLOOKUP(A840,'Cadastro-Estoque'!A:J,3,FALSE))</f>
        <v/>
      </c>
    </row>
    <row r="841" spans="5:8">
      <c r="E841" s="140" t="str">
        <f t="shared" si="13"/>
        <v/>
      </c>
      <c r="F841" s="141" t="str">
        <f>IF(ISERROR(VLOOKUP(A841,'Cadastro-Estoque'!A:J,1,FALSE)),"",VLOOKUP(A841,'Cadastro-Estoque'!A:J,4,FALSE))</f>
        <v/>
      </c>
      <c r="G841" s="141" t="str">
        <f>IF(ISBLANK(A841),"",IF(ISERROR(VLOOKUP(A841,'Cadastro-Estoque'!A:J,1,FALSE)),"Produto não cadastrado",VLOOKUP(A841,'Cadastro-Estoque'!A:J,2,FALSE)))</f>
        <v/>
      </c>
      <c r="H841" s="141" t="str">
        <f>IF(ISERROR(VLOOKUP(A841,'Cadastro-Estoque'!A:J,1,FALSE)),"",VLOOKUP(A841,'Cadastro-Estoque'!A:J,3,FALSE))</f>
        <v/>
      </c>
    </row>
    <row r="842" spans="5:8">
      <c r="E842" s="140" t="str">
        <f t="shared" si="13"/>
        <v/>
      </c>
      <c r="F842" s="141" t="str">
        <f>IF(ISERROR(VLOOKUP(A842,'Cadastro-Estoque'!A:J,1,FALSE)),"",VLOOKUP(A842,'Cadastro-Estoque'!A:J,4,FALSE))</f>
        <v/>
      </c>
      <c r="G842" s="141" t="str">
        <f>IF(ISBLANK(A842),"",IF(ISERROR(VLOOKUP(A842,'Cadastro-Estoque'!A:J,1,FALSE)),"Produto não cadastrado",VLOOKUP(A842,'Cadastro-Estoque'!A:J,2,FALSE)))</f>
        <v/>
      </c>
      <c r="H842" s="141" t="str">
        <f>IF(ISERROR(VLOOKUP(A842,'Cadastro-Estoque'!A:J,1,FALSE)),"",VLOOKUP(A842,'Cadastro-Estoque'!A:J,3,FALSE))</f>
        <v/>
      </c>
    </row>
    <row r="843" spans="5:8">
      <c r="E843" s="140" t="str">
        <f t="shared" si="13"/>
        <v/>
      </c>
      <c r="F843" s="141" t="str">
        <f>IF(ISERROR(VLOOKUP(A843,'Cadastro-Estoque'!A:J,1,FALSE)),"",VLOOKUP(A843,'Cadastro-Estoque'!A:J,4,FALSE))</f>
        <v/>
      </c>
      <c r="G843" s="141" t="str">
        <f>IF(ISBLANK(A843),"",IF(ISERROR(VLOOKUP(A843,'Cadastro-Estoque'!A:J,1,FALSE)),"Produto não cadastrado",VLOOKUP(A843,'Cadastro-Estoque'!A:J,2,FALSE)))</f>
        <v/>
      </c>
      <c r="H843" s="141" t="str">
        <f>IF(ISERROR(VLOOKUP(A843,'Cadastro-Estoque'!A:J,1,FALSE)),"",VLOOKUP(A843,'Cadastro-Estoque'!A:J,3,FALSE))</f>
        <v/>
      </c>
    </row>
    <row r="844" spans="5:8">
      <c r="E844" s="140" t="str">
        <f t="shared" si="13"/>
        <v/>
      </c>
      <c r="F844" s="141" t="str">
        <f>IF(ISERROR(VLOOKUP(A844,'Cadastro-Estoque'!A:J,1,FALSE)),"",VLOOKUP(A844,'Cadastro-Estoque'!A:J,4,FALSE))</f>
        <v/>
      </c>
      <c r="G844" s="141" t="str">
        <f>IF(ISBLANK(A844),"",IF(ISERROR(VLOOKUP(A844,'Cadastro-Estoque'!A:J,1,FALSE)),"Produto não cadastrado",VLOOKUP(A844,'Cadastro-Estoque'!A:J,2,FALSE)))</f>
        <v/>
      </c>
      <c r="H844" s="141" t="str">
        <f>IF(ISERROR(VLOOKUP(A844,'Cadastro-Estoque'!A:J,1,FALSE)),"",VLOOKUP(A844,'Cadastro-Estoque'!A:J,3,FALSE))</f>
        <v/>
      </c>
    </row>
    <row r="845" spans="5:8">
      <c r="E845" s="140" t="str">
        <f t="shared" si="13"/>
        <v/>
      </c>
      <c r="F845" s="141" t="str">
        <f>IF(ISERROR(VLOOKUP(A845,'Cadastro-Estoque'!A:J,1,FALSE)),"",VLOOKUP(A845,'Cadastro-Estoque'!A:J,4,FALSE))</f>
        <v/>
      </c>
      <c r="G845" s="141" t="str">
        <f>IF(ISBLANK(A845),"",IF(ISERROR(VLOOKUP(A845,'Cadastro-Estoque'!A:J,1,FALSE)),"Produto não cadastrado",VLOOKUP(A845,'Cadastro-Estoque'!A:J,2,FALSE)))</f>
        <v/>
      </c>
      <c r="H845" s="141" t="str">
        <f>IF(ISERROR(VLOOKUP(A845,'Cadastro-Estoque'!A:J,1,FALSE)),"",VLOOKUP(A845,'Cadastro-Estoque'!A:J,3,FALSE))</f>
        <v/>
      </c>
    </row>
    <row r="846" spans="5:8">
      <c r="E846" s="140" t="str">
        <f t="shared" si="13"/>
        <v/>
      </c>
      <c r="F846" s="141" t="str">
        <f>IF(ISERROR(VLOOKUP(A846,'Cadastro-Estoque'!A:J,1,FALSE)),"",VLOOKUP(A846,'Cadastro-Estoque'!A:J,4,FALSE))</f>
        <v/>
      </c>
      <c r="G846" s="141" t="str">
        <f>IF(ISBLANK(A846),"",IF(ISERROR(VLOOKUP(A846,'Cadastro-Estoque'!A:J,1,FALSE)),"Produto não cadastrado",VLOOKUP(A846,'Cadastro-Estoque'!A:J,2,FALSE)))</f>
        <v/>
      </c>
      <c r="H846" s="141" t="str">
        <f>IF(ISERROR(VLOOKUP(A846,'Cadastro-Estoque'!A:J,1,FALSE)),"",VLOOKUP(A846,'Cadastro-Estoque'!A:J,3,FALSE))</f>
        <v/>
      </c>
    </row>
    <row r="847" spans="5:8">
      <c r="E847" s="140" t="str">
        <f t="shared" si="13"/>
        <v/>
      </c>
      <c r="F847" s="141" t="str">
        <f>IF(ISERROR(VLOOKUP(A847,'Cadastro-Estoque'!A:J,1,FALSE)),"",VLOOKUP(A847,'Cadastro-Estoque'!A:J,4,FALSE))</f>
        <v/>
      </c>
      <c r="G847" s="141" t="str">
        <f>IF(ISBLANK(A847),"",IF(ISERROR(VLOOKUP(A847,'Cadastro-Estoque'!A:J,1,FALSE)),"Produto não cadastrado",VLOOKUP(A847,'Cadastro-Estoque'!A:J,2,FALSE)))</f>
        <v/>
      </c>
      <c r="H847" s="141" t="str">
        <f>IF(ISERROR(VLOOKUP(A847,'Cadastro-Estoque'!A:J,1,FALSE)),"",VLOOKUP(A847,'Cadastro-Estoque'!A:J,3,FALSE))</f>
        <v/>
      </c>
    </row>
    <row r="848" spans="5:8">
      <c r="E848" s="140" t="str">
        <f t="shared" si="13"/>
        <v/>
      </c>
      <c r="F848" s="141" t="str">
        <f>IF(ISERROR(VLOOKUP(A848,'Cadastro-Estoque'!A:J,1,FALSE)),"",VLOOKUP(A848,'Cadastro-Estoque'!A:J,4,FALSE))</f>
        <v/>
      </c>
      <c r="G848" s="141" t="str">
        <f>IF(ISBLANK(A848),"",IF(ISERROR(VLOOKUP(A848,'Cadastro-Estoque'!A:J,1,FALSE)),"Produto não cadastrado",VLOOKUP(A848,'Cadastro-Estoque'!A:J,2,FALSE)))</f>
        <v/>
      </c>
      <c r="H848" s="141" t="str">
        <f>IF(ISERROR(VLOOKUP(A848,'Cadastro-Estoque'!A:J,1,FALSE)),"",VLOOKUP(A848,'Cadastro-Estoque'!A:J,3,FALSE))</f>
        <v/>
      </c>
    </row>
    <row r="849" spans="5:8">
      <c r="E849" s="140" t="str">
        <f t="shared" si="13"/>
        <v/>
      </c>
      <c r="F849" s="141" t="str">
        <f>IF(ISERROR(VLOOKUP(A849,'Cadastro-Estoque'!A:J,1,FALSE)),"",VLOOKUP(A849,'Cadastro-Estoque'!A:J,4,FALSE))</f>
        <v/>
      </c>
      <c r="G849" s="141" t="str">
        <f>IF(ISBLANK(A849),"",IF(ISERROR(VLOOKUP(A849,'Cadastro-Estoque'!A:J,1,FALSE)),"Produto não cadastrado",VLOOKUP(A849,'Cadastro-Estoque'!A:J,2,FALSE)))</f>
        <v/>
      </c>
      <c r="H849" s="141" t="str">
        <f>IF(ISERROR(VLOOKUP(A849,'Cadastro-Estoque'!A:J,1,FALSE)),"",VLOOKUP(A849,'Cadastro-Estoque'!A:J,3,FALSE))</f>
        <v/>
      </c>
    </row>
    <row r="850" spans="5:8">
      <c r="E850" s="140" t="str">
        <f t="shared" si="13"/>
        <v/>
      </c>
      <c r="F850" s="141" t="str">
        <f>IF(ISERROR(VLOOKUP(A850,'Cadastro-Estoque'!A:J,1,FALSE)),"",VLOOKUP(A850,'Cadastro-Estoque'!A:J,4,FALSE))</f>
        <v/>
      </c>
      <c r="G850" s="141" t="str">
        <f>IF(ISBLANK(A850),"",IF(ISERROR(VLOOKUP(A850,'Cadastro-Estoque'!A:J,1,FALSE)),"Produto não cadastrado",VLOOKUP(A850,'Cadastro-Estoque'!A:J,2,FALSE)))</f>
        <v/>
      </c>
      <c r="H850" s="141" t="str">
        <f>IF(ISERROR(VLOOKUP(A850,'Cadastro-Estoque'!A:J,1,FALSE)),"",VLOOKUP(A850,'Cadastro-Estoque'!A:J,3,FALSE))</f>
        <v/>
      </c>
    </row>
    <row r="851" spans="5:8">
      <c r="E851" s="140" t="str">
        <f t="shared" si="13"/>
        <v/>
      </c>
      <c r="F851" s="141" t="str">
        <f>IF(ISERROR(VLOOKUP(A851,'Cadastro-Estoque'!A:J,1,FALSE)),"",VLOOKUP(A851,'Cadastro-Estoque'!A:J,4,FALSE))</f>
        <v/>
      </c>
      <c r="G851" s="141" t="str">
        <f>IF(ISBLANK(A851),"",IF(ISERROR(VLOOKUP(A851,'Cadastro-Estoque'!A:J,1,FALSE)),"Produto não cadastrado",VLOOKUP(A851,'Cadastro-Estoque'!A:J,2,FALSE)))</f>
        <v/>
      </c>
      <c r="H851" s="141" t="str">
        <f>IF(ISERROR(VLOOKUP(A851,'Cadastro-Estoque'!A:J,1,FALSE)),"",VLOOKUP(A851,'Cadastro-Estoque'!A:J,3,FALSE))</f>
        <v/>
      </c>
    </row>
    <row r="852" spans="5:8">
      <c r="E852" s="140" t="str">
        <f t="shared" si="13"/>
        <v/>
      </c>
      <c r="F852" s="141" t="str">
        <f>IF(ISERROR(VLOOKUP(A852,'Cadastro-Estoque'!A:J,1,FALSE)),"",VLOOKUP(A852,'Cadastro-Estoque'!A:J,4,FALSE))</f>
        <v/>
      </c>
      <c r="G852" s="141" t="str">
        <f>IF(ISBLANK(A852),"",IF(ISERROR(VLOOKUP(A852,'Cadastro-Estoque'!A:J,1,FALSE)),"Produto não cadastrado",VLOOKUP(A852,'Cadastro-Estoque'!A:J,2,FALSE)))</f>
        <v/>
      </c>
      <c r="H852" s="141" t="str">
        <f>IF(ISERROR(VLOOKUP(A852,'Cadastro-Estoque'!A:J,1,FALSE)),"",VLOOKUP(A852,'Cadastro-Estoque'!A:J,3,FALSE))</f>
        <v/>
      </c>
    </row>
    <row r="853" spans="5:8">
      <c r="E853" s="140" t="str">
        <f t="shared" si="13"/>
        <v/>
      </c>
      <c r="F853" s="141" t="str">
        <f>IF(ISERROR(VLOOKUP(A853,'Cadastro-Estoque'!A:J,1,FALSE)),"",VLOOKUP(A853,'Cadastro-Estoque'!A:J,4,FALSE))</f>
        <v/>
      </c>
      <c r="G853" s="141" t="str">
        <f>IF(ISBLANK(A853),"",IF(ISERROR(VLOOKUP(A853,'Cadastro-Estoque'!A:J,1,FALSE)),"Produto não cadastrado",VLOOKUP(A853,'Cadastro-Estoque'!A:J,2,FALSE)))</f>
        <v/>
      </c>
      <c r="H853" s="141" t="str">
        <f>IF(ISERROR(VLOOKUP(A853,'Cadastro-Estoque'!A:J,1,FALSE)),"",VLOOKUP(A853,'Cadastro-Estoque'!A:J,3,FALSE))</f>
        <v/>
      </c>
    </row>
    <row r="854" spans="5:8">
      <c r="E854" s="140" t="str">
        <f t="shared" si="13"/>
        <v/>
      </c>
      <c r="F854" s="141" t="str">
        <f>IF(ISERROR(VLOOKUP(A854,'Cadastro-Estoque'!A:J,1,FALSE)),"",VLOOKUP(A854,'Cadastro-Estoque'!A:J,4,FALSE))</f>
        <v/>
      </c>
      <c r="G854" s="141" t="str">
        <f>IF(ISBLANK(A854),"",IF(ISERROR(VLOOKUP(A854,'Cadastro-Estoque'!A:J,1,FALSE)),"Produto não cadastrado",VLOOKUP(A854,'Cadastro-Estoque'!A:J,2,FALSE)))</f>
        <v/>
      </c>
      <c r="H854" s="141" t="str">
        <f>IF(ISERROR(VLOOKUP(A854,'Cadastro-Estoque'!A:J,1,FALSE)),"",VLOOKUP(A854,'Cadastro-Estoque'!A:J,3,FALSE))</f>
        <v/>
      </c>
    </row>
    <row r="855" spans="5:8">
      <c r="E855" s="140" t="str">
        <f t="shared" si="13"/>
        <v/>
      </c>
      <c r="F855" s="141" t="str">
        <f>IF(ISERROR(VLOOKUP(A855,'Cadastro-Estoque'!A:J,1,FALSE)),"",VLOOKUP(A855,'Cadastro-Estoque'!A:J,4,FALSE))</f>
        <v/>
      </c>
      <c r="G855" s="141" t="str">
        <f>IF(ISBLANK(A855),"",IF(ISERROR(VLOOKUP(A855,'Cadastro-Estoque'!A:J,1,FALSE)),"Produto não cadastrado",VLOOKUP(A855,'Cadastro-Estoque'!A:J,2,FALSE)))</f>
        <v/>
      </c>
      <c r="H855" s="141" t="str">
        <f>IF(ISERROR(VLOOKUP(A855,'Cadastro-Estoque'!A:J,1,FALSE)),"",VLOOKUP(A855,'Cadastro-Estoque'!A:J,3,FALSE))</f>
        <v/>
      </c>
    </row>
    <row r="856" spans="5:8">
      <c r="E856" s="140" t="str">
        <f t="shared" si="13"/>
        <v/>
      </c>
      <c r="F856" s="141" t="str">
        <f>IF(ISERROR(VLOOKUP(A856,'Cadastro-Estoque'!A:J,1,FALSE)),"",VLOOKUP(A856,'Cadastro-Estoque'!A:J,4,FALSE))</f>
        <v/>
      </c>
      <c r="G856" s="141" t="str">
        <f>IF(ISBLANK(A856),"",IF(ISERROR(VLOOKUP(A856,'Cadastro-Estoque'!A:J,1,FALSE)),"Produto não cadastrado",VLOOKUP(A856,'Cadastro-Estoque'!A:J,2,FALSE)))</f>
        <v/>
      </c>
      <c r="H856" s="141" t="str">
        <f>IF(ISERROR(VLOOKUP(A856,'Cadastro-Estoque'!A:J,1,FALSE)),"",VLOOKUP(A856,'Cadastro-Estoque'!A:J,3,FALSE))</f>
        <v/>
      </c>
    </row>
    <row r="857" spans="5:8">
      <c r="E857" s="140" t="str">
        <f t="shared" si="13"/>
        <v/>
      </c>
      <c r="F857" s="141" t="str">
        <f>IF(ISERROR(VLOOKUP(A857,'Cadastro-Estoque'!A:J,1,FALSE)),"",VLOOKUP(A857,'Cadastro-Estoque'!A:J,4,FALSE))</f>
        <v/>
      </c>
      <c r="G857" s="141" t="str">
        <f>IF(ISBLANK(A857),"",IF(ISERROR(VLOOKUP(A857,'Cadastro-Estoque'!A:J,1,FALSE)),"Produto não cadastrado",VLOOKUP(A857,'Cadastro-Estoque'!A:J,2,FALSE)))</f>
        <v/>
      </c>
      <c r="H857" s="141" t="str">
        <f>IF(ISERROR(VLOOKUP(A857,'Cadastro-Estoque'!A:J,1,FALSE)),"",VLOOKUP(A857,'Cadastro-Estoque'!A:J,3,FALSE))</f>
        <v/>
      </c>
    </row>
    <row r="858" spans="5:8">
      <c r="E858" s="140" t="str">
        <f t="shared" si="13"/>
        <v/>
      </c>
      <c r="F858" s="141" t="str">
        <f>IF(ISERROR(VLOOKUP(A858,'Cadastro-Estoque'!A:J,1,FALSE)),"",VLOOKUP(A858,'Cadastro-Estoque'!A:J,4,FALSE))</f>
        <v/>
      </c>
      <c r="G858" s="141" t="str">
        <f>IF(ISBLANK(A858),"",IF(ISERROR(VLOOKUP(A858,'Cadastro-Estoque'!A:J,1,FALSE)),"Produto não cadastrado",VLOOKUP(A858,'Cadastro-Estoque'!A:J,2,FALSE)))</f>
        <v/>
      </c>
      <c r="H858" s="141" t="str">
        <f>IF(ISERROR(VLOOKUP(A858,'Cadastro-Estoque'!A:J,1,FALSE)),"",VLOOKUP(A858,'Cadastro-Estoque'!A:J,3,FALSE))</f>
        <v/>
      </c>
    </row>
    <row r="859" spans="5:8">
      <c r="E859" s="140" t="str">
        <f t="shared" si="13"/>
        <v/>
      </c>
      <c r="F859" s="141" t="str">
        <f>IF(ISERROR(VLOOKUP(A859,'Cadastro-Estoque'!A:J,1,FALSE)),"",VLOOKUP(A859,'Cadastro-Estoque'!A:J,4,FALSE))</f>
        <v/>
      </c>
      <c r="G859" s="141" t="str">
        <f>IF(ISBLANK(A859),"",IF(ISERROR(VLOOKUP(A859,'Cadastro-Estoque'!A:J,1,FALSE)),"Produto não cadastrado",VLOOKUP(A859,'Cadastro-Estoque'!A:J,2,FALSE)))</f>
        <v/>
      </c>
      <c r="H859" s="141" t="str">
        <f>IF(ISERROR(VLOOKUP(A859,'Cadastro-Estoque'!A:J,1,FALSE)),"",VLOOKUP(A859,'Cadastro-Estoque'!A:J,3,FALSE))</f>
        <v/>
      </c>
    </row>
    <row r="860" spans="5:8">
      <c r="E860" s="140" t="str">
        <f t="shared" si="13"/>
        <v/>
      </c>
      <c r="F860" s="141" t="str">
        <f>IF(ISERROR(VLOOKUP(A860,'Cadastro-Estoque'!A:J,1,FALSE)),"",VLOOKUP(A860,'Cadastro-Estoque'!A:J,4,FALSE))</f>
        <v/>
      </c>
      <c r="G860" s="141" t="str">
        <f>IF(ISBLANK(A860),"",IF(ISERROR(VLOOKUP(A860,'Cadastro-Estoque'!A:J,1,FALSE)),"Produto não cadastrado",VLOOKUP(A860,'Cadastro-Estoque'!A:J,2,FALSE)))</f>
        <v/>
      </c>
      <c r="H860" s="141" t="str">
        <f>IF(ISERROR(VLOOKUP(A860,'Cadastro-Estoque'!A:J,1,FALSE)),"",VLOOKUP(A860,'Cadastro-Estoque'!A:J,3,FALSE))</f>
        <v/>
      </c>
    </row>
    <row r="861" spans="5:8">
      <c r="E861" s="140" t="str">
        <f t="shared" si="13"/>
        <v/>
      </c>
      <c r="F861" s="141" t="str">
        <f>IF(ISERROR(VLOOKUP(A861,'Cadastro-Estoque'!A:J,1,FALSE)),"",VLOOKUP(A861,'Cadastro-Estoque'!A:J,4,FALSE))</f>
        <v/>
      </c>
      <c r="G861" s="141" t="str">
        <f>IF(ISBLANK(A861),"",IF(ISERROR(VLOOKUP(A861,'Cadastro-Estoque'!A:J,1,FALSE)),"Produto não cadastrado",VLOOKUP(A861,'Cadastro-Estoque'!A:J,2,FALSE)))</f>
        <v/>
      </c>
      <c r="H861" s="141" t="str">
        <f>IF(ISERROR(VLOOKUP(A861,'Cadastro-Estoque'!A:J,1,FALSE)),"",VLOOKUP(A861,'Cadastro-Estoque'!A:J,3,FALSE))</f>
        <v/>
      </c>
    </row>
    <row r="862" spans="5:8">
      <c r="E862" s="140" t="str">
        <f t="shared" si="13"/>
        <v/>
      </c>
      <c r="F862" s="141" t="str">
        <f>IF(ISERROR(VLOOKUP(A862,'Cadastro-Estoque'!A:J,1,FALSE)),"",VLOOKUP(A862,'Cadastro-Estoque'!A:J,4,FALSE))</f>
        <v/>
      </c>
      <c r="G862" s="141" t="str">
        <f>IF(ISBLANK(A862),"",IF(ISERROR(VLOOKUP(A862,'Cadastro-Estoque'!A:J,1,FALSE)),"Produto não cadastrado",VLOOKUP(A862,'Cadastro-Estoque'!A:J,2,FALSE)))</f>
        <v/>
      </c>
      <c r="H862" s="141" t="str">
        <f>IF(ISERROR(VLOOKUP(A862,'Cadastro-Estoque'!A:J,1,FALSE)),"",VLOOKUP(A862,'Cadastro-Estoque'!A:J,3,FALSE))</f>
        <v/>
      </c>
    </row>
    <row r="863" spans="5:8">
      <c r="E863" s="140" t="str">
        <f t="shared" si="13"/>
        <v/>
      </c>
      <c r="F863" s="141" t="str">
        <f>IF(ISERROR(VLOOKUP(A863,'Cadastro-Estoque'!A:J,1,FALSE)),"",VLOOKUP(A863,'Cadastro-Estoque'!A:J,4,FALSE))</f>
        <v/>
      </c>
      <c r="G863" s="141" t="str">
        <f>IF(ISBLANK(A863),"",IF(ISERROR(VLOOKUP(A863,'Cadastro-Estoque'!A:J,1,FALSE)),"Produto não cadastrado",VLOOKUP(A863,'Cadastro-Estoque'!A:J,2,FALSE)))</f>
        <v/>
      </c>
      <c r="H863" s="141" t="str">
        <f>IF(ISERROR(VLOOKUP(A863,'Cadastro-Estoque'!A:J,1,FALSE)),"",VLOOKUP(A863,'Cadastro-Estoque'!A:J,3,FALSE))</f>
        <v/>
      </c>
    </row>
    <row r="864" spans="5:8">
      <c r="E864" s="140" t="str">
        <f t="shared" si="13"/>
        <v/>
      </c>
      <c r="F864" s="141" t="str">
        <f>IF(ISERROR(VLOOKUP(A864,'Cadastro-Estoque'!A:J,1,FALSE)),"",VLOOKUP(A864,'Cadastro-Estoque'!A:J,4,FALSE))</f>
        <v/>
      </c>
      <c r="G864" s="141" t="str">
        <f>IF(ISBLANK(A864),"",IF(ISERROR(VLOOKUP(A864,'Cadastro-Estoque'!A:J,1,FALSE)),"Produto não cadastrado",VLOOKUP(A864,'Cadastro-Estoque'!A:J,2,FALSE)))</f>
        <v/>
      </c>
      <c r="H864" s="141" t="str">
        <f>IF(ISERROR(VLOOKUP(A864,'Cadastro-Estoque'!A:J,1,FALSE)),"",VLOOKUP(A864,'Cadastro-Estoque'!A:J,3,FALSE))</f>
        <v/>
      </c>
    </row>
    <row r="865" spans="5:8">
      <c r="E865" s="140" t="str">
        <f t="shared" si="13"/>
        <v/>
      </c>
      <c r="F865" s="141" t="str">
        <f>IF(ISERROR(VLOOKUP(A865,'Cadastro-Estoque'!A:J,1,FALSE)),"",VLOOKUP(A865,'Cadastro-Estoque'!A:J,4,FALSE))</f>
        <v/>
      </c>
      <c r="G865" s="141" t="str">
        <f>IF(ISBLANK(A865),"",IF(ISERROR(VLOOKUP(A865,'Cadastro-Estoque'!A:J,1,FALSE)),"Produto não cadastrado",VLOOKUP(A865,'Cadastro-Estoque'!A:J,2,FALSE)))</f>
        <v/>
      </c>
      <c r="H865" s="141" t="str">
        <f>IF(ISERROR(VLOOKUP(A865,'Cadastro-Estoque'!A:J,1,FALSE)),"",VLOOKUP(A865,'Cadastro-Estoque'!A:J,3,FALSE))</f>
        <v/>
      </c>
    </row>
    <row r="866" spans="5:8">
      <c r="E866" s="140" t="str">
        <f t="shared" si="13"/>
        <v/>
      </c>
      <c r="F866" s="141" t="str">
        <f>IF(ISERROR(VLOOKUP(A866,'Cadastro-Estoque'!A:J,1,FALSE)),"",VLOOKUP(A866,'Cadastro-Estoque'!A:J,4,FALSE))</f>
        <v/>
      </c>
      <c r="G866" s="141" t="str">
        <f>IF(ISBLANK(A866),"",IF(ISERROR(VLOOKUP(A866,'Cadastro-Estoque'!A:J,1,FALSE)),"Produto não cadastrado",VLOOKUP(A866,'Cadastro-Estoque'!A:J,2,FALSE)))</f>
        <v/>
      </c>
      <c r="H866" s="141" t="str">
        <f>IF(ISERROR(VLOOKUP(A866,'Cadastro-Estoque'!A:J,1,FALSE)),"",VLOOKUP(A866,'Cadastro-Estoque'!A:J,3,FALSE))</f>
        <v/>
      </c>
    </row>
    <row r="867" spans="5:8">
      <c r="E867" s="140" t="str">
        <f t="shared" si="13"/>
        <v/>
      </c>
      <c r="F867" s="141" t="str">
        <f>IF(ISERROR(VLOOKUP(A867,'Cadastro-Estoque'!A:J,1,FALSE)),"",VLOOKUP(A867,'Cadastro-Estoque'!A:J,4,FALSE))</f>
        <v/>
      </c>
      <c r="G867" s="141" t="str">
        <f>IF(ISBLANK(A867),"",IF(ISERROR(VLOOKUP(A867,'Cadastro-Estoque'!A:J,1,FALSE)),"Produto não cadastrado",VLOOKUP(A867,'Cadastro-Estoque'!A:J,2,FALSE)))</f>
        <v/>
      </c>
      <c r="H867" s="141" t="str">
        <f>IF(ISERROR(VLOOKUP(A867,'Cadastro-Estoque'!A:J,1,FALSE)),"",VLOOKUP(A867,'Cadastro-Estoque'!A:J,3,FALSE))</f>
        <v/>
      </c>
    </row>
    <row r="868" spans="5:8">
      <c r="E868" s="140" t="str">
        <f t="shared" si="13"/>
        <v/>
      </c>
      <c r="F868" s="141" t="str">
        <f>IF(ISERROR(VLOOKUP(A868,'Cadastro-Estoque'!A:J,1,FALSE)),"",VLOOKUP(A868,'Cadastro-Estoque'!A:J,4,FALSE))</f>
        <v/>
      </c>
      <c r="G868" s="141" t="str">
        <f>IF(ISBLANK(A868),"",IF(ISERROR(VLOOKUP(A868,'Cadastro-Estoque'!A:J,1,FALSE)),"Produto não cadastrado",VLOOKUP(A868,'Cadastro-Estoque'!A:J,2,FALSE)))</f>
        <v/>
      </c>
      <c r="H868" s="141" t="str">
        <f>IF(ISERROR(VLOOKUP(A868,'Cadastro-Estoque'!A:J,1,FALSE)),"",VLOOKUP(A868,'Cadastro-Estoque'!A:J,3,FALSE))</f>
        <v/>
      </c>
    </row>
    <row r="869" spans="5:8">
      <c r="E869" s="140" t="str">
        <f t="shared" si="13"/>
        <v/>
      </c>
      <c r="F869" s="141" t="str">
        <f>IF(ISERROR(VLOOKUP(A869,'Cadastro-Estoque'!A:J,1,FALSE)),"",VLOOKUP(A869,'Cadastro-Estoque'!A:J,4,FALSE))</f>
        <v/>
      </c>
      <c r="G869" s="141" t="str">
        <f>IF(ISBLANK(A869),"",IF(ISERROR(VLOOKUP(A869,'Cadastro-Estoque'!A:J,1,FALSE)),"Produto não cadastrado",VLOOKUP(A869,'Cadastro-Estoque'!A:J,2,FALSE)))</f>
        <v/>
      </c>
      <c r="H869" s="141" t="str">
        <f>IF(ISERROR(VLOOKUP(A869,'Cadastro-Estoque'!A:J,1,FALSE)),"",VLOOKUP(A869,'Cadastro-Estoque'!A:J,3,FALSE))</f>
        <v/>
      </c>
    </row>
    <row r="870" spans="5:8">
      <c r="E870" s="140" t="str">
        <f t="shared" si="13"/>
        <v/>
      </c>
      <c r="F870" s="141" t="str">
        <f>IF(ISERROR(VLOOKUP(A870,'Cadastro-Estoque'!A:J,1,FALSE)),"",VLOOKUP(A870,'Cadastro-Estoque'!A:J,4,FALSE))</f>
        <v/>
      </c>
      <c r="G870" s="141" t="str">
        <f>IF(ISBLANK(A870),"",IF(ISERROR(VLOOKUP(A870,'Cadastro-Estoque'!A:J,1,FALSE)),"Produto não cadastrado",VLOOKUP(A870,'Cadastro-Estoque'!A:J,2,FALSE)))</f>
        <v/>
      </c>
      <c r="H870" s="141" t="str">
        <f>IF(ISERROR(VLOOKUP(A870,'Cadastro-Estoque'!A:J,1,FALSE)),"",VLOOKUP(A870,'Cadastro-Estoque'!A:J,3,FALSE))</f>
        <v/>
      </c>
    </row>
    <row r="871" spans="5:8">
      <c r="E871" s="140" t="str">
        <f t="shared" si="13"/>
        <v/>
      </c>
      <c r="F871" s="141" t="str">
        <f>IF(ISERROR(VLOOKUP(A871,'Cadastro-Estoque'!A:J,1,FALSE)),"",VLOOKUP(A871,'Cadastro-Estoque'!A:J,4,FALSE))</f>
        <v/>
      </c>
      <c r="G871" s="141" t="str">
        <f>IF(ISBLANK(A871),"",IF(ISERROR(VLOOKUP(A871,'Cadastro-Estoque'!A:J,1,FALSE)),"Produto não cadastrado",VLOOKUP(A871,'Cadastro-Estoque'!A:J,2,FALSE)))</f>
        <v/>
      </c>
      <c r="H871" s="141" t="str">
        <f>IF(ISERROR(VLOOKUP(A871,'Cadastro-Estoque'!A:J,1,FALSE)),"",VLOOKUP(A871,'Cadastro-Estoque'!A:J,3,FALSE))</f>
        <v/>
      </c>
    </row>
    <row r="872" spans="5:8">
      <c r="E872" s="140" t="str">
        <f t="shared" si="13"/>
        <v/>
      </c>
      <c r="F872" s="141" t="str">
        <f>IF(ISERROR(VLOOKUP(A872,'Cadastro-Estoque'!A:J,1,FALSE)),"",VLOOKUP(A872,'Cadastro-Estoque'!A:J,4,FALSE))</f>
        <v/>
      </c>
      <c r="G872" s="141" t="str">
        <f>IF(ISBLANK(A872),"",IF(ISERROR(VLOOKUP(A872,'Cadastro-Estoque'!A:J,1,FALSE)),"Produto não cadastrado",VLOOKUP(A872,'Cadastro-Estoque'!A:J,2,FALSE)))</f>
        <v/>
      </c>
      <c r="H872" s="141" t="str">
        <f>IF(ISERROR(VLOOKUP(A872,'Cadastro-Estoque'!A:J,1,FALSE)),"",VLOOKUP(A872,'Cadastro-Estoque'!A:J,3,FALSE))</f>
        <v/>
      </c>
    </row>
    <row r="873" spans="5:8">
      <c r="E873" s="140" t="str">
        <f t="shared" si="13"/>
        <v/>
      </c>
      <c r="F873" s="141" t="str">
        <f>IF(ISERROR(VLOOKUP(A873,'Cadastro-Estoque'!A:J,1,FALSE)),"",VLOOKUP(A873,'Cadastro-Estoque'!A:J,4,FALSE))</f>
        <v/>
      </c>
      <c r="G873" s="141" t="str">
        <f>IF(ISBLANK(A873),"",IF(ISERROR(VLOOKUP(A873,'Cadastro-Estoque'!A:J,1,FALSE)),"Produto não cadastrado",VLOOKUP(A873,'Cadastro-Estoque'!A:J,2,FALSE)))</f>
        <v/>
      </c>
      <c r="H873" s="141" t="str">
        <f>IF(ISERROR(VLOOKUP(A873,'Cadastro-Estoque'!A:J,1,FALSE)),"",VLOOKUP(A873,'Cadastro-Estoque'!A:J,3,FALSE))</f>
        <v/>
      </c>
    </row>
    <row r="874" spans="5:8">
      <c r="E874" s="140" t="str">
        <f t="shared" si="13"/>
        <v/>
      </c>
      <c r="F874" s="141" t="str">
        <f>IF(ISERROR(VLOOKUP(A874,'Cadastro-Estoque'!A:J,1,FALSE)),"",VLOOKUP(A874,'Cadastro-Estoque'!A:J,4,FALSE))</f>
        <v/>
      </c>
      <c r="G874" s="141" t="str">
        <f>IF(ISBLANK(A874),"",IF(ISERROR(VLOOKUP(A874,'Cadastro-Estoque'!A:J,1,FALSE)),"Produto não cadastrado",VLOOKUP(A874,'Cadastro-Estoque'!A:J,2,FALSE)))</f>
        <v/>
      </c>
      <c r="H874" s="141" t="str">
        <f>IF(ISERROR(VLOOKUP(A874,'Cadastro-Estoque'!A:J,1,FALSE)),"",VLOOKUP(A874,'Cadastro-Estoque'!A:J,3,FALSE))</f>
        <v/>
      </c>
    </row>
    <row r="875" spans="5:8">
      <c r="E875" s="140" t="str">
        <f t="shared" si="13"/>
        <v/>
      </c>
      <c r="F875" s="141" t="str">
        <f>IF(ISERROR(VLOOKUP(A875,'Cadastro-Estoque'!A:J,1,FALSE)),"",VLOOKUP(A875,'Cadastro-Estoque'!A:J,4,FALSE))</f>
        <v/>
      </c>
      <c r="G875" s="141" t="str">
        <f>IF(ISBLANK(A875),"",IF(ISERROR(VLOOKUP(A875,'Cadastro-Estoque'!A:J,1,FALSE)),"Produto não cadastrado",VLOOKUP(A875,'Cadastro-Estoque'!A:J,2,FALSE)))</f>
        <v/>
      </c>
      <c r="H875" s="141" t="str">
        <f>IF(ISERROR(VLOOKUP(A875,'Cadastro-Estoque'!A:J,1,FALSE)),"",VLOOKUP(A875,'Cadastro-Estoque'!A:J,3,FALSE))</f>
        <v/>
      </c>
    </row>
    <row r="876" spans="5:8">
      <c r="E876" s="140" t="str">
        <f t="shared" si="13"/>
        <v/>
      </c>
      <c r="F876" s="141" t="str">
        <f>IF(ISERROR(VLOOKUP(A876,'Cadastro-Estoque'!A:J,1,FALSE)),"",VLOOKUP(A876,'Cadastro-Estoque'!A:J,4,FALSE))</f>
        <v/>
      </c>
      <c r="G876" s="141" t="str">
        <f>IF(ISBLANK(A876),"",IF(ISERROR(VLOOKUP(A876,'Cadastro-Estoque'!A:J,1,FALSE)),"Produto não cadastrado",VLOOKUP(A876,'Cadastro-Estoque'!A:J,2,FALSE)))</f>
        <v/>
      </c>
      <c r="H876" s="141" t="str">
        <f>IF(ISERROR(VLOOKUP(A876,'Cadastro-Estoque'!A:J,1,FALSE)),"",VLOOKUP(A876,'Cadastro-Estoque'!A:J,3,FALSE))</f>
        <v/>
      </c>
    </row>
    <row r="877" spans="5:8">
      <c r="E877" s="140" t="str">
        <f t="shared" si="13"/>
        <v/>
      </c>
      <c r="F877" s="141" t="str">
        <f>IF(ISERROR(VLOOKUP(A877,'Cadastro-Estoque'!A:J,1,FALSE)),"",VLOOKUP(A877,'Cadastro-Estoque'!A:J,4,FALSE))</f>
        <v/>
      </c>
      <c r="G877" s="141" t="str">
        <f>IF(ISBLANK(A877),"",IF(ISERROR(VLOOKUP(A877,'Cadastro-Estoque'!A:J,1,FALSE)),"Produto não cadastrado",VLOOKUP(A877,'Cadastro-Estoque'!A:J,2,FALSE)))</f>
        <v/>
      </c>
      <c r="H877" s="141" t="str">
        <f>IF(ISERROR(VLOOKUP(A877,'Cadastro-Estoque'!A:J,1,FALSE)),"",VLOOKUP(A877,'Cadastro-Estoque'!A:J,3,FALSE))</f>
        <v/>
      </c>
    </row>
    <row r="878" spans="5:8">
      <c r="E878" s="140" t="str">
        <f t="shared" si="13"/>
        <v/>
      </c>
      <c r="F878" s="141" t="str">
        <f>IF(ISERROR(VLOOKUP(A878,'Cadastro-Estoque'!A:J,1,FALSE)),"",VLOOKUP(A878,'Cadastro-Estoque'!A:J,4,FALSE))</f>
        <v/>
      </c>
      <c r="G878" s="141" t="str">
        <f>IF(ISBLANK(A878),"",IF(ISERROR(VLOOKUP(A878,'Cadastro-Estoque'!A:J,1,FALSE)),"Produto não cadastrado",VLOOKUP(A878,'Cadastro-Estoque'!A:J,2,FALSE)))</f>
        <v/>
      </c>
      <c r="H878" s="141" t="str">
        <f>IF(ISERROR(VLOOKUP(A878,'Cadastro-Estoque'!A:J,1,FALSE)),"",VLOOKUP(A878,'Cadastro-Estoque'!A:J,3,FALSE))</f>
        <v/>
      </c>
    </row>
    <row r="879" spans="5:8">
      <c r="E879" s="140" t="str">
        <f t="shared" si="13"/>
        <v/>
      </c>
      <c r="F879" s="141" t="str">
        <f>IF(ISERROR(VLOOKUP(A879,'Cadastro-Estoque'!A:J,1,FALSE)),"",VLOOKUP(A879,'Cadastro-Estoque'!A:J,4,FALSE))</f>
        <v/>
      </c>
      <c r="G879" s="141" t="str">
        <f>IF(ISBLANK(A879),"",IF(ISERROR(VLOOKUP(A879,'Cadastro-Estoque'!A:J,1,FALSE)),"Produto não cadastrado",VLOOKUP(A879,'Cadastro-Estoque'!A:J,2,FALSE)))</f>
        <v/>
      </c>
      <c r="H879" s="141" t="str">
        <f>IF(ISERROR(VLOOKUP(A879,'Cadastro-Estoque'!A:J,1,FALSE)),"",VLOOKUP(A879,'Cadastro-Estoque'!A:J,3,FALSE))</f>
        <v/>
      </c>
    </row>
    <row r="880" spans="5:8">
      <c r="E880" s="140" t="str">
        <f t="shared" si="13"/>
        <v/>
      </c>
      <c r="F880" s="141" t="str">
        <f>IF(ISERROR(VLOOKUP(A880,'Cadastro-Estoque'!A:J,1,FALSE)),"",VLOOKUP(A880,'Cadastro-Estoque'!A:J,4,FALSE))</f>
        <v/>
      </c>
      <c r="G880" s="141" t="str">
        <f>IF(ISBLANK(A880),"",IF(ISERROR(VLOOKUP(A880,'Cadastro-Estoque'!A:J,1,FALSE)),"Produto não cadastrado",VLOOKUP(A880,'Cadastro-Estoque'!A:J,2,FALSE)))</f>
        <v/>
      </c>
      <c r="H880" s="141" t="str">
        <f>IF(ISERROR(VLOOKUP(A880,'Cadastro-Estoque'!A:J,1,FALSE)),"",VLOOKUP(A880,'Cadastro-Estoque'!A:J,3,FALSE))</f>
        <v/>
      </c>
    </row>
    <row r="881" spans="5:8">
      <c r="E881" s="140" t="str">
        <f t="shared" si="13"/>
        <v/>
      </c>
      <c r="F881" s="141" t="str">
        <f>IF(ISERROR(VLOOKUP(A881,'Cadastro-Estoque'!A:J,1,FALSE)),"",VLOOKUP(A881,'Cadastro-Estoque'!A:J,4,FALSE))</f>
        <v/>
      </c>
      <c r="G881" s="141" t="str">
        <f>IF(ISBLANK(A881),"",IF(ISERROR(VLOOKUP(A881,'Cadastro-Estoque'!A:J,1,FALSE)),"Produto não cadastrado",VLOOKUP(A881,'Cadastro-Estoque'!A:J,2,FALSE)))</f>
        <v/>
      </c>
      <c r="H881" s="141" t="str">
        <f>IF(ISERROR(VLOOKUP(A881,'Cadastro-Estoque'!A:J,1,FALSE)),"",VLOOKUP(A881,'Cadastro-Estoque'!A:J,3,FALSE))</f>
        <v/>
      </c>
    </row>
    <row r="882" spans="5:8">
      <c r="E882" s="140" t="str">
        <f t="shared" si="13"/>
        <v/>
      </c>
      <c r="F882" s="141" t="str">
        <f>IF(ISERROR(VLOOKUP(A882,'Cadastro-Estoque'!A:J,1,FALSE)),"",VLOOKUP(A882,'Cadastro-Estoque'!A:J,4,FALSE))</f>
        <v/>
      </c>
      <c r="G882" s="141" t="str">
        <f>IF(ISBLANK(A882),"",IF(ISERROR(VLOOKUP(A882,'Cadastro-Estoque'!A:J,1,FALSE)),"Produto não cadastrado",VLOOKUP(A882,'Cadastro-Estoque'!A:J,2,FALSE)))</f>
        <v/>
      </c>
      <c r="H882" s="141" t="str">
        <f>IF(ISERROR(VLOOKUP(A882,'Cadastro-Estoque'!A:J,1,FALSE)),"",VLOOKUP(A882,'Cadastro-Estoque'!A:J,3,FALSE))</f>
        <v/>
      </c>
    </row>
    <row r="883" spans="5:8">
      <c r="E883" s="140" t="str">
        <f t="shared" si="13"/>
        <v/>
      </c>
      <c r="F883" s="141" t="str">
        <f>IF(ISERROR(VLOOKUP(A883,'Cadastro-Estoque'!A:J,1,FALSE)),"",VLOOKUP(A883,'Cadastro-Estoque'!A:J,4,FALSE))</f>
        <v/>
      </c>
      <c r="G883" s="141" t="str">
        <f>IF(ISBLANK(A883),"",IF(ISERROR(VLOOKUP(A883,'Cadastro-Estoque'!A:J,1,FALSE)),"Produto não cadastrado",VLOOKUP(A883,'Cadastro-Estoque'!A:J,2,FALSE)))</f>
        <v/>
      </c>
      <c r="H883" s="141" t="str">
        <f>IF(ISERROR(VLOOKUP(A883,'Cadastro-Estoque'!A:J,1,FALSE)),"",VLOOKUP(A883,'Cadastro-Estoque'!A:J,3,FALSE))</f>
        <v/>
      </c>
    </row>
    <row r="884" spans="5:8">
      <c r="E884" s="140" t="str">
        <f t="shared" si="13"/>
        <v/>
      </c>
      <c r="F884" s="141" t="str">
        <f>IF(ISERROR(VLOOKUP(A884,'Cadastro-Estoque'!A:J,1,FALSE)),"",VLOOKUP(A884,'Cadastro-Estoque'!A:J,4,FALSE))</f>
        <v/>
      </c>
      <c r="G884" s="141" t="str">
        <f>IF(ISBLANK(A884),"",IF(ISERROR(VLOOKUP(A884,'Cadastro-Estoque'!A:J,1,FALSE)),"Produto não cadastrado",VLOOKUP(A884,'Cadastro-Estoque'!A:J,2,FALSE)))</f>
        <v/>
      </c>
      <c r="H884" s="141" t="str">
        <f>IF(ISERROR(VLOOKUP(A884,'Cadastro-Estoque'!A:J,1,FALSE)),"",VLOOKUP(A884,'Cadastro-Estoque'!A:J,3,FALSE))</f>
        <v/>
      </c>
    </row>
    <row r="885" spans="5:8">
      <c r="E885" s="140" t="str">
        <f t="shared" si="13"/>
        <v/>
      </c>
      <c r="F885" s="141" t="str">
        <f>IF(ISERROR(VLOOKUP(A885,'Cadastro-Estoque'!A:J,1,FALSE)),"",VLOOKUP(A885,'Cadastro-Estoque'!A:J,4,FALSE))</f>
        <v/>
      </c>
      <c r="G885" s="141" t="str">
        <f>IF(ISBLANK(A885),"",IF(ISERROR(VLOOKUP(A885,'Cadastro-Estoque'!A:J,1,FALSE)),"Produto não cadastrado",VLOOKUP(A885,'Cadastro-Estoque'!A:J,2,FALSE)))</f>
        <v/>
      </c>
      <c r="H885" s="141" t="str">
        <f>IF(ISERROR(VLOOKUP(A885,'Cadastro-Estoque'!A:J,1,FALSE)),"",VLOOKUP(A885,'Cadastro-Estoque'!A:J,3,FALSE))</f>
        <v/>
      </c>
    </row>
    <row r="886" spans="5:8">
      <c r="E886" s="140" t="str">
        <f t="shared" si="13"/>
        <v/>
      </c>
      <c r="F886" s="141" t="str">
        <f>IF(ISERROR(VLOOKUP(A886,'Cadastro-Estoque'!A:J,1,FALSE)),"",VLOOKUP(A886,'Cadastro-Estoque'!A:J,4,FALSE))</f>
        <v/>
      </c>
      <c r="G886" s="141" t="str">
        <f>IF(ISBLANK(A886),"",IF(ISERROR(VLOOKUP(A886,'Cadastro-Estoque'!A:J,1,FALSE)),"Produto não cadastrado",VLOOKUP(A886,'Cadastro-Estoque'!A:J,2,FALSE)))</f>
        <v/>
      </c>
      <c r="H886" s="141" t="str">
        <f>IF(ISERROR(VLOOKUP(A886,'Cadastro-Estoque'!A:J,1,FALSE)),"",VLOOKUP(A886,'Cadastro-Estoque'!A:J,3,FALSE))</f>
        <v/>
      </c>
    </row>
    <row r="887" spans="5:8">
      <c r="E887" s="140" t="str">
        <f t="shared" si="13"/>
        <v/>
      </c>
      <c r="F887" s="141" t="str">
        <f>IF(ISERROR(VLOOKUP(A887,'Cadastro-Estoque'!A:J,1,FALSE)),"",VLOOKUP(A887,'Cadastro-Estoque'!A:J,4,FALSE))</f>
        <v/>
      </c>
      <c r="G887" s="141" t="str">
        <f>IF(ISBLANK(A887),"",IF(ISERROR(VLOOKUP(A887,'Cadastro-Estoque'!A:J,1,FALSE)),"Produto não cadastrado",VLOOKUP(A887,'Cadastro-Estoque'!A:J,2,FALSE)))</f>
        <v/>
      </c>
      <c r="H887" s="141" t="str">
        <f>IF(ISERROR(VLOOKUP(A887,'Cadastro-Estoque'!A:J,1,FALSE)),"",VLOOKUP(A887,'Cadastro-Estoque'!A:J,3,FALSE))</f>
        <v/>
      </c>
    </row>
    <row r="888" spans="5:8">
      <c r="E888" s="140" t="str">
        <f t="shared" si="13"/>
        <v/>
      </c>
      <c r="F888" s="141" t="str">
        <f>IF(ISERROR(VLOOKUP(A888,'Cadastro-Estoque'!A:J,1,FALSE)),"",VLOOKUP(A888,'Cadastro-Estoque'!A:J,4,FALSE))</f>
        <v/>
      </c>
      <c r="G888" s="141" t="str">
        <f>IF(ISBLANK(A888),"",IF(ISERROR(VLOOKUP(A888,'Cadastro-Estoque'!A:J,1,FALSE)),"Produto não cadastrado",VLOOKUP(A888,'Cadastro-Estoque'!A:J,2,FALSE)))</f>
        <v/>
      </c>
      <c r="H888" s="141" t="str">
        <f>IF(ISERROR(VLOOKUP(A888,'Cadastro-Estoque'!A:J,1,FALSE)),"",VLOOKUP(A888,'Cadastro-Estoque'!A:J,3,FALSE))</f>
        <v/>
      </c>
    </row>
    <row r="889" spans="5:8">
      <c r="E889" s="140" t="str">
        <f t="shared" si="13"/>
        <v/>
      </c>
      <c r="F889" s="141" t="str">
        <f>IF(ISERROR(VLOOKUP(A889,'Cadastro-Estoque'!A:J,1,FALSE)),"",VLOOKUP(A889,'Cadastro-Estoque'!A:J,4,FALSE))</f>
        <v/>
      </c>
      <c r="G889" s="141" t="str">
        <f>IF(ISBLANK(A889),"",IF(ISERROR(VLOOKUP(A889,'Cadastro-Estoque'!A:J,1,FALSE)),"Produto não cadastrado",VLOOKUP(A889,'Cadastro-Estoque'!A:J,2,FALSE)))</f>
        <v/>
      </c>
      <c r="H889" s="141" t="str">
        <f>IF(ISERROR(VLOOKUP(A889,'Cadastro-Estoque'!A:J,1,FALSE)),"",VLOOKUP(A889,'Cadastro-Estoque'!A:J,3,FALSE))</f>
        <v/>
      </c>
    </row>
    <row r="890" spans="5:8">
      <c r="E890" s="140" t="str">
        <f t="shared" si="13"/>
        <v/>
      </c>
      <c r="F890" s="141" t="str">
        <f>IF(ISERROR(VLOOKUP(A890,'Cadastro-Estoque'!A:J,1,FALSE)),"",VLOOKUP(A890,'Cadastro-Estoque'!A:J,4,FALSE))</f>
        <v/>
      </c>
      <c r="G890" s="141" t="str">
        <f>IF(ISBLANK(A890),"",IF(ISERROR(VLOOKUP(A890,'Cadastro-Estoque'!A:J,1,FALSE)),"Produto não cadastrado",VLOOKUP(A890,'Cadastro-Estoque'!A:J,2,FALSE)))</f>
        <v/>
      </c>
      <c r="H890" s="141" t="str">
        <f>IF(ISERROR(VLOOKUP(A890,'Cadastro-Estoque'!A:J,1,FALSE)),"",VLOOKUP(A890,'Cadastro-Estoque'!A:J,3,FALSE))</f>
        <v/>
      </c>
    </row>
    <row r="891" spans="5:8">
      <c r="E891" s="140" t="str">
        <f t="shared" si="13"/>
        <v/>
      </c>
      <c r="F891" s="141" t="str">
        <f>IF(ISERROR(VLOOKUP(A891,'Cadastro-Estoque'!A:J,1,FALSE)),"",VLOOKUP(A891,'Cadastro-Estoque'!A:J,4,FALSE))</f>
        <v/>
      </c>
      <c r="G891" s="141" t="str">
        <f>IF(ISBLANK(A891),"",IF(ISERROR(VLOOKUP(A891,'Cadastro-Estoque'!A:J,1,FALSE)),"Produto não cadastrado",VLOOKUP(A891,'Cadastro-Estoque'!A:J,2,FALSE)))</f>
        <v/>
      </c>
      <c r="H891" s="141" t="str">
        <f>IF(ISERROR(VLOOKUP(A891,'Cadastro-Estoque'!A:J,1,FALSE)),"",VLOOKUP(A891,'Cadastro-Estoque'!A:J,3,FALSE))</f>
        <v/>
      </c>
    </row>
    <row r="892" spans="5:8">
      <c r="E892" s="140" t="str">
        <f t="shared" si="13"/>
        <v/>
      </c>
      <c r="F892" s="141" t="str">
        <f>IF(ISERROR(VLOOKUP(A892,'Cadastro-Estoque'!A:J,1,FALSE)),"",VLOOKUP(A892,'Cadastro-Estoque'!A:J,4,FALSE))</f>
        <v/>
      </c>
      <c r="G892" s="141" t="str">
        <f>IF(ISBLANK(A892),"",IF(ISERROR(VLOOKUP(A892,'Cadastro-Estoque'!A:J,1,FALSE)),"Produto não cadastrado",VLOOKUP(A892,'Cadastro-Estoque'!A:J,2,FALSE)))</f>
        <v/>
      </c>
      <c r="H892" s="141" t="str">
        <f>IF(ISERROR(VLOOKUP(A892,'Cadastro-Estoque'!A:J,1,FALSE)),"",VLOOKUP(A892,'Cadastro-Estoque'!A:J,3,FALSE))</f>
        <v/>
      </c>
    </row>
    <row r="893" spans="5:8">
      <c r="E893" s="140" t="str">
        <f t="shared" si="13"/>
        <v/>
      </c>
      <c r="F893" s="141" t="str">
        <f>IF(ISERROR(VLOOKUP(A893,'Cadastro-Estoque'!A:J,1,FALSE)),"",VLOOKUP(A893,'Cadastro-Estoque'!A:J,4,FALSE))</f>
        <v/>
      </c>
      <c r="G893" s="141" t="str">
        <f>IF(ISBLANK(A893),"",IF(ISERROR(VLOOKUP(A893,'Cadastro-Estoque'!A:J,1,FALSE)),"Produto não cadastrado",VLOOKUP(A893,'Cadastro-Estoque'!A:J,2,FALSE)))</f>
        <v/>
      </c>
      <c r="H893" s="141" t="str">
        <f>IF(ISERROR(VLOOKUP(A893,'Cadastro-Estoque'!A:J,1,FALSE)),"",VLOOKUP(A893,'Cadastro-Estoque'!A:J,3,FALSE))</f>
        <v/>
      </c>
    </row>
    <row r="894" spans="5:8">
      <c r="E894" s="140" t="str">
        <f t="shared" si="13"/>
        <v/>
      </c>
      <c r="F894" s="141" t="str">
        <f>IF(ISERROR(VLOOKUP(A894,'Cadastro-Estoque'!A:J,1,FALSE)),"",VLOOKUP(A894,'Cadastro-Estoque'!A:J,4,FALSE))</f>
        <v/>
      </c>
      <c r="G894" s="141" t="str">
        <f>IF(ISBLANK(A894),"",IF(ISERROR(VLOOKUP(A894,'Cadastro-Estoque'!A:J,1,FALSE)),"Produto não cadastrado",VLOOKUP(A894,'Cadastro-Estoque'!A:J,2,FALSE)))</f>
        <v/>
      </c>
      <c r="H894" s="141" t="str">
        <f>IF(ISERROR(VLOOKUP(A894,'Cadastro-Estoque'!A:J,1,FALSE)),"",VLOOKUP(A894,'Cadastro-Estoque'!A:J,3,FALSE))</f>
        <v/>
      </c>
    </row>
    <row r="895" spans="5:8">
      <c r="E895" s="140" t="str">
        <f t="shared" si="13"/>
        <v/>
      </c>
      <c r="F895" s="141" t="str">
        <f>IF(ISERROR(VLOOKUP(A895,'Cadastro-Estoque'!A:J,1,FALSE)),"",VLOOKUP(A895,'Cadastro-Estoque'!A:J,4,FALSE))</f>
        <v/>
      </c>
      <c r="G895" s="141" t="str">
        <f>IF(ISBLANK(A895),"",IF(ISERROR(VLOOKUP(A895,'Cadastro-Estoque'!A:J,1,FALSE)),"Produto não cadastrado",VLOOKUP(A895,'Cadastro-Estoque'!A:J,2,FALSE)))</f>
        <v/>
      </c>
      <c r="H895" s="141" t="str">
        <f>IF(ISERROR(VLOOKUP(A895,'Cadastro-Estoque'!A:J,1,FALSE)),"",VLOOKUP(A895,'Cadastro-Estoque'!A:J,3,FALSE))</f>
        <v/>
      </c>
    </row>
    <row r="896" spans="5:8">
      <c r="E896" s="140" t="str">
        <f t="shared" si="13"/>
        <v/>
      </c>
      <c r="F896" s="141" t="str">
        <f>IF(ISERROR(VLOOKUP(A896,'Cadastro-Estoque'!A:J,1,FALSE)),"",VLOOKUP(A896,'Cadastro-Estoque'!A:J,4,FALSE))</f>
        <v/>
      </c>
      <c r="G896" s="141" t="str">
        <f>IF(ISBLANK(A896),"",IF(ISERROR(VLOOKUP(A896,'Cadastro-Estoque'!A:J,1,FALSE)),"Produto não cadastrado",VLOOKUP(A896,'Cadastro-Estoque'!A:J,2,FALSE)))</f>
        <v/>
      </c>
      <c r="H896" s="141" t="str">
        <f>IF(ISERROR(VLOOKUP(A896,'Cadastro-Estoque'!A:J,1,FALSE)),"",VLOOKUP(A896,'Cadastro-Estoque'!A:J,3,FALSE))</f>
        <v/>
      </c>
    </row>
    <row r="897" spans="5:8">
      <c r="E897" s="140" t="str">
        <f t="shared" si="13"/>
        <v/>
      </c>
      <c r="F897" s="141" t="str">
        <f>IF(ISERROR(VLOOKUP(A897,'Cadastro-Estoque'!A:J,1,FALSE)),"",VLOOKUP(A897,'Cadastro-Estoque'!A:J,4,FALSE))</f>
        <v/>
      </c>
      <c r="G897" s="141" t="str">
        <f>IF(ISBLANK(A897),"",IF(ISERROR(VLOOKUP(A897,'Cadastro-Estoque'!A:J,1,FALSE)),"Produto não cadastrado",VLOOKUP(A897,'Cadastro-Estoque'!A:J,2,FALSE)))</f>
        <v/>
      </c>
      <c r="H897" s="141" t="str">
        <f>IF(ISERROR(VLOOKUP(A897,'Cadastro-Estoque'!A:J,1,FALSE)),"",VLOOKUP(A897,'Cadastro-Estoque'!A:J,3,FALSE))</f>
        <v/>
      </c>
    </row>
    <row r="898" spans="5:8">
      <c r="E898" s="140" t="str">
        <f t="shared" si="13"/>
        <v/>
      </c>
      <c r="F898" s="141" t="str">
        <f>IF(ISERROR(VLOOKUP(A898,'Cadastro-Estoque'!A:J,1,FALSE)),"",VLOOKUP(A898,'Cadastro-Estoque'!A:J,4,FALSE))</f>
        <v/>
      </c>
      <c r="G898" s="141" t="str">
        <f>IF(ISBLANK(A898),"",IF(ISERROR(VLOOKUP(A898,'Cadastro-Estoque'!A:J,1,FALSE)),"Produto não cadastrado",VLOOKUP(A898,'Cadastro-Estoque'!A:J,2,FALSE)))</f>
        <v/>
      </c>
      <c r="H898" s="141" t="str">
        <f>IF(ISERROR(VLOOKUP(A898,'Cadastro-Estoque'!A:J,1,FALSE)),"",VLOOKUP(A898,'Cadastro-Estoque'!A:J,3,FALSE))</f>
        <v/>
      </c>
    </row>
    <row r="899" spans="5:8">
      <c r="E899" s="140" t="str">
        <f t="shared" si="13"/>
        <v/>
      </c>
      <c r="F899" s="141" t="str">
        <f>IF(ISERROR(VLOOKUP(A899,'Cadastro-Estoque'!A:J,1,FALSE)),"",VLOOKUP(A899,'Cadastro-Estoque'!A:J,4,FALSE))</f>
        <v/>
      </c>
      <c r="G899" s="141" t="str">
        <f>IF(ISBLANK(A899),"",IF(ISERROR(VLOOKUP(A899,'Cadastro-Estoque'!A:J,1,FALSE)),"Produto não cadastrado",VLOOKUP(A899,'Cadastro-Estoque'!A:J,2,FALSE)))</f>
        <v/>
      </c>
      <c r="H899" s="141" t="str">
        <f>IF(ISERROR(VLOOKUP(A899,'Cadastro-Estoque'!A:J,1,FALSE)),"",VLOOKUP(A899,'Cadastro-Estoque'!A:J,3,FALSE))</f>
        <v/>
      </c>
    </row>
    <row r="900" spans="5:8">
      <c r="E900" s="140" t="str">
        <f t="shared" ref="E900:E963" si="14">IF(ISBLANK(A900),"",C900*D900)</f>
        <v/>
      </c>
      <c r="F900" s="141" t="str">
        <f>IF(ISERROR(VLOOKUP(A900,'Cadastro-Estoque'!A:J,1,FALSE)),"",VLOOKUP(A900,'Cadastro-Estoque'!A:J,4,FALSE))</f>
        <v/>
      </c>
      <c r="G900" s="141" t="str">
        <f>IF(ISBLANK(A900),"",IF(ISERROR(VLOOKUP(A900,'Cadastro-Estoque'!A:J,1,FALSE)),"Produto não cadastrado",VLOOKUP(A900,'Cadastro-Estoque'!A:J,2,FALSE)))</f>
        <v/>
      </c>
      <c r="H900" s="141" t="str">
        <f>IF(ISERROR(VLOOKUP(A900,'Cadastro-Estoque'!A:J,1,FALSE)),"",VLOOKUP(A900,'Cadastro-Estoque'!A:J,3,FALSE))</f>
        <v/>
      </c>
    </row>
    <row r="901" spans="5:8">
      <c r="E901" s="140" t="str">
        <f t="shared" si="14"/>
        <v/>
      </c>
      <c r="F901" s="141" t="str">
        <f>IF(ISERROR(VLOOKUP(A901,'Cadastro-Estoque'!A:J,1,FALSE)),"",VLOOKUP(A901,'Cadastro-Estoque'!A:J,4,FALSE))</f>
        <v/>
      </c>
      <c r="G901" s="141" t="str">
        <f>IF(ISBLANK(A901),"",IF(ISERROR(VLOOKUP(A901,'Cadastro-Estoque'!A:J,1,FALSE)),"Produto não cadastrado",VLOOKUP(A901,'Cadastro-Estoque'!A:J,2,FALSE)))</f>
        <v/>
      </c>
      <c r="H901" s="141" t="str">
        <f>IF(ISERROR(VLOOKUP(A901,'Cadastro-Estoque'!A:J,1,FALSE)),"",VLOOKUP(A901,'Cadastro-Estoque'!A:J,3,FALSE))</f>
        <v/>
      </c>
    </row>
    <row r="902" spans="5:8">
      <c r="E902" s="140" t="str">
        <f t="shared" si="14"/>
        <v/>
      </c>
      <c r="F902" s="141" t="str">
        <f>IF(ISERROR(VLOOKUP(A902,'Cadastro-Estoque'!A:J,1,FALSE)),"",VLOOKUP(A902,'Cadastro-Estoque'!A:J,4,FALSE))</f>
        <v/>
      </c>
      <c r="G902" s="141" t="str">
        <f>IF(ISBLANK(A902),"",IF(ISERROR(VLOOKUP(A902,'Cadastro-Estoque'!A:J,1,FALSE)),"Produto não cadastrado",VLOOKUP(A902,'Cadastro-Estoque'!A:J,2,FALSE)))</f>
        <v/>
      </c>
      <c r="H902" s="141" t="str">
        <f>IF(ISERROR(VLOOKUP(A902,'Cadastro-Estoque'!A:J,1,FALSE)),"",VLOOKUP(A902,'Cadastro-Estoque'!A:J,3,FALSE))</f>
        <v/>
      </c>
    </row>
    <row r="903" spans="5:8">
      <c r="E903" s="140" t="str">
        <f t="shared" si="14"/>
        <v/>
      </c>
      <c r="F903" s="141" t="str">
        <f>IF(ISERROR(VLOOKUP(A903,'Cadastro-Estoque'!A:J,1,FALSE)),"",VLOOKUP(A903,'Cadastro-Estoque'!A:J,4,FALSE))</f>
        <v/>
      </c>
      <c r="G903" s="141" t="str">
        <f>IF(ISBLANK(A903),"",IF(ISERROR(VLOOKUP(A903,'Cadastro-Estoque'!A:J,1,FALSE)),"Produto não cadastrado",VLOOKUP(A903,'Cadastro-Estoque'!A:J,2,FALSE)))</f>
        <v/>
      </c>
      <c r="H903" s="141" t="str">
        <f>IF(ISERROR(VLOOKUP(A903,'Cadastro-Estoque'!A:J,1,FALSE)),"",VLOOKUP(A903,'Cadastro-Estoque'!A:J,3,FALSE))</f>
        <v/>
      </c>
    </row>
    <row r="904" spans="5:8">
      <c r="E904" s="140" t="str">
        <f t="shared" si="14"/>
        <v/>
      </c>
      <c r="F904" s="141" t="str">
        <f>IF(ISERROR(VLOOKUP(A904,'Cadastro-Estoque'!A:J,1,FALSE)),"",VLOOKUP(A904,'Cadastro-Estoque'!A:J,4,FALSE))</f>
        <v/>
      </c>
      <c r="G904" s="141" t="str">
        <f>IF(ISBLANK(A904),"",IF(ISERROR(VLOOKUP(A904,'Cadastro-Estoque'!A:J,1,FALSE)),"Produto não cadastrado",VLOOKUP(A904,'Cadastro-Estoque'!A:J,2,FALSE)))</f>
        <v/>
      </c>
      <c r="H904" s="141" t="str">
        <f>IF(ISERROR(VLOOKUP(A904,'Cadastro-Estoque'!A:J,1,FALSE)),"",VLOOKUP(A904,'Cadastro-Estoque'!A:J,3,FALSE))</f>
        <v/>
      </c>
    </row>
    <row r="905" spans="5:8">
      <c r="E905" s="140" t="str">
        <f t="shared" si="14"/>
        <v/>
      </c>
      <c r="F905" s="141" t="str">
        <f>IF(ISERROR(VLOOKUP(A905,'Cadastro-Estoque'!A:J,1,FALSE)),"",VLOOKUP(A905,'Cadastro-Estoque'!A:J,4,FALSE))</f>
        <v/>
      </c>
      <c r="G905" s="141" t="str">
        <f>IF(ISBLANK(A905),"",IF(ISERROR(VLOOKUP(A905,'Cadastro-Estoque'!A:J,1,FALSE)),"Produto não cadastrado",VLOOKUP(A905,'Cadastro-Estoque'!A:J,2,FALSE)))</f>
        <v/>
      </c>
      <c r="H905" s="141" t="str">
        <f>IF(ISERROR(VLOOKUP(A905,'Cadastro-Estoque'!A:J,1,FALSE)),"",VLOOKUP(A905,'Cadastro-Estoque'!A:J,3,FALSE))</f>
        <v/>
      </c>
    </row>
    <row r="906" spans="5:8">
      <c r="E906" s="140" t="str">
        <f t="shared" si="14"/>
        <v/>
      </c>
      <c r="F906" s="141" t="str">
        <f>IF(ISERROR(VLOOKUP(A906,'Cadastro-Estoque'!A:J,1,FALSE)),"",VLOOKUP(A906,'Cadastro-Estoque'!A:J,4,FALSE))</f>
        <v/>
      </c>
      <c r="G906" s="141" t="str">
        <f>IF(ISBLANK(A906),"",IF(ISERROR(VLOOKUP(A906,'Cadastro-Estoque'!A:J,1,FALSE)),"Produto não cadastrado",VLOOKUP(A906,'Cadastro-Estoque'!A:J,2,FALSE)))</f>
        <v/>
      </c>
      <c r="H906" s="141" t="str">
        <f>IF(ISERROR(VLOOKUP(A906,'Cadastro-Estoque'!A:J,1,FALSE)),"",VLOOKUP(A906,'Cadastro-Estoque'!A:J,3,FALSE))</f>
        <v/>
      </c>
    </row>
    <row r="907" spans="5:8">
      <c r="E907" s="140" t="str">
        <f t="shared" si="14"/>
        <v/>
      </c>
      <c r="F907" s="141" t="str">
        <f>IF(ISERROR(VLOOKUP(A907,'Cadastro-Estoque'!A:J,1,FALSE)),"",VLOOKUP(A907,'Cadastro-Estoque'!A:J,4,FALSE))</f>
        <v/>
      </c>
      <c r="G907" s="141" t="str">
        <f>IF(ISBLANK(A907),"",IF(ISERROR(VLOOKUP(A907,'Cadastro-Estoque'!A:J,1,FALSE)),"Produto não cadastrado",VLOOKUP(A907,'Cadastro-Estoque'!A:J,2,FALSE)))</f>
        <v/>
      </c>
      <c r="H907" s="141" t="str">
        <f>IF(ISERROR(VLOOKUP(A907,'Cadastro-Estoque'!A:J,1,FALSE)),"",VLOOKUP(A907,'Cadastro-Estoque'!A:J,3,FALSE))</f>
        <v/>
      </c>
    </row>
    <row r="908" spans="5:8">
      <c r="E908" s="140" t="str">
        <f t="shared" si="14"/>
        <v/>
      </c>
      <c r="F908" s="141" t="str">
        <f>IF(ISERROR(VLOOKUP(A908,'Cadastro-Estoque'!A:J,1,FALSE)),"",VLOOKUP(A908,'Cadastro-Estoque'!A:J,4,FALSE))</f>
        <v/>
      </c>
      <c r="G908" s="141" t="str">
        <f>IF(ISBLANK(A908),"",IF(ISERROR(VLOOKUP(A908,'Cadastro-Estoque'!A:J,1,FALSE)),"Produto não cadastrado",VLOOKUP(A908,'Cadastro-Estoque'!A:J,2,FALSE)))</f>
        <v/>
      </c>
      <c r="H908" s="141" t="str">
        <f>IF(ISERROR(VLOOKUP(A908,'Cadastro-Estoque'!A:J,1,FALSE)),"",VLOOKUP(A908,'Cadastro-Estoque'!A:J,3,FALSE))</f>
        <v/>
      </c>
    </row>
    <row r="909" spans="5:8">
      <c r="E909" s="140" t="str">
        <f t="shared" si="14"/>
        <v/>
      </c>
      <c r="F909" s="141" t="str">
        <f>IF(ISERROR(VLOOKUP(A909,'Cadastro-Estoque'!A:J,1,FALSE)),"",VLOOKUP(A909,'Cadastro-Estoque'!A:J,4,FALSE))</f>
        <v/>
      </c>
      <c r="G909" s="141" t="str">
        <f>IF(ISBLANK(A909),"",IF(ISERROR(VLOOKUP(A909,'Cadastro-Estoque'!A:J,1,FALSE)),"Produto não cadastrado",VLOOKUP(A909,'Cadastro-Estoque'!A:J,2,FALSE)))</f>
        <v/>
      </c>
      <c r="H909" s="141" t="str">
        <f>IF(ISERROR(VLOOKUP(A909,'Cadastro-Estoque'!A:J,1,FALSE)),"",VLOOKUP(A909,'Cadastro-Estoque'!A:J,3,FALSE))</f>
        <v/>
      </c>
    </row>
    <row r="910" spans="5:8">
      <c r="E910" s="140" t="str">
        <f t="shared" si="14"/>
        <v/>
      </c>
      <c r="F910" s="141" t="str">
        <f>IF(ISERROR(VLOOKUP(A910,'Cadastro-Estoque'!A:J,1,FALSE)),"",VLOOKUP(A910,'Cadastro-Estoque'!A:J,4,FALSE))</f>
        <v/>
      </c>
      <c r="G910" s="141" t="str">
        <f>IF(ISBLANK(A910),"",IF(ISERROR(VLOOKUP(A910,'Cadastro-Estoque'!A:J,1,FALSE)),"Produto não cadastrado",VLOOKUP(A910,'Cadastro-Estoque'!A:J,2,FALSE)))</f>
        <v/>
      </c>
      <c r="H910" s="141" t="str">
        <f>IF(ISERROR(VLOOKUP(A910,'Cadastro-Estoque'!A:J,1,FALSE)),"",VLOOKUP(A910,'Cadastro-Estoque'!A:J,3,FALSE))</f>
        <v/>
      </c>
    </row>
    <row r="911" spans="5:8">
      <c r="E911" s="140" t="str">
        <f t="shared" si="14"/>
        <v/>
      </c>
      <c r="F911" s="141" t="str">
        <f>IF(ISERROR(VLOOKUP(A911,'Cadastro-Estoque'!A:J,1,FALSE)),"",VLOOKUP(A911,'Cadastro-Estoque'!A:J,4,FALSE))</f>
        <v/>
      </c>
      <c r="G911" s="141" t="str">
        <f>IF(ISBLANK(A911),"",IF(ISERROR(VLOOKUP(A911,'Cadastro-Estoque'!A:J,1,FALSE)),"Produto não cadastrado",VLOOKUP(A911,'Cadastro-Estoque'!A:J,2,FALSE)))</f>
        <v/>
      </c>
      <c r="H911" s="141" t="str">
        <f>IF(ISERROR(VLOOKUP(A911,'Cadastro-Estoque'!A:J,1,FALSE)),"",VLOOKUP(A911,'Cadastro-Estoque'!A:J,3,FALSE))</f>
        <v/>
      </c>
    </row>
    <row r="912" spans="5:8">
      <c r="E912" s="140" t="str">
        <f t="shared" si="14"/>
        <v/>
      </c>
      <c r="F912" s="141" t="str">
        <f>IF(ISERROR(VLOOKUP(A912,'Cadastro-Estoque'!A:J,1,FALSE)),"",VLOOKUP(A912,'Cadastro-Estoque'!A:J,4,FALSE))</f>
        <v/>
      </c>
      <c r="G912" s="141" t="str">
        <f>IF(ISBLANK(A912),"",IF(ISERROR(VLOOKUP(A912,'Cadastro-Estoque'!A:J,1,FALSE)),"Produto não cadastrado",VLOOKUP(A912,'Cadastro-Estoque'!A:J,2,FALSE)))</f>
        <v/>
      </c>
      <c r="H912" s="141" t="str">
        <f>IF(ISERROR(VLOOKUP(A912,'Cadastro-Estoque'!A:J,1,FALSE)),"",VLOOKUP(A912,'Cadastro-Estoque'!A:J,3,FALSE))</f>
        <v/>
      </c>
    </row>
    <row r="913" spans="5:8">
      <c r="E913" s="140" t="str">
        <f t="shared" si="14"/>
        <v/>
      </c>
      <c r="F913" s="141" t="str">
        <f>IF(ISERROR(VLOOKUP(A913,'Cadastro-Estoque'!A:J,1,FALSE)),"",VLOOKUP(A913,'Cadastro-Estoque'!A:J,4,FALSE))</f>
        <v/>
      </c>
      <c r="G913" s="141" t="str">
        <f>IF(ISBLANK(A913),"",IF(ISERROR(VLOOKUP(A913,'Cadastro-Estoque'!A:J,1,FALSE)),"Produto não cadastrado",VLOOKUP(A913,'Cadastro-Estoque'!A:J,2,FALSE)))</f>
        <v/>
      </c>
      <c r="H913" s="141" t="str">
        <f>IF(ISERROR(VLOOKUP(A913,'Cadastro-Estoque'!A:J,1,FALSE)),"",VLOOKUP(A913,'Cadastro-Estoque'!A:J,3,FALSE))</f>
        <v/>
      </c>
    </row>
    <row r="914" spans="5:8">
      <c r="E914" s="140" t="str">
        <f t="shared" si="14"/>
        <v/>
      </c>
      <c r="F914" s="141" t="str">
        <f>IF(ISERROR(VLOOKUP(A914,'Cadastro-Estoque'!A:J,1,FALSE)),"",VLOOKUP(A914,'Cadastro-Estoque'!A:J,4,FALSE))</f>
        <v/>
      </c>
      <c r="G914" s="141" t="str">
        <f>IF(ISBLANK(A914),"",IF(ISERROR(VLOOKUP(A914,'Cadastro-Estoque'!A:J,1,FALSE)),"Produto não cadastrado",VLOOKUP(A914,'Cadastro-Estoque'!A:J,2,FALSE)))</f>
        <v/>
      </c>
      <c r="H914" s="141" t="str">
        <f>IF(ISERROR(VLOOKUP(A914,'Cadastro-Estoque'!A:J,1,FALSE)),"",VLOOKUP(A914,'Cadastro-Estoque'!A:J,3,FALSE))</f>
        <v/>
      </c>
    </row>
    <row r="915" spans="5:8">
      <c r="E915" s="140" t="str">
        <f t="shared" si="14"/>
        <v/>
      </c>
      <c r="F915" s="141" t="str">
        <f>IF(ISERROR(VLOOKUP(A915,'Cadastro-Estoque'!A:J,1,FALSE)),"",VLOOKUP(A915,'Cadastro-Estoque'!A:J,4,FALSE))</f>
        <v/>
      </c>
      <c r="G915" s="141" t="str">
        <f>IF(ISBLANK(A915),"",IF(ISERROR(VLOOKUP(A915,'Cadastro-Estoque'!A:J,1,FALSE)),"Produto não cadastrado",VLOOKUP(A915,'Cadastro-Estoque'!A:J,2,FALSE)))</f>
        <v/>
      </c>
      <c r="H915" s="141" t="str">
        <f>IF(ISERROR(VLOOKUP(A915,'Cadastro-Estoque'!A:J,1,FALSE)),"",VLOOKUP(A915,'Cadastro-Estoque'!A:J,3,FALSE))</f>
        <v/>
      </c>
    </row>
    <row r="916" spans="5:8">
      <c r="E916" s="140" t="str">
        <f t="shared" si="14"/>
        <v/>
      </c>
      <c r="F916" s="141" t="str">
        <f>IF(ISERROR(VLOOKUP(A916,'Cadastro-Estoque'!A:J,1,FALSE)),"",VLOOKUP(A916,'Cadastro-Estoque'!A:J,4,FALSE))</f>
        <v/>
      </c>
      <c r="G916" s="141" t="str">
        <f>IF(ISBLANK(A916),"",IF(ISERROR(VLOOKUP(A916,'Cadastro-Estoque'!A:J,1,FALSE)),"Produto não cadastrado",VLOOKUP(A916,'Cadastro-Estoque'!A:J,2,FALSE)))</f>
        <v/>
      </c>
      <c r="H916" s="141" t="str">
        <f>IF(ISERROR(VLOOKUP(A916,'Cadastro-Estoque'!A:J,1,FALSE)),"",VLOOKUP(A916,'Cadastro-Estoque'!A:J,3,FALSE))</f>
        <v/>
      </c>
    </row>
    <row r="917" spans="5:8">
      <c r="E917" s="140" t="str">
        <f t="shared" si="14"/>
        <v/>
      </c>
      <c r="F917" s="141" t="str">
        <f>IF(ISERROR(VLOOKUP(A917,'Cadastro-Estoque'!A:J,1,FALSE)),"",VLOOKUP(A917,'Cadastro-Estoque'!A:J,4,FALSE))</f>
        <v/>
      </c>
      <c r="G917" s="141" t="str">
        <f>IF(ISBLANK(A917),"",IF(ISERROR(VLOOKUP(A917,'Cadastro-Estoque'!A:J,1,FALSE)),"Produto não cadastrado",VLOOKUP(A917,'Cadastro-Estoque'!A:J,2,FALSE)))</f>
        <v/>
      </c>
      <c r="H917" s="141" t="str">
        <f>IF(ISERROR(VLOOKUP(A917,'Cadastro-Estoque'!A:J,1,FALSE)),"",VLOOKUP(A917,'Cadastro-Estoque'!A:J,3,FALSE))</f>
        <v/>
      </c>
    </row>
    <row r="918" spans="5:8">
      <c r="E918" s="140" t="str">
        <f t="shared" si="14"/>
        <v/>
      </c>
      <c r="F918" s="141" t="str">
        <f>IF(ISERROR(VLOOKUP(A918,'Cadastro-Estoque'!A:J,1,FALSE)),"",VLOOKUP(A918,'Cadastro-Estoque'!A:J,4,FALSE))</f>
        <v/>
      </c>
      <c r="G918" s="141" t="str">
        <f>IF(ISBLANK(A918),"",IF(ISERROR(VLOOKUP(A918,'Cadastro-Estoque'!A:J,1,FALSE)),"Produto não cadastrado",VLOOKUP(A918,'Cadastro-Estoque'!A:J,2,FALSE)))</f>
        <v/>
      </c>
      <c r="H918" s="141" t="str">
        <f>IF(ISERROR(VLOOKUP(A918,'Cadastro-Estoque'!A:J,1,FALSE)),"",VLOOKUP(A918,'Cadastro-Estoque'!A:J,3,FALSE))</f>
        <v/>
      </c>
    </row>
    <row r="919" spans="5:8">
      <c r="E919" s="140" t="str">
        <f t="shared" si="14"/>
        <v/>
      </c>
      <c r="F919" s="141" t="str">
        <f>IF(ISERROR(VLOOKUP(A919,'Cadastro-Estoque'!A:J,1,FALSE)),"",VLOOKUP(A919,'Cadastro-Estoque'!A:J,4,FALSE))</f>
        <v/>
      </c>
      <c r="G919" s="141" t="str">
        <f>IF(ISBLANK(A919),"",IF(ISERROR(VLOOKUP(A919,'Cadastro-Estoque'!A:J,1,FALSE)),"Produto não cadastrado",VLOOKUP(A919,'Cadastro-Estoque'!A:J,2,FALSE)))</f>
        <v/>
      </c>
      <c r="H919" s="141" t="str">
        <f>IF(ISERROR(VLOOKUP(A919,'Cadastro-Estoque'!A:J,1,FALSE)),"",VLOOKUP(A919,'Cadastro-Estoque'!A:J,3,FALSE))</f>
        <v/>
      </c>
    </row>
    <row r="920" spans="5:8">
      <c r="E920" s="140" t="str">
        <f t="shared" si="14"/>
        <v/>
      </c>
      <c r="F920" s="141" t="str">
        <f>IF(ISERROR(VLOOKUP(A920,'Cadastro-Estoque'!A:J,1,FALSE)),"",VLOOKUP(A920,'Cadastro-Estoque'!A:J,4,FALSE))</f>
        <v/>
      </c>
      <c r="G920" s="141" t="str">
        <f>IF(ISBLANK(A920),"",IF(ISERROR(VLOOKUP(A920,'Cadastro-Estoque'!A:J,1,FALSE)),"Produto não cadastrado",VLOOKUP(A920,'Cadastro-Estoque'!A:J,2,FALSE)))</f>
        <v/>
      </c>
      <c r="H920" s="141" t="str">
        <f>IF(ISERROR(VLOOKUP(A920,'Cadastro-Estoque'!A:J,1,FALSE)),"",VLOOKUP(A920,'Cadastro-Estoque'!A:J,3,FALSE))</f>
        <v/>
      </c>
    </row>
    <row r="921" spans="5:8">
      <c r="E921" s="140" t="str">
        <f t="shared" si="14"/>
        <v/>
      </c>
      <c r="F921" s="141" t="str">
        <f>IF(ISERROR(VLOOKUP(A921,'Cadastro-Estoque'!A:J,1,FALSE)),"",VLOOKUP(A921,'Cadastro-Estoque'!A:J,4,FALSE))</f>
        <v/>
      </c>
      <c r="G921" s="141" t="str">
        <f>IF(ISBLANK(A921),"",IF(ISERROR(VLOOKUP(A921,'Cadastro-Estoque'!A:J,1,FALSE)),"Produto não cadastrado",VLOOKUP(A921,'Cadastro-Estoque'!A:J,2,FALSE)))</f>
        <v/>
      </c>
      <c r="H921" s="141" t="str">
        <f>IF(ISERROR(VLOOKUP(A921,'Cadastro-Estoque'!A:J,1,FALSE)),"",VLOOKUP(A921,'Cadastro-Estoque'!A:J,3,FALSE))</f>
        <v/>
      </c>
    </row>
    <row r="922" spans="5:8">
      <c r="E922" s="140" t="str">
        <f t="shared" si="14"/>
        <v/>
      </c>
      <c r="F922" s="141" t="str">
        <f>IF(ISERROR(VLOOKUP(A922,'Cadastro-Estoque'!A:J,1,FALSE)),"",VLOOKUP(A922,'Cadastro-Estoque'!A:J,4,FALSE))</f>
        <v/>
      </c>
      <c r="G922" s="141" t="str">
        <f>IF(ISBLANK(A922),"",IF(ISERROR(VLOOKUP(A922,'Cadastro-Estoque'!A:J,1,FALSE)),"Produto não cadastrado",VLOOKUP(A922,'Cadastro-Estoque'!A:J,2,FALSE)))</f>
        <v/>
      </c>
      <c r="H922" s="141" t="str">
        <f>IF(ISERROR(VLOOKUP(A922,'Cadastro-Estoque'!A:J,1,FALSE)),"",VLOOKUP(A922,'Cadastro-Estoque'!A:J,3,FALSE))</f>
        <v/>
      </c>
    </row>
    <row r="923" spans="5:8">
      <c r="E923" s="140" t="str">
        <f t="shared" si="14"/>
        <v/>
      </c>
      <c r="F923" s="141" t="str">
        <f>IF(ISERROR(VLOOKUP(A923,'Cadastro-Estoque'!A:J,1,FALSE)),"",VLOOKUP(A923,'Cadastro-Estoque'!A:J,4,FALSE))</f>
        <v/>
      </c>
      <c r="G923" s="141" t="str">
        <f>IF(ISBLANK(A923),"",IF(ISERROR(VLOOKUP(A923,'Cadastro-Estoque'!A:J,1,FALSE)),"Produto não cadastrado",VLOOKUP(A923,'Cadastro-Estoque'!A:J,2,FALSE)))</f>
        <v/>
      </c>
      <c r="H923" s="141" t="str">
        <f>IF(ISERROR(VLOOKUP(A923,'Cadastro-Estoque'!A:J,1,FALSE)),"",VLOOKUP(A923,'Cadastro-Estoque'!A:J,3,FALSE))</f>
        <v/>
      </c>
    </row>
    <row r="924" spans="5:8">
      <c r="E924" s="140" t="str">
        <f t="shared" si="14"/>
        <v/>
      </c>
      <c r="F924" s="141" t="str">
        <f>IF(ISERROR(VLOOKUP(A924,'Cadastro-Estoque'!A:J,1,FALSE)),"",VLOOKUP(A924,'Cadastro-Estoque'!A:J,4,FALSE))</f>
        <v/>
      </c>
      <c r="G924" s="141" t="str">
        <f>IF(ISBLANK(A924),"",IF(ISERROR(VLOOKUP(A924,'Cadastro-Estoque'!A:J,1,FALSE)),"Produto não cadastrado",VLOOKUP(A924,'Cadastro-Estoque'!A:J,2,FALSE)))</f>
        <v/>
      </c>
      <c r="H924" s="141" t="str">
        <f>IF(ISERROR(VLOOKUP(A924,'Cadastro-Estoque'!A:J,1,FALSE)),"",VLOOKUP(A924,'Cadastro-Estoque'!A:J,3,FALSE))</f>
        <v/>
      </c>
    </row>
    <row r="925" spans="5:8">
      <c r="E925" s="140" t="str">
        <f t="shared" si="14"/>
        <v/>
      </c>
      <c r="F925" s="141" t="str">
        <f>IF(ISERROR(VLOOKUP(A925,'Cadastro-Estoque'!A:J,1,FALSE)),"",VLOOKUP(A925,'Cadastro-Estoque'!A:J,4,FALSE))</f>
        <v/>
      </c>
      <c r="G925" s="141" t="str">
        <f>IF(ISBLANK(A925),"",IF(ISERROR(VLOOKUP(A925,'Cadastro-Estoque'!A:J,1,FALSE)),"Produto não cadastrado",VLOOKUP(A925,'Cadastro-Estoque'!A:J,2,FALSE)))</f>
        <v/>
      </c>
      <c r="H925" s="141" t="str">
        <f>IF(ISERROR(VLOOKUP(A925,'Cadastro-Estoque'!A:J,1,FALSE)),"",VLOOKUP(A925,'Cadastro-Estoque'!A:J,3,FALSE))</f>
        <v/>
      </c>
    </row>
    <row r="926" spans="5:8">
      <c r="E926" s="140" t="str">
        <f t="shared" si="14"/>
        <v/>
      </c>
      <c r="F926" s="141" t="str">
        <f>IF(ISERROR(VLOOKUP(A926,'Cadastro-Estoque'!A:J,1,FALSE)),"",VLOOKUP(A926,'Cadastro-Estoque'!A:J,4,FALSE))</f>
        <v/>
      </c>
      <c r="G926" s="141" t="str">
        <f>IF(ISBLANK(A926),"",IF(ISERROR(VLOOKUP(A926,'Cadastro-Estoque'!A:J,1,FALSE)),"Produto não cadastrado",VLOOKUP(A926,'Cadastro-Estoque'!A:J,2,FALSE)))</f>
        <v/>
      </c>
      <c r="H926" s="141" t="str">
        <f>IF(ISERROR(VLOOKUP(A926,'Cadastro-Estoque'!A:J,1,FALSE)),"",VLOOKUP(A926,'Cadastro-Estoque'!A:J,3,FALSE))</f>
        <v/>
      </c>
    </row>
    <row r="927" spans="5:8">
      <c r="E927" s="140" t="str">
        <f t="shared" si="14"/>
        <v/>
      </c>
      <c r="F927" s="141" t="str">
        <f>IF(ISERROR(VLOOKUP(A927,'Cadastro-Estoque'!A:J,1,FALSE)),"",VLOOKUP(A927,'Cadastro-Estoque'!A:J,4,FALSE))</f>
        <v/>
      </c>
      <c r="G927" s="141" t="str">
        <f>IF(ISBLANK(A927),"",IF(ISERROR(VLOOKUP(A927,'Cadastro-Estoque'!A:J,1,FALSE)),"Produto não cadastrado",VLOOKUP(A927,'Cadastro-Estoque'!A:J,2,FALSE)))</f>
        <v/>
      </c>
      <c r="H927" s="141" t="str">
        <f>IF(ISERROR(VLOOKUP(A927,'Cadastro-Estoque'!A:J,1,FALSE)),"",VLOOKUP(A927,'Cadastro-Estoque'!A:J,3,FALSE))</f>
        <v/>
      </c>
    </row>
    <row r="928" spans="5:8">
      <c r="E928" s="140" t="str">
        <f t="shared" si="14"/>
        <v/>
      </c>
      <c r="F928" s="141" t="str">
        <f>IF(ISERROR(VLOOKUP(A928,'Cadastro-Estoque'!A:J,1,FALSE)),"",VLOOKUP(A928,'Cadastro-Estoque'!A:J,4,FALSE))</f>
        <v/>
      </c>
      <c r="G928" s="141" t="str">
        <f>IF(ISBLANK(A928),"",IF(ISERROR(VLOOKUP(A928,'Cadastro-Estoque'!A:J,1,FALSE)),"Produto não cadastrado",VLOOKUP(A928,'Cadastro-Estoque'!A:J,2,FALSE)))</f>
        <v/>
      </c>
      <c r="H928" s="141" t="str">
        <f>IF(ISERROR(VLOOKUP(A928,'Cadastro-Estoque'!A:J,1,FALSE)),"",VLOOKUP(A928,'Cadastro-Estoque'!A:J,3,FALSE))</f>
        <v/>
      </c>
    </row>
    <row r="929" spans="5:8">
      <c r="E929" s="140" t="str">
        <f t="shared" si="14"/>
        <v/>
      </c>
      <c r="F929" s="141" t="str">
        <f>IF(ISERROR(VLOOKUP(A929,'Cadastro-Estoque'!A:J,1,FALSE)),"",VLOOKUP(A929,'Cadastro-Estoque'!A:J,4,FALSE))</f>
        <v/>
      </c>
      <c r="G929" s="141" t="str">
        <f>IF(ISBLANK(A929),"",IF(ISERROR(VLOOKUP(A929,'Cadastro-Estoque'!A:J,1,FALSE)),"Produto não cadastrado",VLOOKUP(A929,'Cadastro-Estoque'!A:J,2,FALSE)))</f>
        <v/>
      </c>
      <c r="H929" s="141" t="str">
        <f>IF(ISERROR(VLOOKUP(A929,'Cadastro-Estoque'!A:J,1,FALSE)),"",VLOOKUP(A929,'Cadastro-Estoque'!A:J,3,FALSE))</f>
        <v/>
      </c>
    </row>
    <row r="930" spans="5:8">
      <c r="E930" s="140" t="str">
        <f t="shared" si="14"/>
        <v/>
      </c>
      <c r="F930" s="141" t="str">
        <f>IF(ISERROR(VLOOKUP(A930,'Cadastro-Estoque'!A:J,1,FALSE)),"",VLOOKUP(A930,'Cadastro-Estoque'!A:J,4,FALSE))</f>
        <v/>
      </c>
      <c r="G930" s="141" t="str">
        <f>IF(ISBLANK(A930),"",IF(ISERROR(VLOOKUP(A930,'Cadastro-Estoque'!A:J,1,FALSE)),"Produto não cadastrado",VLOOKUP(A930,'Cadastro-Estoque'!A:J,2,FALSE)))</f>
        <v/>
      </c>
      <c r="H930" s="141" t="str">
        <f>IF(ISERROR(VLOOKUP(A930,'Cadastro-Estoque'!A:J,1,FALSE)),"",VLOOKUP(A930,'Cadastro-Estoque'!A:J,3,FALSE))</f>
        <v/>
      </c>
    </row>
    <row r="931" spans="5:8">
      <c r="E931" s="140" t="str">
        <f t="shared" si="14"/>
        <v/>
      </c>
      <c r="F931" s="141" t="str">
        <f>IF(ISERROR(VLOOKUP(A931,'Cadastro-Estoque'!A:J,1,FALSE)),"",VLOOKUP(A931,'Cadastro-Estoque'!A:J,4,FALSE))</f>
        <v/>
      </c>
      <c r="G931" s="141" t="str">
        <f>IF(ISBLANK(A931),"",IF(ISERROR(VLOOKUP(A931,'Cadastro-Estoque'!A:J,1,FALSE)),"Produto não cadastrado",VLOOKUP(A931,'Cadastro-Estoque'!A:J,2,FALSE)))</f>
        <v/>
      </c>
      <c r="H931" s="141" t="str">
        <f>IF(ISERROR(VLOOKUP(A931,'Cadastro-Estoque'!A:J,1,FALSE)),"",VLOOKUP(A931,'Cadastro-Estoque'!A:J,3,FALSE))</f>
        <v/>
      </c>
    </row>
    <row r="932" spans="5:8">
      <c r="E932" s="140" t="str">
        <f t="shared" si="14"/>
        <v/>
      </c>
      <c r="F932" s="141" t="str">
        <f>IF(ISERROR(VLOOKUP(A932,'Cadastro-Estoque'!A:J,1,FALSE)),"",VLOOKUP(A932,'Cadastro-Estoque'!A:J,4,FALSE))</f>
        <v/>
      </c>
      <c r="G932" s="141" t="str">
        <f>IF(ISBLANK(A932),"",IF(ISERROR(VLOOKUP(A932,'Cadastro-Estoque'!A:J,1,FALSE)),"Produto não cadastrado",VLOOKUP(A932,'Cadastro-Estoque'!A:J,2,FALSE)))</f>
        <v/>
      </c>
      <c r="H932" s="141" t="str">
        <f>IF(ISERROR(VLOOKUP(A932,'Cadastro-Estoque'!A:J,1,FALSE)),"",VLOOKUP(A932,'Cadastro-Estoque'!A:J,3,FALSE))</f>
        <v/>
      </c>
    </row>
    <row r="933" spans="5:8">
      <c r="E933" s="140" t="str">
        <f t="shared" si="14"/>
        <v/>
      </c>
      <c r="F933" s="141" t="str">
        <f>IF(ISERROR(VLOOKUP(A933,'Cadastro-Estoque'!A:J,1,FALSE)),"",VLOOKUP(A933,'Cadastro-Estoque'!A:J,4,FALSE))</f>
        <v/>
      </c>
      <c r="G933" s="141" t="str">
        <f>IF(ISBLANK(A933),"",IF(ISERROR(VLOOKUP(A933,'Cadastro-Estoque'!A:J,1,FALSE)),"Produto não cadastrado",VLOOKUP(A933,'Cadastro-Estoque'!A:J,2,FALSE)))</f>
        <v/>
      </c>
      <c r="H933" s="141" t="str">
        <f>IF(ISERROR(VLOOKUP(A933,'Cadastro-Estoque'!A:J,1,FALSE)),"",VLOOKUP(A933,'Cadastro-Estoque'!A:J,3,FALSE))</f>
        <v/>
      </c>
    </row>
    <row r="934" spans="5:8">
      <c r="E934" s="140" t="str">
        <f t="shared" si="14"/>
        <v/>
      </c>
      <c r="F934" s="141" t="str">
        <f>IF(ISERROR(VLOOKUP(A934,'Cadastro-Estoque'!A:J,1,FALSE)),"",VLOOKUP(A934,'Cadastro-Estoque'!A:J,4,FALSE))</f>
        <v/>
      </c>
      <c r="G934" s="141" t="str">
        <f>IF(ISBLANK(A934),"",IF(ISERROR(VLOOKUP(A934,'Cadastro-Estoque'!A:J,1,FALSE)),"Produto não cadastrado",VLOOKUP(A934,'Cadastro-Estoque'!A:J,2,FALSE)))</f>
        <v/>
      </c>
      <c r="H934" s="141" t="str">
        <f>IF(ISERROR(VLOOKUP(A934,'Cadastro-Estoque'!A:J,1,FALSE)),"",VLOOKUP(A934,'Cadastro-Estoque'!A:J,3,FALSE))</f>
        <v/>
      </c>
    </row>
    <row r="935" spans="5:8">
      <c r="E935" s="140" t="str">
        <f t="shared" si="14"/>
        <v/>
      </c>
      <c r="F935" s="141" t="str">
        <f>IF(ISERROR(VLOOKUP(A935,'Cadastro-Estoque'!A:J,1,FALSE)),"",VLOOKUP(A935,'Cadastro-Estoque'!A:J,4,FALSE))</f>
        <v/>
      </c>
      <c r="G935" s="141" t="str">
        <f>IF(ISBLANK(A935),"",IF(ISERROR(VLOOKUP(A935,'Cadastro-Estoque'!A:J,1,FALSE)),"Produto não cadastrado",VLOOKUP(A935,'Cadastro-Estoque'!A:J,2,FALSE)))</f>
        <v/>
      </c>
      <c r="H935" s="141" t="str">
        <f>IF(ISERROR(VLOOKUP(A935,'Cadastro-Estoque'!A:J,1,FALSE)),"",VLOOKUP(A935,'Cadastro-Estoque'!A:J,3,FALSE))</f>
        <v/>
      </c>
    </row>
    <row r="936" spans="5:8">
      <c r="E936" s="140" t="str">
        <f t="shared" si="14"/>
        <v/>
      </c>
      <c r="F936" s="141" t="str">
        <f>IF(ISERROR(VLOOKUP(A936,'Cadastro-Estoque'!A:J,1,FALSE)),"",VLOOKUP(A936,'Cadastro-Estoque'!A:J,4,FALSE))</f>
        <v/>
      </c>
      <c r="G936" s="141" t="str">
        <f>IF(ISBLANK(A936),"",IF(ISERROR(VLOOKUP(A936,'Cadastro-Estoque'!A:J,1,FALSE)),"Produto não cadastrado",VLOOKUP(A936,'Cadastro-Estoque'!A:J,2,FALSE)))</f>
        <v/>
      </c>
      <c r="H936" s="141" t="str">
        <f>IF(ISERROR(VLOOKUP(A936,'Cadastro-Estoque'!A:J,1,FALSE)),"",VLOOKUP(A936,'Cadastro-Estoque'!A:J,3,FALSE))</f>
        <v/>
      </c>
    </row>
    <row r="937" spans="5:8">
      <c r="E937" s="140" t="str">
        <f t="shared" si="14"/>
        <v/>
      </c>
      <c r="F937" s="141" t="str">
        <f>IF(ISERROR(VLOOKUP(A937,'Cadastro-Estoque'!A:J,1,FALSE)),"",VLOOKUP(A937,'Cadastro-Estoque'!A:J,4,FALSE))</f>
        <v/>
      </c>
      <c r="G937" s="141" t="str">
        <f>IF(ISBLANK(A937),"",IF(ISERROR(VLOOKUP(A937,'Cadastro-Estoque'!A:J,1,FALSE)),"Produto não cadastrado",VLOOKUP(A937,'Cadastro-Estoque'!A:J,2,FALSE)))</f>
        <v/>
      </c>
      <c r="H937" s="141" t="str">
        <f>IF(ISERROR(VLOOKUP(A937,'Cadastro-Estoque'!A:J,1,FALSE)),"",VLOOKUP(A937,'Cadastro-Estoque'!A:J,3,FALSE))</f>
        <v/>
      </c>
    </row>
    <row r="938" spans="5:8">
      <c r="E938" s="140" t="str">
        <f t="shared" si="14"/>
        <v/>
      </c>
      <c r="F938" s="141" t="str">
        <f>IF(ISERROR(VLOOKUP(A938,'Cadastro-Estoque'!A:J,1,FALSE)),"",VLOOKUP(A938,'Cadastro-Estoque'!A:J,4,FALSE))</f>
        <v/>
      </c>
      <c r="G938" s="141" t="str">
        <f>IF(ISBLANK(A938),"",IF(ISERROR(VLOOKUP(A938,'Cadastro-Estoque'!A:J,1,FALSE)),"Produto não cadastrado",VLOOKUP(A938,'Cadastro-Estoque'!A:J,2,FALSE)))</f>
        <v/>
      </c>
      <c r="H938" s="141" t="str">
        <f>IF(ISERROR(VLOOKUP(A938,'Cadastro-Estoque'!A:J,1,FALSE)),"",VLOOKUP(A938,'Cadastro-Estoque'!A:J,3,FALSE))</f>
        <v/>
      </c>
    </row>
    <row r="939" spans="5:8">
      <c r="E939" s="140" t="str">
        <f t="shared" si="14"/>
        <v/>
      </c>
      <c r="F939" s="141" t="str">
        <f>IF(ISERROR(VLOOKUP(A939,'Cadastro-Estoque'!A:J,1,FALSE)),"",VLOOKUP(A939,'Cadastro-Estoque'!A:J,4,FALSE))</f>
        <v/>
      </c>
      <c r="G939" s="141" t="str">
        <f>IF(ISBLANK(A939),"",IF(ISERROR(VLOOKUP(A939,'Cadastro-Estoque'!A:J,1,FALSE)),"Produto não cadastrado",VLOOKUP(A939,'Cadastro-Estoque'!A:J,2,FALSE)))</f>
        <v/>
      </c>
      <c r="H939" s="141" t="str">
        <f>IF(ISERROR(VLOOKUP(A939,'Cadastro-Estoque'!A:J,1,FALSE)),"",VLOOKUP(A939,'Cadastro-Estoque'!A:J,3,FALSE))</f>
        <v/>
      </c>
    </row>
    <row r="940" spans="5:8">
      <c r="E940" s="140" t="str">
        <f t="shared" si="14"/>
        <v/>
      </c>
      <c r="F940" s="141" t="str">
        <f>IF(ISERROR(VLOOKUP(A940,'Cadastro-Estoque'!A:J,1,FALSE)),"",VLOOKUP(A940,'Cadastro-Estoque'!A:J,4,FALSE))</f>
        <v/>
      </c>
      <c r="G940" s="141" t="str">
        <f>IF(ISBLANK(A940),"",IF(ISERROR(VLOOKUP(A940,'Cadastro-Estoque'!A:J,1,FALSE)),"Produto não cadastrado",VLOOKUP(A940,'Cadastro-Estoque'!A:J,2,FALSE)))</f>
        <v/>
      </c>
      <c r="H940" s="141" t="str">
        <f>IF(ISERROR(VLOOKUP(A940,'Cadastro-Estoque'!A:J,1,FALSE)),"",VLOOKUP(A940,'Cadastro-Estoque'!A:J,3,FALSE))</f>
        <v/>
      </c>
    </row>
    <row r="941" spans="5:8">
      <c r="E941" s="140" t="str">
        <f t="shared" si="14"/>
        <v/>
      </c>
      <c r="F941" s="141" t="str">
        <f>IF(ISERROR(VLOOKUP(A941,'Cadastro-Estoque'!A:J,1,FALSE)),"",VLOOKUP(A941,'Cadastro-Estoque'!A:J,4,FALSE))</f>
        <v/>
      </c>
      <c r="G941" s="141" t="str">
        <f>IF(ISBLANK(A941),"",IF(ISERROR(VLOOKUP(A941,'Cadastro-Estoque'!A:J,1,FALSE)),"Produto não cadastrado",VLOOKUP(A941,'Cadastro-Estoque'!A:J,2,FALSE)))</f>
        <v/>
      </c>
      <c r="H941" s="141" t="str">
        <f>IF(ISERROR(VLOOKUP(A941,'Cadastro-Estoque'!A:J,1,FALSE)),"",VLOOKUP(A941,'Cadastro-Estoque'!A:J,3,FALSE))</f>
        <v/>
      </c>
    </row>
    <row r="942" spans="5:8">
      <c r="E942" s="140" t="str">
        <f t="shared" si="14"/>
        <v/>
      </c>
      <c r="F942" s="141" t="str">
        <f>IF(ISERROR(VLOOKUP(A942,'Cadastro-Estoque'!A:J,1,FALSE)),"",VLOOKUP(A942,'Cadastro-Estoque'!A:J,4,FALSE))</f>
        <v/>
      </c>
      <c r="G942" s="141" t="str">
        <f>IF(ISBLANK(A942),"",IF(ISERROR(VLOOKUP(A942,'Cadastro-Estoque'!A:J,1,FALSE)),"Produto não cadastrado",VLOOKUP(A942,'Cadastro-Estoque'!A:J,2,FALSE)))</f>
        <v/>
      </c>
      <c r="H942" s="141" t="str">
        <f>IF(ISERROR(VLOOKUP(A942,'Cadastro-Estoque'!A:J,1,FALSE)),"",VLOOKUP(A942,'Cadastro-Estoque'!A:J,3,FALSE))</f>
        <v/>
      </c>
    </row>
    <row r="943" spans="5:8">
      <c r="E943" s="140" t="str">
        <f t="shared" si="14"/>
        <v/>
      </c>
      <c r="F943" s="141" t="str">
        <f>IF(ISERROR(VLOOKUP(A943,'Cadastro-Estoque'!A:J,1,FALSE)),"",VLOOKUP(A943,'Cadastro-Estoque'!A:J,4,FALSE))</f>
        <v/>
      </c>
      <c r="G943" s="141" t="str">
        <f>IF(ISBLANK(A943),"",IF(ISERROR(VLOOKUP(A943,'Cadastro-Estoque'!A:J,1,FALSE)),"Produto não cadastrado",VLOOKUP(A943,'Cadastro-Estoque'!A:J,2,FALSE)))</f>
        <v/>
      </c>
      <c r="H943" s="141" t="str">
        <f>IF(ISERROR(VLOOKUP(A943,'Cadastro-Estoque'!A:J,1,FALSE)),"",VLOOKUP(A943,'Cadastro-Estoque'!A:J,3,FALSE))</f>
        <v/>
      </c>
    </row>
    <row r="944" spans="5:8">
      <c r="E944" s="140" t="str">
        <f t="shared" si="14"/>
        <v/>
      </c>
      <c r="F944" s="141" t="str">
        <f>IF(ISERROR(VLOOKUP(A944,'Cadastro-Estoque'!A:J,1,FALSE)),"",VLOOKUP(A944,'Cadastro-Estoque'!A:J,4,FALSE))</f>
        <v/>
      </c>
      <c r="G944" s="141" t="str">
        <f>IF(ISBLANK(A944),"",IF(ISERROR(VLOOKUP(A944,'Cadastro-Estoque'!A:J,1,FALSE)),"Produto não cadastrado",VLOOKUP(A944,'Cadastro-Estoque'!A:J,2,FALSE)))</f>
        <v/>
      </c>
      <c r="H944" s="141" t="str">
        <f>IF(ISERROR(VLOOKUP(A944,'Cadastro-Estoque'!A:J,1,FALSE)),"",VLOOKUP(A944,'Cadastro-Estoque'!A:J,3,FALSE))</f>
        <v/>
      </c>
    </row>
    <row r="945" spans="5:8">
      <c r="E945" s="140" t="str">
        <f t="shared" si="14"/>
        <v/>
      </c>
      <c r="F945" s="141" t="str">
        <f>IF(ISERROR(VLOOKUP(A945,'Cadastro-Estoque'!A:J,1,FALSE)),"",VLOOKUP(A945,'Cadastro-Estoque'!A:J,4,FALSE))</f>
        <v/>
      </c>
      <c r="G945" s="141" t="str">
        <f>IF(ISBLANK(A945),"",IF(ISERROR(VLOOKUP(A945,'Cadastro-Estoque'!A:J,1,FALSE)),"Produto não cadastrado",VLOOKUP(A945,'Cadastro-Estoque'!A:J,2,FALSE)))</f>
        <v/>
      </c>
      <c r="H945" s="141" t="str">
        <f>IF(ISERROR(VLOOKUP(A945,'Cadastro-Estoque'!A:J,1,FALSE)),"",VLOOKUP(A945,'Cadastro-Estoque'!A:J,3,FALSE))</f>
        <v/>
      </c>
    </row>
    <row r="946" spans="5:8">
      <c r="E946" s="140" t="str">
        <f t="shared" si="14"/>
        <v/>
      </c>
      <c r="F946" s="141" t="str">
        <f>IF(ISERROR(VLOOKUP(A946,'Cadastro-Estoque'!A:J,1,FALSE)),"",VLOOKUP(A946,'Cadastro-Estoque'!A:J,4,FALSE))</f>
        <v/>
      </c>
      <c r="G946" s="141" t="str">
        <f>IF(ISBLANK(A946),"",IF(ISERROR(VLOOKUP(A946,'Cadastro-Estoque'!A:J,1,FALSE)),"Produto não cadastrado",VLOOKUP(A946,'Cadastro-Estoque'!A:J,2,FALSE)))</f>
        <v/>
      </c>
      <c r="H946" s="141" t="str">
        <f>IF(ISERROR(VLOOKUP(A946,'Cadastro-Estoque'!A:J,1,FALSE)),"",VLOOKUP(A946,'Cadastro-Estoque'!A:J,3,FALSE))</f>
        <v/>
      </c>
    </row>
    <row r="947" spans="5:8">
      <c r="E947" s="140" t="str">
        <f t="shared" si="14"/>
        <v/>
      </c>
      <c r="F947" s="141" t="str">
        <f>IF(ISERROR(VLOOKUP(A947,'Cadastro-Estoque'!A:J,1,FALSE)),"",VLOOKUP(A947,'Cadastro-Estoque'!A:J,4,FALSE))</f>
        <v/>
      </c>
      <c r="G947" s="141" t="str">
        <f>IF(ISBLANK(A947),"",IF(ISERROR(VLOOKUP(A947,'Cadastro-Estoque'!A:J,1,FALSE)),"Produto não cadastrado",VLOOKUP(A947,'Cadastro-Estoque'!A:J,2,FALSE)))</f>
        <v/>
      </c>
      <c r="H947" s="141" t="str">
        <f>IF(ISERROR(VLOOKUP(A947,'Cadastro-Estoque'!A:J,1,FALSE)),"",VLOOKUP(A947,'Cadastro-Estoque'!A:J,3,FALSE))</f>
        <v/>
      </c>
    </row>
    <row r="948" spans="5:8">
      <c r="E948" s="140" t="str">
        <f t="shared" si="14"/>
        <v/>
      </c>
      <c r="F948" s="141" t="str">
        <f>IF(ISERROR(VLOOKUP(A948,'Cadastro-Estoque'!A:J,1,FALSE)),"",VLOOKUP(A948,'Cadastro-Estoque'!A:J,4,FALSE))</f>
        <v/>
      </c>
      <c r="G948" s="141" t="str">
        <f>IF(ISBLANK(A948),"",IF(ISERROR(VLOOKUP(A948,'Cadastro-Estoque'!A:J,1,FALSE)),"Produto não cadastrado",VLOOKUP(A948,'Cadastro-Estoque'!A:J,2,FALSE)))</f>
        <v/>
      </c>
      <c r="H948" s="141" t="str">
        <f>IF(ISERROR(VLOOKUP(A948,'Cadastro-Estoque'!A:J,1,FALSE)),"",VLOOKUP(A948,'Cadastro-Estoque'!A:J,3,FALSE))</f>
        <v/>
      </c>
    </row>
    <row r="949" spans="5:8">
      <c r="E949" s="140" t="str">
        <f t="shared" si="14"/>
        <v/>
      </c>
      <c r="F949" s="141" t="str">
        <f>IF(ISERROR(VLOOKUP(A949,'Cadastro-Estoque'!A:J,1,FALSE)),"",VLOOKUP(A949,'Cadastro-Estoque'!A:J,4,FALSE))</f>
        <v/>
      </c>
      <c r="G949" s="141" t="str">
        <f>IF(ISBLANK(A949),"",IF(ISERROR(VLOOKUP(A949,'Cadastro-Estoque'!A:J,1,FALSE)),"Produto não cadastrado",VLOOKUP(A949,'Cadastro-Estoque'!A:J,2,FALSE)))</f>
        <v/>
      </c>
      <c r="H949" s="141" t="str">
        <f>IF(ISERROR(VLOOKUP(A949,'Cadastro-Estoque'!A:J,1,FALSE)),"",VLOOKUP(A949,'Cadastro-Estoque'!A:J,3,FALSE))</f>
        <v/>
      </c>
    </row>
    <row r="950" spans="5:8">
      <c r="E950" s="140" t="str">
        <f t="shared" si="14"/>
        <v/>
      </c>
      <c r="F950" s="141" t="str">
        <f>IF(ISERROR(VLOOKUP(A950,'Cadastro-Estoque'!A:J,1,FALSE)),"",VLOOKUP(A950,'Cadastro-Estoque'!A:J,4,FALSE))</f>
        <v/>
      </c>
      <c r="G950" s="141" t="str">
        <f>IF(ISBLANK(A950),"",IF(ISERROR(VLOOKUP(A950,'Cadastro-Estoque'!A:J,1,FALSE)),"Produto não cadastrado",VLOOKUP(A950,'Cadastro-Estoque'!A:J,2,FALSE)))</f>
        <v/>
      </c>
      <c r="H950" s="141" t="str">
        <f>IF(ISERROR(VLOOKUP(A950,'Cadastro-Estoque'!A:J,1,FALSE)),"",VLOOKUP(A950,'Cadastro-Estoque'!A:J,3,FALSE))</f>
        <v/>
      </c>
    </row>
    <row r="951" spans="5:8">
      <c r="E951" s="140" t="str">
        <f t="shared" si="14"/>
        <v/>
      </c>
      <c r="F951" s="141" t="str">
        <f>IF(ISERROR(VLOOKUP(A951,'Cadastro-Estoque'!A:J,1,FALSE)),"",VLOOKUP(A951,'Cadastro-Estoque'!A:J,4,FALSE))</f>
        <v/>
      </c>
      <c r="G951" s="141" t="str">
        <f>IF(ISBLANK(A951),"",IF(ISERROR(VLOOKUP(A951,'Cadastro-Estoque'!A:J,1,FALSE)),"Produto não cadastrado",VLOOKUP(A951,'Cadastro-Estoque'!A:J,2,FALSE)))</f>
        <v/>
      </c>
      <c r="H951" s="141" t="str">
        <f>IF(ISERROR(VLOOKUP(A951,'Cadastro-Estoque'!A:J,1,FALSE)),"",VLOOKUP(A951,'Cadastro-Estoque'!A:J,3,FALSE))</f>
        <v/>
      </c>
    </row>
    <row r="952" spans="5:8">
      <c r="E952" s="140" t="str">
        <f t="shared" si="14"/>
        <v/>
      </c>
      <c r="F952" s="141" t="str">
        <f>IF(ISERROR(VLOOKUP(A952,'Cadastro-Estoque'!A:J,1,FALSE)),"",VLOOKUP(A952,'Cadastro-Estoque'!A:J,4,FALSE))</f>
        <v/>
      </c>
      <c r="G952" s="141" t="str">
        <f>IF(ISBLANK(A952),"",IF(ISERROR(VLOOKUP(A952,'Cadastro-Estoque'!A:J,1,FALSE)),"Produto não cadastrado",VLOOKUP(A952,'Cadastro-Estoque'!A:J,2,FALSE)))</f>
        <v/>
      </c>
      <c r="H952" s="141" t="str">
        <f>IF(ISERROR(VLOOKUP(A952,'Cadastro-Estoque'!A:J,1,FALSE)),"",VLOOKUP(A952,'Cadastro-Estoque'!A:J,3,FALSE))</f>
        <v/>
      </c>
    </row>
    <row r="953" spans="5:8">
      <c r="E953" s="140" t="str">
        <f t="shared" si="14"/>
        <v/>
      </c>
      <c r="F953" s="141" t="str">
        <f>IF(ISERROR(VLOOKUP(A953,'Cadastro-Estoque'!A:J,1,FALSE)),"",VLOOKUP(A953,'Cadastro-Estoque'!A:J,4,FALSE))</f>
        <v/>
      </c>
      <c r="G953" s="141" t="str">
        <f>IF(ISBLANK(A953),"",IF(ISERROR(VLOOKUP(A953,'Cadastro-Estoque'!A:J,1,FALSE)),"Produto não cadastrado",VLOOKUP(A953,'Cadastro-Estoque'!A:J,2,FALSE)))</f>
        <v/>
      </c>
      <c r="H953" s="141" t="str">
        <f>IF(ISERROR(VLOOKUP(A953,'Cadastro-Estoque'!A:J,1,FALSE)),"",VLOOKUP(A953,'Cadastro-Estoque'!A:J,3,FALSE))</f>
        <v/>
      </c>
    </row>
    <row r="954" spans="5:8">
      <c r="E954" s="140" t="str">
        <f t="shared" si="14"/>
        <v/>
      </c>
      <c r="F954" s="141" t="str">
        <f>IF(ISERROR(VLOOKUP(A954,'Cadastro-Estoque'!A:J,1,FALSE)),"",VLOOKUP(A954,'Cadastro-Estoque'!A:J,4,FALSE))</f>
        <v/>
      </c>
      <c r="G954" s="141" t="str">
        <f>IF(ISBLANK(A954),"",IF(ISERROR(VLOOKUP(A954,'Cadastro-Estoque'!A:J,1,FALSE)),"Produto não cadastrado",VLOOKUP(A954,'Cadastro-Estoque'!A:J,2,FALSE)))</f>
        <v/>
      </c>
      <c r="H954" s="141" t="str">
        <f>IF(ISERROR(VLOOKUP(A954,'Cadastro-Estoque'!A:J,1,FALSE)),"",VLOOKUP(A954,'Cadastro-Estoque'!A:J,3,FALSE))</f>
        <v/>
      </c>
    </row>
    <row r="955" spans="5:8">
      <c r="E955" s="140" t="str">
        <f t="shared" si="14"/>
        <v/>
      </c>
      <c r="F955" s="141" t="str">
        <f>IF(ISERROR(VLOOKUP(A955,'Cadastro-Estoque'!A:J,1,FALSE)),"",VLOOKUP(A955,'Cadastro-Estoque'!A:J,4,FALSE))</f>
        <v/>
      </c>
      <c r="G955" s="141" t="str">
        <f>IF(ISBLANK(A955),"",IF(ISERROR(VLOOKUP(A955,'Cadastro-Estoque'!A:J,1,FALSE)),"Produto não cadastrado",VLOOKUP(A955,'Cadastro-Estoque'!A:J,2,FALSE)))</f>
        <v/>
      </c>
      <c r="H955" s="141" t="str">
        <f>IF(ISERROR(VLOOKUP(A955,'Cadastro-Estoque'!A:J,1,FALSE)),"",VLOOKUP(A955,'Cadastro-Estoque'!A:J,3,FALSE))</f>
        <v/>
      </c>
    </row>
    <row r="956" spans="5:8">
      <c r="E956" s="140" t="str">
        <f t="shared" si="14"/>
        <v/>
      </c>
      <c r="F956" s="141" t="str">
        <f>IF(ISERROR(VLOOKUP(A956,'Cadastro-Estoque'!A:J,1,FALSE)),"",VLOOKUP(A956,'Cadastro-Estoque'!A:J,4,FALSE))</f>
        <v/>
      </c>
      <c r="G956" s="141" t="str">
        <f>IF(ISBLANK(A956),"",IF(ISERROR(VLOOKUP(A956,'Cadastro-Estoque'!A:J,1,FALSE)),"Produto não cadastrado",VLOOKUP(A956,'Cadastro-Estoque'!A:J,2,FALSE)))</f>
        <v/>
      </c>
      <c r="H956" s="141" t="str">
        <f>IF(ISERROR(VLOOKUP(A956,'Cadastro-Estoque'!A:J,1,FALSE)),"",VLOOKUP(A956,'Cadastro-Estoque'!A:J,3,FALSE))</f>
        <v/>
      </c>
    </row>
    <row r="957" spans="5:8">
      <c r="E957" s="140" t="str">
        <f t="shared" si="14"/>
        <v/>
      </c>
      <c r="F957" s="141" t="str">
        <f>IF(ISERROR(VLOOKUP(A957,'Cadastro-Estoque'!A:J,1,FALSE)),"",VLOOKUP(A957,'Cadastro-Estoque'!A:J,4,FALSE))</f>
        <v/>
      </c>
      <c r="G957" s="141" t="str">
        <f>IF(ISBLANK(A957),"",IF(ISERROR(VLOOKUP(A957,'Cadastro-Estoque'!A:J,1,FALSE)),"Produto não cadastrado",VLOOKUP(A957,'Cadastro-Estoque'!A:J,2,FALSE)))</f>
        <v/>
      </c>
      <c r="H957" s="141" t="str">
        <f>IF(ISERROR(VLOOKUP(A957,'Cadastro-Estoque'!A:J,1,FALSE)),"",VLOOKUP(A957,'Cadastro-Estoque'!A:J,3,FALSE))</f>
        <v/>
      </c>
    </row>
    <row r="958" spans="5:8">
      <c r="E958" s="140" t="str">
        <f t="shared" si="14"/>
        <v/>
      </c>
      <c r="F958" s="141" t="str">
        <f>IF(ISERROR(VLOOKUP(A958,'Cadastro-Estoque'!A:J,1,FALSE)),"",VLOOKUP(A958,'Cadastro-Estoque'!A:J,4,FALSE))</f>
        <v/>
      </c>
      <c r="G958" s="141" t="str">
        <f>IF(ISBLANK(A958),"",IF(ISERROR(VLOOKUP(A958,'Cadastro-Estoque'!A:J,1,FALSE)),"Produto não cadastrado",VLOOKUP(A958,'Cadastro-Estoque'!A:J,2,FALSE)))</f>
        <v/>
      </c>
      <c r="H958" s="141" t="str">
        <f>IF(ISERROR(VLOOKUP(A958,'Cadastro-Estoque'!A:J,1,FALSE)),"",VLOOKUP(A958,'Cadastro-Estoque'!A:J,3,FALSE))</f>
        <v/>
      </c>
    </row>
    <row r="959" spans="5:8">
      <c r="E959" s="140" t="str">
        <f t="shared" si="14"/>
        <v/>
      </c>
      <c r="F959" s="141" t="str">
        <f>IF(ISERROR(VLOOKUP(A959,'Cadastro-Estoque'!A:J,1,FALSE)),"",VLOOKUP(A959,'Cadastro-Estoque'!A:J,4,FALSE))</f>
        <v/>
      </c>
      <c r="G959" s="141" t="str">
        <f>IF(ISBLANK(A959),"",IF(ISERROR(VLOOKUP(A959,'Cadastro-Estoque'!A:J,1,FALSE)),"Produto não cadastrado",VLOOKUP(A959,'Cadastro-Estoque'!A:J,2,FALSE)))</f>
        <v/>
      </c>
      <c r="H959" s="141" t="str">
        <f>IF(ISERROR(VLOOKUP(A959,'Cadastro-Estoque'!A:J,1,FALSE)),"",VLOOKUP(A959,'Cadastro-Estoque'!A:J,3,FALSE))</f>
        <v/>
      </c>
    </row>
    <row r="960" spans="5:8">
      <c r="E960" s="140" t="str">
        <f t="shared" si="14"/>
        <v/>
      </c>
      <c r="F960" s="141" t="str">
        <f>IF(ISERROR(VLOOKUP(A960,'Cadastro-Estoque'!A:J,1,FALSE)),"",VLOOKUP(A960,'Cadastro-Estoque'!A:J,4,FALSE))</f>
        <v/>
      </c>
      <c r="G960" s="141" t="str">
        <f>IF(ISBLANK(A960),"",IF(ISERROR(VLOOKUP(A960,'Cadastro-Estoque'!A:J,1,FALSE)),"Produto não cadastrado",VLOOKUP(A960,'Cadastro-Estoque'!A:J,2,FALSE)))</f>
        <v/>
      </c>
      <c r="H960" s="141" t="str">
        <f>IF(ISERROR(VLOOKUP(A960,'Cadastro-Estoque'!A:J,1,FALSE)),"",VLOOKUP(A960,'Cadastro-Estoque'!A:J,3,FALSE))</f>
        <v/>
      </c>
    </row>
    <row r="961" spans="5:8">
      <c r="E961" s="140" t="str">
        <f t="shared" si="14"/>
        <v/>
      </c>
      <c r="F961" s="141" t="str">
        <f>IF(ISERROR(VLOOKUP(A961,'Cadastro-Estoque'!A:J,1,FALSE)),"",VLOOKUP(A961,'Cadastro-Estoque'!A:J,4,FALSE))</f>
        <v/>
      </c>
      <c r="G961" s="141" t="str">
        <f>IF(ISBLANK(A961),"",IF(ISERROR(VLOOKUP(A961,'Cadastro-Estoque'!A:J,1,FALSE)),"Produto não cadastrado",VLOOKUP(A961,'Cadastro-Estoque'!A:J,2,FALSE)))</f>
        <v/>
      </c>
      <c r="H961" s="141" t="str">
        <f>IF(ISERROR(VLOOKUP(A961,'Cadastro-Estoque'!A:J,1,FALSE)),"",VLOOKUP(A961,'Cadastro-Estoque'!A:J,3,FALSE))</f>
        <v/>
      </c>
    </row>
    <row r="962" spans="5:8">
      <c r="E962" s="140" t="str">
        <f t="shared" si="14"/>
        <v/>
      </c>
      <c r="F962" s="141" t="str">
        <f>IF(ISERROR(VLOOKUP(A962,'Cadastro-Estoque'!A:J,1,FALSE)),"",VLOOKUP(A962,'Cadastro-Estoque'!A:J,4,FALSE))</f>
        <v/>
      </c>
      <c r="G962" s="141" t="str">
        <f>IF(ISBLANK(A962),"",IF(ISERROR(VLOOKUP(A962,'Cadastro-Estoque'!A:J,1,FALSE)),"Produto não cadastrado",VLOOKUP(A962,'Cadastro-Estoque'!A:J,2,FALSE)))</f>
        <v/>
      </c>
      <c r="H962" s="141" t="str">
        <f>IF(ISERROR(VLOOKUP(A962,'Cadastro-Estoque'!A:J,1,FALSE)),"",VLOOKUP(A962,'Cadastro-Estoque'!A:J,3,FALSE))</f>
        <v/>
      </c>
    </row>
    <row r="963" spans="5:8">
      <c r="E963" s="140" t="str">
        <f t="shared" si="14"/>
        <v/>
      </c>
      <c r="F963" s="141" t="str">
        <f>IF(ISERROR(VLOOKUP(A963,'Cadastro-Estoque'!A:J,1,FALSE)),"",VLOOKUP(A963,'Cadastro-Estoque'!A:J,4,FALSE))</f>
        <v/>
      </c>
      <c r="G963" s="141" t="str">
        <f>IF(ISBLANK(A963),"",IF(ISERROR(VLOOKUP(A963,'Cadastro-Estoque'!A:J,1,FALSE)),"Produto não cadastrado",VLOOKUP(A963,'Cadastro-Estoque'!A:J,2,FALSE)))</f>
        <v/>
      </c>
      <c r="H963" s="141" t="str">
        <f>IF(ISERROR(VLOOKUP(A963,'Cadastro-Estoque'!A:J,1,FALSE)),"",VLOOKUP(A963,'Cadastro-Estoque'!A:J,3,FALSE))</f>
        <v/>
      </c>
    </row>
    <row r="964" spans="5:8">
      <c r="E964" s="140" t="str">
        <f t="shared" ref="E964:E1027" si="15">IF(ISBLANK(A964),"",C964*D964)</f>
        <v/>
      </c>
      <c r="F964" s="141" t="str">
        <f>IF(ISERROR(VLOOKUP(A964,'Cadastro-Estoque'!A:J,1,FALSE)),"",VLOOKUP(A964,'Cadastro-Estoque'!A:J,4,FALSE))</f>
        <v/>
      </c>
      <c r="G964" s="141" t="str">
        <f>IF(ISBLANK(A964),"",IF(ISERROR(VLOOKUP(A964,'Cadastro-Estoque'!A:J,1,FALSE)),"Produto não cadastrado",VLOOKUP(A964,'Cadastro-Estoque'!A:J,2,FALSE)))</f>
        <v/>
      </c>
      <c r="H964" s="141" t="str">
        <f>IF(ISERROR(VLOOKUP(A964,'Cadastro-Estoque'!A:J,1,FALSE)),"",VLOOKUP(A964,'Cadastro-Estoque'!A:J,3,FALSE))</f>
        <v/>
      </c>
    </row>
    <row r="965" spans="5:8">
      <c r="E965" s="140" t="str">
        <f t="shared" si="15"/>
        <v/>
      </c>
      <c r="F965" s="141" t="str">
        <f>IF(ISERROR(VLOOKUP(A965,'Cadastro-Estoque'!A:J,1,FALSE)),"",VLOOKUP(A965,'Cadastro-Estoque'!A:J,4,FALSE))</f>
        <v/>
      </c>
      <c r="G965" s="141" t="str">
        <f>IF(ISBLANK(A965),"",IF(ISERROR(VLOOKUP(A965,'Cadastro-Estoque'!A:J,1,FALSE)),"Produto não cadastrado",VLOOKUP(A965,'Cadastro-Estoque'!A:J,2,FALSE)))</f>
        <v/>
      </c>
      <c r="H965" s="141" t="str">
        <f>IF(ISERROR(VLOOKUP(A965,'Cadastro-Estoque'!A:J,1,FALSE)),"",VLOOKUP(A965,'Cadastro-Estoque'!A:J,3,FALSE))</f>
        <v/>
      </c>
    </row>
    <row r="966" spans="5:8">
      <c r="E966" s="140" t="str">
        <f t="shared" si="15"/>
        <v/>
      </c>
      <c r="F966" s="141" t="str">
        <f>IF(ISERROR(VLOOKUP(A966,'Cadastro-Estoque'!A:J,1,FALSE)),"",VLOOKUP(A966,'Cadastro-Estoque'!A:J,4,FALSE))</f>
        <v/>
      </c>
      <c r="G966" s="141" t="str">
        <f>IF(ISBLANK(A966),"",IF(ISERROR(VLOOKUP(A966,'Cadastro-Estoque'!A:J,1,FALSE)),"Produto não cadastrado",VLOOKUP(A966,'Cadastro-Estoque'!A:J,2,FALSE)))</f>
        <v/>
      </c>
      <c r="H966" s="141" t="str">
        <f>IF(ISERROR(VLOOKUP(A966,'Cadastro-Estoque'!A:J,1,FALSE)),"",VLOOKUP(A966,'Cadastro-Estoque'!A:J,3,FALSE))</f>
        <v/>
      </c>
    </row>
    <row r="967" spans="5:8">
      <c r="E967" s="140" t="str">
        <f t="shared" si="15"/>
        <v/>
      </c>
      <c r="F967" s="141" t="str">
        <f>IF(ISERROR(VLOOKUP(A967,'Cadastro-Estoque'!A:J,1,FALSE)),"",VLOOKUP(A967,'Cadastro-Estoque'!A:J,4,FALSE))</f>
        <v/>
      </c>
      <c r="G967" s="141" t="str">
        <f>IF(ISBLANK(A967),"",IF(ISERROR(VLOOKUP(A967,'Cadastro-Estoque'!A:J,1,FALSE)),"Produto não cadastrado",VLOOKUP(A967,'Cadastro-Estoque'!A:J,2,FALSE)))</f>
        <v/>
      </c>
      <c r="H967" s="141" t="str">
        <f>IF(ISERROR(VLOOKUP(A967,'Cadastro-Estoque'!A:J,1,FALSE)),"",VLOOKUP(A967,'Cadastro-Estoque'!A:J,3,FALSE))</f>
        <v/>
      </c>
    </row>
    <row r="968" spans="5:8">
      <c r="E968" s="140" t="str">
        <f t="shared" si="15"/>
        <v/>
      </c>
      <c r="F968" s="141" t="str">
        <f>IF(ISERROR(VLOOKUP(A968,'Cadastro-Estoque'!A:J,1,FALSE)),"",VLOOKUP(A968,'Cadastro-Estoque'!A:J,4,FALSE))</f>
        <v/>
      </c>
      <c r="G968" s="141" t="str">
        <f>IF(ISBLANK(A968),"",IF(ISERROR(VLOOKUP(A968,'Cadastro-Estoque'!A:J,1,FALSE)),"Produto não cadastrado",VLOOKUP(A968,'Cadastro-Estoque'!A:J,2,FALSE)))</f>
        <v/>
      </c>
      <c r="H968" s="141" t="str">
        <f>IF(ISERROR(VLOOKUP(A968,'Cadastro-Estoque'!A:J,1,FALSE)),"",VLOOKUP(A968,'Cadastro-Estoque'!A:J,3,FALSE))</f>
        <v/>
      </c>
    </row>
    <row r="969" spans="5:8">
      <c r="E969" s="140" t="str">
        <f t="shared" si="15"/>
        <v/>
      </c>
      <c r="F969" s="141" t="str">
        <f>IF(ISERROR(VLOOKUP(A969,'Cadastro-Estoque'!A:J,1,FALSE)),"",VLOOKUP(A969,'Cadastro-Estoque'!A:J,4,FALSE))</f>
        <v/>
      </c>
      <c r="G969" s="141" t="str">
        <f>IF(ISBLANK(A969),"",IF(ISERROR(VLOOKUP(A969,'Cadastro-Estoque'!A:J,1,FALSE)),"Produto não cadastrado",VLOOKUP(A969,'Cadastro-Estoque'!A:J,2,FALSE)))</f>
        <v/>
      </c>
      <c r="H969" s="141" t="str">
        <f>IF(ISERROR(VLOOKUP(A969,'Cadastro-Estoque'!A:J,1,FALSE)),"",VLOOKUP(A969,'Cadastro-Estoque'!A:J,3,FALSE))</f>
        <v/>
      </c>
    </row>
    <row r="970" spans="5:8">
      <c r="E970" s="140" t="str">
        <f t="shared" si="15"/>
        <v/>
      </c>
      <c r="F970" s="141" t="str">
        <f>IF(ISERROR(VLOOKUP(A970,'Cadastro-Estoque'!A:J,1,FALSE)),"",VLOOKUP(A970,'Cadastro-Estoque'!A:J,4,FALSE))</f>
        <v/>
      </c>
      <c r="G970" s="141" t="str">
        <f>IF(ISBLANK(A970),"",IF(ISERROR(VLOOKUP(A970,'Cadastro-Estoque'!A:J,1,FALSE)),"Produto não cadastrado",VLOOKUP(A970,'Cadastro-Estoque'!A:J,2,FALSE)))</f>
        <v/>
      </c>
      <c r="H970" s="141" t="str">
        <f>IF(ISERROR(VLOOKUP(A970,'Cadastro-Estoque'!A:J,1,FALSE)),"",VLOOKUP(A970,'Cadastro-Estoque'!A:J,3,FALSE))</f>
        <v/>
      </c>
    </row>
    <row r="971" spans="5:8">
      <c r="E971" s="140" t="str">
        <f t="shared" si="15"/>
        <v/>
      </c>
      <c r="F971" s="141" t="str">
        <f>IF(ISERROR(VLOOKUP(A971,'Cadastro-Estoque'!A:J,1,FALSE)),"",VLOOKUP(A971,'Cadastro-Estoque'!A:J,4,FALSE))</f>
        <v/>
      </c>
      <c r="G971" s="141" t="str">
        <f>IF(ISBLANK(A971),"",IF(ISERROR(VLOOKUP(A971,'Cadastro-Estoque'!A:J,1,FALSE)),"Produto não cadastrado",VLOOKUP(A971,'Cadastro-Estoque'!A:J,2,FALSE)))</f>
        <v/>
      </c>
      <c r="H971" s="141" t="str">
        <f>IF(ISERROR(VLOOKUP(A971,'Cadastro-Estoque'!A:J,1,FALSE)),"",VLOOKUP(A971,'Cadastro-Estoque'!A:J,3,FALSE))</f>
        <v/>
      </c>
    </row>
    <row r="972" spans="5:8">
      <c r="E972" s="140" t="str">
        <f t="shared" si="15"/>
        <v/>
      </c>
      <c r="F972" s="141" t="str">
        <f>IF(ISERROR(VLOOKUP(A972,'Cadastro-Estoque'!A:J,1,FALSE)),"",VLOOKUP(A972,'Cadastro-Estoque'!A:J,4,FALSE))</f>
        <v/>
      </c>
      <c r="G972" s="141" t="str">
        <f>IF(ISBLANK(A972),"",IF(ISERROR(VLOOKUP(A972,'Cadastro-Estoque'!A:J,1,FALSE)),"Produto não cadastrado",VLOOKUP(A972,'Cadastro-Estoque'!A:J,2,FALSE)))</f>
        <v/>
      </c>
      <c r="H972" s="141" t="str">
        <f>IF(ISERROR(VLOOKUP(A972,'Cadastro-Estoque'!A:J,1,FALSE)),"",VLOOKUP(A972,'Cadastro-Estoque'!A:J,3,FALSE))</f>
        <v/>
      </c>
    </row>
    <row r="973" spans="5:8">
      <c r="E973" s="140" t="str">
        <f t="shared" si="15"/>
        <v/>
      </c>
      <c r="F973" s="141" t="str">
        <f>IF(ISERROR(VLOOKUP(A973,'Cadastro-Estoque'!A:J,1,FALSE)),"",VLOOKUP(A973,'Cadastro-Estoque'!A:J,4,FALSE))</f>
        <v/>
      </c>
      <c r="G973" s="141" t="str">
        <f>IF(ISBLANK(A973),"",IF(ISERROR(VLOOKUP(A973,'Cadastro-Estoque'!A:J,1,FALSE)),"Produto não cadastrado",VLOOKUP(A973,'Cadastro-Estoque'!A:J,2,FALSE)))</f>
        <v/>
      </c>
      <c r="H973" s="141" t="str">
        <f>IF(ISERROR(VLOOKUP(A973,'Cadastro-Estoque'!A:J,1,FALSE)),"",VLOOKUP(A973,'Cadastro-Estoque'!A:J,3,FALSE))</f>
        <v/>
      </c>
    </row>
    <row r="974" spans="5:8">
      <c r="E974" s="140" t="str">
        <f t="shared" si="15"/>
        <v/>
      </c>
      <c r="F974" s="141" t="str">
        <f>IF(ISERROR(VLOOKUP(A974,'Cadastro-Estoque'!A:J,1,FALSE)),"",VLOOKUP(A974,'Cadastro-Estoque'!A:J,4,FALSE))</f>
        <v/>
      </c>
      <c r="G974" s="141" t="str">
        <f>IF(ISBLANK(A974),"",IF(ISERROR(VLOOKUP(A974,'Cadastro-Estoque'!A:J,1,FALSE)),"Produto não cadastrado",VLOOKUP(A974,'Cadastro-Estoque'!A:J,2,FALSE)))</f>
        <v/>
      </c>
      <c r="H974" s="141" t="str">
        <f>IF(ISERROR(VLOOKUP(A974,'Cadastro-Estoque'!A:J,1,FALSE)),"",VLOOKUP(A974,'Cadastro-Estoque'!A:J,3,FALSE))</f>
        <v/>
      </c>
    </row>
    <row r="975" spans="5:8">
      <c r="E975" s="140" t="str">
        <f t="shared" si="15"/>
        <v/>
      </c>
      <c r="F975" s="141" t="str">
        <f>IF(ISERROR(VLOOKUP(A975,'Cadastro-Estoque'!A:J,1,FALSE)),"",VLOOKUP(A975,'Cadastro-Estoque'!A:J,4,FALSE))</f>
        <v/>
      </c>
      <c r="G975" s="141" t="str">
        <f>IF(ISBLANK(A975),"",IF(ISERROR(VLOOKUP(A975,'Cadastro-Estoque'!A:J,1,FALSE)),"Produto não cadastrado",VLOOKUP(A975,'Cadastro-Estoque'!A:J,2,FALSE)))</f>
        <v/>
      </c>
      <c r="H975" s="141" t="str">
        <f>IF(ISERROR(VLOOKUP(A975,'Cadastro-Estoque'!A:J,1,FALSE)),"",VLOOKUP(A975,'Cadastro-Estoque'!A:J,3,FALSE))</f>
        <v/>
      </c>
    </row>
    <row r="976" spans="5:8">
      <c r="E976" s="140" t="str">
        <f t="shared" si="15"/>
        <v/>
      </c>
      <c r="F976" s="141" t="str">
        <f>IF(ISERROR(VLOOKUP(A976,'Cadastro-Estoque'!A:J,1,FALSE)),"",VLOOKUP(A976,'Cadastro-Estoque'!A:J,4,FALSE))</f>
        <v/>
      </c>
      <c r="G976" s="141" t="str">
        <f>IF(ISBLANK(A976),"",IF(ISERROR(VLOOKUP(A976,'Cadastro-Estoque'!A:J,1,FALSE)),"Produto não cadastrado",VLOOKUP(A976,'Cadastro-Estoque'!A:J,2,FALSE)))</f>
        <v/>
      </c>
      <c r="H976" s="141" t="str">
        <f>IF(ISERROR(VLOOKUP(A976,'Cadastro-Estoque'!A:J,1,FALSE)),"",VLOOKUP(A976,'Cadastro-Estoque'!A:J,3,FALSE))</f>
        <v/>
      </c>
    </row>
    <row r="977" spans="5:8">
      <c r="E977" s="140" t="str">
        <f t="shared" si="15"/>
        <v/>
      </c>
      <c r="F977" s="141" t="str">
        <f>IF(ISERROR(VLOOKUP(A977,'Cadastro-Estoque'!A:J,1,FALSE)),"",VLOOKUP(A977,'Cadastro-Estoque'!A:J,4,FALSE))</f>
        <v/>
      </c>
      <c r="G977" s="141" t="str">
        <f>IF(ISBLANK(A977),"",IF(ISERROR(VLOOKUP(A977,'Cadastro-Estoque'!A:J,1,FALSE)),"Produto não cadastrado",VLOOKUP(A977,'Cadastro-Estoque'!A:J,2,FALSE)))</f>
        <v/>
      </c>
      <c r="H977" s="141" t="str">
        <f>IF(ISERROR(VLOOKUP(A977,'Cadastro-Estoque'!A:J,1,FALSE)),"",VLOOKUP(A977,'Cadastro-Estoque'!A:J,3,FALSE))</f>
        <v/>
      </c>
    </row>
    <row r="978" spans="5:8">
      <c r="E978" s="140" t="str">
        <f t="shared" si="15"/>
        <v/>
      </c>
      <c r="F978" s="141" t="str">
        <f>IF(ISERROR(VLOOKUP(A978,'Cadastro-Estoque'!A:J,1,FALSE)),"",VLOOKUP(A978,'Cadastro-Estoque'!A:J,4,FALSE))</f>
        <v/>
      </c>
      <c r="G978" s="141" t="str">
        <f>IF(ISBLANK(A978),"",IF(ISERROR(VLOOKUP(A978,'Cadastro-Estoque'!A:J,1,FALSE)),"Produto não cadastrado",VLOOKUP(A978,'Cadastro-Estoque'!A:J,2,FALSE)))</f>
        <v/>
      </c>
      <c r="H978" s="141" t="str">
        <f>IF(ISERROR(VLOOKUP(A978,'Cadastro-Estoque'!A:J,1,FALSE)),"",VLOOKUP(A978,'Cadastro-Estoque'!A:J,3,FALSE))</f>
        <v/>
      </c>
    </row>
    <row r="979" spans="5:8">
      <c r="E979" s="140" t="str">
        <f t="shared" si="15"/>
        <v/>
      </c>
      <c r="F979" s="141" t="str">
        <f>IF(ISERROR(VLOOKUP(A979,'Cadastro-Estoque'!A:J,1,FALSE)),"",VLOOKUP(A979,'Cadastro-Estoque'!A:J,4,FALSE))</f>
        <v/>
      </c>
      <c r="G979" s="141" t="str">
        <f>IF(ISBLANK(A979),"",IF(ISERROR(VLOOKUP(A979,'Cadastro-Estoque'!A:J,1,FALSE)),"Produto não cadastrado",VLOOKUP(A979,'Cadastro-Estoque'!A:J,2,FALSE)))</f>
        <v/>
      </c>
      <c r="H979" s="141" t="str">
        <f>IF(ISERROR(VLOOKUP(A979,'Cadastro-Estoque'!A:J,1,FALSE)),"",VLOOKUP(A979,'Cadastro-Estoque'!A:J,3,FALSE))</f>
        <v/>
      </c>
    </row>
    <row r="980" spans="5:8">
      <c r="E980" s="140" t="str">
        <f t="shared" si="15"/>
        <v/>
      </c>
      <c r="F980" s="141" t="str">
        <f>IF(ISERROR(VLOOKUP(A980,'Cadastro-Estoque'!A:J,1,FALSE)),"",VLOOKUP(A980,'Cadastro-Estoque'!A:J,4,FALSE))</f>
        <v/>
      </c>
      <c r="G980" s="141" t="str">
        <f>IF(ISBLANK(A980),"",IF(ISERROR(VLOOKUP(A980,'Cadastro-Estoque'!A:J,1,FALSE)),"Produto não cadastrado",VLOOKUP(A980,'Cadastro-Estoque'!A:J,2,FALSE)))</f>
        <v/>
      </c>
      <c r="H980" s="141" t="str">
        <f>IF(ISERROR(VLOOKUP(A980,'Cadastro-Estoque'!A:J,1,FALSE)),"",VLOOKUP(A980,'Cadastro-Estoque'!A:J,3,FALSE))</f>
        <v/>
      </c>
    </row>
    <row r="981" spans="5:8">
      <c r="E981" s="140" t="str">
        <f t="shared" si="15"/>
        <v/>
      </c>
      <c r="F981" s="141" t="str">
        <f>IF(ISERROR(VLOOKUP(A981,'Cadastro-Estoque'!A:J,1,FALSE)),"",VLOOKUP(A981,'Cadastro-Estoque'!A:J,4,FALSE))</f>
        <v/>
      </c>
      <c r="G981" s="141" t="str">
        <f>IF(ISBLANK(A981),"",IF(ISERROR(VLOOKUP(A981,'Cadastro-Estoque'!A:J,1,FALSE)),"Produto não cadastrado",VLOOKUP(A981,'Cadastro-Estoque'!A:J,2,FALSE)))</f>
        <v/>
      </c>
      <c r="H981" s="141" t="str">
        <f>IF(ISERROR(VLOOKUP(A981,'Cadastro-Estoque'!A:J,1,FALSE)),"",VLOOKUP(A981,'Cadastro-Estoque'!A:J,3,FALSE))</f>
        <v/>
      </c>
    </row>
    <row r="982" spans="5:8">
      <c r="E982" s="140" t="str">
        <f t="shared" si="15"/>
        <v/>
      </c>
      <c r="F982" s="141" t="str">
        <f>IF(ISERROR(VLOOKUP(A982,'Cadastro-Estoque'!A:J,1,FALSE)),"",VLOOKUP(A982,'Cadastro-Estoque'!A:J,4,FALSE))</f>
        <v/>
      </c>
      <c r="G982" s="141" t="str">
        <f>IF(ISBLANK(A982),"",IF(ISERROR(VLOOKUP(A982,'Cadastro-Estoque'!A:J,1,FALSE)),"Produto não cadastrado",VLOOKUP(A982,'Cadastro-Estoque'!A:J,2,FALSE)))</f>
        <v/>
      </c>
      <c r="H982" s="141" t="str">
        <f>IF(ISERROR(VLOOKUP(A982,'Cadastro-Estoque'!A:J,1,FALSE)),"",VLOOKUP(A982,'Cadastro-Estoque'!A:J,3,FALSE))</f>
        <v/>
      </c>
    </row>
    <row r="983" spans="5:8">
      <c r="E983" s="140" t="str">
        <f t="shared" si="15"/>
        <v/>
      </c>
      <c r="F983" s="141" t="str">
        <f>IF(ISERROR(VLOOKUP(A983,'Cadastro-Estoque'!A:J,1,FALSE)),"",VLOOKUP(A983,'Cadastro-Estoque'!A:J,4,FALSE))</f>
        <v/>
      </c>
      <c r="G983" s="141" t="str">
        <f>IF(ISBLANK(A983),"",IF(ISERROR(VLOOKUP(A983,'Cadastro-Estoque'!A:J,1,FALSE)),"Produto não cadastrado",VLOOKUP(A983,'Cadastro-Estoque'!A:J,2,FALSE)))</f>
        <v/>
      </c>
      <c r="H983" s="141" t="str">
        <f>IF(ISERROR(VLOOKUP(A983,'Cadastro-Estoque'!A:J,1,FALSE)),"",VLOOKUP(A983,'Cadastro-Estoque'!A:J,3,FALSE))</f>
        <v/>
      </c>
    </row>
    <row r="984" spans="5:8">
      <c r="E984" s="140" t="str">
        <f t="shared" si="15"/>
        <v/>
      </c>
      <c r="F984" s="141" t="str">
        <f>IF(ISERROR(VLOOKUP(A984,'Cadastro-Estoque'!A:J,1,FALSE)),"",VLOOKUP(A984,'Cadastro-Estoque'!A:J,4,FALSE))</f>
        <v/>
      </c>
      <c r="G984" s="141" t="str">
        <f>IF(ISBLANK(A984),"",IF(ISERROR(VLOOKUP(A984,'Cadastro-Estoque'!A:J,1,FALSE)),"Produto não cadastrado",VLOOKUP(A984,'Cadastro-Estoque'!A:J,2,FALSE)))</f>
        <v/>
      </c>
      <c r="H984" s="141" t="str">
        <f>IF(ISERROR(VLOOKUP(A984,'Cadastro-Estoque'!A:J,1,FALSE)),"",VLOOKUP(A984,'Cadastro-Estoque'!A:J,3,FALSE))</f>
        <v/>
      </c>
    </row>
    <row r="985" spans="5:8">
      <c r="E985" s="140" t="str">
        <f t="shared" si="15"/>
        <v/>
      </c>
      <c r="F985" s="141" t="str">
        <f>IF(ISERROR(VLOOKUP(A985,'Cadastro-Estoque'!A:J,1,FALSE)),"",VLOOKUP(A985,'Cadastro-Estoque'!A:J,4,FALSE))</f>
        <v/>
      </c>
      <c r="G985" s="141" t="str">
        <f>IF(ISBLANK(A985),"",IF(ISERROR(VLOOKUP(A985,'Cadastro-Estoque'!A:J,1,FALSE)),"Produto não cadastrado",VLOOKUP(A985,'Cadastro-Estoque'!A:J,2,FALSE)))</f>
        <v/>
      </c>
      <c r="H985" s="141" t="str">
        <f>IF(ISERROR(VLOOKUP(A985,'Cadastro-Estoque'!A:J,1,FALSE)),"",VLOOKUP(A985,'Cadastro-Estoque'!A:J,3,FALSE))</f>
        <v/>
      </c>
    </row>
    <row r="986" spans="5:8">
      <c r="E986" s="140" t="str">
        <f t="shared" si="15"/>
        <v/>
      </c>
      <c r="F986" s="141" t="str">
        <f>IF(ISERROR(VLOOKUP(A986,'Cadastro-Estoque'!A:J,1,FALSE)),"",VLOOKUP(A986,'Cadastro-Estoque'!A:J,4,FALSE))</f>
        <v/>
      </c>
      <c r="G986" s="141" t="str">
        <f>IF(ISBLANK(A986),"",IF(ISERROR(VLOOKUP(A986,'Cadastro-Estoque'!A:J,1,FALSE)),"Produto não cadastrado",VLOOKUP(A986,'Cadastro-Estoque'!A:J,2,FALSE)))</f>
        <v/>
      </c>
      <c r="H986" s="141" t="str">
        <f>IF(ISERROR(VLOOKUP(A986,'Cadastro-Estoque'!A:J,1,FALSE)),"",VLOOKUP(A986,'Cadastro-Estoque'!A:J,3,FALSE))</f>
        <v/>
      </c>
    </row>
    <row r="987" spans="5:8">
      <c r="E987" s="140" t="str">
        <f t="shared" si="15"/>
        <v/>
      </c>
      <c r="F987" s="141" t="str">
        <f>IF(ISERROR(VLOOKUP(A987,'Cadastro-Estoque'!A:J,1,FALSE)),"",VLOOKUP(A987,'Cadastro-Estoque'!A:J,4,FALSE))</f>
        <v/>
      </c>
      <c r="G987" s="141" t="str">
        <f>IF(ISBLANK(A987),"",IF(ISERROR(VLOOKUP(A987,'Cadastro-Estoque'!A:J,1,FALSE)),"Produto não cadastrado",VLOOKUP(A987,'Cadastro-Estoque'!A:J,2,FALSE)))</f>
        <v/>
      </c>
      <c r="H987" s="141" t="str">
        <f>IF(ISERROR(VLOOKUP(A987,'Cadastro-Estoque'!A:J,1,FALSE)),"",VLOOKUP(A987,'Cadastro-Estoque'!A:J,3,FALSE))</f>
        <v/>
      </c>
    </row>
    <row r="988" spans="5:8">
      <c r="E988" s="140" t="str">
        <f t="shared" si="15"/>
        <v/>
      </c>
      <c r="F988" s="141" t="str">
        <f>IF(ISERROR(VLOOKUP(A988,'Cadastro-Estoque'!A:J,1,FALSE)),"",VLOOKUP(A988,'Cadastro-Estoque'!A:J,4,FALSE))</f>
        <v/>
      </c>
      <c r="G988" s="141" t="str">
        <f>IF(ISBLANK(A988),"",IF(ISERROR(VLOOKUP(A988,'Cadastro-Estoque'!A:J,1,FALSE)),"Produto não cadastrado",VLOOKUP(A988,'Cadastro-Estoque'!A:J,2,FALSE)))</f>
        <v/>
      </c>
      <c r="H988" s="141" t="str">
        <f>IF(ISERROR(VLOOKUP(A988,'Cadastro-Estoque'!A:J,1,FALSE)),"",VLOOKUP(A988,'Cadastro-Estoque'!A:J,3,FALSE))</f>
        <v/>
      </c>
    </row>
    <row r="989" spans="5:8">
      <c r="E989" s="140" t="str">
        <f t="shared" si="15"/>
        <v/>
      </c>
      <c r="F989" s="141" t="str">
        <f>IF(ISERROR(VLOOKUP(A989,'Cadastro-Estoque'!A:J,1,FALSE)),"",VLOOKUP(A989,'Cadastro-Estoque'!A:J,4,FALSE))</f>
        <v/>
      </c>
      <c r="G989" s="141" t="str">
        <f>IF(ISBLANK(A989),"",IF(ISERROR(VLOOKUP(A989,'Cadastro-Estoque'!A:J,1,FALSE)),"Produto não cadastrado",VLOOKUP(A989,'Cadastro-Estoque'!A:J,2,FALSE)))</f>
        <v/>
      </c>
      <c r="H989" s="141" t="str">
        <f>IF(ISERROR(VLOOKUP(A989,'Cadastro-Estoque'!A:J,1,FALSE)),"",VLOOKUP(A989,'Cadastro-Estoque'!A:J,3,FALSE))</f>
        <v/>
      </c>
    </row>
    <row r="990" spans="5:8">
      <c r="E990" s="140" t="str">
        <f t="shared" si="15"/>
        <v/>
      </c>
      <c r="F990" s="141" t="str">
        <f>IF(ISERROR(VLOOKUP(A990,'Cadastro-Estoque'!A:J,1,FALSE)),"",VLOOKUP(A990,'Cadastro-Estoque'!A:J,4,FALSE))</f>
        <v/>
      </c>
      <c r="G990" s="141" t="str">
        <f>IF(ISBLANK(A990),"",IF(ISERROR(VLOOKUP(A990,'Cadastro-Estoque'!A:J,1,FALSE)),"Produto não cadastrado",VLOOKUP(A990,'Cadastro-Estoque'!A:J,2,FALSE)))</f>
        <v/>
      </c>
      <c r="H990" s="141" t="str">
        <f>IF(ISERROR(VLOOKUP(A990,'Cadastro-Estoque'!A:J,1,FALSE)),"",VLOOKUP(A990,'Cadastro-Estoque'!A:J,3,FALSE))</f>
        <v/>
      </c>
    </row>
    <row r="991" spans="5:8">
      <c r="E991" s="140" t="str">
        <f t="shared" si="15"/>
        <v/>
      </c>
      <c r="F991" s="141" t="str">
        <f>IF(ISERROR(VLOOKUP(A991,'Cadastro-Estoque'!A:J,1,FALSE)),"",VLOOKUP(A991,'Cadastro-Estoque'!A:J,4,FALSE))</f>
        <v/>
      </c>
      <c r="G991" s="141" t="str">
        <f>IF(ISBLANK(A991),"",IF(ISERROR(VLOOKUP(A991,'Cadastro-Estoque'!A:J,1,FALSE)),"Produto não cadastrado",VLOOKUP(A991,'Cadastro-Estoque'!A:J,2,FALSE)))</f>
        <v/>
      </c>
      <c r="H991" s="141" t="str">
        <f>IF(ISERROR(VLOOKUP(A991,'Cadastro-Estoque'!A:J,1,FALSE)),"",VLOOKUP(A991,'Cadastro-Estoque'!A:J,3,FALSE))</f>
        <v/>
      </c>
    </row>
    <row r="992" spans="5:8">
      <c r="E992" s="140" t="str">
        <f t="shared" si="15"/>
        <v/>
      </c>
      <c r="F992" s="141" t="str">
        <f>IF(ISERROR(VLOOKUP(A992,'Cadastro-Estoque'!A:J,1,FALSE)),"",VLOOKUP(A992,'Cadastro-Estoque'!A:J,4,FALSE))</f>
        <v/>
      </c>
      <c r="G992" s="141" t="str">
        <f>IF(ISBLANK(A992),"",IF(ISERROR(VLOOKUP(A992,'Cadastro-Estoque'!A:J,1,FALSE)),"Produto não cadastrado",VLOOKUP(A992,'Cadastro-Estoque'!A:J,2,FALSE)))</f>
        <v/>
      </c>
      <c r="H992" s="141" t="str">
        <f>IF(ISERROR(VLOOKUP(A992,'Cadastro-Estoque'!A:J,1,FALSE)),"",VLOOKUP(A992,'Cadastro-Estoque'!A:J,3,FALSE))</f>
        <v/>
      </c>
    </row>
    <row r="993" spans="5:8">
      <c r="E993" s="140" t="str">
        <f t="shared" si="15"/>
        <v/>
      </c>
      <c r="F993" s="141" t="str">
        <f>IF(ISERROR(VLOOKUP(A993,'Cadastro-Estoque'!A:J,1,FALSE)),"",VLOOKUP(A993,'Cadastro-Estoque'!A:J,4,FALSE))</f>
        <v/>
      </c>
      <c r="G993" s="141" t="str">
        <f>IF(ISBLANK(A993),"",IF(ISERROR(VLOOKUP(A993,'Cadastro-Estoque'!A:J,1,FALSE)),"Produto não cadastrado",VLOOKUP(A993,'Cadastro-Estoque'!A:J,2,FALSE)))</f>
        <v/>
      </c>
      <c r="H993" s="141" t="str">
        <f>IF(ISERROR(VLOOKUP(A993,'Cadastro-Estoque'!A:J,1,FALSE)),"",VLOOKUP(A993,'Cadastro-Estoque'!A:J,3,FALSE))</f>
        <v/>
      </c>
    </row>
    <row r="994" spans="5:8">
      <c r="E994" s="140" t="str">
        <f t="shared" si="15"/>
        <v/>
      </c>
      <c r="F994" s="141" t="str">
        <f>IF(ISERROR(VLOOKUP(A994,'Cadastro-Estoque'!A:J,1,FALSE)),"",VLOOKUP(A994,'Cadastro-Estoque'!A:J,4,FALSE))</f>
        <v/>
      </c>
      <c r="G994" s="141" t="str">
        <f>IF(ISBLANK(A994),"",IF(ISERROR(VLOOKUP(A994,'Cadastro-Estoque'!A:J,1,FALSE)),"Produto não cadastrado",VLOOKUP(A994,'Cadastro-Estoque'!A:J,2,FALSE)))</f>
        <v/>
      </c>
      <c r="H994" s="141" t="str">
        <f>IF(ISERROR(VLOOKUP(A994,'Cadastro-Estoque'!A:J,1,FALSE)),"",VLOOKUP(A994,'Cadastro-Estoque'!A:J,3,FALSE))</f>
        <v/>
      </c>
    </row>
    <row r="995" spans="5:8">
      <c r="E995" s="140" t="str">
        <f t="shared" si="15"/>
        <v/>
      </c>
      <c r="F995" s="141" t="str">
        <f>IF(ISERROR(VLOOKUP(A995,'Cadastro-Estoque'!A:J,1,FALSE)),"",VLOOKUP(A995,'Cadastro-Estoque'!A:J,4,FALSE))</f>
        <v/>
      </c>
      <c r="G995" s="141" t="str">
        <f>IF(ISBLANK(A995),"",IF(ISERROR(VLOOKUP(A995,'Cadastro-Estoque'!A:J,1,FALSE)),"Produto não cadastrado",VLOOKUP(A995,'Cadastro-Estoque'!A:J,2,FALSE)))</f>
        <v/>
      </c>
      <c r="H995" s="141" t="str">
        <f>IF(ISERROR(VLOOKUP(A995,'Cadastro-Estoque'!A:J,1,FALSE)),"",VLOOKUP(A995,'Cadastro-Estoque'!A:J,3,FALSE))</f>
        <v/>
      </c>
    </row>
    <row r="996" spans="5:8">
      <c r="E996" s="140" t="str">
        <f t="shared" si="15"/>
        <v/>
      </c>
      <c r="F996" s="141" t="str">
        <f>IF(ISERROR(VLOOKUP(A996,'Cadastro-Estoque'!A:J,1,FALSE)),"",VLOOKUP(A996,'Cadastro-Estoque'!A:J,4,FALSE))</f>
        <v/>
      </c>
      <c r="G996" s="141" t="str">
        <f>IF(ISBLANK(A996),"",IF(ISERROR(VLOOKUP(A996,'Cadastro-Estoque'!A:J,1,FALSE)),"Produto não cadastrado",VLOOKUP(A996,'Cadastro-Estoque'!A:J,2,FALSE)))</f>
        <v/>
      </c>
      <c r="H996" s="141" t="str">
        <f>IF(ISERROR(VLOOKUP(A996,'Cadastro-Estoque'!A:J,1,FALSE)),"",VLOOKUP(A996,'Cadastro-Estoque'!A:J,3,FALSE))</f>
        <v/>
      </c>
    </row>
    <row r="997" spans="5:8">
      <c r="E997" s="140" t="str">
        <f t="shared" si="15"/>
        <v/>
      </c>
      <c r="F997" s="141" t="str">
        <f>IF(ISERROR(VLOOKUP(A997,'Cadastro-Estoque'!A:J,1,FALSE)),"",VLOOKUP(A997,'Cadastro-Estoque'!A:J,4,FALSE))</f>
        <v/>
      </c>
      <c r="G997" s="141" t="str">
        <f>IF(ISBLANK(A997),"",IF(ISERROR(VLOOKUP(A997,'Cadastro-Estoque'!A:J,1,FALSE)),"Produto não cadastrado",VLOOKUP(A997,'Cadastro-Estoque'!A:J,2,FALSE)))</f>
        <v/>
      </c>
      <c r="H997" s="141" t="str">
        <f>IF(ISERROR(VLOOKUP(A997,'Cadastro-Estoque'!A:J,1,FALSE)),"",VLOOKUP(A997,'Cadastro-Estoque'!A:J,3,FALSE))</f>
        <v/>
      </c>
    </row>
    <row r="998" spans="5:8">
      <c r="E998" s="140" t="str">
        <f t="shared" si="15"/>
        <v/>
      </c>
      <c r="F998" s="141" t="str">
        <f>IF(ISERROR(VLOOKUP(A998,'Cadastro-Estoque'!A:J,1,FALSE)),"",VLOOKUP(A998,'Cadastro-Estoque'!A:J,4,FALSE))</f>
        <v/>
      </c>
      <c r="G998" s="141" t="str">
        <f>IF(ISBLANK(A998),"",IF(ISERROR(VLOOKUP(A998,'Cadastro-Estoque'!A:J,1,FALSE)),"Produto não cadastrado",VLOOKUP(A998,'Cadastro-Estoque'!A:J,2,FALSE)))</f>
        <v/>
      </c>
      <c r="H998" s="141" t="str">
        <f>IF(ISERROR(VLOOKUP(A998,'Cadastro-Estoque'!A:J,1,FALSE)),"",VLOOKUP(A998,'Cadastro-Estoque'!A:J,3,FALSE))</f>
        <v/>
      </c>
    </row>
    <row r="999" spans="5:8">
      <c r="E999" s="140" t="str">
        <f t="shared" si="15"/>
        <v/>
      </c>
      <c r="F999" s="141" t="str">
        <f>IF(ISERROR(VLOOKUP(A999,'Cadastro-Estoque'!A:J,1,FALSE)),"",VLOOKUP(A999,'Cadastro-Estoque'!A:J,4,FALSE))</f>
        <v/>
      </c>
      <c r="G999" s="141" t="str">
        <f>IF(ISBLANK(A999),"",IF(ISERROR(VLOOKUP(A999,'Cadastro-Estoque'!A:J,1,FALSE)),"Produto não cadastrado",VLOOKUP(A999,'Cadastro-Estoque'!A:J,2,FALSE)))</f>
        <v/>
      </c>
      <c r="H999" s="141" t="str">
        <f>IF(ISERROR(VLOOKUP(A999,'Cadastro-Estoque'!A:J,1,FALSE)),"",VLOOKUP(A999,'Cadastro-Estoque'!A:J,3,FALSE))</f>
        <v/>
      </c>
    </row>
    <row r="1000" spans="5:8">
      <c r="E1000" s="140" t="str">
        <f t="shared" si="15"/>
        <v/>
      </c>
      <c r="F1000" s="141" t="str">
        <f>IF(ISERROR(VLOOKUP(A1000,'Cadastro-Estoque'!A:J,1,FALSE)),"",VLOOKUP(A1000,'Cadastro-Estoque'!A:J,4,FALSE))</f>
        <v/>
      </c>
      <c r="G1000" s="141" t="str">
        <f>IF(ISBLANK(A1000),"",IF(ISERROR(VLOOKUP(A1000,'Cadastro-Estoque'!A:J,1,FALSE)),"Produto não cadastrado",VLOOKUP(A1000,'Cadastro-Estoque'!A:J,2,FALSE)))</f>
        <v/>
      </c>
      <c r="H1000" s="141" t="str">
        <f>IF(ISERROR(VLOOKUP(A1000,'Cadastro-Estoque'!A:J,1,FALSE)),"",VLOOKUP(A1000,'Cadastro-Estoque'!A:J,3,FALSE))</f>
        <v/>
      </c>
    </row>
    <row r="1001" spans="5:8">
      <c r="E1001" s="140" t="str">
        <f t="shared" si="15"/>
        <v/>
      </c>
      <c r="F1001" s="141" t="str">
        <f>IF(ISERROR(VLOOKUP(A1001,'Cadastro-Estoque'!A:J,1,FALSE)),"",VLOOKUP(A1001,'Cadastro-Estoque'!A:J,4,FALSE))</f>
        <v/>
      </c>
      <c r="G1001" s="141" t="str">
        <f>IF(ISBLANK(A1001),"",IF(ISERROR(VLOOKUP(A1001,'Cadastro-Estoque'!A:J,1,FALSE)),"Produto não cadastrado",VLOOKUP(A1001,'Cadastro-Estoque'!A:J,2,FALSE)))</f>
        <v/>
      </c>
      <c r="H1001" s="141" t="str">
        <f>IF(ISERROR(VLOOKUP(A1001,'Cadastro-Estoque'!A:J,1,FALSE)),"",VLOOKUP(A1001,'Cadastro-Estoque'!A:J,3,FALSE))</f>
        <v/>
      </c>
    </row>
    <row r="1002" spans="5:8">
      <c r="E1002" s="140" t="str">
        <f t="shared" si="15"/>
        <v/>
      </c>
      <c r="F1002" s="141" t="str">
        <f>IF(ISERROR(VLOOKUP(A1002,'Cadastro-Estoque'!A:J,1,FALSE)),"",VLOOKUP(A1002,'Cadastro-Estoque'!A:J,4,FALSE))</f>
        <v/>
      </c>
      <c r="G1002" s="141" t="str">
        <f>IF(ISBLANK(A1002),"",IF(ISERROR(VLOOKUP(A1002,'Cadastro-Estoque'!A:J,1,FALSE)),"Produto não cadastrado",VLOOKUP(A1002,'Cadastro-Estoque'!A:J,2,FALSE)))</f>
        <v/>
      </c>
      <c r="H1002" s="141" t="str">
        <f>IF(ISERROR(VLOOKUP(A1002,'Cadastro-Estoque'!A:J,1,FALSE)),"",VLOOKUP(A1002,'Cadastro-Estoque'!A:J,3,FALSE))</f>
        <v/>
      </c>
    </row>
    <row r="1003" spans="5:8">
      <c r="E1003" s="140" t="str">
        <f t="shared" si="15"/>
        <v/>
      </c>
      <c r="F1003" s="141" t="str">
        <f>IF(ISERROR(VLOOKUP(A1003,'Cadastro-Estoque'!A:J,1,FALSE)),"",VLOOKUP(A1003,'Cadastro-Estoque'!A:J,4,FALSE))</f>
        <v/>
      </c>
      <c r="G1003" s="141" t="str">
        <f>IF(ISBLANK(A1003),"",IF(ISERROR(VLOOKUP(A1003,'Cadastro-Estoque'!A:J,1,FALSE)),"Produto não cadastrado",VLOOKUP(A1003,'Cadastro-Estoque'!A:J,2,FALSE)))</f>
        <v/>
      </c>
      <c r="H1003" s="141" t="str">
        <f>IF(ISERROR(VLOOKUP(A1003,'Cadastro-Estoque'!A:J,1,FALSE)),"",VLOOKUP(A1003,'Cadastro-Estoque'!A:J,3,FALSE))</f>
        <v/>
      </c>
    </row>
    <row r="1004" spans="5:8">
      <c r="E1004" s="140" t="str">
        <f t="shared" si="15"/>
        <v/>
      </c>
      <c r="F1004" s="141" t="str">
        <f>IF(ISERROR(VLOOKUP(A1004,'Cadastro-Estoque'!A:J,1,FALSE)),"",VLOOKUP(A1004,'Cadastro-Estoque'!A:J,4,FALSE))</f>
        <v/>
      </c>
      <c r="G1004" s="141" t="str">
        <f>IF(ISBLANK(A1004),"",IF(ISERROR(VLOOKUP(A1004,'Cadastro-Estoque'!A:J,1,FALSE)),"Produto não cadastrado",VLOOKUP(A1004,'Cadastro-Estoque'!A:J,2,FALSE)))</f>
        <v/>
      </c>
      <c r="H1004" s="141" t="str">
        <f>IF(ISERROR(VLOOKUP(A1004,'Cadastro-Estoque'!A:J,1,FALSE)),"",VLOOKUP(A1004,'Cadastro-Estoque'!A:J,3,FALSE))</f>
        <v/>
      </c>
    </row>
    <row r="1005" spans="5:8">
      <c r="E1005" s="140" t="str">
        <f t="shared" si="15"/>
        <v/>
      </c>
      <c r="F1005" s="141" t="str">
        <f>IF(ISERROR(VLOOKUP(A1005,'Cadastro-Estoque'!A:J,1,FALSE)),"",VLOOKUP(A1005,'Cadastro-Estoque'!A:J,4,FALSE))</f>
        <v/>
      </c>
      <c r="G1005" s="141" t="str">
        <f>IF(ISBLANK(A1005),"",IF(ISERROR(VLOOKUP(A1005,'Cadastro-Estoque'!A:J,1,FALSE)),"Produto não cadastrado",VLOOKUP(A1005,'Cadastro-Estoque'!A:J,2,FALSE)))</f>
        <v/>
      </c>
      <c r="H1005" s="141" t="str">
        <f>IF(ISERROR(VLOOKUP(A1005,'Cadastro-Estoque'!A:J,1,FALSE)),"",VLOOKUP(A1005,'Cadastro-Estoque'!A:J,3,FALSE))</f>
        <v/>
      </c>
    </row>
    <row r="1006" spans="5:8">
      <c r="E1006" s="140" t="str">
        <f t="shared" si="15"/>
        <v/>
      </c>
      <c r="F1006" s="141" t="str">
        <f>IF(ISERROR(VLOOKUP(A1006,'Cadastro-Estoque'!A:J,1,FALSE)),"",VLOOKUP(A1006,'Cadastro-Estoque'!A:J,4,FALSE))</f>
        <v/>
      </c>
      <c r="G1006" s="141" t="str">
        <f>IF(ISBLANK(A1006),"",IF(ISERROR(VLOOKUP(A1006,'Cadastro-Estoque'!A:J,1,FALSE)),"Produto não cadastrado",VLOOKUP(A1006,'Cadastro-Estoque'!A:J,2,FALSE)))</f>
        <v/>
      </c>
      <c r="H1006" s="141" t="str">
        <f>IF(ISERROR(VLOOKUP(A1006,'Cadastro-Estoque'!A:J,1,FALSE)),"",VLOOKUP(A1006,'Cadastro-Estoque'!A:J,3,FALSE))</f>
        <v/>
      </c>
    </row>
    <row r="1007" spans="5:8">
      <c r="E1007" s="140" t="str">
        <f t="shared" si="15"/>
        <v/>
      </c>
      <c r="F1007" s="141" t="str">
        <f>IF(ISERROR(VLOOKUP(A1007,'Cadastro-Estoque'!A:J,1,FALSE)),"",VLOOKUP(A1007,'Cadastro-Estoque'!A:J,4,FALSE))</f>
        <v/>
      </c>
      <c r="G1007" s="141" t="str">
        <f>IF(ISBLANK(A1007),"",IF(ISERROR(VLOOKUP(A1007,'Cadastro-Estoque'!A:J,1,FALSE)),"Produto não cadastrado",VLOOKUP(A1007,'Cadastro-Estoque'!A:J,2,FALSE)))</f>
        <v/>
      </c>
      <c r="H1007" s="141" t="str">
        <f>IF(ISERROR(VLOOKUP(A1007,'Cadastro-Estoque'!A:J,1,FALSE)),"",VLOOKUP(A1007,'Cadastro-Estoque'!A:J,3,FALSE))</f>
        <v/>
      </c>
    </row>
    <row r="1008" spans="5:8">
      <c r="E1008" s="140" t="str">
        <f t="shared" si="15"/>
        <v/>
      </c>
      <c r="F1008" s="141" t="str">
        <f>IF(ISERROR(VLOOKUP(A1008,'Cadastro-Estoque'!A:J,1,FALSE)),"",VLOOKUP(A1008,'Cadastro-Estoque'!A:J,4,FALSE))</f>
        <v/>
      </c>
      <c r="G1008" s="141" t="str">
        <f>IF(ISBLANK(A1008),"",IF(ISERROR(VLOOKUP(A1008,'Cadastro-Estoque'!A:J,1,FALSE)),"Produto não cadastrado",VLOOKUP(A1008,'Cadastro-Estoque'!A:J,2,FALSE)))</f>
        <v/>
      </c>
      <c r="H1008" s="141" t="str">
        <f>IF(ISERROR(VLOOKUP(A1008,'Cadastro-Estoque'!A:J,1,FALSE)),"",VLOOKUP(A1008,'Cadastro-Estoque'!A:J,3,FALSE))</f>
        <v/>
      </c>
    </row>
    <row r="1009" spans="5:8">
      <c r="E1009" s="140" t="str">
        <f t="shared" si="15"/>
        <v/>
      </c>
      <c r="F1009" s="141" t="str">
        <f>IF(ISERROR(VLOOKUP(A1009,'Cadastro-Estoque'!A:J,1,FALSE)),"",VLOOKUP(A1009,'Cadastro-Estoque'!A:J,4,FALSE))</f>
        <v/>
      </c>
      <c r="G1009" s="141" t="str">
        <f>IF(ISBLANK(A1009),"",IF(ISERROR(VLOOKUP(A1009,'Cadastro-Estoque'!A:J,1,FALSE)),"Produto não cadastrado",VLOOKUP(A1009,'Cadastro-Estoque'!A:J,2,FALSE)))</f>
        <v/>
      </c>
      <c r="H1009" s="141" t="str">
        <f>IF(ISERROR(VLOOKUP(A1009,'Cadastro-Estoque'!A:J,1,FALSE)),"",VLOOKUP(A1009,'Cadastro-Estoque'!A:J,3,FALSE))</f>
        <v/>
      </c>
    </row>
    <row r="1010" spans="5:8">
      <c r="E1010" s="140" t="str">
        <f t="shared" si="15"/>
        <v/>
      </c>
      <c r="F1010" s="141" t="str">
        <f>IF(ISERROR(VLOOKUP(A1010,'Cadastro-Estoque'!A:J,1,FALSE)),"",VLOOKUP(A1010,'Cadastro-Estoque'!A:J,4,FALSE))</f>
        <v/>
      </c>
      <c r="G1010" s="141" t="str">
        <f>IF(ISBLANK(A1010),"",IF(ISERROR(VLOOKUP(A1010,'Cadastro-Estoque'!A:J,1,FALSE)),"Produto não cadastrado",VLOOKUP(A1010,'Cadastro-Estoque'!A:J,2,FALSE)))</f>
        <v/>
      </c>
      <c r="H1010" s="141" t="str">
        <f>IF(ISERROR(VLOOKUP(A1010,'Cadastro-Estoque'!A:J,1,FALSE)),"",VLOOKUP(A1010,'Cadastro-Estoque'!A:J,3,FALSE))</f>
        <v/>
      </c>
    </row>
    <row r="1011" spans="5:8">
      <c r="E1011" s="140" t="str">
        <f t="shared" si="15"/>
        <v/>
      </c>
      <c r="F1011" s="141" t="str">
        <f>IF(ISERROR(VLOOKUP(A1011,'Cadastro-Estoque'!A:J,1,FALSE)),"",VLOOKUP(A1011,'Cadastro-Estoque'!A:J,4,FALSE))</f>
        <v/>
      </c>
      <c r="G1011" s="141" t="str">
        <f>IF(ISBLANK(A1011),"",IF(ISERROR(VLOOKUP(A1011,'Cadastro-Estoque'!A:J,1,FALSE)),"Produto não cadastrado",VLOOKUP(A1011,'Cadastro-Estoque'!A:J,2,FALSE)))</f>
        <v/>
      </c>
      <c r="H1011" s="141" t="str">
        <f>IF(ISERROR(VLOOKUP(A1011,'Cadastro-Estoque'!A:J,1,FALSE)),"",VLOOKUP(A1011,'Cadastro-Estoque'!A:J,3,FALSE))</f>
        <v/>
      </c>
    </row>
    <row r="1012" spans="5:8">
      <c r="E1012" s="140" t="str">
        <f t="shared" si="15"/>
        <v/>
      </c>
      <c r="F1012" s="141" t="str">
        <f>IF(ISERROR(VLOOKUP(A1012,'Cadastro-Estoque'!A:J,1,FALSE)),"",VLOOKUP(A1012,'Cadastro-Estoque'!A:J,4,FALSE))</f>
        <v/>
      </c>
      <c r="G1012" s="141" t="str">
        <f>IF(ISBLANK(A1012),"",IF(ISERROR(VLOOKUP(A1012,'Cadastro-Estoque'!A:J,1,FALSE)),"Produto não cadastrado",VLOOKUP(A1012,'Cadastro-Estoque'!A:J,2,FALSE)))</f>
        <v/>
      </c>
      <c r="H1012" s="141" t="str">
        <f>IF(ISERROR(VLOOKUP(A1012,'Cadastro-Estoque'!A:J,1,FALSE)),"",VLOOKUP(A1012,'Cadastro-Estoque'!A:J,3,FALSE))</f>
        <v/>
      </c>
    </row>
    <row r="1013" spans="5:8">
      <c r="E1013" s="140" t="str">
        <f t="shared" si="15"/>
        <v/>
      </c>
      <c r="F1013" s="141" t="str">
        <f>IF(ISERROR(VLOOKUP(A1013,'Cadastro-Estoque'!A:J,1,FALSE)),"",VLOOKUP(A1013,'Cadastro-Estoque'!A:J,4,FALSE))</f>
        <v/>
      </c>
      <c r="G1013" s="141" t="str">
        <f>IF(ISBLANK(A1013),"",IF(ISERROR(VLOOKUP(A1013,'Cadastro-Estoque'!A:J,1,FALSE)),"Produto não cadastrado",VLOOKUP(A1013,'Cadastro-Estoque'!A:J,2,FALSE)))</f>
        <v/>
      </c>
      <c r="H1013" s="141" t="str">
        <f>IF(ISERROR(VLOOKUP(A1013,'Cadastro-Estoque'!A:J,1,FALSE)),"",VLOOKUP(A1013,'Cadastro-Estoque'!A:J,3,FALSE))</f>
        <v/>
      </c>
    </row>
    <row r="1014" spans="5:8">
      <c r="E1014" s="140" t="str">
        <f t="shared" si="15"/>
        <v/>
      </c>
      <c r="F1014" s="141" t="str">
        <f>IF(ISERROR(VLOOKUP(A1014,'Cadastro-Estoque'!A:J,1,FALSE)),"",VLOOKUP(A1014,'Cadastro-Estoque'!A:J,4,FALSE))</f>
        <v/>
      </c>
      <c r="G1014" s="141" t="str">
        <f>IF(ISBLANK(A1014),"",IF(ISERROR(VLOOKUP(A1014,'Cadastro-Estoque'!A:J,1,FALSE)),"Produto não cadastrado",VLOOKUP(A1014,'Cadastro-Estoque'!A:J,2,FALSE)))</f>
        <v/>
      </c>
      <c r="H1014" s="141" t="str">
        <f>IF(ISERROR(VLOOKUP(A1014,'Cadastro-Estoque'!A:J,1,FALSE)),"",VLOOKUP(A1014,'Cadastro-Estoque'!A:J,3,FALSE))</f>
        <v/>
      </c>
    </row>
    <row r="1015" spans="5:8">
      <c r="E1015" s="140" t="str">
        <f t="shared" si="15"/>
        <v/>
      </c>
      <c r="F1015" s="141" t="str">
        <f>IF(ISERROR(VLOOKUP(A1015,'Cadastro-Estoque'!A:J,1,FALSE)),"",VLOOKUP(A1015,'Cadastro-Estoque'!A:J,4,FALSE))</f>
        <v/>
      </c>
      <c r="G1015" s="141" t="str">
        <f>IF(ISBLANK(A1015),"",IF(ISERROR(VLOOKUP(A1015,'Cadastro-Estoque'!A:J,1,FALSE)),"Produto não cadastrado",VLOOKUP(A1015,'Cadastro-Estoque'!A:J,2,FALSE)))</f>
        <v/>
      </c>
      <c r="H1015" s="141" t="str">
        <f>IF(ISERROR(VLOOKUP(A1015,'Cadastro-Estoque'!A:J,1,FALSE)),"",VLOOKUP(A1015,'Cadastro-Estoque'!A:J,3,FALSE))</f>
        <v/>
      </c>
    </row>
    <row r="1016" spans="5:8">
      <c r="E1016" s="140" t="str">
        <f t="shared" si="15"/>
        <v/>
      </c>
      <c r="F1016" s="141" t="str">
        <f>IF(ISERROR(VLOOKUP(A1016,'Cadastro-Estoque'!A:J,1,FALSE)),"",VLOOKUP(A1016,'Cadastro-Estoque'!A:J,4,FALSE))</f>
        <v/>
      </c>
      <c r="G1016" s="141" t="str">
        <f>IF(ISBLANK(A1016),"",IF(ISERROR(VLOOKUP(A1016,'Cadastro-Estoque'!A:J,1,FALSE)),"Produto não cadastrado",VLOOKUP(A1016,'Cadastro-Estoque'!A:J,2,FALSE)))</f>
        <v/>
      </c>
      <c r="H1016" s="141" t="str">
        <f>IF(ISERROR(VLOOKUP(A1016,'Cadastro-Estoque'!A:J,1,FALSE)),"",VLOOKUP(A1016,'Cadastro-Estoque'!A:J,3,FALSE))</f>
        <v/>
      </c>
    </row>
    <row r="1017" spans="5:8">
      <c r="E1017" s="140" t="str">
        <f t="shared" si="15"/>
        <v/>
      </c>
      <c r="F1017" s="141" t="str">
        <f>IF(ISERROR(VLOOKUP(A1017,'Cadastro-Estoque'!A:J,1,FALSE)),"",VLOOKUP(A1017,'Cadastro-Estoque'!A:J,4,FALSE))</f>
        <v/>
      </c>
      <c r="G1017" s="141" t="str">
        <f>IF(ISBLANK(A1017),"",IF(ISERROR(VLOOKUP(A1017,'Cadastro-Estoque'!A:J,1,FALSE)),"Produto não cadastrado",VLOOKUP(A1017,'Cadastro-Estoque'!A:J,2,FALSE)))</f>
        <v/>
      </c>
      <c r="H1017" s="141" t="str">
        <f>IF(ISERROR(VLOOKUP(A1017,'Cadastro-Estoque'!A:J,1,FALSE)),"",VLOOKUP(A1017,'Cadastro-Estoque'!A:J,3,FALSE))</f>
        <v/>
      </c>
    </row>
    <row r="1018" spans="5:8">
      <c r="E1018" s="140" t="str">
        <f t="shared" si="15"/>
        <v/>
      </c>
      <c r="F1018" s="141" t="str">
        <f>IF(ISERROR(VLOOKUP(A1018,'Cadastro-Estoque'!A:J,1,FALSE)),"",VLOOKUP(A1018,'Cadastro-Estoque'!A:J,4,FALSE))</f>
        <v/>
      </c>
      <c r="G1018" s="141" t="str">
        <f>IF(ISBLANK(A1018),"",IF(ISERROR(VLOOKUP(A1018,'Cadastro-Estoque'!A:J,1,FALSE)),"Produto não cadastrado",VLOOKUP(A1018,'Cadastro-Estoque'!A:J,2,FALSE)))</f>
        <v/>
      </c>
      <c r="H1018" s="141" t="str">
        <f>IF(ISERROR(VLOOKUP(A1018,'Cadastro-Estoque'!A:J,1,FALSE)),"",VLOOKUP(A1018,'Cadastro-Estoque'!A:J,3,FALSE))</f>
        <v/>
      </c>
    </row>
    <row r="1019" spans="5:8">
      <c r="E1019" s="140" t="str">
        <f t="shared" si="15"/>
        <v/>
      </c>
      <c r="F1019" s="141" t="str">
        <f>IF(ISERROR(VLOOKUP(A1019,'Cadastro-Estoque'!A:J,1,FALSE)),"",VLOOKUP(A1019,'Cadastro-Estoque'!A:J,4,FALSE))</f>
        <v/>
      </c>
      <c r="G1019" s="141" t="str">
        <f>IF(ISBLANK(A1019),"",IF(ISERROR(VLOOKUP(A1019,'Cadastro-Estoque'!A:J,1,FALSE)),"Produto não cadastrado",VLOOKUP(A1019,'Cadastro-Estoque'!A:J,2,FALSE)))</f>
        <v/>
      </c>
      <c r="H1019" s="141" t="str">
        <f>IF(ISERROR(VLOOKUP(A1019,'Cadastro-Estoque'!A:J,1,FALSE)),"",VLOOKUP(A1019,'Cadastro-Estoque'!A:J,3,FALSE))</f>
        <v/>
      </c>
    </row>
    <row r="1020" spans="5:8">
      <c r="E1020" s="140" t="str">
        <f t="shared" si="15"/>
        <v/>
      </c>
      <c r="F1020" s="141" t="str">
        <f>IF(ISERROR(VLOOKUP(A1020,'Cadastro-Estoque'!A:J,1,FALSE)),"",VLOOKUP(A1020,'Cadastro-Estoque'!A:J,4,FALSE))</f>
        <v/>
      </c>
      <c r="G1020" s="141" t="str">
        <f>IF(ISBLANK(A1020),"",IF(ISERROR(VLOOKUP(A1020,'Cadastro-Estoque'!A:J,1,FALSE)),"Produto não cadastrado",VLOOKUP(A1020,'Cadastro-Estoque'!A:J,2,FALSE)))</f>
        <v/>
      </c>
      <c r="H1020" s="141" t="str">
        <f>IF(ISERROR(VLOOKUP(A1020,'Cadastro-Estoque'!A:J,1,FALSE)),"",VLOOKUP(A1020,'Cadastro-Estoque'!A:J,3,FALSE))</f>
        <v/>
      </c>
    </row>
    <row r="1021" spans="5:8">
      <c r="E1021" s="140" t="str">
        <f t="shared" si="15"/>
        <v/>
      </c>
      <c r="F1021" s="141" t="str">
        <f>IF(ISERROR(VLOOKUP(A1021,'Cadastro-Estoque'!A:J,1,FALSE)),"",VLOOKUP(A1021,'Cadastro-Estoque'!A:J,4,FALSE))</f>
        <v/>
      </c>
      <c r="G1021" s="141" t="str">
        <f>IF(ISBLANK(A1021),"",IF(ISERROR(VLOOKUP(A1021,'Cadastro-Estoque'!A:J,1,FALSE)),"Produto não cadastrado",VLOOKUP(A1021,'Cadastro-Estoque'!A:J,2,FALSE)))</f>
        <v/>
      </c>
      <c r="H1021" s="141" t="str">
        <f>IF(ISERROR(VLOOKUP(A1021,'Cadastro-Estoque'!A:J,1,FALSE)),"",VLOOKUP(A1021,'Cadastro-Estoque'!A:J,3,FALSE))</f>
        <v/>
      </c>
    </row>
    <row r="1022" spans="5:8">
      <c r="E1022" s="140" t="str">
        <f t="shared" si="15"/>
        <v/>
      </c>
      <c r="F1022" s="141" t="str">
        <f>IF(ISERROR(VLOOKUP(A1022,'Cadastro-Estoque'!A:J,1,FALSE)),"",VLOOKUP(A1022,'Cadastro-Estoque'!A:J,4,FALSE))</f>
        <v/>
      </c>
      <c r="G1022" s="141" t="str">
        <f>IF(ISBLANK(A1022),"",IF(ISERROR(VLOOKUP(A1022,'Cadastro-Estoque'!A:J,1,FALSE)),"Produto não cadastrado",VLOOKUP(A1022,'Cadastro-Estoque'!A:J,2,FALSE)))</f>
        <v/>
      </c>
      <c r="H1022" s="141" t="str">
        <f>IF(ISERROR(VLOOKUP(A1022,'Cadastro-Estoque'!A:J,1,FALSE)),"",VLOOKUP(A1022,'Cadastro-Estoque'!A:J,3,FALSE))</f>
        <v/>
      </c>
    </row>
    <row r="1023" spans="5:8">
      <c r="E1023" s="140" t="str">
        <f t="shared" si="15"/>
        <v/>
      </c>
      <c r="F1023" s="141" t="str">
        <f>IF(ISERROR(VLOOKUP(A1023,'Cadastro-Estoque'!A:J,1,FALSE)),"",VLOOKUP(A1023,'Cadastro-Estoque'!A:J,4,FALSE))</f>
        <v/>
      </c>
      <c r="G1023" s="141" t="str">
        <f>IF(ISBLANK(A1023),"",IF(ISERROR(VLOOKUP(A1023,'Cadastro-Estoque'!A:J,1,FALSE)),"Produto não cadastrado",VLOOKUP(A1023,'Cadastro-Estoque'!A:J,2,FALSE)))</f>
        <v/>
      </c>
      <c r="H1023" s="141" t="str">
        <f>IF(ISERROR(VLOOKUP(A1023,'Cadastro-Estoque'!A:J,1,FALSE)),"",VLOOKUP(A1023,'Cadastro-Estoque'!A:J,3,FALSE))</f>
        <v/>
      </c>
    </row>
    <row r="1024" spans="5:8">
      <c r="E1024" s="140" t="str">
        <f t="shared" si="15"/>
        <v/>
      </c>
      <c r="F1024" s="141" t="str">
        <f>IF(ISERROR(VLOOKUP(A1024,'Cadastro-Estoque'!A:J,1,FALSE)),"",VLOOKUP(A1024,'Cadastro-Estoque'!A:J,4,FALSE))</f>
        <v/>
      </c>
      <c r="G1024" s="141" t="str">
        <f>IF(ISBLANK(A1024),"",IF(ISERROR(VLOOKUP(A1024,'Cadastro-Estoque'!A:J,1,FALSE)),"Produto não cadastrado",VLOOKUP(A1024,'Cadastro-Estoque'!A:J,2,FALSE)))</f>
        <v/>
      </c>
      <c r="H1024" s="141" t="str">
        <f>IF(ISERROR(VLOOKUP(A1024,'Cadastro-Estoque'!A:J,1,FALSE)),"",VLOOKUP(A1024,'Cadastro-Estoque'!A:J,3,FALSE))</f>
        <v/>
      </c>
    </row>
    <row r="1025" spans="5:8">
      <c r="E1025" s="140" t="str">
        <f t="shared" si="15"/>
        <v/>
      </c>
      <c r="F1025" s="141" t="str">
        <f>IF(ISERROR(VLOOKUP(A1025,'Cadastro-Estoque'!A:J,1,FALSE)),"",VLOOKUP(A1025,'Cadastro-Estoque'!A:J,4,FALSE))</f>
        <v/>
      </c>
      <c r="G1025" s="141" t="str">
        <f>IF(ISBLANK(A1025),"",IF(ISERROR(VLOOKUP(A1025,'Cadastro-Estoque'!A:J,1,FALSE)),"Produto não cadastrado",VLOOKUP(A1025,'Cadastro-Estoque'!A:J,2,FALSE)))</f>
        <v/>
      </c>
      <c r="H1025" s="141" t="str">
        <f>IF(ISERROR(VLOOKUP(A1025,'Cadastro-Estoque'!A:J,1,FALSE)),"",VLOOKUP(A1025,'Cadastro-Estoque'!A:J,3,FALSE))</f>
        <v/>
      </c>
    </row>
    <row r="1026" spans="5:8">
      <c r="E1026" s="140" t="str">
        <f t="shared" si="15"/>
        <v/>
      </c>
      <c r="F1026" s="141" t="str">
        <f>IF(ISERROR(VLOOKUP(A1026,'Cadastro-Estoque'!A:J,1,FALSE)),"",VLOOKUP(A1026,'Cadastro-Estoque'!A:J,4,FALSE))</f>
        <v/>
      </c>
      <c r="G1026" s="141" t="str">
        <f>IF(ISBLANK(A1026),"",IF(ISERROR(VLOOKUP(A1026,'Cadastro-Estoque'!A:J,1,FALSE)),"Produto não cadastrado",VLOOKUP(A1026,'Cadastro-Estoque'!A:J,2,FALSE)))</f>
        <v/>
      </c>
      <c r="H1026" s="141" t="str">
        <f>IF(ISERROR(VLOOKUP(A1026,'Cadastro-Estoque'!A:J,1,FALSE)),"",VLOOKUP(A1026,'Cadastro-Estoque'!A:J,3,FALSE))</f>
        <v/>
      </c>
    </row>
    <row r="1027" spans="5:8">
      <c r="E1027" s="140" t="str">
        <f t="shared" si="15"/>
        <v/>
      </c>
      <c r="F1027" s="141" t="str">
        <f>IF(ISERROR(VLOOKUP(A1027,'Cadastro-Estoque'!A:J,1,FALSE)),"",VLOOKUP(A1027,'Cadastro-Estoque'!A:J,4,FALSE))</f>
        <v/>
      </c>
      <c r="G1027" s="141" t="str">
        <f>IF(ISBLANK(A1027),"",IF(ISERROR(VLOOKUP(A1027,'Cadastro-Estoque'!A:J,1,FALSE)),"Produto não cadastrado",VLOOKUP(A1027,'Cadastro-Estoque'!A:J,2,FALSE)))</f>
        <v/>
      </c>
      <c r="H1027" s="141" t="str">
        <f>IF(ISERROR(VLOOKUP(A1027,'Cadastro-Estoque'!A:J,1,FALSE)),"",VLOOKUP(A1027,'Cadastro-Estoque'!A:J,3,FALSE))</f>
        <v/>
      </c>
    </row>
    <row r="1028" spans="5:8">
      <c r="E1028" s="140" t="str">
        <f t="shared" ref="E1028:E1091" si="16">IF(ISBLANK(A1028),"",C1028*D1028)</f>
        <v/>
      </c>
      <c r="F1028" s="141" t="str">
        <f>IF(ISERROR(VLOOKUP(A1028,'Cadastro-Estoque'!A:J,1,FALSE)),"",VLOOKUP(A1028,'Cadastro-Estoque'!A:J,4,FALSE))</f>
        <v/>
      </c>
      <c r="G1028" s="141" t="str">
        <f>IF(ISBLANK(A1028),"",IF(ISERROR(VLOOKUP(A1028,'Cadastro-Estoque'!A:J,1,FALSE)),"Produto não cadastrado",VLOOKUP(A1028,'Cadastro-Estoque'!A:J,2,FALSE)))</f>
        <v/>
      </c>
      <c r="H1028" s="141" t="str">
        <f>IF(ISERROR(VLOOKUP(A1028,'Cadastro-Estoque'!A:J,1,FALSE)),"",VLOOKUP(A1028,'Cadastro-Estoque'!A:J,3,FALSE))</f>
        <v/>
      </c>
    </row>
    <row r="1029" spans="5:8">
      <c r="E1029" s="140" t="str">
        <f t="shared" si="16"/>
        <v/>
      </c>
      <c r="F1029" s="141" t="str">
        <f>IF(ISERROR(VLOOKUP(A1029,'Cadastro-Estoque'!A:J,1,FALSE)),"",VLOOKUP(A1029,'Cadastro-Estoque'!A:J,4,FALSE))</f>
        <v/>
      </c>
      <c r="G1029" s="141" t="str">
        <f>IF(ISBLANK(A1029),"",IF(ISERROR(VLOOKUP(A1029,'Cadastro-Estoque'!A:J,1,FALSE)),"Produto não cadastrado",VLOOKUP(A1029,'Cadastro-Estoque'!A:J,2,FALSE)))</f>
        <v/>
      </c>
      <c r="H1029" s="141" t="str">
        <f>IF(ISERROR(VLOOKUP(A1029,'Cadastro-Estoque'!A:J,1,FALSE)),"",VLOOKUP(A1029,'Cadastro-Estoque'!A:J,3,FALSE))</f>
        <v/>
      </c>
    </row>
    <row r="1030" spans="5:8">
      <c r="E1030" s="140" t="str">
        <f t="shared" si="16"/>
        <v/>
      </c>
      <c r="F1030" s="141" t="str">
        <f>IF(ISERROR(VLOOKUP(A1030,'Cadastro-Estoque'!A:J,1,FALSE)),"",VLOOKUP(A1030,'Cadastro-Estoque'!A:J,4,FALSE))</f>
        <v/>
      </c>
      <c r="G1030" s="141" t="str">
        <f>IF(ISBLANK(A1030),"",IF(ISERROR(VLOOKUP(A1030,'Cadastro-Estoque'!A:J,1,FALSE)),"Produto não cadastrado",VLOOKUP(A1030,'Cadastro-Estoque'!A:J,2,FALSE)))</f>
        <v/>
      </c>
      <c r="H1030" s="141" t="str">
        <f>IF(ISERROR(VLOOKUP(A1030,'Cadastro-Estoque'!A:J,1,FALSE)),"",VLOOKUP(A1030,'Cadastro-Estoque'!A:J,3,FALSE))</f>
        <v/>
      </c>
    </row>
    <row r="1031" spans="5:8">
      <c r="E1031" s="140" t="str">
        <f t="shared" si="16"/>
        <v/>
      </c>
      <c r="F1031" s="141" t="str">
        <f>IF(ISERROR(VLOOKUP(A1031,'Cadastro-Estoque'!A:J,1,FALSE)),"",VLOOKUP(A1031,'Cadastro-Estoque'!A:J,4,FALSE))</f>
        <v/>
      </c>
      <c r="G1031" s="141" t="str">
        <f>IF(ISBLANK(A1031),"",IF(ISERROR(VLOOKUP(A1031,'Cadastro-Estoque'!A:J,1,FALSE)),"Produto não cadastrado",VLOOKUP(A1031,'Cadastro-Estoque'!A:J,2,FALSE)))</f>
        <v/>
      </c>
      <c r="H1031" s="141" t="str">
        <f>IF(ISERROR(VLOOKUP(A1031,'Cadastro-Estoque'!A:J,1,FALSE)),"",VLOOKUP(A1031,'Cadastro-Estoque'!A:J,3,FALSE))</f>
        <v/>
      </c>
    </row>
    <row r="1032" spans="5:8">
      <c r="E1032" s="140" t="str">
        <f t="shared" si="16"/>
        <v/>
      </c>
      <c r="F1032" s="141" t="str">
        <f>IF(ISERROR(VLOOKUP(A1032,'Cadastro-Estoque'!A:J,1,FALSE)),"",VLOOKUP(A1032,'Cadastro-Estoque'!A:J,4,FALSE))</f>
        <v/>
      </c>
      <c r="G1032" s="141" t="str">
        <f>IF(ISBLANK(A1032),"",IF(ISERROR(VLOOKUP(A1032,'Cadastro-Estoque'!A:J,1,FALSE)),"Produto não cadastrado",VLOOKUP(A1032,'Cadastro-Estoque'!A:J,2,FALSE)))</f>
        <v/>
      </c>
      <c r="H1032" s="141" t="str">
        <f>IF(ISERROR(VLOOKUP(A1032,'Cadastro-Estoque'!A:J,1,FALSE)),"",VLOOKUP(A1032,'Cadastro-Estoque'!A:J,3,FALSE))</f>
        <v/>
      </c>
    </row>
    <row r="1033" spans="5:8">
      <c r="E1033" s="140" t="str">
        <f t="shared" si="16"/>
        <v/>
      </c>
      <c r="F1033" s="141" t="str">
        <f>IF(ISERROR(VLOOKUP(A1033,'Cadastro-Estoque'!A:J,1,FALSE)),"",VLOOKUP(A1033,'Cadastro-Estoque'!A:J,4,FALSE))</f>
        <v/>
      </c>
      <c r="G1033" s="141" t="str">
        <f>IF(ISBLANK(A1033),"",IF(ISERROR(VLOOKUP(A1033,'Cadastro-Estoque'!A:J,1,FALSE)),"Produto não cadastrado",VLOOKUP(A1033,'Cadastro-Estoque'!A:J,2,FALSE)))</f>
        <v/>
      </c>
      <c r="H1033" s="141" t="str">
        <f>IF(ISERROR(VLOOKUP(A1033,'Cadastro-Estoque'!A:J,1,FALSE)),"",VLOOKUP(A1033,'Cadastro-Estoque'!A:J,3,FALSE))</f>
        <v/>
      </c>
    </row>
    <row r="1034" spans="5:8">
      <c r="E1034" s="140" t="str">
        <f t="shared" si="16"/>
        <v/>
      </c>
      <c r="F1034" s="141" t="str">
        <f>IF(ISERROR(VLOOKUP(A1034,'Cadastro-Estoque'!A:J,1,FALSE)),"",VLOOKUP(A1034,'Cadastro-Estoque'!A:J,4,FALSE))</f>
        <v/>
      </c>
      <c r="G1034" s="141" t="str">
        <f>IF(ISBLANK(A1034),"",IF(ISERROR(VLOOKUP(A1034,'Cadastro-Estoque'!A:J,1,FALSE)),"Produto não cadastrado",VLOOKUP(A1034,'Cadastro-Estoque'!A:J,2,FALSE)))</f>
        <v/>
      </c>
      <c r="H1034" s="141" t="str">
        <f>IF(ISERROR(VLOOKUP(A1034,'Cadastro-Estoque'!A:J,1,FALSE)),"",VLOOKUP(A1034,'Cadastro-Estoque'!A:J,3,FALSE))</f>
        <v/>
      </c>
    </row>
    <row r="1035" spans="5:8">
      <c r="E1035" s="140" t="str">
        <f t="shared" si="16"/>
        <v/>
      </c>
      <c r="F1035" s="141" t="str">
        <f>IF(ISERROR(VLOOKUP(A1035,'Cadastro-Estoque'!A:J,1,FALSE)),"",VLOOKUP(A1035,'Cadastro-Estoque'!A:J,4,FALSE))</f>
        <v/>
      </c>
      <c r="G1035" s="141" t="str">
        <f>IF(ISBLANK(A1035),"",IF(ISERROR(VLOOKUP(A1035,'Cadastro-Estoque'!A:J,1,FALSE)),"Produto não cadastrado",VLOOKUP(A1035,'Cadastro-Estoque'!A:J,2,FALSE)))</f>
        <v/>
      </c>
      <c r="H1035" s="141" t="str">
        <f>IF(ISERROR(VLOOKUP(A1035,'Cadastro-Estoque'!A:J,1,FALSE)),"",VLOOKUP(A1035,'Cadastro-Estoque'!A:J,3,FALSE))</f>
        <v/>
      </c>
    </row>
    <row r="1036" spans="5:8">
      <c r="E1036" s="140" t="str">
        <f t="shared" si="16"/>
        <v/>
      </c>
      <c r="F1036" s="141" t="str">
        <f>IF(ISERROR(VLOOKUP(A1036,'Cadastro-Estoque'!A:J,1,FALSE)),"",VLOOKUP(A1036,'Cadastro-Estoque'!A:J,4,FALSE))</f>
        <v/>
      </c>
      <c r="G1036" s="141" t="str">
        <f>IF(ISBLANK(A1036),"",IF(ISERROR(VLOOKUP(A1036,'Cadastro-Estoque'!A:J,1,FALSE)),"Produto não cadastrado",VLOOKUP(A1036,'Cadastro-Estoque'!A:J,2,FALSE)))</f>
        <v/>
      </c>
      <c r="H1036" s="141" t="str">
        <f>IF(ISERROR(VLOOKUP(A1036,'Cadastro-Estoque'!A:J,1,FALSE)),"",VLOOKUP(A1036,'Cadastro-Estoque'!A:J,3,FALSE))</f>
        <v/>
      </c>
    </row>
    <row r="1037" spans="5:8">
      <c r="E1037" s="140" t="str">
        <f t="shared" si="16"/>
        <v/>
      </c>
      <c r="F1037" s="141" t="str">
        <f>IF(ISERROR(VLOOKUP(A1037,'Cadastro-Estoque'!A:J,1,FALSE)),"",VLOOKUP(A1037,'Cadastro-Estoque'!A:J,4,FALSE))</f>
        <v/>
      </c>
      <c r="G1037" s="141" t="str">
        <f>IF(ISBLANK(A1037),"",IF(ISERROR(VLOOKUP(A1037,'Cadastro-Estoque'!A:J,1,FALSE)),"Produto não cadastrado",VLOOKUP(A1037,'Cadastro-Estoque'!A:J,2,FALSE)))</f>
        <v/>
      </c>
      <c r="H1037" s="141" t="str">
        <f>IF(ISERROR(VLOOKUP(A1037,'Cadastro-Estoque'!A:J,1,FALSE)),"",VLOOKUP(A1037,'Cadastro-Estoque'!A:J,3,FALSE))</f>
        <v/>
      </c>
    </row>
    <row r="1038" spans="5:8">
      <c r="E1038" s="140" t="str">
        <f t="shared" si="16"/>
        <v/>
      </c>
      <c r="F1038" s="141" t="str">
        <f>IF(ISERROR(VLOOKUP(A1038,'Cadastro-Estoque'!A:J,1,FALSE)),"",VLOOKUP(A1038,'Cadastro-Estoque'!A:J,4,FALSE))</f>
        <v/>
      </c>
      <c r="G1038" s="141" t="str">
        <f>IF(ISBLANK(A1038),"",IF(ISERROR(VLOOKUP(A1038,'Cadastro-Estoque'!A:J,1,FALSE)),"Produto não cadastrado",VLOOKUP(A1038,'Cadastro-Estoque'!A:J,2,FALSE)))</f>
        <v/>
      </c>
      <c r="H1038" s="141" t="str">
        <f>IF(ISERROR(VLOOKUP(A1038,'Cadastro-Estoque'!A:J,1,FALSE)),"",VLOOKUP(A1038,'Cadastro-Estoque'!A:J,3,FALSE))</f>
        <v/>
      </c>
    </row>
    <row r="1039" spans="5:8">
      <c r="E1039" s="140" t="str">
        <f t="shared" si="16"/>
        <v/>
      </c>
      <c r="F1039" s="141" t="str">
        <f>IF(ISERROR(VLOOKUP(A1039,'Cadastro-Estoque'!A:J,1,FALSE)),"",VLOOKUP(A1039,'Cadastro-Estoque'!A:J,4,FALSE))</f>
        <v/>
      </c>
      <c r="G1039" s="141" t="str">
        <f>IF(ISBLANK(A1039),"",IF(ISERROR(VLOOKUP(A1039,'Cadastro-Estoque'!A:J,1,FALSE)),"Produto não cadastrado",VLOOKUP(A1039,'Cadastro-Estoque'!A:J,2,FALSE)))</f>
        <v/>
      </c>
      <c r="H1039" s="141" t="str">
        <f>IF(ISERROR(VLOOKUP(A1039,'Cadastro-Estoque'!A:J,1,FALSE)),"",VLOOKUP(A1039,'Cadastro-Estoque'!A:J,3,FALSE))</f>
        <v/>
      </c>
    </row>
    <row r="1040" spans="5:8">
      <c r="E1040" s="140" t="str">
        <f t="shared" si="16"/>
        <v/>
      </c>
      <c r="F1040" s="141" t="str">
        <f>IF(ISERROR(VLOOKUP(A1040,'Cadastro-Estoque'!A:J,1,FALSE)),"",VLOOKUP(A1040,'Cadastro-Estoque'!A:J,4,FALSE))</f>
        <v/>
      </c>
      <c r="G1040" s="141" t="str">
        <f>IF(ISBLANK(A1040),"",IF(ISERROR(VLOOKUP(A1040,'Cadastro-Estoque'!A:J,1,FALSE)),"Produto não cadastrado",VLOOKUP(A1040,'Cadastro-Estoque'!A:J,2,FALSE)))</f>
        <v/>
      </c>
      <c r="H1040" s="141" t="str">
        <f>IF(ISERROR(VLOOKUP(A1040,'Cadastro-Estoque'!A:J,1,FALSE)),"",VLOOKUP(A1040,'Cadastro-Estoque'!A:J,3,FALSE))</f>
        <v/>
      </c>
    </row>
    <row r="1041" spans="5:8">
      <c r="E1041" s="140" t="str">
        <f t="shared" si="16"/>
        <v/>
      </c>
      <c r="F1041" s="141" t="str">
        <f>IF(ISERROR(VLOOKUP(A1041,'Cadastro-Estoque'!A:J,1,FALSE)),"",VLOOKUP(A1041,'Cadastro-Estoque'!A:J,4,FALSE))</f>
        <v/>
      </c>
      <c r="G1041" s="141" t="str">
        <f>IF(ISBLANK(A1041),"",IF(ISERROR(VLOOKUP(A1041,'Cadastro-Estoque'!A:J,1,FALSE)),"Produto não cadastrado",VLOOKUP(A1041,'Cadastro-Estoque'!A:J,2,FALSE)))</f>
        <v/>
      </c>
      <c r="H1041" s="141" t="str">
        <f>IF(ISERROR(VLOOKUP(A1041,'Cadastro-Estoque'!A:J,1,FALSE)),"",VLOOKUP(A1041,'Cadastro-Estoque'!A:J,3,FALSE))</f>
        <v/>
      </c>
    </row>
    <row r="1042" spans="5:8">
      <c r="E1042" s="140" t="str">
        <f t="shared" si="16"/>
        <v/>
      </c>
      <c r="F1042" s="141" t="str">
        <f>IF(ISERROR(VLOOKUP(A1042,'Cadastro-Estoque'!A:J,1,FALSE)),"",VLOOKUP(A1042,'Cadastro-Estoque'!A:J,4,FALSE))</f>
        <v/>
      </c>
      <c r="G1042" s="141" t="str">
        <f>IF(ISBLANK(A1042),"",IF(ISERROR(VLOOKUP(A1042,'Cadastro-Estoque'!A:J,1,FALSE)),"Produto não cadastrado",VLOOKUP(A1042,'Cadastro-Estoque'!A:J,2,FALSE)))</f>
        <v/>
      </c>
      <c r="H1042" s="141" t="str">
        <f>IF(ISERROR(VLOOKUP(A1042,'Cadastro-Estoque'!A:J,1,FALSE)),"",VLOOKUP(A1042,'Cadastro-Estoque'!A:J,3,FALSE))</f>
        <v/>
      </c>
    </row>
    <row r="1043" spans="5:8">
      <c r="E1043" s="140" t="str">
        <f t="shared" si="16"/>
        <v/>
      </c>
      <c r="F1043" s="141" t="str">
        <f>IF(ISERROR(VLOOKUP(A1043,'Cadastro-Estoque'!A:J,1,FALSE)),"",VLOOKUP(A1043,'Cadastro-Estoque'!A:J,4,FALSE))</f>
        <v/>
      </c>
      <c r="G1043" s="141" t="str">
        <f>IF(ISBLANK(A1043),"",IF(ISERROR(VLOOKUP(A1043,'Cadastro-Estoque'!A:J,1,FALSE)),"Produto não cadastrado",VLOOKUP(A1043,'Cadastro-Estoque'!A:J,2,FALSE)))</f>
        <v/>
      </c>
      <c r="H1043" s="141" t="str">
        <f>IF(ISERROR(VLOOKUP(A1043,'Cadastro-Estoque'!A:J,1,FALSE)),"",VLOOKUP(A1043,'Cadastro-Estoque'!A:J,3,FALSE))</f>
        <v/>
      </c>
    </row>
    <row r="1044" spans="5:8">
      <c r="E1044" s="140" t="str">
        <f t="shared" si="16"/>
        <v/>
      </c>
      <c r="F1044" s="141" t="str">
        <f>IF(ISERROR(VLOOKUP(A1044,'Cadastro-Estoque'!A:J,1,FALSE)),"",VLOOKUP(A1044,'Cadastro-Estoque'!A:J,4,FALSE))</f>
        <v/>
      </c>
      <c r="G1044" s="141" t="str">
        <f>IF(ISBLANK(A1044),"",IF(ISERROR(VLOOKUP(A1044,'Cadastro-Estoque'!A:J,1,FALSE)),"Produto não cadastrado",VLOOKUP(A1044,'Cadastro-Estoque'!A:J,2,FALSE)))</f>
        <v/>
      </c>
      <c r="H1044" s="141" t="str">
        <f>IF(ISERROR(VLOOKUP(A1044,'Cadastro-Estoque'!A:J,1,FALSE)),"",VLOOKUP(A1044,'Cadastro-Estoque'!A:J,3,FALSE))</f>
        <v/>
      </c>
    </row>
    <row r="1045" spans="5:8">
      <c r="E1045" s="140" t="str">
        <f t="shared" si="16"/>
        <v/>
      </c>
      <c r="F1045" s="141" t="str">
        <f>IF(ISERROR(VLOOKUP(A1045,'Cadastro-Estoque'!A:J,1,FALSE)),"",VLOOKUP(A1045,'Cadastro-Estoque'!A:J,4,FALSE))</f>
        <v/>
      </c>
      <c r="G1045" s="141" t="str">
        <f>IF(ISBLANK(A1045),"",IF(ISERROR(VLOOKUP(A1045,'Cadastro-Estoque'!A:J,1,FALSE)),"Produto não cadastrado",VLOOKUP(A1045,'Cadastro-Estoque'!A:J,2,FALSE)))</f>
        <v/>
      </c>
      <c r="H1045" s="141" t="str">
        <f>IF(ISERROR(VLOOKUP(A1045,'Cadastro-Estoque'!A:J,1,FALSE)),"",VLOOKUP(A1045,'Cadastro-Estoque'!A:J,3,FALSE))</f>
        <v/>
      </c>
    </row>
    <row r="1046" spans="5:8">
      <c r="E1046" s="140" t="str">
        <f t="shared" si="16"/>
        <v/>
      </c>
      <c r="F1046" s="141" t="str">
        <f>IF(ISERROR(VLOOKUP(A1046,'Cadastro-Estoque'!A:J,1,FALSE)),"",VLOOKUP(A1046,'Cadastro-Estoque'!A:J,4,FALSE))</f>
        <v/>
      </c>
      <c r="G1046" s="141" t="str">
        <f>IF(ISBLANK(A1046),"",IF(ISERROR(VLOOKUP(A1046,'Cadastro-Estoque'!A:J,1,FALSE)),"Produto não cadastrado",VLOOKUP(A1046,'Cadastro-Estoque'!A:J,2,FALSE)))</f>
        <v/>
      </c>
      <c r="H1046" s="141" t="str">
        <f>IF(ISERROR(VLOOKUP(A1046,'Cadastro-Estoque'!A:J,1,FALSE)),"",VLOOKUP(A1046,'Cadastro-Estoque'!A:J,3,FALSE))</f>
        <v/>
      </c>
    </row>
    <row r="1047" spans="5:8">
      <c r="E1047" s="140" t="str">
        <f t="shared" si="16"/>
        <v/>
      </c>
      <c r="F1047" s="141" t="str">
        <f>IF(ISERROR(VLOOKUP(A1047,'Cadastro-Estoque'!A:J,1,FALSE)),"",VLOOKUP(A1047,'Cadastro-Estoque'!A:J,4,FALSE))</f>
        <v/>
      </c>
      <c r="G1047" s="141" t="str">
        <f>IF(ISBLANK(A1047),"",IF(ISERROR(VLOOKUP(A1047,'Cadastro-Estoque'!A:J,1,FALSE)),"Produto não cadastrado",VLOOKUP(A1047,'Cadastro-Estoque'!A:J,2,FALSE)))</f>
        <v/>
      </c>
      <c r="H1047" s="141" t="str">
        <f>IF(ISERROR(VLOOKUP(A1047,'Cadastro-Estoque'!A:J,1,FALSE)),"",VLOOKUP(A1047,'Cadastro-Estoque'!A:J,3,FALSE))</f>
        <v/>
      </c>
    </row>
    <row r="1048" spans="5:8">
      <c r="E1048" s="140" t="str">
        <f t="shared" si="16"/>
        <v/>
      </c>
      <c r="F1048" s="141" t="str">
        <f>IF(ISERROR(VLOOKUP(A1048,'Cadastro-Estoque'!A:J,1,FALSE)),"",VLOOKUP(A1048,'Cadastro-Estoque'!A:J,4,FALSE))</f>
        <v/>
      </c>
      <c r="G1048" s="141" t="str">
        <f>IF(ISBLANK(A1048),"",IF(ISERROR(VLOOKUP(A1048,'Cadastro-Estoque'!A:J,1,FALSE)),"Produto não cadastrado",VLOOKUP(A1048,'Cadastro-Estoque'!A:J,2,FALSE)))</f>
        <v/>
      </c>
      <c r="H1048" s="141" t="str">
        <f>IF(ISERROR(VLOOKUP(A1048,'Cadastro-Estoque'!A:J,1,FALSE)),"",VLOOKUP(A1048,'Cadastro-Estoque'!A:J,3,FALSE))</f>
        <v/>
      </c>
    </row>
    <row r="1049" spans="5:8">
      <c r="E1049" s="140" t="str">
        <f t="shared" si="16"/>
        <v/>
      </c>
      <c r="F1049" s="141" t="str">
        <f>IF(ISERROR(VLOOKUP(A1049,'Cadastro-Estoque'!A:J,1,FALSE)),"",VLOOKUP(A1049,'Cadastro-Estoque'!A:J,4,FALSE))</f>
        <v/>
      </c>
      <c r="G1049" s="141" t="str">
        <f>IF(ISBLANK(A1049),"",IF(ISERROR(VLOOKUP(A1049,'Cadastro-Estoque'!A:J,1,FALSE)),"Produto não cadastrado",VLOOKUP(A1049,'Cadastro-Estoque'!A:J,2,FALSE)))</f>
        <v/>
      </c>
      <c r="H1049" s="141" t="str">
        <f>IF(ISERROR(VLOOKUP(A1049,'Cadastro-Estoque'!A:J,1,FALSE)),"",VLOOKUP(A1049,'Cadastro-Estoque'!A:J,3,FALSE))</f>
        <v/>
      </c>
    </row>
    <row r="1050" spans="5:8">
      <c r="E1050" s="140" t="str">
        <f t="shared" si="16"/>
        <v/>
      </c>
      <c r="F1050" s="141" t="str">
        <f>IF(ISERROR(VLOOKUP(A1050,'Cadastro-Estoque'!A:J,1,FALSE)),"",VLOOKUP(A1050,'Cadastro-Estoque'!A:J,4,FALSE))</f>
        <v/>
      </c>
      <c r="G1050" s="141" t="str">
        <f>IF(ISBLANK(A1050),"",IF(ISERROR(VLOOKUP(A1050,'Cadastro-Estoque'!A:J,1,FALSE)),"Produto não cadastrado",VLOOKUP(A1050,'Cadastro-Estoque'!A:J,2,FALSE)))</f>
        <v/>
      </c>
      <c r="H1050" s="141" t="str">
        <f>IF(ISERROR(VLOOKUP(A1050,'Cadastro-Estoque'!A:J,1,FALSE)),"",VLOOKUP(A1050,'Cadastro-Estoque'!A:J,3,FALSE))</f>
        <v/>
      </c>
    </row>
    <row r="1051" spans="5:8">
      <c r="E1051" s="140" t="str">
        <f t="shared" si="16"/>
        <v/>
      </c>
      <c r="F1051" s="141" t="str">
        <f>IF(ISERROR(VLOOKUP(A1051,'Cadastro-Estoque'!A:J,1,FALSE)),"",VLOOKUP(A1051,'Cadastro-Estoque'!A:J,4,FALSE))</f>
        <v/>
      </c>
      <c r="G1051" s="141" t="str">
        <f>IF(ISBLANK(A1051),"",IF(ISERROR(VLOOKUP(A1051,'Cadastro-Estoque'!A:J,1,FALSE)),"Produto não cadastrado",VLOOKUP(A1051,'Cadastro-Estoque'!A:J,2,FALSE)))</f>
        <v/>
      </c>
      <c r="H1051" s="141" t="str">
        <f>IF(ISERROR(VLOOKUP(A1051,'Cadastro-Estoque'!A:J,1,FALSE)),"",VLOOKUP(A1051,'Cadastro-Estoque'!A:J,3,FALSE))</f>
        <v/>
      </c>
    </row>
    <row r="1052" spans="5:8">
      <c r="E1052" s="140" t="str">
        <f t="shared" si="16"/>
        <v/>
      </c>
      <c r="F1052" s="141" t="str">
        <f>IF(ISERROR(VLOOKUP(A1052,'Cadastro-Estoque'!A:J,1,FALSE)),"",VLOOKUP(A1052,'Cadastro-Estoque'!A:J,4,FALSE))</f>
        <v/>
      </c>
      <c r="G1052" s="141" t="str">
        <f>IF(ISBLANK(A1052),"",IF(ISERROR(VLOOKUP(A1052,'Cadastro-Estoque'!A:J,1,FALSE)),"Produto não cadastrado",VLOOKUP(A1052,'Cadastro-Estoque'!A:J,2,FALSE)))</f>
        <v/>
      </c>
      <c r="H1052" s="141" t="str">
        <f>IF(ISERROR(VLOOKUP(A1052,'Cadastro-Estoque'!A:J,1,FALSE)),"",VLOOKUP(A1052,'Cadastro-Estoque'!A:J,3,FALSE))</f>
        <v/>
      </c>
    </row>
    <row r="1053" spans="5:8">
      <c r="E1053" s="140" t="str">
        <f t="shared" si="16"/>
        <v/>
      </c>
      <c r="F1053" s="141" t="str">
        <f>IF(ISERROR(VLOOKUP(A1053,'Cadastro-Estoque'!A:J,1,FALSE)),"",VLOOKUP(A1053,'Cadastro-Estoque'!A:J,4,FALSE))</f>
        <v/>
      </c>
      <c r="G1053" s="141" t="str">
        <f>IF(ISBLANK(A1053),"",IF(ISERROR(VLOOKUP(A1053,'Cadastro-Estoque'!A:J,1,FALSE)),"Produto não cadastrado",VLOOKUP(A1053,'Cadastro-Estoque'!A:J,2,FALSE)))</f>
        <v/>
      </c>
      <c r="H1053" s="141" t="str">
        <f>IF(ISERROR(VLOOKUP(A1053,'Cadastro-Estoque'!A:J,1,FALSE)),"",VLOOKUP(A1053,'Cadastro-Estoque'!A:J,3,FALSE))</f>
        <v/>
      </c>
    </row>
    <row r="1054" spans="5:8">
      <c r="E1054" s="140" t="str">
        <f t="shared" si="16"/>
        <v/>
      </c>
      <c r="F1054" s="141" t="str">
        <f>IF(ISERROR(VLOOKUP(A1054,'Cadastro-Estoque'!A:J,1,FALSE)),"",VLOOKUP(A1054,'Cadastro-Estoque'!A:J,4,FALSE))</f>
        <v/>
      </c>
      <c r="G1054" s="141" t="str">
        <f>IF(ISBLANK(A1054),"",IF(ISERROR(VLOOKUP(A1054,'Cadastro-Estoque'!A:J,1,FALSE)),"Produto não cadastrado",VLOOKUP(A1054,'Cadastro-Estoque'!A:J,2,FALSE)))</f>
        <v/>
      </c>
      <c r="H1054" s="141" t="str">
        <f>IF(ISERROR(VLOOKUP(A1054,'Cadastro-Estoque'!A:J,1,FALSE)),"",VLOOKUP(A1054,'Cadastro-Estoque'!A:J,3,FALSE))</f>
        <v/>
      </c>
    </row>
    <row r="1055" spans="5:8">
      <c r="E1055" s="140" t="str">
        <f t="shared" si="16"/>
        <v/>
      </c>
      <c r="F1055" s="141" t="str">
        <f>IF(ISERROR(VLOOKUP(A1055,'Cadastro-Estoque'!A:J,1,FALSE)),"",VLOOKUP(A1055,'Cadastro-Estoque'!A:J,4,FALSE))</f>
        <v/>
      </c>
      <c r="G1055" s="141" t="str">
        <f>IF(ISBLANK(A1055),"",IF(ISERROR(VLOOKUP(A1055,'Cadastro-Estoque'!A:J,1,FALSE)),"Produto não cadastrado",VLOOKUP(A1055,'Cadastro-Estoque'!A:J,2,FALSE)))</f>
        <v/>
      </c>
      <c r="H1055" s="141" t="str">
        <f>IF(ISERROR(VLOOKUP(A1055,'Cadastro-Estoque'!A:J,1,FALSE)),"",VLOOKUP(A1055,'Cadastro-Estoque'!A:J,3,FALSE))</f>
        <v/>
      </c>
    </row>
    <row r="1056" spans="5:8">
      <c r="E1056" s="140" t="str">
        <f t="shared" si="16"/>
        <v/>
      </c>
      <c r="F1056" s="141" t="str">
        <f>IF(ISERROR(VLOOKUP(A1056,'Cadastro-Estoque'!A:J,1,FALSE)),"",VLOOKUP(A1056,'Cadastro-Estoque'!A:J,4,FALSE))</f>
        <v/>
      </c>
      <c r="G1056" s="141" t="str">
        <f>IF(ISBLANK(A1056),"",IF(ISERROR(VLOOKUP(A1056,'Cadastro-Estoque'!A:J,1,FALSE)),"Produto não cadastrado",VLOOKUP(A1056,'Cadastro-Estoque'!A:J,2,FALSE)))</f>
        <v/>
      </c>
      <c r="H1056" s="141" t="str">
        <f>IF(ISERROR(VLOOKUP(A1056,'Cadastro-Estoque'!A:J,1,FALSE)),"",VLOOKUP(A1056,'Cadastro-Estoque'!A:J,3,FALSE))</f>
        <v/>
      </c>
    </row>
    <row r="1057" spans="5:8">
      <c r="E1057" s="140" t="str">
        <f t="shared" si="16"/>
        <v/>
      </c>
      <c r="F1057" s="141" t="str">
        <f>IF(ISERROR(VLOOKUP(A1057,'Cadastro-Estoque'!A:J,1,FALSE)),"",VLOOKUP(A1057,'Cadastro-Estoque'!A:J,4,FALSE))</f>
        <v/>
      </c>
      <c r="G1057" s="141" t="str">
        <f>IF(ISBLANK(A1057),"",IF(ISERROR(VLOOKUP(A1057,'Cadastro-Estoque'!A:J,1,FALSE)),"Produto não cadastrado",VLOOKUP(A1057,'Cadastro-Estoque'!A:J,2,FALSE)))</f>
        <v/>
      </c>
      <c r="H1057" s="141" t="str">
        <f>IF(ISERROR(VLOOKUP(A1057,'Cadastro-Estoque'!A:J,1,FALSE)),"",VLOOKUP(A1057,'Cadastro-Estoque'!A:J,3,FALSE))</f>
        <v/>
      </c>
    </row>
    <row r="1058" spans="5:8">
      <c r="E1058" s="140" t="str">
        <f t="shared" si="16"/>
        <v/>
      </c>
      <c r="F1058" s="141" t="str">
        <f>IF(ISERROR(VLOOKUP(A1058,'Cadastro-Estoque'!A:J,1,FALSE)),"",VLOOKUP(A1058,'Cadastro-Estoque'!A:J,4,FALSE))</f>
        <v/>
      </c>
      <c r="G1058" s="141" t="str">
        <f>IF(ISBLANK(A1058),"",IF(ISERROR(VLOOKUP(A1058,'Cadastro-Estoque'!A:J,1,FALSE)),"Produto não cadastrado",VLOOKUP(A1058,'Cadastro-Estoque'!A:J,2,FALSE)))</f>
        <v/>
      </c>
      <c r="H1058" s="141" t="str">
        <f>IF(ISERROR(VLOOKUP(A1058,'Cadastro-Estoque'!A:J,1,FALSE)),"",VLOOKUP(A1058,'Cadastro-Estoque'!A:J,3,FALSE))</f>
        <v/>
      </c>
    </row>
    <row r="1059" spans="5:8">
      <c r="E1059" s="140" t="str">
        <f t="shared" si="16"/>
        <v/>
      </c>
      <c r="F1059" s="141" t="str">
        <f>IF(ISERROR(VLOOKUP(A1059,'Cadastro-Estoque'!A:J,1,FALSE)),"",VLOOKUP(A1059,'Cadastro-Estoque'!A:J,4,FALSE))</f>
        <v/>
      </c>
      <c r="G1059" s="141" t="str">
        <f>IF(ISBLANK(A1059),"",IF(ISERROR(VLOOKUP(A1059,'Cadastro-Estoque'!A:J,1,FALSE)),"Produto não cadastrado",VLOOKUP(A1059,'Cadastro-Estoque'!A:J,2,FALSE)))</f>
        <v/>
      </c>
      <c r="H1059" s="141" t="str">
        <f>IF(ISERROR(VLOOKUP(A1059,'Cadastro-Estoque'!A:J,1,FALSE)),"",VLOOKUP(A1059,'Cadastro-Estoque'!A:J,3,FALSE))</f>
        <v/>
      </c>
    </row>
    <row r="1060" spans="5:8">
      <c r="E1060" s="140" t="str">
        <f t="shared" si="16"/>
        <v/>
      </c>
      <c r="F1060" s="141" t="str">
        <f>IF(ISERROR(VLOOKUP(A1060,'Cadastro-Estoque'!A:J,1,FALSE)),"",VLOOKUP(A1060,'Cadastro-Estoque'!A:J,4,FALSE))</f>
        <v/>
      </c>
      <c r="G1060" s="141" t="str">
        <f>IF(ISBLANK(A1060),"",IF(ISERROR(VLOOKUP(A1060,'Cadastro-Estoque'!A:J,1,FALSE)),"Produto não cadastrado",VLOOKUP(A1060,'Cadastro-Estoque'!A:J,2,FALSE)))</f>
        <v/>
      </c>
      <c r="H1060" s="141" t="str">
        <f>IF(ISERROR(VLOOKUP(A1060,'Cadastro-Estoque'!A:J,1,FALSE)),"",VLOOKUP(A1060,'Cadastro-Estoque'!A:J,3,FALSE))</f>
        <v/>
      </c>
    </row>
    <row r="1061" spans="5:8">
      <c r="E1061" s="140" t="str">
        <f t="shared" si="16"/>
        <v/>
      </c>
      <c r="F1061" s="141" t="str">
        <f>IF(ISERROR(VLOOKUP(A1061,'Cadastro-Estoque'!A:J,1,FALSE)),"",VLOOKUP(A1061,'Cadastro-Estoque'!A:J,4,FALSE))</f>
        <v/>
      </c>
      <c r="G1061" s="141" t="str">
        <f>IF(ISBLANK(A1061),"",IF(ISERROR(VLOOKUP(A1061,'Cadastro-Estoque'!A:J,1,FALSE)),"Produto não cadastrado",VLOOKUP(A1061,'Cadastro-Estoque'!A:J,2,FALSE)))</f>
        <v/>
      </c>
      <c r="H1061" s="141" t="str">
        <f>IF(ISERROR(VLOOKUP(A1061,'Cadastro-Estoque'!A:J,1,FALSE)),"",VLOOKUP(A1061,'Cadastro-Estoque'!A:J,3,FALSE))</f>
        <v/>
      </c>
    </row>
    <row r="1062" spans="5:8">
      <c r="E1062" s="140" t="str">
        <f t="shared" si="16"/>
        <v/>
      </c>
      <c r="F1062" s="141" t="str">
        <f>IF(ISERROR(VLOOKUP(A1062,'Cadastro-Estoque'!A:J,1,FALSE)),"",VLOOKUP(A1062,'Cadastro-Estoque'!A:J,4,FALSE))</f>
        <v/>
      </c>
      <c r="G1062" s="141" t="str">
        <f>IF(ISBLANK(A1062),"",IF(ISERROR(VLOOKUP(A1062,'Cadastro-Estoque'!A:J,1,FALSE)),"Produto não cadastrado",VLOOKUP(A1062,'Cadastro-Estoque'!A:J,2,FALSE)))</f>
        <v/>
      </c>
      <c r="H1062" s="141" t="str">
        <f>IF(ISERROR(VLOOKUP(A1062,'Cadastro-Estoque'!A:J,1,FALSE)),"",VLOOKUP(A1062,'Cadastro-Estoque'!A:J,3,FALSE))</f>
        <v/>
      </c>
    </row>
    <row r="1063" spans="5:8">
      <c r="E1063" s="140" t="str">
        <f t="shared" si="16"/>
        <v/>
      </c>
      <c r="F1063" s="141" t="str">
        <f>IF(ISERROR(VLOOKUP(A1063,'Cadastro-Estoque'!A:J,1,FALSE)),"",VLOOKUP(A1063,'Cadastro-Estoque'!A:J,4,FALSE))</f>
        <v/>
      </c>
      <c r="G1063" s="141" t="str">
        <f>IF(ISBLANK(A1063),"",IF(ISERROR(VLOOKUP(A1063,'Cadastro-Estoque'!A:J,1,FALSE)),"Produto não cadastrado",VLOOKUP(A1063,'Cadastro-Estoque'!A:J,2,FALSE)))</f>
        <v/>
      </c>
      <c r="H1063" s="141" t="str">
        <f>IF(ISERROR(VLOOKUP(A1063,'Cadastro-Estoque'!A:J,1,FALSE)),"",VLOOKUP(A1063,'Cadastro-Estoque'!A:J,3,FALSE))</f>
        <v/>
      </c>
    </row>
    <row r="1064" spans="5:8">
      <c r="E1064" s="140" t="str">
        <f t="shared" si="16"/>
        <v/>
      </c>
      <c r="F1064" s="141" t="str">
        <f>IF(ISERROR(VLOOKUP(A1064,'Cadastro-Estoque'!A:J,1,FALSE)),"",VLOOKUP(A1064,'Cadastro-Estoque'!A:J,4,FALSE))</f>
        <v/>
      </c>
      <c r="G1064" s="141" t="str">
        <f>IF(ISBLANK(A1064),"",IF(ISERROR(VLOOKUP(A1064,'Cadastro-Estoque'!A:J,1,FALSE)),"Produto não cadastrado",VLOOKUP(A1064,'Cadastro-Estoque'!A:J,2,FALSE)))</f>
        <v/>
      </c>
      <c r="H1064" s="141" t="str">
        <f>IF(ISERROR(VLOOKUP(A1064,'Cadastro-Estoque'!A:J,1,FALSE)),"",VLOOKUP(A1064,'Cadastro-Estoque'!A:J,3,FALSE))</f>
        <v/>
      </c>
    </row>
    <row r="1065" spans="5:8">
      <c r="E1065" s="140" t="str">
        <f t="shared" si="16"/>
        <v/>
      </c>
      <c r="F1065" s="141" t="str">
        <f>IF(ISERROR(VLOOKUP(A1065,'Cadastro-Estoque'!A:J,1,FALSE)),"",VLOOKUP(A1065,'Cadastro-Estoque'!A:J,4,FALSE))</f>
        <v/>
      </c>
      <c r="G1065" s="141" t="str">
        <f>IF(ISBLANK(A1065),"",IF(ISERROR(VLOOKUP(A1065,'Cadastro-Estoque'!A:J,1,FALSE)),"Produto não cadastrado",VLOOKUP(A1065,'Cadastro-Estoque'!A:J,2,FALSE)))</f>
        <v/>
      </c>
      <c r="H1065" s="141" t="str">
        <f>IF(ISERROR(VLOOKUP(A1065,'Cadastro-Estoque'!A:J,1,FALSE)),"",VLOOKUP(A1065,'Cadastro-Estoque'!A:J,3,FALSE))</f>
        <v/>
      </c>
    </row>
    <row r="1066" spans="5:8">
      <c r="E1066" s="140" t="str">
        <f t="shared" si="16"/>
        <v/>
      </c>
      <c r="F1066" s="141" t="str">
        <f>IF(ISERROR(VLOOKUP(A1066,'Cadastro-Estoque'!A:J,1,FALSE)),"",VLOOKUP(A1066,'Cadastro-Estoque'!A:J,4,FALSE))</f>
        <v/>
      </c>
      <c r="G1066" s="141" t="str">
        <f>IF(ISBLANK(A1066),"",IF(ISERROR(VLOOKUP(A1066,'Cadastro-Estoque'!A:J,1,FALSE)),"Produto não cadastrado",VLOOKUP(A1066,'Cadastro-Estoque'!A:J,2,FALSE)))</f>
        <v/>
      </c>
      <c r="H1066" s="141" t="str">
        <f>IF(ISERROR(VLOOKUP(A1066,'Cadastro-Estoque'!A:J,1,FALSE)),"",VLOOKUP(A1066,'Cadastro-Estoque'!A:J,3,FALSE))</f>
        <v/>
      </c>
    </row>
    <row r="1067" spans="5:8">
      <c r="E1067" s="140" t="str">
        <f t="shared" si="16"/>
        <v/>
      </c>
      <c r="F1067" s="141" t="str">
        <f>IF(ISERROR(VLOOKUP(A1067,'Cadastro-Estoque'!A:J,1,FALSE)),"",VLOOKUP(A1067,'Cadastro-Estoque'!A:J,4,FALSE))</f>
        <v/>
      </c>
      <c r="G1067" s="141" t="str">
        <f>IF(ISBLANK(A1067),"",IF(ISERROR(VLOOKUP(A1067,'Cadastro-Estoque'!A:J,1,FALSE)),"Produto não cadastrado",VLOOKUP(A1067,'Cadastro-Estoque'!A:J,2,FALSE)))</f>
        <v/>
      </c>
      <c r="H1067" s="141" t="str">
        <f>IF(ISERROR(VLOOKUP(A1067,'Cadastro-Estoque'!A:J,1,FALSE)),"",VLOOKUP(A1067,'Cadastro-Estoque'!A:J,3,FALSE))</f>
        <v/>
      </c>
    </row>
    <row r="1068" spans="5:8">
      <c r="E1068" s="140" t="str">
        <f t="shared" si="16"/>
        <v/>
      </c>
      <c r="F1068" s="141" t="str">
        <f>IF(ISERROR(VLOOKUP(A1068,'Cadastro-Estoque'!A:J,1,FALSE)),"",VLOOKUP(A1068,'Cadastro-Estoque'!A:J,4,FALSE))</f>
        <v/>
      </c>
      <c r="G1068" s="141" t="str">
        <f>IF(ISBLANK(A1068),"",IF(ISERROR(VLOOKUP(A1068,'Cadastro-Estoque'!A:J,1,FALSE)),"Produto não cadastrado",VLOOKUP(A1068,'Cadastro-Estoque'!A:J,2,FALSE)))</f>
        <v/>
      </c>
      <c r="H1068" s="141" t="str">
        <f>IF(ISERROR(VLOOKUP(A1068,'Cadastro-Estoque'!A:J,1,FALSE)),"",VLOOKUP(A1068,'Cadastro-Estoque'!A:J,3,FALSE))</f>
        <v/>
      </c>
    </row>
    <row r="1069" spans="5:8">
      <c r="E1069" s="140" t="str">
        <f t="shared" si="16"/>
        <v/>
      </c>
      <c r="F1069" s="141" t="str">
        <f>IF(ISERROR(VLOOKUP(A1069,'Cadastro-Estoque'!A:J,1,FALSE)),"",VLOOKUP(A1069,'Cadastro-Estoque'!A:J,4,FALSE))</f>
        <v/>
      </c>
      <c r="G1069" s="141" t="str">
        <f>IF(ISBLANK(A1069),"",IF(ISERROR(VLOOKUP(A1069,'Cadastro-Estoque'!A:J,1,FALSE)),"Produto não cadastrado",VLOOKUP(A1069,'Cadastro-Estoque'!A:J,2,FALSE)))</f>
        <v/>
      </c>
      <c r="H1069" s="141" t="str">
        <f>IF(ISERROR(VLOOKUP(A1069,'Cadastro-Estoque'!A:J,1,FALSE)),"",VLOOKUP(A1069,'Cadastro-Estoque'!A:J,3,FALSE))</f>
        <v/>
      </c>
    </row>
    <row r="1070" spans="5:8">
      <c r="E1070" s="140" t="str">
        <f t="shared" si="16"/>
        <v/>
      </c>
      <c r="F1070" s="141" t="str">
        <f>IF(ISERROR(VLOOKUP(A1070,'Cadastro-Estoque'!A:J,1,FALSE)),"",VLOOKUP(A1070,'Cadastro-Estoque'!A:J,4,FALSE))</f>
        <v/>
      </c>
      <c r="G1070" s="141" t="str">
        <f>IF(ISBLANK(A1070),"",IF(ISERROR(VLOOKUP(A1070,'Cadastro-Estoque'!A:J,1,FALSE)),"Produto não cadastrado",VLOOKUP(A1070,'Cadastro-Estoque'!A:J,2,FALSE)))</f>
        <v/>
      </c>
      <c r="H1070" s="141" t="str">
        <f>IF(ISERROR(VLOOKUP(A1070,'Cadastro-Estoque'!A:J,1,FALSE)),"",VLOOKUP(A1070,'Cadastro-Estoque'!A:J,3,FALSE))</f>
        <v/>
      </c>
    </row>
    <row r="1071" spans="5:8">
      <c r="E1071" s="140" t="str">
        <f t="shared" si="16"/>
        <v/>
      </c>
      <c r="F1071" s="141" t="str">
        <f>IF(ISERROR(VLOOKUP(A1071,'Cadastro-Estoque'!A:J,1,FALSE)),"",VLOOKUP(A1071,'Cadastro-Estoque'!A:J,4,FALSE))</f>
        <v/>
      </c>
      <c r="G1071" s="141" t="str">
        <f>IF(ISBLANK(A1071),"",IF(ISERROR(VLOOKUP(A1071,'Cadastro-Estoque'!A:J,1,FALSE)),"Produto não cadastrado",VLOOKUP(A1071,'Cadastro-Estoque'!A:J,2,FALSE)))</f>
        <v/>
      </c>
      <c r="H1071" s="141" t="str">
        <f>IF(ISERROR(VLOOKUP(A1071,'Cadastro-Estoque'!A:J,1,FALSE)),"",VLOOKUP(A1071,'Cadastro-Estoque'!A:J,3,FALSE))</f>
        <v/>
      </c>
    </row>
    <row r="1072" spans="5:8">
      <c r="E1072" s="140" t="str">
        <f t="shared" si="16"/>
        <v/>
      </c>
      <c r="F1072" s="141" t="str">
        <f>IF(ISERROR(VLOOKUP(A1072,'Cadastro-Estoque'!A:J,1,FALSE)),"",VLOOKUP(A1072,'Cadastro-Estoque'!A:J,4,FALSE))</f>
        <v/>
      </c>
      <c r="G1072" s="141" t="str">
        <f>IF(ISBLANK(A1072),"",IF(ISERROR(VLOOKUP(A1072,'Cadastro-Estoque'!A:J,1,FALSE)),"Produto não cadastrado",VLOOKUP(A1072,'Cadastro-Estoque'!A:J,2,FALSE)))</f>
        <v/>
      </c>
      <c r="H1072" s="141" t="str">
        <f>IF(ISERROR(VLOOKUP(A1072,'Cadastro-Estoque'!A:J,1,FALSE)),"",VLOOKUP(A1072,'Cadastro-Estoque'!A:J,3,FALSE))</f>
        <v/>
      </c>
    </row>
    <row r="1073" spans="5:8">
      <c r="E1073" s="140" t="str">
        <f t="shared" si="16"/>
        <v/>
      </c>
      <c r="F1073" s="141" t="str">
        <f>IF(ISERROR(VLOOKUP(A1073,'Cadastro-Estoque'!A:J,1,FALSE)),"",VLOOKUP(A1073,'Cadastro-Estoque'!A:J,4,FALSE))</f>
        <v/>
      </c>
      <c r="G1073" s="141" t="str">
        <f>IF(ISBLANK(A1073),"",IF(ISERROR(VLOOKUP(A1073,'Cadastro-Estoque'!A:J,1,FALSE)),"Produto não cadastrado",VLOOKUP(A1073,'Cadastro-Estoque'!A:J,2,FALSE)))</f>
        <v/>
      </c>
      <c r="H1073" s="141" t="str">
        <f>IF(ISERROR(VLOOKUP(A1073,'Cadastro-Estoque'!A:J,1,FALSE)),"",VLOOKUP(A1073,'Cadastro-Estoque'!A:J,3,FALSE))</f>
        <v/>
      </c>
    </row>
    <row r="1074" spans="5:8">
      <c r="E1074" s="140" t="str">
        <f t="shared" si="16"/>
        <v/>
      </c>
      <c r="F1074" s="141" t="str">
        <f>IF(ISERROR(VLOOKUP(A1074,'Cadastro-Estoque'!A:J,1,FALSE)),"",VLOOKUP(A1074,'Cadastro-Estoque'!A:J,4,FALSE))</f>
        <v/>
      </c>
      <c r="G1074" s="141" t="str">
        <f>IF(ISBLANK(A1074),"",IF(ISERROR(VLOOKUP(A1074,'Cadastro-Estoque'!A:J,1,FALSE)),"Produto não cadastrado",VLOOKUP(A1074,'Cadastro-Estoque'!A:J,2,FALSE)))</f>
        <v/>
      </c>
      <c r="H1074" s="141" t="str">
        <f>IF(ISERROR(VLOOKUP(A1074,'Cadastro-Estoque'!A:J,1,FALSE)),"",VLOOKUP(A1074,'Cadastro-Estoque'!A:J,3,FALSE))</f>
        <v/>
      </c>
    </row>
    <row r="1075" spans="5:8">
      <c r="E1075" s="140" t="str">
        <f t="shared" si="16"/>
        <v/>
      </c>
      <c r="F1075" s="141" t="str">
        <f>IF(ISERROR(VLOOKUP(A1075,'Cadastro-Estoque'!A:J,1,FALSE)),"",VLOOKUP(A1075,'Cadastro-Estoque'!A:J,4,FALSE))</f>
        <v/>
      </c>
      <c r="G1075" s="141" t="str">
        <f>IF(ISBLANK(A1075),"",IF(ISERROR(VLOOKUP(A1075,'Cadastro-Estoque'!A:J,1,FALSE)),"Produto não cadastrado",VLOOKUP(A1075,'Cadastro-Estoque'!A:J,2,FALSE)))</f>
        <v/>
      </c>
      <c r="H1075" s="141" t="str">
        <f>IF(ISERROR(VLOOKUP(A1075,'Cadastro-Estoque'!A:J,1,FALSE)),"",VLOOKUP(A1075,'Cadastro-Estoque'!A:J,3,FALSE))</f>
        <v/>
      </c>
    </row>
    <row r="1076" spans="5:8">
      <c r="E1076" s="140" t="str">
        <f t="shared" si="16"/>
        <v/>
      </c>
      <c r="F1076" s="141" t="str">
        <f>IF(ISERROR(VLOOKUP(A1076,'Cadastro-Estoque'!A:J,1,FALSE)),"",VLOOKUP(A1076,'Cadastro-Estoque'!A:J,4,FALSE))</f>
        <v/>
      </c>
      <c r="G1076" s="141" t="str">
        <f>IF(ISBLANK(A1076),"",IF(ISERROR(VLOOKUP(A1076,'Cadastro-Estoque'!A:J,1,FALSE)),"Produto não cadastrado",VLOOKUP(A1076,'Cadastro-Estoque'!A:J,2,FALSE)))</f>
        <v/>
      </c>
      <c r="H1076" s="141" t="str">
        <f>IF(ISERROR(VLOOKUP(A1076,'Cadastro-Estoque'!A:J,1,FALSE)),"",VLOOKUP(A1076,'Cadastro-Estoque'!A:J,3,FALSE))</f>
        <v/>
      </c>
    </row>
    <row r="1077" spans="5:8">
      <c r="E1077" s="140" t="str">
        <f t="shared" si="16"/>
        <v/>
      </c>
      <c r="F1077" s="141" t="str">
        <f>IF(ISERROR(VLOOKUP(A1077,'Cadastro-Estoque'!A:J,1,FALSE)),"",VLOOKUP(A1077,'Cadastro-Estoque'!A:J,4,FALSE))</f>
        <v/>
      </c>
      <c r="G1077" s="141" t="str">
        <f>IF(ISBLANK(A1077),"",IF(ISERROR(VLOOKUP(A1077,'Cadastro-Estoque'!A:J,1,FALSE)),"Produto não cadastrado",VLOOKUP(A1077,'Cadastro-Estoque'!A:J,2,FALSE)))</f>
        <v/>
      </c>
      <c r="H1077" s="141" t="str">
        <f>IF(ISERROR(VLOOKUP(A1077,'Cadastro-Estoque'!A:J,1,FALSE)),"",VLOOKUP(A1077,'Cadastro-Estoque'!A:J,3,FALSE))</f>
        <v/>
      </c>
    </row>
    <row r="1078" spans="5:8">
      <c r="E1078" s="140" t="str">
        <f t="shared" si="16"/>
        <v/>
      </c>
      <c r="F1078" s="141" t="str">
        <f>IF(ISERROR(VLOOKUP(A1078,'Cadastro-Estoque'!A:J,1,FALSE)),"",VLOOKUP(A1078,'Cadastro-Estoque'!A:J,4,FALSE))</f>
        <v/>
      </c>
      <c r="G1078" s="141" t="str">
        <f>IF(ISBLANK(A1078),"",IF(ISERROR(VLOOKUP(A1078,'Cadastro-Estoque'!A:J,1,FALSE)),"Produto não cadastrado",VLOOKUP(A1078,'Cadastro-Estoque'!A:J,2,FALSE)))</f>
        <v/>
      </c>
      <c r="H1078" s="141" t="str">
        <f>IF(ISERROR(VLOOKUP(A1078,'Cadastro-Estoque'!A:J,1,FALSE)),"",VLOOKUP(A1078,'Cadastro-Estoque'!A:J,3,FALSE))</f>
        <v/>
      </c>
    </row>
    <row r="1079" spans="5:8">
      <c r="E1079" s="140" t="str">
        <f t="shared" si="16"/>
        <v/>
      </c>
      <c r="F1079" s="141" t="str">
        <f>IF(ISERROR(VLOOKUP(A1079,'Cadastro-Estoque'!A:J,1,FALSE)),"",VLOOKUP(A1079,'Cadastro-Estoque'!A:J,4,FALSE))</f>
        <v/>
      </c>
      <c r="G1079" s="141" t="str">
        <f>IF(ISBLANK(A1079),"",IF(ISERROR(VLOOKUP(A1079,'Cadastro-Estoque'!A:J,1,FALSE)),"Produto não cadastrado",VLOOKUP(A1079,'Cadastro-Estoque'!A:J,2,FALSE)))</f>
        <v/>
      </c>
      <c r="H1079" s="141" t="str">
        <f>IF(ISERROR(VLOOKUP(A1079,'Cadastro-Estoque'!A:J,1,FALSE)),"",VLOOKUP(A1079,'Cadastro-Estoque'!A:J,3,FALSE))</f>
        <v/>
      </c>
    </row>
    <row r="1080" spans="5:8">
      <c r="E1080" s="140" t="str">
        <f t="shared" si="16"/>
        <v/>
      </c>
      <c r="F1080" s="141" t="str">
        <f>IF(ISERROR(VLOOKUP(A1080,'Cadastro-Estoque'!A:J,1,FALSE)),"",VLOOKUP(A1080,'Cadastro-Estoque'!A:J,4,FALSE))</f>
        <v/>
      </c>
      <c r="G1080" s="141" t="str">
        <f>IF(ISBLANK(A1080),"",IF(ISERROR(VLOOKUP(A1080,'Cadastro-Estoque'!A:J,1,FALSE)),"Produto não cadastrado",VLOOKUP(A1080,'Cadastro-Estoque'!A:J,2,FALSE)))</f>
        <v/>
      </c>
      <c r="H1080" s="141" t="str">
        <f>IF(ISERROR(VLOOKUP(A1080,'Cadastro-Estoque'!A:J,1,FALSE)),"",VLOOKUP(A1080,'Cadastro-Estoque'!A:J,3,FALSE))</f>
        <v/>
      </c>
    </row>
    <row r="1081" spans="5:8">
      <c r="E1081" s="140" t="str">
        <f t="shared" si="16"/>
        <v/>
      </c>
      <c r="F1081" s="141" t="str">
        <f>IF(ISERROR(VLOOKUP(A1081,'Cadastro-Estoque'!A:J,1,FALSE)),"",VLOOKUP(A1081,'Cadastro-Estoque'!A:J,4,FALSE))</f>
        <v/>
      </c>
      <c r="G1081" s="141" t="str">
        <f>IF(ISBLANK(A1081),"",IF(ISERROR(VLOOKUP(A1081,'Cadastro-Estoque'!A:J,1,FALSE)),"Produto não cadastrado",VLOOKUP(A1081,'Cadastro-Estoque'!A:J,2,FALSE)))</f>
        <v/>
      </c>
      <c r="H1081" s="141" t="str">
        <f>IF(ISERROR(VLOOKUP(A1081,'Cadastro-Estoque'!A:J,1,FALSE)),"",VLOOKUP(A1081,'Cadastro-Estoque'!A:J,3,FALSE))</f>
        <v/>
      </c>
    </row>
    <row r="1082" spans="5:8">
      <c r="E1082" s="140" t="str">
        <f t="shared" si="16"/>
        <v/>
      </c>
      <c r="F1082" s="141" t="str">
        <f>IF(ISERROR(VLOOKUP(A1082,'Cadastro-Estoque'!A:J,1,FALSE)),"",VLOOKUP(A1082,'Cadastro-Estoque'!A:J,4,FALSE))</f>
        <v/>
      </c>
      <c r="G1082" s="141" t="str">
        <f>IF(ISBLANK(A1082),"",IF(ISERROR(VLOOKUP(A1082,'Cadastro-Estoque'!A:J,1,FALSE)),"Produto não cadastrado",VLOOKUP(A1082,'Cadastro-Estoque'!A:J,2,FALSE)))</f>
        <v/>
      </c>
      <c r="H1082" s="141" t="str">
        <f>IF(ISERROR(VLOOKUP(A1082,'Cadastro-Estoque'!A:J,1,FALSE)),"",VLOOKUP(A1082,'Cadastro-Estoque'!A:J,3,FALSE))</f>
        <v/>
      </c>
    </row>
    <row r="1083" spans="5:8">
      <c r="E1083" s="140" t="str">
        <f t="shared" si="16"/>
        <v/>
      </c>
      <c r="F1083" s="141" t="str">
        <f>IF(ISERROR(VLOOKUP(A1083,'Cadastro-Estoque'!A:J,1,FALSE)),"",VLOOKUP(A1083,'Cadastro-Estoque'!A:J,4,FALSE))</f>
        <v/>
      </c>
      <c r="G1083" s="141" t="str">
        <f>IF(ISBLANK(A1083),"",IF(ISERROR(VLOOKUP(A1083,'Cadastro-Estoque'!A:J,1,FALSE)),"Produto não cadastrado",VLOOKUP(A1083,'Cadastro-Estoque'!A:J,2,FALSE)))</f>
        <v/>
      </c>
      <c r="H1083" s="141" t="str">
        <f>IF(ISERROR(VLOOKUP(A1083,'Cadastro-Estoque'!A:J,1,FALSE)),"",VLOOKUP(A1083,'Cadastro-Estoque'!A:J,3,FALSE))</f>
        <v/>
      </c>
    </row>
    <row r="1084" spans="5:8">
      <c r="E1084" s="140" t="str">
        <f t="shared" si="16"/>
        <v/>
      </c>
      <c r="F1084" s="141" t="str">
        <f>IF(ISERROR(VLOOKUP(A1084,'Cadastro-Estoque'!A:J,1,FALSE)),"",VLOOKUP(A1084,'Cadastro-Estoque'!A:J,4,FALSE))</f>
        <v/>
      </c>
      <c r="G1084" s="141" t="str">
        <f>IF(ISBLANK(A1084),"",IF(ISERROR(VLOOKUP(A1084,'Cadastro-Estoque'!A:J,1,FALSE)),"Produto não cadastrado",VLOOKUP(A1084,'Cadastro-Estoque'!A:J,2,FALSE)))</f>
        <v/>
      </c>
      <c r="H1084" s="141" t="str">
        <f>IF(ISERROR(VLOOKUP(A1084,'Cadastro-Estoque'!A:J,1,FALSE)),"",VLOOKUP(A1084,'Cadastro-Estoque'!A:J,3,FALSE))</f>
        <v/>
      </c>
    </row>
    <row r="1085" spans="5:8">
      <c r="E1085" s="140" t="str">
        <f t="shared" si="16"/>
        <v/>
      </c>
      <c r="F1085" s="141" t="str">
        <f>IF(ISERROR(VLOOKUP(A1085,'Cadastro-Estoque'!A:J,1,FALSE)),"",VLOOKUP(A1085,'Cadastro-Estoque'!A:J,4,FALSE))</f>
        <v/>
      </c>
      <c r="G1085" s="141" t="str">
        <f>IF(ISBLANK(A1085),"",IF(ISERROR(VLOOKUP(A1085,'Cadastro-Estoque'!A:J,1,FALSE)),"Produto não cadastrado",VLOOKUP(A1085,'Cadastro-Estoque'!A:J,2,FALSE)))</f>
        <v/>
      </c>
      <c r="H1085" s="141" t="str">
        <f>IF(ISERROR(VLOOKUP(A1085,'Cadastro-Estoque'!A:J,1,FALSE)),"",VLOOKUP(A1085,'Cadastro-Estoque'!A:J,3,FALSE))</f>
        <v/>
      </c>
    </row>
    <row r="1086" spans="5:8">
      <c r="E1086" s="140" t="str">
        <f t="shared" si="16"/>
        <v/>
      </c>
      <c r="F1086" s="141" t="str">
        <f>IF(ISERROR(VLOOKUP(A1086,'Cadastro-Estoque'!A:J,1,FALSE)),"",VLOOKUP(A1086,'Cadastro-Estoque'!A:J,4,FALSE))</f>
        <v/>
      </c>
      <c r="G1086" s="141" t="str">
        <f>IF(ISBLANK(A1086),"",IF(ISERROR(VLOOKUP(A1086,'Cadastro-Estoque'!A:J,1,FALSE)),"Produto não cadastrado",VLOOKUP(A1086,'Cadastro-Estoque'!A:J,2,FALSE)))</f>
        <v/>
      </c>
      <c r="H1086" s="141" t="str">
        <f>IF(ISERROR(VLOOKUP(A1086,'Cadastro-Estoque'!A:J,1,FALSE)),"",VLOOKUP(A1086,'Cadastro-Estoque'!A:J,3,FALSE))</f>
        <v/>
      </c>
    </row>
    <row r="1087" spans="5:8">
      <c r="E1087" s="140" t="str">
        <f t="shared" si="16"/>
        <v/>
      </c>
      <c r="F1087" s="141" t="str">
        <f>IF(ISERROR(VLOOKUP(A1087,'Cadastro-Estoque'!A:J,1,FALSE)),"",VLOOKUP(A1087,'Cadastro-Estoque'!A:J,4,FALSE))</f>
        <v/>
      </c>
      <c r="G1087" s="141" t="str">
        <f>IF(ISBLANK(A1087),"",IF(ISERROR(VLOOKUP(A1087,'Cadastro-Estoque'!A:J,1,FALSE)),"Produto não cadastrado",VLOOKUP(A1087,'Cadastro-Estoque'!A:J,2,FALSE)))</f>
        <v/>
      </c>
      <c r="H1087" s="141" t="str">
        <f>IF(ISERROR(VLOOKUP(A1087,'Cadastro-Estoque'!A:J,1,FALSE)),"",VLOOKUP(A1087,'Cadastro-Estoque'!A:J,3,FALSE))</f>
        <v/>
      </c>
    </row>
    <row r="1088" spans="5:8">
      <c r="E1088" s="140" t="str">
        <f t="shared" si="16"/>
        <v/>
      </c>
      <c r="F1088" s="141" t="str">
        <f>IF(ISERROR(VLOOKUP(A1088,'Cadastro-Estoque'!A:J,1,FALSE)),"",VLOOKUP(A1088,'Cadastro-Estoque'!A:J,4,FALSE))</f>
        <v/>
      </c>
      <c r="G1088" s="141" t="str">
        <f>IF(ISBLANK(A1088),"",IF(ISERROR(VLOOKUP(A1088,'Cadastro-Estoque'!A:J,1,FALSE)),"Produto não cadastrado",VLOOKUP(A1088,'Cadastro-Estoque'!A:J,2,FALSE)))</f>
        <v/>
      </c>
      <c r="H1088" s="141" t="str">
        <f>IF(ISERROR(VLOOKUP(A1088,'Cadastro-Estoque'!A:J,1,FALSE)),"",VLOOKUP(A1088,'Cadastro-Estoque'!A:J,3,FALSE))</f>
        <v/>
      </c>
    </row>
    <row r="1089" spans="5:8">
      <c r="E1089" s="140" t="str">
        <f t="shared" si="16"/>
        <v/>
      </c>
      <c r="F1089" s="141" t="str">
        <f>IF(ISERROR(VLOOKUP(A1089,'Cadastro-Estoque'!A:J,1,FALSE)),"",VLOOKUP(A1089,'Cadastro-Estoque'!A:J,4,FALSE))</f>
        <v/>
      </c>
      <c r="G1089" s="141" t="str">
        <f>IF(ISBLANK(A1089),"",IF(ISERROR(VLOOKUP(A1089,'Cadastro-Estoque'!A:J,1,FALSE)),"Produto não cadastrado",VLOOKUP(A1089,'Cadastro-Estoque'!A:J,2,FALSE)))</f>
        <v/>
      </c>
      <c r="H1089" s="141" t="str">
        <f>IF(ISERROR(VLOOKUP(A1089,'Cadastro-Estoque'!A:J,1,FALSE)),"",VLOOKUP(A1089,'Cadastro-Estoque'!A:J,3,FALSE))</f>
        <v/>
      </c>
    </row>
    <row r="1090" spans="5:8">
      <c r="E1090" s="140" t="str">
        <f t="shared" si="16"/>
        <v/>
      </c>
      <c r="F1090" s="141" t="str">
        <f>IF(ISERROR(VLOOKUP(A1090,'Cadastro-Estoque'!A:J,1,FALSE)),"",VLOOKUP(A1090,'Cadastro-Estoque'!A:J,4,FALSE))</f>
        <v/>
      </c>
      <c r="G1090" s="141" t="str">
        <f>IF(ISBLANK(A1090),"",IF(ISERROR(VLOOKUP(A1090,'Cadastro-Estoque'!A:J,1,FALSE)),"Produto não cadastrado",VLOOKUP(A1090,'Cadastro-Estoque'!A:J,2,FALSE)))</f>
        <v/>
      </c>
      <c r="H1090" s="141" t="str">
        <f>IF(ISERROR(VLOOKUP(A1090,'Cadastro-Estoque'!A:J,1,FALSE)),"",VLOOKUP(A1090,'Cadastro-Estoque'!A:J,3,FALSE))</f>
        <v/>
      </c>
    </row>
    <row r="1091" spans="5:8">
      <c r="E1091" s="140" t="str">
        <f t="shared" si="16"/>
        <v/>
      </c>
      <c r="F1091" s="141" t="str">
        <f>IF(ISERROR(VLOOKUP(A1091,'Cadastro-Estoque'!A:J,1,FALSE)),"",VLOOKUP(A1091,'Cadastro-Estoque'!A:J,4,FALSE))</f>
        <v/>
      </c>
      <c r="G1091" s="141" t="str">
        <f>IF(ISBLANK(A1091),"",IF(ISERROR(VLOOKUP(A1091,'Cadastro-Estoque'!A:J,1,FALSE)),"Produto não cadastrado",VLOOKUP(A1091,'Cadastro-Estoque'!A:J,2,FALSE)))</f>
        <v/>
      </c>
      <c r="H1091" s="141" t="str">
        <f>IF(ISERROR(VLOOKUP(A1091,'Cadastro-Estoque'!A:J,1,FALSE)),"",VLOOKUP(A1091,'Cadastro-Estoque'!A:J,3,FALSE))</f>
        <v/>
      </c>
    </row>
    <row r="1092" spans="5:8">
      <c r="E1092" s="140" t="str">
        <f t="shared" ref="E1092:E1155" si="17">IF(ISBLANK(A1092),"",C1092*D1092)</f>
        <v/>
      </c>
      <c r="F1092" s="141" t="str">
        <f>IF(ISERROR(VLOOKUP(A1092,'Cadastro-Estoque'!A:J,1,FALSE)),"",VLOOKUP(A1092,'Cadastro-Estoque'!A:J,4,FALSE))</f>
        <v/>
      </c>
      <c r="G1092" s="141" t="str">
        <f>IF(ISBLANK(A1092),"",IF(ISERROR(VLOOKUP(A1092,'Cadastro-Estoque'!A:J,1,FALSE)),"Produto não cadastrado",VLOOKUP(A1092,'Cadastro-Estoque'!A:J,2,FALSE)))</f>
        <v/>
      </c>
      <c r="H1092" s="141" t="str">
        <f>IF(ISERROR(VLOOKUP(A1092,'Cadastro-Estoque'!A:J,1,FALSE)),"",VLOOKUP(A1092,'Cadastro-Estoque'!A:J,3,FALSE))</f>
        <v/>
      </c>
    </row>
    <row r="1093" spans="5:8">
      <c r="E1093" s="140" t="str">
        <f t="shared" si="17"/>
        <v/>
      </c>
      <c r="F1093" s="141" t="str">
        <f>IF(ISERROR(VLOOKUP(A1093,'Cadastro-Estoque'!A:J,1,FALSE)),"",VLOOKUP(A1093,'Cadastro-Estoque'!A:J,4,FALSE))</f>
        <v/>
      </c>
      <c r="G1093" s="141" t="str">
        <f>IF(ISBLANK(A1093),"",IF(ISERROR(VLOOKUP(A1093,'Cadastro-Estoque'!A:J,1,FALSE)),"Produto não cadastrado",VLOOKUP(A1093,'Cadastro-Estoque'!A:J,2,FALSE)))</f>
        <v/>
      </c>
      <c r="H1093" s="141" t="str">
        <f>IF(ISERROR(VLOOKUP(A1093,'Cadastro-Estoque'!A:J,1,FALSE)),"",VLOOKUP(A1093,'Cadastro-Estoque'!A:J,3,FALSE))</f>
        <v/>
      </c>
    </row>
    <row r="1094" spans="5:8">
      <c r="E1094" s="140" t="str">
        <f t="shared" si="17"/>
        <v/>
      </c>
      <c r="F1094" s="141" t="str">
        <f>IF(ISERROR(VLOOKUP(A1094,'Cadastro-Estoque'!A:J,1,FALSE)),"",VLOOKUP(A1094,'Cadastro-Estoque'!A:J,4,FALSE))</f>
        <v/>
      </c>
      <c r="G1094" s="141" t="str">
        <f>IF(ISBLANK(A1094),"",IF(ISERROR(VLOOKUP(A1094,'Cadastro-Estoque'!A:J,1,FALSE)),"Produto não cadastrado",VLOOKUP(A1094,'Cadastro-Estoque'!A:J,2,FALSE)))</f>
        <v/>
      </c>
      <c r="H1094" s="141" t="str">
        <f>IF(ISERROR(VLOOKUP(A1094,'Cadastro-Estoque'!A:J,1,FALSE)),"",VLOOKUP(A1094,'Cadastro-Estoque'!A:J,3,FALSE))</f>
        <v/>
      </c>
    </row>
    <row r="1095" spans="5:8">
      <c r="E1095" s="140" t="str">
        <f t="shared" si="17"/>
        <v/>
      </c>
      <c r="F1095" s="141" t="str">
        <f>IF(ISERROR(VLOOKUP(A1095,'Cadastro-Estoque'!A:J,1,FALSE)),"",VLOOKUP(A1095,'Cadastro-Estoque'!A:J,4,FALSE))</f>
        <v/>
      </c>
      <c r="G1095" s="141" t="str">
        <f>IF(ISBLANK(A1095),"",IF(ISERROR(VLOOKUP(A1095,'Cadastro-Estoque'!A:J,1,FALSE)),"Produto não cadastrado",VLOOKUP(A1095,'Cadastro-Estoque'!A:J,2,FALSE)))</f>
        <v/>
      </c>
      <c r="H1095" s="141" t="str">
        <f>IF(ISERROR(VLOOKUP(A1095,'Cadastro-Estoque'!A:J,1,FALSE)),"",VLOOKUP(A1095,'Cadastro-Estoque'!A:J,3,FALSE))</f>
        <v/>
      </c>
    </row>
    <row r="1096" spans="5:8">
      <c r="E1096" s="140" t="str">
        <f t="shared" si="17"/>
        <v/>
      </c>
      <c r="F1096" s="141" t="str">
        <f>IF(ISERROR(VLOOKUP(A1096,'Cadastro-Estoque'!A:J,1,FALSE)),"",VLOOKUP(A1096,'Cadastro-Estoque'!A:J,4,FALSE))</f>
        <v/>
      </c>
      <c r="G1096" s="141" t="str">
        <f>IF(ISBLANK(A1096),"",IF(ISERROR(VLOOKUP(A1096,'Cadastro-Estoque'!A:J,1,FALSE)),"Produto não cadastrado",VLOOKUP(A1096,'Cadastro-Estoque'!A:J,2,FALSE)))</f>
        <v/>
      </c>
      <c r="H1096" s="141" t="str">
        <f>IF(ISERROR(VLOOKUP(A1096,'Cadastro-Estoque'!A:J,1,FALSE)),"",VLOOKUP(A1096,'Cadastro-Estoque'!A:J,3,FALSE))</f>
        <v/>
      </c>
    </row>
    <row r="1097" spans="5:8">
      <c r="E1097" s="140" t="str">
        <f t="shared" si="17"/>
        <v/>
      </c>
      <c r="F1097" s="141" t="str">
        <f>IF(ISERROR(VLOOKUP(A1097,'Cadastro-Estoque'!A:J,1,FALSE)),"",VLOOKUP(A1097,'Cadastro-Estoque'!A:J,4,FALSE))</f>
        <v/>
      </c>
      <c r="G1097" s="141" t="str">
        <f>IF(ISBLANK(A1097),"",IF(ISERROR(VLOOKUP(A1097,'Cadastro-Estoque'!A:J,1,FALSE)),"Produto não cadastrado",VLOOKUP(A1097,'Cadastro-Estoque'!A:J,2,FALSE)))</f>
        <v/>
      </c>
      <c r="H1097" s="141" t="str">
        <f>IF(ISERROR(VLOOKUP(A1097,'Cadastro-Estoque'!A:J,1,FALSE)),"",VLOOKUP(A1097,'Cadastro-Estoque'!A:J,3,FALSE))</f>
        <v/>
      </c>
    </row>
    <row r="1098" spans="5:8">
      <c r="E1098" s="140" t="str">
        <f t="shared" si="17"/>
        <v/>
      </c>
      <c r="F1098" s="141" t="str">
        <f>IF(ISERROR(VLOOKUP(A1098,'Cadastro-Estoque'!A:J,1,FALSE)),"",VLOOKUP(A1098,'Cadastro-Estoque'!A:J,4,FALSE))</f>
        <v/>
      </c>
      <c r="G1098" s="141" t="str">
        <f>IF(ISBLANK(A1098),"",IF(ISERROR(VLOOKUP(A1098,'Cadastro-Estoque'!A:J,1,FALSE)),"Produto não cadastrado",VLOOKUP(A1098,'Cadastro-Estoque'!A:J,2,FALSE)))</f>
        <v/>
      </c>
      <c r="H1098" s="141" t="str">
        <f>IF(ISERROR(VLOOKUP(A1098,'Cadastro-Estoque'!A:J,1,FALSE)),"",VLOOKUP(A1098,'Cadastro-Estoque'!A:J,3,FALSE))</f>
        <v/>
      </c>
    </row>
    <row r="1099" spans="5:8">
      <c r="E1099" s="140" t="str">
        <f t="shared" si="17"/>
        <v/>
      </c>
      <c r="F1099" s="141" t="str">
        <f>IF(ISERROR(VLOOKUP(A1099,'Cadastro-Estoque'!A:J,1,FALSE)),"",VLOOKUP(A1099,'Cadastro-Estoque'!A:J,4,FALSE))</f>
        <v/>
      </c>
      <c r="G1099" s="141" t="str">
        <f>IF(ISBLANK(A1099),"",IF(ISERROR(VLOOKUP(A1099,'Cadastro-Estoque'!A:J,1,FALSE)),"Produto não cadastrado",VLOOKUP(A1099,'Cadastro-Estoque'!A:J,2,FALSE)))</f>
        <v/>
      </c>
      <c r="H1099" s="141" t="str">
        <f>IF(ISERROR(VLOOKUP(A1099,'Cadastro-Estoque'!A:J,1,FALSE)),"",VLOOKUP(A1099,'Cadastro-Estoque'!A:J,3,FALSE))</f>
        <v/>
      </c>
    </row>
    <row r="1100" spans="5:8">
      <c r="E1100" s="140" t="str">
        <f t="shared" si="17"/>
        <v/>
      </c>
      <c r="F1100" s="141" t="str">
        <f>IF(ISERROR(VLOOKUP(A1100,'Cadastro-Estoque'!A:J,1,FALSE)),"",VLOOKUP(A1100,'Cadastro-Estoque'!A:J,4,FALSE))</f>
        <v/>
      </c>
      <c r="G1100" s="141" t="str">
        <f>IF(ISBLANK(A1100),"",IF(ISERROR(VLOOKUP(A1100,'Cadastro-Estoque'!A:J,1,FALSE)),"Produto não cadastrado",VLOOKUP(A1100,'Cadastro-Estoque'!A:J,2,FALSE)))</f>
        <v/>
      </c>
      <c r="H1100" s="141" t="str">
        <f>IF(ISERROR(VLOOKUP(A1100,'Cadastro-Estoque'!A:J,1,FALSE)),"",VLOOKUP(A1100,'Cadastro-Estoque'!A:J,3,FALSE))</f>
        <v/>
      </c>
    </row>
    <row r="1101" spans="5:8">
      <c r="E1101" s="140" t="str">
        <f t="shared" si="17"/>
        <v/>
      </c>
      <c r="F1101" s="141" t="str">
        <f>IF(ISERROR(VLOOKUP(A1101,'Cadastro-Estoque'!A:J,1,FALSE)),"",VLOOKUP(A1101,'Cadastro-Estoque'!A:J,4,FALSE))</f>
        <v/>
      </c>
      <c r="G1101" s="141" t="str">
        <f>IF(ISBLANK(A1101),"",IF(ISERROR(VLOOKUP(A1101,'Cadastro-Estoque'!A:J,1,FALSE)),"Produto não cadastrado",VLOOKUP(A1101,'Cadastro-Estoque'!A:J,2,FALSE)))</f>
        <v/>
      </c>
      <c r="H1101" s="141" t="str">
        <f>IF(ISERROR(VLOOKUP(A1101,'Cadastro-Estoque'!A:J,1,FALSE)),"",VLOOKUP(A1101,'Cadastro-Estoque'!A:J,3,FALSE))</f>
        <v/>
      </c>
    </row>
    <row r="1102" spans="5:8">
      <c r="E1102" s="140" t="str">
        <f t="shared" si="17"/>
        <v/>
      </c>
      <c r="F1102" s="141" t="str">
        <f>IF(ISERROR(VLOOKUP(A1102,'Cadastro-Estoque'!A:J,1,FALSE)),"",VLOOKUP(A1102,'Cadastro-Estoque'!A:J,4,FALSE))</f>
        <v/>
      </c>
      <c r="G1102" s="141" t="str">
        <f>IF(ISBLANK(A1102),"",IF(ISERROR(VLOOKUP(A1102,'Cadastro-Estoque'!A:J,1,FALSE)),"Produto não cadastrado",VLOOKUP(A1102,'Cadastro-Estoque'!A:J,2,FALSE)))</f>
        <v/>
      </c>
      <c r="H1102" s="141" t="str">
        <f>IF(ISERROR(VLOOKUP(A1102,'Cadastro-Estoque'!A:J,1,FALSE)),"",VLOOKUP(A1102,'Cadastro-Estoque'!A:J,3,FALSE))</f>
        <v/>
      </c>
    </row>
    <row r="1103" spans="5:8">
      <c r="E1103" s="140" t="str">
        <f t="shared" si="17"/>
        <v/>
      </c>
      <c r="F1103" s="141" t="str">
        <f>IF(ISERROR(VLOOKUP(A1103,'Cadastro-Estoque'!A:J,1,FALSE)),"",VLOOKUP(A1103,'Cadastro-Estoque'!A:J,4,FALSE))</f>
        <v/>
      </c>
      <c r="G1103" s="141" t="str">
        <f>IF(ISBLANK(A1103),"",IF(ISERROR(VLOOKUP(A1103,'Cadastro-Estoque'!A:J,1,FALSE)),"Produto não cadastrado",VLOOKUP(A1103,'Cadastro-Estoque'!A:J,2,FALSE)))</f>
        <v/>
      </c>
      <c r="H1103" s="141" t="str">
        <f>IF(ISERROR(VLOOKUP(A1103,'Cadastro-Estoque'!A:J,1,FALSE)),"",VLOOKUP(A1103,'Cadastro-Estoque'!A:J,3,FALSE))</f>
        <v/>
      </c>
    </row>
    <row r="1104" spans="5:8">
      <c r="E1104" s="140" t="str">
        <f t="shared" si="17"/>
        <v/>
      </c>
      <c r="F1104" s="141" t="str">
        <f>IF(ISERROR(VLOOKUP(A1104,'Cadastro-Estoque'!A:J,1,FALSE)),"",VLOOKUP(A1104,'Cadastro-Estoque'!A:J,4,FALSE))</f>
        <v/>
      </c>
      <c r="G1104" s="141" t="str">
        <f>IF(ISBLANK(A1104),"",IF(ISERROR(VLOOKUP(A1104,'Cadastro-Estoque'!A:J,1,FALSE)),"Produto não cadastrado",VLOOKUP(A1104,'Cadastro-Estoque'!A:J,2,FALSE)))</f>
        <v/>
      </c>
      <c r="H1104" s="141" t="str">
        <f>IF(ISERROR(VLOOKUP(A1104,'Cadastro-Estoque'!A:J,1,FALSE)),"",VLOOKUP(A1104,'Cadastro-Estoque'!A:J,3,FALSE))</f>
        <v/>
      </c>
    </row>
    <row r="1105" spans="5:8">
      <c r="E1105" s="140" t="str">
        <f t="shared" si="17"/>
        <v/>
      </c>
      <c r="F1105" s="141" t="str">
        <f>IF(ISERROR(VLOOKUP(A1105,'Cadastro-Estoque'!A:J,1,FALSE)),"",VLOOKUP(A1105,'Cadastro-Estoque'!A:J,4,FALSE))</f>
        <v/>
      </c>
      <c r="G1105" s="141" t="str">
        <f>IF(ISBLANK(A1105),"",IF(ISERROR(VLOOKUP(A1105,'Cadastro-Estoque'!A:J,1,FALSE)),"Produto não cadastrado",VLOOKUP(A1105,'Cadastro-Estoque'!A:J,2,FALSE)))</f>
        <v/>
      </c>
      <c r="H1105" s="141" t="str">
        <f>IF(ISERROR(VLOOKUP(A1105,'Cadastro-Estoque'!A:J,1,FALSE)),"",VLOOKUP(A1105,'Cadastro-Estoque'!A:J,3,FALSE))</f>
        <v/>
      </c>
    </row>
    <row r="1106" spans="5:8">
      <c r="E1106" s="140" t="str">
        <f t="shared" si="17"/>
        <v/>
      </c>
      <c r="F1106" s="141" t="str">
        <f>IF(ISERROR(VLOOKUP(A1106,'Cadastro-Estoque'!A:J,1,FALSE)),"",VLOOKUP(A1106,'Cadastro-Estoque'!A:J,4,FALSE))</f>
        <v/>
      </c>
      <c r="G1106" s="141" t="str">
        <f>IF(ISBLANK(A1106),"",IF(ISERROR(VLOOKUP(A1106,'Cadastro-Estoque'!A:J,1,FALSE)),"Produto não cadastrado",VLOOKUP(A1106,'Cadastro-Estoque'!A:J,2,FALSE)))</f>
        <v/>
      </c>
      <c r="H1106" s="141" t="str">
        <f>IF(ISERROR(VLOOKUP(A1106,'Cadastro-Estoque'!A:J,1,FALSE)),"",VLOOKUP(A1106,'Cadastro-Estoque'!A:J,3,FALSE))</f>
        <v/>
      </c>
    </row>
    <row r="1107" spans="5:8">
      <c r="E1107" s="140" t="str">
        <f t="shared" si="17"/>
        <v/>
      </c>
      <c r="F1107" s="141" t="str">
        <f>IF(ISERROR(VLOOKUP(A1107,'Cadastro-Estoque'!A:J,1,FALSE)),"",VLOOKUP(A1107,'Cadastro-Estoque'!A:J,4,FALSE))</f>
        <v/>
      </c>
      <c r="G1107" s="141" t="str">
        <f>IF(ISBLANK(A1107),"",IF(ISERROR(VLOOKUP(A1107,'Cadastro-Estoque'!A:J,1,FALSE)),"Produto não cadastrado",VLOOKUP(A1107,'Cadastro-Estoque'!A:J,2,FALSE)))</f>
        <v/>
      </c>
      <c r="H1107" s="141" t="str">
        <f>IF(ISERROR(VLOOKUP(A1107,'Cadastro-Estoque'!A:J,1,FALSE)),"",VLOOKUP(A1107,'Cadastro-Estoque'!A:J,3,FALSE))</f>
        <v/>
      </c>
    </row>
    <row r="1108" spans="5:8">
      <c r="E1108" s="140" t="str">
        <f t="shared" si="17"/>
        <v/>
      </c>
      <c r="F1108" s="141" t="str">
        <f>IF(ISERROR(VLOOKUP(A1108,'Cadastro-Estoque'!A:J,1,FALSE)),"",VLOOKUP(A1108,'Cadastro-Estoque'!A:J,4,FALSE))</f>
        <v/>
      </c>
      <c r="G1108" s="141" t="str">
        <f>IF(ISBLANK(A1108),"",IF(ISERROR(VLOOKUP(A1108,'Cadastro-Estoque'!A:J,1,FALSE)),"Produto não cadastrado",VLOOKUP(A1108,'Cadastro-Estoque'!A:J,2,FALSE)))</f>
        <v/>
      </c>
      <c r="H1108" s="141" t="str">
        <f>IF(ISERROR(VLOOKUP(A1108,'Cadastro-Estoque'!A:J,1,FALSE)),"",VLOOKUP(A1108,'Cadastro-Estoque'!A:J,3,FALSE))</f>
        <v/>
      </c>
    </row>
    <row r="1109" spans="5:8">
      <c r="E1109" s="140" t="str">
        <f t="shared" si="17"/>
        <v/>
      </c>
      <c r="F1109" s="141" t="str">
        <f>IF(ISERROR(VLOOKUP(A1109,'Cadastro-Estoque'!A:J,1,FALSE)),"",VLOOKUP(A1109,'Cadastro-Estoque'!A:J,4,FALSE))</f>
        <v/>
      </c>
      <c r="G1109" s="141" t="str">
        <f>IF(ISBLANK(A1109),"",IF(ISERROR(VLOOKUP(A1109,'Cadastro-Estoque'!A:J,1,FALSE)),"Produto não cadastrado",VLOOKUP(A1109,'Cadastro-Estoque'!A:J,2,FALSE)))</f>
        <v/>
      </c>
      <c r="H1109" s="141" t="str">
        <f>IF(ISERROR(VLOOKUP(A1109,'Cadastro-Estoque'!A:J,1,FALSE)),"",VLOOKUP(A1109,'Cadastro-Estoque'!A:J,3,FALSE))</f>
        <v/>
      </c>
    </row>
    <row r="1110" spans="5:8">
      <c r="E1110" s="140" t="str">
        <f t="shared" si="17"/>
        <v/>
      </c>
      <c r="F1110" s="141" t="str">
        <f>IF(ISERROR(VLOOKUP(A1110,'Cadastro-Estoque'!A:J,1,FALSE)),"",VLOOKUP(A1110,'Cadastro-Estoque'!A:J,4,FALSE))</f>
        <v/>
      </c>
      <c r="G1110" s="141" t="str">
        <f>IF(ISBLANK(A1110),"",IF(ISERROR(VLOOKUP(A1110,'Cadastro-Estoque'!A:J,1,FALSE)),"Produto não cadastrado",VLOOKUP(A1110,'Cadastro-Estoque'!A:J,2,FALSE)))</f>
        <v/>
      </c>
      <c r="H1110" s="141" t="str">
        <f>IF(ISERROR(VLOOKUP(A1110,'Cadastro-Estoque'!A:J,1,FALSE)),"",VLOOKUP(A1110,'Cadastro-Estoque'!A:J,3,FALSE))</f>
        <v/>
      </c>
    </row>
    <row r="1111" spans="5:8">
      <c r="E1111" s="140" t="str">
        <f t="shared" si="17"/>
        <v/>
      </c>
      <c r="F1111" s="141" t="str">
        <f>IF(ISERROR(VLOOKUP(A1111,'Cadastro-Estoque'!A:J,1,FALSE)),"",VLOOKUP(A1111,'Cadastro-Estoque'!A:J,4,FALSE))</f>
        <v/>
      </c>
      <c r="G1111" s="141" t="str">
        <f>IF(ISBLANK(A1111),"",IF(ISERROR(VLOOKUP(A1111,'Cadastro-Estoque'!A:J,1,FALSE)),"Produto não cadastrado",VLOOKUP(A1111,'Cadastro-Estoque'!A:J,2,FALSE)))</f>
        <v/>
      </c>
      <c r="H1111" s="141" t="str">
        <f>IF(ISERROR(VLOOKUP(A1111,'Cadastro-Estoque'!A:J,1,FALSE)),"",VLOOKUP(A1111,'Cadastro-Estoque'!A:J,3,FALSE))</f>
        <v/>
      </c>
    </row>
    <row r="1112" spans="5:8">
      <c r="E1112" s="140" t="str">
        <f t="shared" si="17"/>
        <v/>
      </c>
      <c r="F1112" s="141" t="str">
        <f>IF(ISERROR(VLOOKUP(A1112,'Cadastro-Estoque'!A:J,1,FALSE)),"",VLOOKUP(A1112,'Cadastro-Estoque'!A:J,4,FALSE))</f>
        <v/>
      </c>
      <c r="G1112" s="141" t="str">
        <f>IF(ISBLANK(A1112),"",IF(ISERROR(VLOOKUP(A1112,'Cadastro-Estoque'!A:J,1,FALSE)),"Produto não cadastrado",VLOOKUP(A1112,'Cadastro-Estoque'!A:J,2,FALSE)))</f>
        <v/>
      </c>
      <c r="H1112" s="141" t="str">
        <f>IF(ISERROR(VLOOKUP(A1112,'Cadastro-Estoque'!A:J,1,FALSE)),"",VLOOKUP(A1112,'Cadastro-Estoque'!A:J,3,FALSE))</f>
        <v/>
      </c>
    </row>
    <row r="1113" spans="5:8">
      <c r="E1113" s="140" t="str">
        <f t="shared" si="17"/>
        <v/>
      </c>
      <c r="F1113" s="141" t="str">
        <f>IF(ISERROR(VLOOKUP(A1113,'Cadastro-Estoque'!A:J,1,FALSE)),"",VLOOKUP(A1113,'Cadastro-Estoque'!A:J,4,FALSE))</f>
        <v/>
      </c>
      <c r="G1113" s="141" t="str">
        <f>IF(ISBLANK(A1113),"",IF(ISERROR(VLOOKUP(A1113,'Cadastro-Estoque'!A:J,1,FALSE)),"Produto não cadastrado",VLOOKUP(A1113,'Cadastro-Estoque'!A:J,2,FALSE)))</f>
        <v/>
      </c>
      <c r="H1113" s="141" t="str">
        <f>IF(ISERROR(VLOOKUP(A1113,'Cadastro-Estoque'!A:J,1,FALSE)),"",VLOOKUP(A1113,'Cadastro-Estoque'!A:J,3,FALSE))</f>
        <v/>
      </c>
    </row>
    <row r="1114" spans="5:8">
      <c r="E1114" s="140" t="str">
        <f t="shared" si="17"/>
        <v/>
      </c>
      <c r="F1114" s="141" t="str">
        <f>IF(ISERROR(VLOOKUP(A1114,'Cadastro-Estoque'!A:J,1,FALSE)),"",VLOOKUP(A1114,'Cadastro-Estoque'!A:J,4,FALSE))</f>
        <v/>
      </c>
      <c r="G1114" s="141" t="str">
        <f>IF(ISBLANK(A1114),"",IF(ISERROR(VLOOKUP(A1114,'Cadastro-Estoque'!A:J,1,FALSE)),"Produto não cadastrado",VLOOKUP(A1114,'Cadastro-Estoque'!A:J,2,FALSE)))</f>
        <v/>
      </c>
      <c r="H1114" s="141" t="str">
        <f>IF(ISERROR(VLOOKUP(A1114,'Cadastro-Estoque'!A:J,1,FALSE)),"",VLOOKUP(A1114,'Cadastro-Estoque'!A:J,3,FALSE))</f>
        <v/>
      </c>
    </row>
    <row r="1115" spans="5:8">
      <c r="E1115" s="140" t="str">
        <f t="shared" si="17"/>
        <v/>
      </c>
      <c r="F1115" s="141" t="str">
        <f>IF(ISERROR(VLOOKUP(A1115,'Cadastro-Estoque'!A:J,1,FALSE)),"",VLOOKUP(A1115,'Cadastro-Estoque'!A:J,4,FALSE))</f>
        <v/>
      </c>
      <c r="G1115" s="141" t="str">
        <f>IF(ISBLANK(A1115),"",IF(ISERROR(VLOOKUP(A1115,'Cadastro-Estoque'!A:J,1,FALSE)),"Produto não cadastrado",VLOOKUP(A1115,'Cadastro-Estoque'!A:J,2,FALSE)))</f>
        <v/>
      </c>
      <c r="H1115" s="141" t="str">
        <f>IF(ISERROR(VLOOKUP(A1115,'Cadastro-Estoque'!A:J,1,FALSE)),"",VLOOKUP(A1115,'Cadastro-Estoque'!A:J,3,FALSE))</f>
        <v/>
      </c>
    </row>
    <row r="1116" spans="5:8">
      <c r="E1116" s="140" t="str">
        <f t="shared" si="17"/>
        <v/>
      </c>
      <c r="F1116" s="141" t="str">
        <f>IF(ISERROR(VLOOKUP(A1116,'Cadastro-Estoque'!A:J,1,FALSE)),"",VLOOKUP(A1116,'Cadastro-Estoque'!A:J,4,FALSE))</f>
        <v/>
      </c>
      <c r="G1116" s="141" t="str">
        <f>IF(ISBLANK(A1116),"",IF(ISERROR(VLOOKUP(A1116,'Cadastro-Estoque'!A:J,1,FALSE)),"Produto não cadastrado",VLOOKUP(A1116,'Cadastro-Estoque'!A:J,2,FALSE)))</f>
        <v/>
      </c>
      <c r="H1116" s="141" t="str">
        <f>IF(ISERROR(VLOOKUP(A1116,'Cadastro-Estoque'!A:J,1,FALSE)),"",VLOOKUP(A1116,'Cadastro-Estoque'!A:J,3,FALSE))</f>
        <v/>
      </c>
    </row>
    <row r="1117" spans="5:8">
      <c r="E1117" s="140" t="str">
        <f t="shared" si="17"/>
        <v/>
      </c>
      <c r="F1117" s="141" t="str">
        <f>IF(ISERROR(VLOOKUP(A1117,'Cadastro-Estoque'!A:J,1,FALSE)),"",VLOOKUP(A1117,'Cadastro-Estoque'!A:J,4,FALSE))</f>
        <v/>
      </c>
      <c r="G1117" s="141" t="str">
        <f>IF(ISBLANK(A1117),"",IF(ISERROR(VLOOKUP(A1117,'Cadastro-Estoque'!A:J,1,FALSE)),"Produto não cadastrado",VLOOKUP(A1117,'Cadastro-Estoque'!A:J,2,FALSE)))</f>
        <v/>
      </c>
      <c r="H1117" s="141" t="str">
        <f>IF(ISERROR(VLOOKUP(A1117,'Cadastro-Estoque'!A:J,1,FALSE)),"",VLOOKUP(A1117,'Cadastro-Estoque'!A:J,3,FALSE))</f>
        <v/>
      </c>
    </row>
    <row r="1118" spans="5:8">
      <c r="E1118" s="140" t="str">
        <f t="shared" si="17"/>
        <v/>
      </c>
      <c r="F1118" s="141" t="str">
        <f>IF(ISERROR(VLOOKUP(A1118,'Cadastro-Estoque'!A:J,1,FALSE)),"",VLOOKUP(A1118,'Cadastro-Estoque'!A:J,4,FALSE))</f>
        <v/>
      </c>
      <c r="G1118" s="141" t="str">
        <f>IF(ISBLANK(A1118),"",IF(ISERROR(VLOOKUP(A1118,'Cadastro-Estoque'!A:J,1,FALSE)),"Produto não cadastrado",VLOOKUP(A1118,'Cadastro-Estoque'!A:J,2,FALSE)))</f>
        <v/>
      </c>
      <c r="H1118" s="141" t="str">
        <f>IF(ISERROR(VLOOKUP(A1118,'Cadastro-Estoque'!A:J,1,FALSE)),"",VLOOKUP(A1118,'Cadastro-Estoque'!A:J,3,FALSE))</f>
        <v/>
      </c>
    </row>
    <row r="1119" spans="5:8">
      <c r="E1119" s="140" t="str">
        <f t="shared" si="17"/>
        <v/>
      </c>
      <c r="F1119" s="141" t="str">
        <f>IF(ISERROR(VLOOKUP(A1119,'Cadastro-Estoque'!A:J,1,FALSE)),"",VLOOKUP(A1119,'Cadastro-Estoque'!A:J,4,FALSE))</f>
        <v/>
      </c>
      <c r="G1119" s="141" t="str">
        <f>IF(ISBLANK(A1119),"",IF(ISERROR(VLOOKUP(A1119,'Cadastro-Estoque'!A:J,1,FALSE)),"Produto não cadastrado",VLOOKUP(A1119,'Cadastro-Estoque'!A:J,2,FALSE)))</f>
        <v/>
      </c>
      <c r="H1119" s="141" t="str">
        <f>IF(ISERROR(VLOOKUP(A1119,'Cadastro-Estoque'!A:J,1,FALSE)),"",VLOOKUP(A1119,'Cadastro-Estoque'!A:J,3,FALSE))</f>
        <v/>
      </c>
    </row>
    <row r="1120" spans="5:8">
      <c r="E1120" s="140" t="str">
        <f t="shared" si="17"/>
        <v/>
      </c>
      <c r="F1120" s="141" t="str">
        <f>IF(ISERROR(VLOOKUP(A1120,'Cadastro-Estoque'!A:J,1,FALSE)),"",VLOOKUP(A1120,'Cadastro-Estoque'!A:J,4,FALSE))</f>
        <v/>
      </c>
      <c r="G1120" s="141" t="str">
        <f>IF(ISBLANK(A1120),"",IF(ISERROR(VLOOKUP(A1120,'Cadastro-Estoque'!A:J,1,FALSE)),"Produto não cadastrado",VLOOKUP(A1120,'Cadastro-Estoque'!A:J,2,FALSE)))</f>
        <v/>
      </c>
      <c r="H1120" s="141" t="str">
        <f>IF(ISERROR(VLOOKUP(A1120,'Cadastro-Estoque'!A:J,1,FALSE)),"",VLOOKUP(A1120,'Cadastro-Estoque'!A:J,3,FALSE))</f>
        <v/>
      </c>
    </row>
    <row r="1121" spans="5:8">
      <c r="E1121" s="140" t="str">
        <f t="shared" si="17"/>
        <v/>
      </c>
      <c r="F1121" s="141" t="str">
        <f>IF(ISERROR(VLOOKUP(A1121,'Cadastro-Estoque'!A:J,1,FALSE)),"",VLOOKUP(A1121,'Cadastro-Estoque'!A:J,4,FALSE))</f>
        <v/>
      </c>
      <c r="G1121" s="141" t="str">
        <f>IF(ISBLANK(A1121),"",IF(ISERROR(VLOOKUP(A1121,'Cadastro-Estoque'!A:J,1,FALSE)),"Produto não cadastrado",VLOOKUP(A1121,'Cadastro-Estoque'!A:J,2,FALSE)))</f>
        <v/>
      </c>
      <c r="H1121" s="141" t="str">
        <f>IF(ISERROR(VLOOKUP(A1121,'Cadastro-Estoque'!A:J,1,FALSE)),"",VLOOKUP(A1121,'Cadastro-Estoque'!A:J,3,FALSE))</f>
        <v/>
      </c>
    </row>
    <row r="1122" spans="5:8">
      <c r="E1122" s="140" t="str">
        <f t="shared" si="17"/>
        <v/>
      </c>
      <c r="F1122" s="141" t="str">
        <f>IF(ISERROR(VLOOKUP(A1122,'Cadastro-Estoque'!A:J,1,FALSE)),"",VLOOKUP(A1122,'Cadastro-Estoque'!A:J,4,FALSE))</f>
        <v/>
      </c>
      <c r="G1122" s="141" t="str">
        <f>IF(ISBLANK(A1122),"",IF(ISERROR(VLOOKUP(A1122,'Cadastro-Estoque'!A:J,1,FALSE)),"Produto não cadastrado",VLOOKUP(A1122,'Cadastro-Estoque'!A:J,2,FALSE)))</f>
        <v/>
      </c>
      <c r="H1122" s="141" t="str">
        <f>IF(ISERROR(VLOOKUP(A1122,'Cadastro-Estoque'!A:J,1,FALSE)),"",VLOOKUP(A1122,'Cadastro-Estoque'!A:J,3,FALSE))</f>
        <v/>
      </c>
    </row>
    <row r="1123" spans="5:8">
      <c r="E1123" s="140" t="str">
        <f t="shared" si="17"/>
        <v/>
      </c>
      <c r="F1123" s="141" t="str">
        <f>IF(ISERROR(VLOOKUP(A1123,'Cadastro-Estoque'!A:J,1,FALSE)),"",VLOOKUP(A1123,'Cadastro-Estoque'!A:J,4,FALSE))</f>
        <v/>
      </c>
      <c r="G1123" s="141" t="str">
        <f>IF(ISBLANK(A1123),"",IF(ISERROR(VLOOKUP(A1123,'Cadastro-Estoque'!A:J,1,FALSE)),"Produto não cadastrado",VLOOKUP(A1123,'Cadastro-Estoque'!A:J,2,FALSE)))</f>
        <v/>
      </c>
      <c r="H1123" s="141" t="str">
        <f>IF(ISERROR(VLOOKUP(A1123,'Cadastro-Estoque'!A:J,1,FALSE)),"",VLOOKUP(A1123,'Cadastro-Estoque'!A:J,3,FALSE))</f>
        <v/>
      </c>
    </row>
    <row r="1124" spans="5:8">
      <c r="E1124" s="140" t="str">
        <f t="shared" si="17"/>
        <v/>
      </c>
      <c r="F1124" s="141" t="str">
        <f>IF(ISERROR(VLOOKUP(A1124,'Cadastro-Estoque'!A:J,1,FALSE)),"",VLOOKUP(A1124,'Cadastro-Estoque'!A:J,4,FALSE))</f>
        <v/>
      </c>
      <c r="G1124" s="141" t="str">
        <f>IF(ISBLANK(A1124),"",IF(ISERROR(VLOOKUP(A1124,'Cadastro-Estoque'!A:J,1,FALSE)),"Produto não cadastrado",VLOOKUP(A1124,'Cadastro-Estoque'!A:J,2,FALSE)))</f>
        <v/>
      </c>
      <c r="H1124" s="141" t="str">
        <f>IF(ISERROR(VLOOKUP(A1124,'Cadastro-Estoque'!A:J,1,FALSE)),"",VLOOKUP(A1124,'Cadastro-Estoque'!A:J,3,FALSE))</f>
        <v/>
      </c>
    </row>
    <row r="1125" spans="5:8">
      <c r="E1125" s="140" t="str">
        <f t="shared" si="17"/>
        <v/>
      </c>
      <c r="F1125" s="141" t="str">
        <f>IF(ISERROR(VLOOKUP(A1125,'Cadastro-Estoque'!A:J,1,FALSE)),"",VLOOKUP(A1125,'Cadastro-Estoque'!A:J,4,FALSE))</f>
        <v/>
      </c>
      <c r="G1125" s="141" t="str">
        <f>IF(ISBLANK(A1125),"",IF(ISERROR(VLOOKUP(A1125,'Cadastro-Estoque'!A:J,1,FALSE)),"Produto não cadastrado",VLOOKUP(A1125,'Cadastro-Estoque'!A:J,2,FALSE)))</f>
        <v/>
      </c>
      <c r="H1125" s="141" t="str">
        <f>IF(ISERROR(VLOOKUP(A1125,'Cadastro-Estoque'!A:J,1,FALSE)),"",VLOOKUP(A1125,'Cadastro-Estoque'!A:J,3,FALSE))</f>
        <v/>
      </c>
    </row>
    <row r="1126" spans="5:8">
      <c r="E1126" s="140" t="str">
        <f t="shared" si="17"/>
        <v/>
      </c>
      <c r="F1126" s="141" t="str">
        <f>IF(ISERROR(VLOOKUP(A1126,'Cadastro-Estoque'!A:J,1,FALSE)),"",VLOOKUP(A1126,'Cadastro-Estoque'!A:J,4,FALSE))</f>
        <v/>
      </c>
      <c r="G1126" s="141" t="str">
        <f>IF(ISBLANK(A1126),"",IF(ISERROR(VLOOKUP(A1126,'Cadastro-Estoque'!A:J,1,FALSE)),"Produto não cadastrado",VLOOKUP(A1126,'Cadastro-Estoque'!A:J,2,FALSE)))</f>
        <v/>
      </c>
      <c r="H1126" s="141" t="str">
        <f>IF(ISERROR(VLOOKUP(A1126,'Cadastro-Estoque'!A:J,1,FALSE)),"",VLOOKUP(A1126,'Cadastro-Estoque'!A:J,3,FALSE))</f>
        <v/>
      </c>
    </row>
    <row r="1127" spans="5:8">
      <c r="E1127" s="140" t="str">
        <f t="shared" si="17"/>
        <v/>
      </c>
      <c r="F1127" s="141" t="str">
        <f>IF(ISERROR(VLOOKUP(A1127,'Cadastro-Estoque'!A:J,1,FALSE)),"",VLOOKUP(A1127,'Cadastro-Estoque'!A:J,4,FALSE))</f>
        <v/>
      </c>
      <c r="G1127" s="141" t="str">
        <f>IF(ISBLANK(A1127),"",IF(ISERROR(VLOOKUP(A1127,'Cadastro-Estoque'!A:J,1,FALSE)),"Produto não cadastrado",VLOOKUP(A1127,'Cadastro-Estoque'!A:J,2,FALSE)))</f>
        <v/>
      </c>
      <c r="H1127" s="141" t="str">
        <f>IF(ISERROR(VLOOKUP(A1127,'Cadastro-Estoque'!A:J,1,FALSE)),"",VLOOKUP(A1127,'Cadastro-Estoque'!A:J,3,FALSE))</f>
        <v/>
      </c>
    </row>
    <row r="1128" spans="5:8">
      <c r="E1128" s="140" t="str">
        <f t="shared" si="17"/>
        <v/>
      </c>
      <c r="F1128" s="141" t="str">
        <f>IF(ISERROR(VLOOKUP(A1128,'Cadastro-Estoque'!A:J,1,FALSE)),"",VLOOKUP(A1128,'Cadastro-Estoque'!A:J,4,FALSE))</f>
        <v/>
      </c>
      <c r="G1128" s="141" t="str">
        <f>IF(ISBLANK(A1128),"",IF(ISERROR(VLOOKUP(A1128,'Cadastro-Estoque'!A:J,1,FALSE)),"Produto não cadastrado",VLOOKUP(A1128,'Cadastro-Estoque'!A:J,2,FALSE)))</f>
        <v/>
      </c>
      <c r="H1128" s="141" t="str">
        <f>IF(ISERROR(VLOOKUP(A1128,'Cadastro-Estoque'!A:J,1,FALSE)),"",VLOOKUP(A1128,'Cadastro-Estoque'!A:J,3,FALSE))</f>
        <v/>
      </c>
    </row>
    <row r="1129" spans="5:8">
      <c r="E1129" s="140" t="str">
        <f t="shared" si="17"/>
        <v/>
      </c>
      <c r="F1129" s="141" t="str">
        <f>IF(ISERROR(VLOOKUP(A1129,'Cadastro-Estoque'!A:J,1,FALSE)),"",VLOOKUP(A1129,'Cadastro-Estoque'!A:J,4,FALSE))</f>
        <v/>
      </c>
      <c r="G1129" s="141" t="str">
        <f>IF(ISBLANK(A1129),"",IF(ISERROR(VLOOKUP(A1129,'Cadastro-Estoque'!A:J,1,FALSE)),"Produto não cadastrado",VLOOKUP(A1129,'Cadastro-Estoque'!A:J,2,FALSE)))</f>
        <v/>
      </c>
      <c r="H1129" s="141" t="str">
        <f>IF(ISERROR(VLOOKUP(A1129,'Cadastro-Estoque'!A:J,1,FALSE)),"",VLOOKUP(A1129,'Cadastro-Estoque'!A:J,3,FALSE))</f>
        <v/>
      </c>
    </row>
    <row r="1130" spans="5:8">
      <c r="E1130" s="140" t="str">
        <f t="shared" si="17"/>
        <v/>
      </c>
      <c r="F1130" s="141" t="str">
        <f>IF(ISERROR(VLOOKUP(A1130,'Cadastro-Estoque'!A:J,1,FALSE)),"",VLOOKUP(A1130,'Cadastro-Estoque'!A:J,4,FALSE))</f>
        <v/>
      </c>
      <c r="G1130" s="141" t="str">
        <f>IF(ISBLANK(A1130),"",IF(ISERROR(VLOOKUP(A1130,'Cadastro-Estoque'!A:J,1,FALSE)),"Produto não cadastrado",VLOOKUP(A1130,'Cadastro-Estoque'!A:J,2,FALSE)))</f>
        <v/>
      </c>
      <c r="H1130" s="141" t="str">
        <f>IF(ISERROR(VLOOKUP(A1130,'Cadastro-Estoque'!A:J,1,FALSE)),"",VLOOKUP(A1130,'Cadastro-Estoque'!A:J,3,FALSE))</f>
        <v/>
      </c>
    </row>
    <row r="1131" spans="5:8">
      <c r="E1131" s="140" t="str">
        <f t="shared" si="17"/>
        <v/>
      </c>
      <c r="F1131" s="141" t="str">
        <f>IF(ISERROR(VLOOKUP(A1131,'Cadastro-Estoque'!A:J,1,FALSE)),"",VLOOKUP(A1131,'Cadastro-Estoque'!A:J,4,FALSE))</f>
        <v/>
      </c>
      <c r="G1131" s="141" t="str">
        <f>IF(ISBLANK(A1131),"",IF(ISERROR(VLOOKUP(A1131,'Cadastro-Estoque'!A:J,1,FALSE)),"Produto não cadastrado",VLOOKUP(A1131,'Cadastro-Estoque'!A:J,2,FALSE)))</f>
        <v/>
      </c>
      <c r="H1131" s="141" t="str">
        <f>IF(ISERROR(VLOOKUP(A1131,'Cadastro-Estoque'!A:J,1,FALSE)),"",VLOOKUP(A1131,'Cadastro-Estoque'!A:J,3,FALSE))</f>
        <v/>
      </c>
    </row>
    <row r="1132" spans="5:8">
      <c r="E1132" s="140" t="str">
        <f t="shared" si="17"/>
        <v/>
      </c>
      <c r="F1132" s="141" t="str">
        <f>IF(ISERROR(VLOOKUP(A1132,'Cadastro-Estoque'!A:J,1,FALSE)),"",VLOOKUP(A1132,'Cadastro-Estoque'!A:J,4,FALSE))</f>
        <v/>
      </c>
      <c r="G1132" s="141" t="str">
        <f>IF(ISBLANK(A1132),"",IF(ISERROR(VLOOKUP(A1132,'Cadastro-Estoque'!A:J,1,FALSE)),"Produto não cadastrado",VLOOKUP(A1132,'Cadastro-Estoque'!A:J,2,FALSE)))</f>
        <v/>
      </c>
      <c r="H1132" s="141" t="str">
        <f>IF(ISERROR(VLOOKUP(A1132,'Cadastro-Estoque'!A:J,1,FALSE)),"",VLOOKUP(A1132,'Cadastro-Estoque'!A:J,3,FALSE))</f>
        <v/>
      </c>
    </row>
    <row r="1133" spans="5:8">
      <c r="E1133" s="140" t="str">
        <f t="shared" si="17"/>
        <v/>
      </c>
      <c r="F1133" s="141" t="str">
        <f>IF(ISERROR(VLOOKUP(A1133,'Cadastro-Estoque'!A:J,1,FALSE)),"",VLOOKUP(A1133,'Cadastro-Estoque'!A:J,4,FALSE))</f>
        <v/>
      </c>
      <c r="G1133" s="141" t="str">
        <f>IF(ISBLANK(A1133),"",IF(ISERROR(VLOOKUP(A1133,'Cadastro-Estoque'!A:J,1,FALSE)),"Produto não cadastrado",VLOOKUP(A1133,'Cadastro-Estoque'!A:J,2,FALSE)))</f>
        <v/>
      </c>
      <c r="H1133" s="141" t="str">
        <f>IF(ISERROR(VLOOKUP(A1133,'Cadastro-Estoque'!A:J,1,FALSE)),"",VLOOKUP(A1133,'Cadastro-Estoque'!A:J,3,FALSE))</f>
        <v/>
      </c>
    </row>
    <row r="1134" spans="5:8">
      <c r="E1134" s="140" t="str">
        <f t="shared" si="17"/>
        <v/>
      </c>
      <c r="F1134" s="141" t="str">
        <f>IF(ISERROR(VLOOKUP(A1134,'Cadastro-Estoque'!A:J,1,FALSE)),"",VLOOKUP(A1134,'Cadastro-Estoque'!A:J,4,FALSE))</f>
        <v/>
      </c>
      <c r="G1134" s="141" t="str">
        <f>IF(ISBLANK(A1134),"",IF(ISERROR(VLOOKUP(A1134,'Cadastro-Estoque'!A:J,1,FALSE)),"Produto não cadastrado",VLOOKUP(A1134,'Cadastro-Estoque'!A:J,2,FALSE)))</f>
        <v/>
      </c>
      <c r="H1134" s="141" t="str">
        <f>IF(ISERROR(VLOOKUP(A1134,'Cadastro-Estoque'!A:J,1,FALSE)),"",VLOOKUP(A1134,'Cadastro-Estoque'!A:J,3,FALSE))</f>
        <v/>
      </c>
    </row>
    <row r="1135" spans="5:8">
      <c r="E1135" s="140" t="str">
        <f t="shared" si="17"/>
        <v/>
      </c>
      <c r="F1135" s="141" t="str">
        <f>IF(ISERROR(VLOOKUP(A1135,'Cadastro-Estoque'!A:J,1,FALSE)),"",VLOOKUP(A1135,'Cadastro-Estoque'!A:J,4,FALSE))</f>
        <v/>
      </c>
      <c r="G1135" s="141" t="str">
        <f>IF(ISBLANK(A1135),"",IF(ISERROR(VLOOKUP(A1135,'Cadastro-Estoque'!A:J,1,FALSE)),"Produto não cadastrado",VLOOKUP(A1135,'Cadastro-Estoque'!A:J,2,FALSE)))</f>
        <v/>
      </c>
      <c r="H1135" s="141" t="str">
        <f>IF(ISERROR(VLOOKUP(A1135,'Cadastro-Estoque'!A:J,1,FALSE)),"",VLOOKUP(A1135,'Cadastro-Estoque'!A:J,3,FALSE))</f>
        <v/>
      </c>
    </row>
    <row r="1136" spans="5:8">
      <c r="E1136" s="140" t="str">
        <f t="shared" si="17"/>
        <v/>
      </c>
      <c r="F1136" s="141" t="str">
        <f>IF(ISERROR(VLOOKUP(A1136,'Cadastro-Estoque'!A:J,1,FALSE)),"",VLOOKUP(A1136,'Cadastro-Estoque'!A:J,4,FALSE))</f>
        <v/>
      </c>
      <c r="G1136" s="141" t="str">
        <f>IF(ISBLANK(A1136),"",IF(ISERROR(VLOOKUP(A1136,'Cadastro-Estoque'!A:J,1,FALSE)),"Produto não cadastrado",VLOOKUP(A1136,'Cadastro-Estoque'!A:J,2,FALSE)))</f>
        <v/>
      </c>
      <c r="H1136" s="141" t="str">
        <f>IF(ISERROR(VLOOKUP(A1136,'Cadastro-Estoque'!A:J,1,FALSE)),"",VLOOKUP(A1136,'Cadastro-Estoque'!A:J,3,FALSE))</f>
        <v/>
      </c>
    </row>
    <row r="1137" spans="5:8">
      <c r="E1137" s="140" t="str">
        <f t="shared" si="17"/>
        <v/>
      </c>
      <c r="F1137" s="141" t="str">
        <f>IF(ISERROR(VLOOKUP(A1137,'Cadastro-Estoque'!A:J,1,FALSE)),"",VLOOKUP(A1137,'Cadastro-Estoque'!A:J,4,FALSE))</f>
        <v/>
      </c>
      <c r="G1137" s="141" t="str">
        <f>IF(ISBLANK(A1137),"",IF(ISERROR(VLOOKUP(A1137,'Cadastro-Estoque'!A:J,1,FALSE)),"Produto não cadastrado",VLOOKUP(A1137,'Cadastro-Estoque'!A:J,2,FALSE)))</f>
        <v/>
      </c>
      <c r="H1137" s="141" t="str">
        <f>IF(ISERROR(VLOOKUP(A1137,'Cadastro-Estoque'!A:J,1,FALSE)),"",VLOOKUP(A1137,'Cadastro-Estoque'!A:J,3,FALSE))</f>
        <v/>
      </c>
    </row>
    <row r="1138" spans="5:8">
      <c r="E1138" s="140" t="str">
        <f t="shared" si="17"/>
        <v/>
      </c>
      <c r="F1138" s="141" t="str">
        <f>IF(ISERROR(VLOOKUP(A1138,'Cadastro-Estoque'!A:J,1,FALSE)),"",VLOOKUP(A1138,'Cadastro-Estoque'!A:J,4,FALSE))</f>
        <v/>
      </c>
      <c r="G1138" s="141" t="str">
        <f>IF(ISBLANK(A1138),"",IF(ISERROR(VLOOKUP(A1138,'Cadastro-Estoque'!A:J,1,FALSE)),"Produto não cadastrado",VLOOKUP(A1138,'Cadastro-Estoque'!A:J,2,FALSE)))</f>
        <v/>
      </c>
      <c r="H1138" s="141" t="str">
        <f>IF(ISERROR(VLOOKUP(A1138,'Cadastro-Estoque'!A:J,1,FALSE)),"",VLOOKUP(A1138,'Cadastro-Estoque'!A:J,3,FALSE))</f>
        <v/>
      </c>
    </row>
    <row r="1139" spans="5:8">
      <c r="E1139" s="140" t="str">
        <f t="shared" si="17"/>
        <v/>
      </c>
      <c r="F1139" s="141" t="str">
        <f>IF(ISERROR(VLOOKUP(A1139,'Cadastro-Estoque'!A:J,1,FALSE)),"",VLOOKUP(A1139,'Cadastro-Estoque'!A:J,4,FALSE))</f>
        <v/>
      </c>
      <c r="G1139" s="141" t="str">
        <f>IF(ISBLANK(A1139),"",IF(ISERROR(VLOOKUP(A1139,'Cadastro-Estoque'!A:J,1,FALSE)),"Produto não cadastrado",VLOOKUP(A1139,'Cadastro-Estoque'!A:J,2,FALSE)))</f>
        <v/>
      </c>
      <c r="H1139" s="141" t="str">
        <f>IF(ISERROR(VLOOKUP(A1139,'Cadastro-Estoque'!A:J,1,FALSE)),"",VLOOKUP(A1139,'Cadastro-Estoque'!A:J,3,FALSE))</f>
        <v/>
      </c>
    </row>
    <row r="1140" spans="5:8">
      <c r="E1140" s="140" t="str">
        <f t="shared" si="17"/>
        <v/>
      </c>
      <c r="F1140" s="141" t="str">
        <f>IF(ISERROR(VLOOKUP(A1140,'Cadastro-Estoque'!A:J,1,FALSE)),"",VLOOKUP(A1140,'Cadastro-Estoque'!A:J,4,FALSE))</f>
        <v/>
      </c>
      <c r="G1140" s="141" t="str">
        <f>IF(ISBLANK(A1140),"",IF(ISERROR(VLOOKUP(A1140,'Cadastro-Estoque'!A:J,1,FALSE)),"Produto não cadastrado",VLOOKUP(A1140,'Cadastro-Estoque'!A:J,2,FALSE)))</f>
        <v/>
      </c>
      <c r="H1140" s="141" t="str">
        <f>IF(ISERROR(VLOOKUP(A1140,'Cadastro-Estoque'!A:J,1,FALSE)),"",VLOOKUP(A1140,'Cadastro-Estoque'!A:J,3,FALSE))</f>
        <v/>
      </c>
    </row>
    <row r="1141" spans="5:8">
      <c r="E1141" s="140" t="str">
        <f t="shared" si="17"/>
        <v/>
      </c>
      <c r="F1141" s="141" t="str">
        <f>IF(ISERROR(VLOOKUP(A1141,'Cadastro-Estoque'!A:J,1,FALSE)),"",VLOOKUP(A1141,'Cadastro-Estoque'!A:J,4,FALSE))</f>
        <v/>
      </c>
      <c r="G1141" s="141" t="str">
        <f>IF(ISBLANK(A1141),"",IF(ISERROR(VLOOKUP(A1141,'Cadastro-Estoque'!A:J,1,FALSE)),"Produto não cadastrado",VLOOKUP(A1141,'Cadastro-Estoque'!A:J,2,FALSE)))</f>
        <v/>
      </c>
      <c r="H1141" s="141" t="str">
        <f>IF(ISERROR(VLOOKUP(A1141,'Cadastro-Estoque'!A:J,1,FALSE)),"",VLOOKUP(A1141,'Cadastro-Estoque'!A:J,3,FALSE))</f>
        <v/>
      </c>
    </row>
    <row r="1142" spans="5:8">
      <c r="E1142" s="140" t="str">
        <f t="shared" si="17"/>
        <v/>
      </c>
      <c r="F1142" s="141" t="str">
        <f>IF(ISERROR(VLOOKUP(A1142,'Cadastro-Estoque'!A:J,1,FALSE)),"",VLOOKUP(A1142,'Cadastro-Estoque'!A:J,4,FALSE))</f>
        <v/>
      </c>
      <c r="G1142" s="141" t="str">
        <f>IF(ISBLANK(A1142),"",IF(ISERROR(VLOOKUP(A1142,'Cadastro-Estoque'!A:J,1,FALSE)),"Produto não cadastrado",VLOOKUP(A1142,'Cadastro-Estoque'!A:J,2,FALSE)))</f>
        <v/>
      </c>
      <c r="H1142" s="141" t="str">
        <f>IF(ISERROR(VLOOKUP(A1142,'Cadastro-Estoque'!A:J,1,FALSE)),"",VLOOKUP(A1142,'Cadastro-Estoque'!A:J,3,FALSE))</f>
        <v/>
      </c>
    </row>
    <row r="1143" spans="5:8">
      <c r="E1143" s="140" t="str">
        <f t="shared" si="17"/>
        <v/>
      </c>
      <c r="F1143" s="141" t="str">
        <f>IF(ISERROR(VLOOKUP(A1143,'Cadastro-Estoque'!A:J,1,FALSE)),"",VLOOKUP(A1143,'Cadastro-Estoque'!A:J,4,FALSE))</f>
        <v/>
      </c>
      <c r="G1143" s="141" t="str">
        <f>IF(ISBLANK(A1143),"",IF(ISERROR(VLOOKUP(A1143,'Cadastro-Estoque'!A:J,1,FALSE)),"Produto não cadastrado",VLOOKUP(A1143,'Cadastro-Estoque'!A:J,2,FALSE)))</f>
        <v/>
      </c>
      <c r="H1143" s="141" t="str">
        <f>IF(ISERROR(VLOOKUP(A1143,'Cadastro-Estoque'!A:J,1,FALSE)),"",VLOOKUP(A1143,'Cadastro-Estoque'!A:J,3,FALSE))</f>
        <v/>
      </c>
    </row>
    <row r="1144" spans="5:8">
      <c r="E1144" s="140" t="str">
        <f t="shared" si="17"/>
        <v/>
      </c>
      <c r="F1144" s="141" t="str">
        <f>IF(ISERROR(VLOOKUP(A1144,'Cadastro-Estoque'!A:J,1,FALSE)),"",VLOOKUP(A1144,'Cadastro-Estoque'!A:J,4,FALSE))</f>
        <v/>
      </c>
      <c r="G1144" s="141" t="str">
        <f>IF(ISBLANK(A1144),"",IF(ISERROR(VLOOKUP(A1144,'Cadastro-Estoque'!A:J,1,FALSE)),"Produto não cadastrado",VLOOKUP(A1144,'Cadastro-Estoque'!A:J,2,FALSE)))</f>
        <v/>
      </c>
      <c r="H1144" s="141" t="str">
        <f>IF(ISERROR(VLOOKUP(A1144,'Cadastro-Estoque'!A:J,1,FALSE)),"",VLOOKUP(A1144,'Cadastro-Estoque'!A:J,3,FALSE))</f>
        <v/>
      </c>
    </row>
    <row r="1145" spans="5:8">
      <c r="E1145" s="140" t="str">
        <f t="shared" si="17"/>
        <v/>
      </c>
      <c r="F1145" s="141" t="str">
        <f>IF(ISERROR(VLOOKUP(A1145,'Cadastro-Estoque'!A:J,1,FALSE)),"",VLOOKUP(A1145,'Cadastro-Estoque'!A:J,4,FALSE))</f>
        <v/>
      </c>
      <c r="G1145" s="141" t="str">
        <f>IF(ISBLANK(A1145),"",IF(ISERROR(VLOOKUP(A1145,'Cadastro-Estoque'!A:J,1,FALSE)),"Produto não cadastrado",VLOOKUP(A1145,'Cadastro-Estoque'!A:J,2,FALSE)))</f>
        <v/>
      </c>
      <c r="H1145" s="141" t="str">
        <f>IF(ISERROR(VLOOKUP(A1145,'Cadastro-Estoque'!A:J,1,FALSE)),"",VLOOKUP(A1145,'Cadastro-Estoque'!A:J,3,FALSE))</f>
        <v/>
      </c>
    </row>
    <row r="1146" spans="5:8">
      <c r="E1146" s="140" t="str">
        <f t="shared" si="17"/>
        <v/>
      </c>
      <c r="F1146" s="141" t="str">
        <f>IF(ISERROR(VLOOKUP(A1146,'Cadastro-Estoque'!A:J,1,FALSE)),"",VLOOKUP(A1146,'Cadastro-Estoque'!A:J,4,FALSE))</f>
        <v/>
      </c>
      <c r="G1146" s="141" t="str">
        <f>IF(ISBLANK(A1146),"",IF(ISERROR(VLOOKUP(A1146,'Cadastro-Estoque'!A:J,1,FALSE)),"Produto não cadastrado",VLOOKUP(A1146,'Cadastro-Estoque'!A:J,2,FALSE)))</f>
        <v/>
      </c>
      <c r="H1146" s="141" t="str">
        <f>IF(ISERROR(VLOOKUP(A1146,'Cadastro-Estoque'!A:J,1,FALSE)),"",VLOOKUP(A1146,'Cadastro-Estoque'!A:J,3,FALSE))</f>
        <v/>
      </c>
    </row>
    <row r="1147" spans="5:8">
      <c r="E1147" s="140" t="str">
        <f t="shared" si="17"/>
        <v/>
      </c>
      <c r="F1147" s="141" t="str">
        <f>IF(ISERROR(VLOOKUP(A1147,'Cadastro-Estoque'!A:J,1,FALSE)),"",VLOOKUP(A1147,'Cadastro-Estoque'!A:J,4,FALSE))</f>
        <v/>
      </c>
      <c r="G1147" s="141" t="str">
        <f>IF(ISBLANK(A1147),"",IF(ISERROR(VLOOKUP(A1147,'Cadastro-Estoque'!A:J,1,FALSE)),"Produto não cadastrado",VLOOKUP(A1147,'Cadastro-Estoque'!A:J,2,FALSE)))</f>
        <v/>
      </c>
      <c r="H1147" s="141" t="str">
        <f>IF(ISERROR(VLOOKUP(A1147,'Cadastro-Estoque'!A:J,1,FALSE)),"",VLOOKUP(A1147,'Cadastro-Estoque'!A:J,3,FALSE))</f>
        <v/>
      </c>
    </row>
    <row r="1148" spans="5:8">
      <c r="E1148" s="140" t="str">
        <f t="shared" si="17"/>
        <v/>
      </c>
      <c r="F1148" s="141" t="str">
        <f>IF(ISERROR(VLOOKUP(A1148,'Cadastro-Estoque'!A:J,1,FALSE)),"",VLOOKUP(A1148,'Cadastro-Estoque'!A:J,4,FALSE))</f>
        <v/>
      </c>
      <c r="G1148" s="141" t="str">
        <f>IF(ISBLANK(A1148),"",IF(ISERROR(VLOOKUP(A1148,'Cadastro-Estoque'!A:J,1,FALSE)),"Produto não cadastrado",VLOOKUP(A1148,'Cadastro-Estoque'!A:J,2,FALSE)))</f>
        <v/>
      </c>
      <c r="H1148" s="141" t="str">
        <f>IF(ISERROR(VLOOKUP(A1148,'Cadastro-Estoque'!A:J,1,FALSE)),"",VLOOKUP(A1148,'Cadastro-Estoque'!A:J,3,FALSE))</f>
        <v/>
      </c>
    </row>
    <row r="1149" spans="5:8">
      <c r="E1149" s="140" t="str">
        <f t="shared" si="17"/>
        <v/>
      </c>
      <c r="F1149" s="141" t="str">
        <f>IF(ISERROR(VLOOKUP(A1149,'Cadastro-Estoque'!A:J,1,FALSE)),"",VLOOKUP(A1149,'Cadastro-Estoque'!A:J,4,FALSE))</f>
        <v/>
      </c>
      <c r="G1149" s="141" t="str">
        <f>IF(ISBLANK(A1149),"",IF(ISERROR(VLOOKUP(A1149,'Cadastro-Estoque'!A:J,1,FALSE)),"Produto não cadastrado",VLOOKUP(A1149,'Cadastro-Estoque'!A:J,2,FALSE)))</f>
        <v/>
      </c>
      <c r="H1149" s="141" t="str">
        <f>IF(ISERROR(VLOOKUP(A1149,'Cadastro-Estoque'!A:J,1,FALSE)),"",VLOOKUP(A1149,'Cadastro-Estoque'!A:J,3,FALSE))</f>
        <v/>
      </c>
    </row>
    <row r="1150" spans="5:8">
      <c r="E1150" s="140" t="str">
        <f t="shared" si="17"/>
        <v/>
      </c>
      <c r="F1150" s="141" t="str">
        <f>IF(ISERROR(VLOOKUP(A1150,'Cadastro-Estoque'!A:J,1,FALSE)),"",VLOOKUP(A1150,'Cadastro-Estoque'!A:J,4,FALSE))</f>
        <v/>
      </c>
      <c r="G1150" s="141" t="str">
        <f>IF(ISBLANK(A1150),"",IF(ISERROR(VLOOKUP(A1150,'Cadastro-Estoque'!A:J,1,FALSE)),"Produto não cadastrado",VLOOKUP(A1150,'Cadastro-Estoque'!A:J,2,FALSE)))</f>
        <v/>
      </c>
      <c r="H1150" s="141" t="str">
        <f>IF(ISERROR(VLOOKUP(A1150,'Cadastro-Estoque'!A:J,1,FALSE)),"",VLOOKUP(A1150,'Cadastro-Estoque'!A:J,3,FALSE))</f>
        <v/>
      </c>
    </row>
    <row r="1151" spans="5:8">
      <c r="E1151" s="140" t="str">
        <f t="shared" si="17"/>
        <v/>
      </c>
      <c r="F1151" s="141" t="str">
        <f>IF(ISERROR(VLOOKUP(A1151,'Cadastro-Estoque'!A:J,1,FALSE)),"",VLOOKUP(A1151,'Cadastro-Estoque'!A:J,4,FALSE))</f>
        <v/>
      </c>
      <c r="G1151" s="141" t="str">
        <f>IF(ISBLANK(A1151),"",IF(ISERROR(VLOOKUP(A1151,'Cadastro-Estoque'!A:J,1,FALSE)),"Produto não cadastrado",VLOOKUP(A1151,'Cadastro-Estoque'!A:J,2,FALSE)))</f>
        <v/>
      </c>
      <c r="H1151" s="141" t="str">
        <f>IF(ISERROR(VLOOKUP(A1151,'Cadastro-Estoque'!A:J,1,FALSE)),"",VLOOKUP(A1151,'Cadastro-Estoque'!A:J,3,FALSE))</f>
        <v/>
      </c>
    </row>
    <row r="1152" spans="5:8">
      <c r="E1152" s="140" t="str">
        <f t="shared" si="17"/>
        <v/>
      </c>
      <c r="F1152" s="141" t="str">
        <f>IF(ISERROR(VLOOKUP(A1152,'Cadastro-Estoque'!A:J,1,FALSE)),"",VLOOKUP(A1152,'Cadastro-Estoque'!A:J,4,FALSE))</f>
        <v/>
      </c>
      <c r="G1152" s="141" t="str">
        <f>IF(ISBLANK(A1152),"",IF(ISERROR(VLOOKUP(A1152,'Cadastro-Estoque'!A:J,1,FALSE)),"Produto não cadastrado",VLOOKUP(A1152,'Cadastro-Estoque'!A:J,2,FALSE)))</f>
        <v/>
      </c>
      <c r="H1152" s="141" t="str">
        <f>IF(ISERROR(VLOOKUP(A1152,'Cadastro-Estoque'!A:J,1,FALSE)),"",VLOOKUP(A1152,'Cadastro-Estoque'!A:J,3,FALSE))</f>
        <v/>
      </c>
    </row>
    <row r="1153" spans="5:8">
      <c r="E1153" s="140" t="str">
        <f t="shared" si="17"/>
        <v/>
      </c>
      <c r="F1153" s="141" t="str">
        <f>IF(ISERROR(VLOOKUP(A1153,'Cadastro-Estoque'!A:J,1,FALSE)),"",VLOOKUP(A1153,'Cadastro-Estoque'!A:J,4,FALSE))</f>
        <v/>
      </c>
      <c r="G1153" s="141" t="str">
        <f>IF(ISBLANK(A1153),"",IF(ISERROR(VLOOKUP(A1153,'Cadastro-Estoque'!A:J,1,FALSE)),"Produto não cadastrado",VLOOKUP(A1153,'Cadastro-Estoque'!A:J,2,FALSE)))</f>
        <v/>
      </c>
      <c r="H1153" s="141" t="str">
        <f>IF(ISERROR(VLOOKUP(A1153,'Cadastro-Estoque'!A:J,1,FALSE)),"",VLOOKUP(A1153,'Cadastro-Estoque'!A:J,3,FALSE))</f>
        <v/>
      </c>
    </row>
    <row r="1154" spans="5:8">
      <c r="E1154" s="140" t="str">
        <f t="shared" si="17"/>
        <v/>
      </c>
      <c r="F1154" s="141" t="str">
        <f>IF(ISERROR(VLOOKUP(A1154,'Cadastro-Estoque'!A:J,1,FALSE)),"",VLOOKUP(A1154,'Cadastro-Estoque'!A:J,4,FALSE))</f>
        <v/>
      </c>
      <c r="G1154" s="141" t="str">
        <f>IF(ISBLANK(A1154),"",IF(ISERROR(VLOOKUP(A1154,'Cadastro-Estoque'!A:J,1,FALSE)),"Produto não cadastrado",VLOOKUP(A1154,'Cadastro-Estoque'!A:J,2,FALSE)))</f>
        <v/>
      </c>
      <c r="H1154" s="141" t="str">
        <f>IF(ISERROR(VLOOKUP(A1154,'Cadastro-Estoque'!A:J,1,FALSE)),"",VLOOKUP(A1154,'Cadastro-Estoque'!A:J,3,FALSE))</f>
        <v/>
      </c>
    </row>
    <row r="1155" spans="5:8">
      <c r="E1155" s="140" t="str">
        <f t="shared" si="17"/>
        <v/>
      </c>
      <c r="F1155" s="141" t="str">
        <f>IF(ISERROR(VLOOKUP(A1155,'Cadastro-Estoque'!A:J,1,FALSE)),"",VLOOKUP(A1155,'Cadastro-Estoque'!A:J,4,FALSE))</f>
        <v/>
      </c>
      <c r="G1155" s="141" t="str">
        <f>IF(ISBLANK(A1155),"",IF(ISERROR(VLOOKUP(A1155,'Cadastro-Estoque'!A:J,1,FALSE)),"Produto não cadastrado",VLOOKUP(A1155,'Cadastro-Estoque'!A:J,2,FALSE)))</f>
        <v/>
      </c>
      <c r="H1155" s="141" t="str">
        <f>IF(ISERROR(VLOOKUP(A1155,'Cadastro-Estoque'!A:J,1,FALSE)),"",VLOOKUP(A1155,'Cadastro-Estoque'!A:J,3,FALSE))</f>
        <v/>
      </c>
    </row>
    <row r="1156" spans="5:8">
      <c r="E1156" s="140" t="str">
        <f t="shared" ref="E1156:E1219" si="18">IF(ISBLANK(A1156),"",C1156*D1156)</f>
        <v/>
      </c>
      <c r="F1156" s="141" t="str">
        <f>IF(ISERROR(VLOOKUP(A1156,'Cadastro-Estoque'!A:J,1,FALSE)),"",VLOOKUP(A1156,'Cadastro-Estoque'!A:J,4,FALSE))</f>
        <v/>
      </c>
      <c r="G1156" s="141" t="str">
        <f>IF(ISBLANK(A1156),"",IF(ISERROR(VLOOKUP(A1156,'Cadastro-Estoque'!A:J,1,FALSE)),"Produto não cadastrado",VLOOKUP(A1156,'Cadastro-Estoque'!A:J,2,FALSE)))</f>
        <v/>
      </c>
      <c r="H1156" s="141" t="str">
        <f>IF(ISERROR(VLOOKUP(A1156,'Cadastro-Estoque'!A:J,1,FALSE)),"",VLOOKUP(A1156,'Cadastro-Estoque'!A:J,3,FALSE))</f>
        <v/>
      </c>
    </row>
    <row r="1157" spans="5:8">
      <c r="E1157" s="140" t="str">
        <f t="shared" si="18"/>
        <v/>
      </c>
      <c r="F1157" s="141" t="str">
        <f>IF(ISERROR(VLOOKUP(A1157,'Cadastro-Estoque'!A:J,1,FALSE)),"",VLOOKUP(A1157,'Cadastro-Estoque'!A:J,4,FALSE))</f>
        <v/>
      </c>
      <c r="G1157" s="141" t="str">
        <f>IF(ISBLANK(A1157),"",IF(ISERROR(VLOOKUP(A1157,'Cadastro-Estoque'!A:J,1,FALSE)),"Produto não cadastrado",VLOOKUP(A1157,'Cadastro-Estoque'!A:J,2,FALSE)))</f>
        <v/>
      </c>
      <c r="H1157" s="141" t="str">
        <f>IF(ISERROR(VLOOKUP(A1157,'Cadastro-Estoque'!A:J,1,FALSE)),"",VLOOKUP(A1157,'Cadastro-Estoque'!A:J,3,FALSE))</f>
        <v/>
      </c>
    </row>
    <row r="1158" spans="5:8">
      <c r="E1158" s="140" t="str">
        <f t="shared" si="18"/>
        <v/>
      </c>
      <c r="F1158" s="141" t="str">
        <f>IF(ISERROR(VLOOKUP(A1158,'Cadastro-Estoque'!A:J,1,FALSE)),"",VLOOKUP(A1158,'Cadastro-Estoque'!A:J,4,FALSE))</f>
        <v/>
      </c>
      <c r="G1158" s="141" t="str">
        <f>IF(ISBLANK(A1158),"",IF(ISERROR(VLOOKUP(A1158,'Cadastro-Estoque'!A:J,1,FALSE)),"Produto não cadastrado",VLOOKUP(A1158,'Cadastro-Estoque'!A:J,2,FALSE)))</f>
        <v/>
      </c>
      <c r="H1158" s="141" t="str">
        <f>IF(ISERROR(VLOOKUP(A1158,'Cadastro-Estoque'!A:J,1,FALSE)),"",VLOOKUP(A1158,'Cadastro-Estoque'!A:J,3,FALSE))</f>
        <v/>
      </c>
    </row>
    <row r="1159" spans="5:8">
      <c r="E1159" s="140" t="str">
        <f t="shared" si="18"/>
        <v/>
      </c>
      <c r="F1159" s="141" t="str">
        <f>IF(ISERROR(VLOOKUP(A1159,'Cadastro-Estoque'!A:J,1,FALSE)),"",VLOOKUP(A1159,'Cadastro-Estoque'!A:J,4,FALSE))</f>
        <v/>
      </c>
      <c r="G1159" s="141" t="str">
        <f>IF(ISBLANK(A1159),"",IF(ISERROR(VLOOKUP(A1159,'Cadastro-Estoque'!A:J,1,FALSE)),"Produto não cadastrado",VLOOKUP(A1159,'Cadastro-Estoque'!A:J,2,FALSE)))</f>
        <v/>
      </c>
      <c r="H1159" s="141" t="str">
        <f>IF(ISERROR(VLOOKUP(A1159,'Cadastro-Estoque'!A:J,1,FALSE)),"",VLOOKUP(A1159,'Cadastro-Estoque'!A:J,3,FALSE))</f>
        <v/>
      </c>
    </row>
    <row r="1160" spans="5:8">
      <c r="E1160" s="140" t="str">
        <f t="shared" si="18"/>
        <v/>
      </c>
      <c r="F1160" s="141" t="str">
        <f>IF(ISERROR(VLOOKUP(A1160,'Cadastro-Estoque'!A:J,1,FALSE)),"",VLOOKUP(A1160,'Cadastro-Estoque'!A:J,4,FALSE))</f>
        <v/>
      </c>
      <c r="G1160" s="141" t="str">
        <f>IF(ISBLANK(A1160),"",IF(ISERROR(VLOOKUP(A1160,'Cadastro-Estoque'!A:J,1,FALSE)),"Produto não cadastrado",VLOOKUP(A1160,'Cadastro-Estoque'!A:J,2,FALSE)))</f>
        <v/>
      </c>
      <c r="H1160" s="141" t="str">
        <f>IF(ISERROR(VLOOKUP(A1160,'Cadastro-Estoque'!A:J,1,FALSE)),"",VLOOKUP(A1160,'Cadastro-Estoque'!A:J,3,FALSE))</f>
        <v/>
      </c>
    </row>
    <row r="1161" spans="5:8">
      <c r="E1161" s="140" t="str">
        <f t="shared" si="18"/>
        <v/>
      </c>
      <c r="F1161" s="141" t="str">
        <f>IF(ISERROR(VLOOKUP(A1161,'Cadastro-Estoque'!A:J,1,FALSE)),"",VLOOKUP(A1161,'Cadastro-Estoque'!A:J,4,FALSE))</f>
        <v/>
      </c>
      <c r="G1161" s="141" t="str">
        <f>IF(ISBLANK(A1161),"",IF(ISERROR(VLOOKUP(A1161,'Cadastro-Estoque'!A:J,1,FALSE)),"Produto não cadastrado",VLOOKUP(A1161,'Cadastro-Estoque'!A:J,2,FALSE)))</f>
        <v/>
      </c>
      <c r="H1161" s="141" t="str">
        <f>IF(ISERROR(VLOOKUP(A1161,'Cadastro-Estoque'!A:J,1,FALSE)),"",VLOOKUP(A1161,'Cadastro-Estoque'!A:J,3,FALSE))</f>
        <v/>
      </c>
    </row>
    <row r="1162" spans="5:8">
      <c r="E1162" s="140" t="str">
        <f t="shared" si="18"/>
        <v/>
      </c>
      <c r="F1162" s="141" t="str">
        <f>IF(ISERROR(VLOOKUP(A1162,'Cadastro-Estoque'!A:J,1,FALSE)),"",VLOOKUP(A1162,'Cadastro-Estoque'!A:J,4,FALSE))</f>
        <v/>
      </c>
      <c r="G1162" s="141" t="str">
        <f>IF(ISBLANK(A1162),"",IF(ISERROR(VLOOKUP(A1162,'Cadastro-Estoque'!A:J,1,FALSE)),"Produto não cadastrado",VLOOKUP(A1162,'Cadastro-Estoque'!A:J,2,FALSE)))</f>
        <v/>
      </c>
      <c r="H1162" s="141" t="str">
        <f>IF(ISERROR(VLOOKUP(A1162,'Cadastro-Estoque'!A:J,1,FALSE)),"",VLOOKUP(A1162,'Cadastro-Estoque'!A:J,3,FALSE))</f>
        <v/>
      </c>
    </row>
    <row r="1163" spans="5:8">
      <c r="E1163" s="140" t="str">
        <f t="shared" si="18"/>
        <v/>
      </c>
      <c r="F1163" s="141" t="str">
        <f>IF(ISERROR(VLOOKUP(A1163,'Cadastro-Estoque'!A:J,1,FALSE)),"",VLOOKUP(A1163,'Cadastro-Estoque'!A:J,4,FALSE))</f>
        <v/>
      </c>
      <c r="G1163" s="141" t="str">
        <f>IF(ISBLANK(A1163),"",IF(ISERROR(VLOOKUP(A1163,'Cadastro-Estoque'!A:J,1,FALSE)),"Produto não cadastrado",VLOOKUP(A1163,'Cadastro-Estoque'!A:J,2,FALSE)))</f>
        <v/>
      </c>
      <c r="H1163" s="141" t="str">
        <f>IF(ISERROR(VLOOKUP(A1163,'Cadastro-Estoque'!A:J,1,FALSE)),"",VLOOKUP(A1163,'Cadastro-Estoque'!A:J,3,FALSE))</f>
        <v/>
      </c>
    </row>
    <row r="1164" spans="5:8">
      <c r="E1164" s="140" t="str">
        <f t="shared" si="18"/>
        <v/>
      </c>
      <c r="F1164" s="141" t="str">
        <f>IF(ISERROR(VLOOKUP(A1164,'Cadastro-Estoque'!A:J,1,FALSE)),"",VLOOKUP(A1164,'Cadastro-Estoque'!A:J,4,FALSE))</f>
        <v/>
      </c>
      <c r="G1164" s="141" t="str">
        <f>IF(ISBLANK(A1164),"",IF(ISERROR(VLOOKUP(A1164,'Cadastro-Estoque'!A:J,1,FALSE)),"Produto não cadastrado",VLOOKUP(A1164,'Cadastro-Estoque'!A:J,2,FALSE)))</f>
        <v/>
      </c>
      <c r="H1164" s="141" t="str">
        <f>IF(ISERROR(VLOOKUP(A1164,'Cadastro-Estoque'!A:J,1,FALSE)),"",VLOOKUP(A1164,'Cadastro-Estoque'!A:J,3,FALSE))</f>
        <v/>
      </c>
    </row>
    <row r="1165" spans="5:8">
      <c r="E1165" s="140" t="str">
        <f t="shared" si="18"/>
        <v/>
      </c>
      <c r="F1165" s="141" t="str">
        <f>IF(ISERROR(VLOOKUP(A1165,'Cadastro-Estoque'!A:J,1,FALSE)),"",VLOOKUP(A1165,'Cadastro-Estoque'!A:J,4,FALSE))</f>
        <v/>
      </c>
      <c r="G1165" s="141" t="str">
        <f>IF(ISBLANK(A1165),"",IF(ISERROR(VLOOKUP(A1165,'Cadastro-Estoque'!A:J,1,FALSE)),"Produto não cadastrado",VLOOKUP(A1165,'Cadastro-Estoque'!A:J,2,FALSE)))</f>
        <v/>
      </c>
      <c r="H1165" s="141" t="str">
        <f>IF(ISERROR(VLOOKUP(A1165,'Cadastro-Estoque'!A:J,1,FALSE)),"",VLOOKUP(A1165,'Cadastro-Estoque'!A:J,3,FALSE))</f>
        <v/>
      </c>
    </row>
    <row r="1166" spans="5:8">
      <c r="E1166" s="140" t="str">
        <f t="shared" si="18"/>
        <v/>
      </c>
      <c r="F1166" s="141" t="str">
        <f>IF(ISERROR(VLOOKUP(A1166,'Cadastro-Estoque'!A:J,1,FALSE)),"",VLOOKUP(A1166,'Cadastro-Estoque'!A:J,4,FALSE))</f>
        <v/>
      </c>
      <c r="G1166" s="141" t="str">
        <f>IF(ISBLANK(A1166),"",IF(ISERROR(VLOOKUP(A1166,'Cadastro-Estoque'!A:J,1,FALSE)),"Produto não cadastrado",VLOOKUP(A1166,'Cadastro-Estoque'!A:J,2,FALSE)))</f>
        <v/>
      </c>
      <c r="H1166" s="141" t="str">
        <f>IF(ISERROR(VLOOKUP(A1166,'Cadastro-Estoque'!A:J,1,FALSE)),"",VLOOKUP(A1166,'Cadastro-Estoque'!A:J,3,FALSE))</f>
        <v/>
      </c>
    </row>
    <row r="1167" spans="5:8">
      <c r="E1167" s="140" t="str">
        <f t="shared" si="18"/>
        <v/>
      </c>
      <c r="F1167" s="141" t="str">
        <f>IF(ISERROR(VLOOKUP(A1167,'Cadastro-Estoque'!A:J,1,FALSE)),"",VLOOKUP(A1167,'Cadastro-Estoque'!A:J,4,FALSE))</f>
        <v/>
      </c>
      <c r="G1167" s="141" t="str">
        <f>IF(ISBLANK(A1167),"",IF(ISERROR(VLOOKUP(A1167,'Cadastro-Estoque'!A:J,1,FALSE)),"Produto não cadastrado",VLOOKUP(A1167,'Cadastro-Estoque'!A:J,2,FALSE)))</f>
        <v/>
      </c>
      <c r="H1167" s="141" t="str">
        <f>IF(ISERROR(VLOOKUP(A1167,'Cadastro-Estoque'!A:J,1,FALSE)),"",VLOOKUP(A1167,'Cadastro-Estoque'!A:J,3,FALSE))</f>
        <v/>
      </c>
    </row>
    <row r="1168" spans="5:8">
      <c r="E1168" s="140" t="str">
        <f t="shared" si="18"/>
        <v/>
      </c>
      <c r="F1168" s="141" t="str">
        <f>IF(ISERROR(VLOOKUP(A1168,'Cadastro-Estoque'!A:J,1,FALSE)),"",VLOOKUP(A1168,'Cadastro-Estoque'!A:J,4,FALSE))</f>
        <v/>
      </c>
      <c r="G1168" s="141" t="str">
        <f>IF(ISBLANK(A1168),"",IF(ISERROR(VLOOKUP(A1168,'Cadastro-Estoque'!A:J,1,FALSE)),"Produto não cadastrado",VLOOKUP(A1168,'Cadastro-Estoque'!A:J,2,FALSE)))</f>
        <v/>
      </c>
      <c r="H1168" s="141" t="str">
        <f>IF(ISERROR(VLOOKUP(A1168,'Cadastro-Estoque'!A:J,1,FALSE)),"",VLOOKUP(A1168,'Cadastro-Estoque'!A:J,3,FALSE))</f>
        <v/>
      </c>
    </row>
    <row r="1169" spans="5:8">
      <c r="E1169" s="140" t="str">
        <f t="shared" si="18"/>
        <v/>
      </c>
      <c r="F1169" s="141" t="str">
        <f>IF(ISERROR(VLOOKUP(A1169,'Cadastro-Estoque'!A:J,1,FALSE)),"",VLOOKUP(A1169,'Cadastro-Estoque'!A:J,4,FALSE))</f>
        <v/>
      </c>
      <c r="G1169" s="141" t="str">
        <f>IF(ISBLANK(A1169),"",IF(ISERROR(VLOOKUP(A1169,'Cadastro-Estoque'!A:J,1,FALSE)),"Produto não cadastrado",VLOOKUP(A1169,'Cadastro-Estoque'!A:J,2,FALSE)))</f>
        <v/>
      </c>
      <c r="H1169" s="141" t="str">
        <f>IF(ISERROR(VLOOKUP(A1169,'Cadastro-Estoque'!A:J,1,FALSE)),"",VLOOKUP(A1169,'Cadastro-Estoque'!A:J,3,FALSE))</f>
        <v/>
      </c>
    </row>
    <row r="1170" spans="5:8">
      <c r="E1170" s="140" t="str">
        <f t="shared" si="18"/>
        <v/>
      </c>
      <c r="F1170" s="141" t="str">
        <f>IF(ISERROR(VLOOKUP(A1170,'Cadastro-Estoque'!A:J,1,FALSE)),"",VLOOKUP(A1170,'Cadastro-Estoque'!A:J,4,FALSE))</f>
        <v/>
      </c>
      <c r="G1170" s="141" t="str">
        <f>IF(ISBLANK(A1170),"",IF(ISERROR(VLOOKUP(A1170,'Cadastro-Estoque'!A:J,1,FALSE)),"Produto não cadastrado",VLOOKUP(A1170,'Cadastro-Estoque'!A:J,2,FALSE)))</f>
        <v/>
      </c>
      <c r="H1170" s="141" t="str">
        <f>IF(ISERROR(VLOOKUP(A1170,'Cadastro-Estoque'!A:J,1,FALSE)),"",VLOOKUP(A1170,'Cadastro-Estoque'!A:J,3,FALSE))</f>
        <v/>
      </c>
    </row>
    <row r="1171" spans="5:8">
      <c r="E1171" s="140" t="str">
        <f t="shared" si="18"/>
        <v/>
      </c>
      <c r="F1171" s="141" t="str">
        <f>IF(ISERROR(VLOOKUP(A1171,'Cadastro-Estoque'!A:J,1,FALSE)),"",VLOOKUP(A1171,'Cadastro-Estoque'!A:J,4,FALSE))</f>
        <v/>
      </c>
      <c r="G1171" s="141" t="str">
        <f>IF(ISBLANK(A1171),"",IF(ISERROR(VLOOKUP(A1171,'Cadastro-Estoque'!A:J,1,FALSE)),"Produto não cadastrado",VLOOKUP(A1171,'Cadastro-Estoque'!A:J,2,FALSE)))</f>
        <v/>
      </c>
      <c r="H1171" s="141" t="str">
        <f>IF(ISERROR(VLOOKUP(A1171,'Cadastro-Estoque'!A:J,1,FALSE)),"",VLOOKUP(A1171,'Cadastro-Estoque'!A:J,3,FALSE))</f>
        <v/>
      </c>
    </row>
    <row r="1172" spans="5:8">
      <c r="E1172" s="140" t="str">
        <f t="shared" si="18"/>
        <v/>
      </c>
      <c r="F1172" s="141" t="str">
        <f>IF(ISERROR(VLOOKUP(A1172,'Cadastro-Estoque'!A:J,1,FALSE)),"",VLOOKUP(A1172,'Cadastro-Estoque'!A:J,4,FALSE))</f>
        <v/>
      </c>
      <c r="G1172" s="141" t="str">
        <f>IF(ISBLANK(A1172),"",IF(ISERROR(VLOOKUP(A1172,'Cadastro-Estoque'!A:J,1,FALSE)),"Produto não cadastrado",VLOOKUP(A1172,'Cadastro-Estoque'!A:J,2,FALSE)))</f>
        <v/>
      </c>
      <c r="H1172" s="141" t="str">
        <f>IF(ISERROR(VLOOKUP(A1172,'Cadastro-Estoque'!A:J,1,FALSE)),"",VLOOKUP(A1172,'Cadastro-Estoque'!A:J,3,FALSE))</f>
        <v/>
      </c>
    </row>
    <row r="1173" spans="5:8">
      <c r="E1173" s="140" t="str">
        <f t="shared" si="18"/>
        <v/>
      </c>
      <c r="F1173" s="141" t="str">
        <f>IF(ISERROR(VLOOKUP(A1173,'Cadastro-Estoque'!A:J,1,FALSE)),"",VLOOKUP(A1173,'Cadastro-Estoque'!A:J,4,FALSE))</f>
        <v/>
      </c>
      <c r="G1173" s="141" t="str">
        <f>IF(ISBLANK(A1173),"",IF(ISERROR(VLOOKUP(A1173,'Cadastro-Estoque'!A:J,1,FALSE)),"Produto não cadastrado",VLOOKUP(A1173,'Cadastro-Estoque'!A:J,2,FALSE)))</f>
        <v/>
      </c>
      <c r="H1173" s="141" t="str">
        <f>IF(ISERROR(VLOOKUP(A1173,'Cadastro-Estoque'!A:J,1,FALSE)),"",VLOOKUP(A1173,'Cadastro-Estoque'!A:J,3,FALSE))</f>
        <v/>
      </c>
    </row>
    <row r="1174" spans="5:8">
      <c r="E1174" s="140" t="str">
        <f t="shared" si="18"/>
        <v/>
      </c>
      <c r="F1174" s="141" t="str">
        <f>IF(ISERROR(VLOOKUP(A1174,'Cadastro-Estoque'!A:J,1,FALSE)),"",VLOOKUP(A1174,'Cadastro-Estoque'!A:J,4,FALSE))</f>
        <v/>
      </c>
      <c r="G1174" s="141" t="str">
        <f>IF(ISBLANK(A1174),"",IF(ISERROR(VLOOKUP(A1174,'Cadastro-Estoque'!A:J,1,FALSE)),"Produto não cadastrado",VLOOKUP(A1174,'Cadastro-Estoque'!A:J,2,FALSE)))</f>
        <v/>
      </c>
      <c r="H1174" s="141" t="str">
        <f>IF(ISERROR(VLOOKUP(A1174,'Cadastro-Estoque'!A:J,1,FALSE)),"",VLOOKUP(A1174,'Cadastro-Estoque'!A:J,3,FALSE))</f>
        <v/>
      </c>
    </row>
    <row r="1175" spans="5:8">
      <c r="E1175" s="140" t="str">
        <f t="shared" si="18"/>
        <v/>
      </c>
      <c r="F1175" s="141" t="str">
        <f>IF(ISERROR(VLOOKUP(A1175,'Cadastro-Estoque'!A:J,1,FALSE)),"",VLOOKUP(A1175,'Cadastro-Estoque'!A:J,4,FALSE))</f>
        <v/>
      </c>
      <c r="G1175" s="141" t="str">
        <f>IF(ISBLANK(A1175),"",IF(ISERROR(VLOOKUP(A1175,'Cadastro-Estoque'!A:J,1,FALSE)),"Produto não cadastrado",VLOOKUP(A1175,'Cadastro-Estoque'!A:J,2,FALSE)))</f>
        <v/>
      </c>
      <c r="H1175" s="141" t="str">
        <f>IF(ISERROR(VLOOKUP(A1175,'Cadastro-Estoque'!A:J,1,FALSE)),"",VLOOKUP(A1175,'Cadastro-Estoque'!A:J,3,FALSE))</f>
        <v/>
      </c>
    </row>
    <row r="1176" spans="5:8">
      <c r="E1176" s="140" t="str">
        <f t="shared" si="18"/>
        <v/>
      </c>
      <c r="F1176" s="141" t="str">
        <f>IF(ISERROR(VLOOKUP(A1176,'Cadastro-Estoque'!A:J,1,FALSE)),"",VLOOKUP(A1176,'Cadastro-Estoque'!A:J,4,FALSE))</f>
        <v/>
      </c>
      <c r="G1176" s="141" t="str">
        <f>IF(ISBLANK(A1176),"",IF(ISERROR(VLOOKUP(A1176,'Cadastro-Estoque'!A:J,1,FALSE)),"Produto não cadastrado",VLOOKUP(A1176,'Cadastro-Estoque'!A:J,2,FALSE)))</f>
        <v/>
      </c>
      <c r="H1176" s="141" t="str">
        <f>IF(ISERROR(VLOOKUP(A1176,'Cadastro-Estoque'!A:J,1,FALSE)),"",VLOOKUP(A1176,'Cadastro-Estoque'!A:J,3,FALSE))</f>
        <v/>
      </c>
    </row>
    <row r="1177" spans="5:8">
      <c r="E1177" s="140" t="str">
        <f t="shared" si="18"/>
        <v/>
      </c>
      <c r="F1177" s="141" t="str">
        <f>IF(ISERROR(VLOOKUP(A1177,'Cadastro-Estoque'!A:J,1,FALSE)),"",VLOOKUP(A1177,'Cadastro-Estoque'!A:J,4,FALSE))</f>
        <v/>
      </c>
      <c r="G1177" s="141" t="str">
        <f>IF(ISBLANK(A1177),"",IF(ISERROR(VLOOKUP(A1177,'Cadastro-Estoque'!A:J,1,FALSE)),"Produto não cadastrado",VLOOKUP(A1177,'Cadastro-Estoque'!A:J,2,FALSE)))</f>
        <v/>
      </c>
      <c r="H1177" s="141" t="str">
        <f>IF(ISERROR(VLOOKUP(A1177,'Cadastro-Estoque'!A:J,1,FALSE)),"",VLOOKUP(A1177,'Cadastro-Estoque'!A:J,3,FALSE))</f>
        <v/>
      </c>
    </row>
    <row r="1178" spans="5:8">
      <c r="E1178" s="140" t="str">
        <f t="shared" si="18"/>
        <v/>
      </c>
      <c r="F1178" s="141" t="str">
        <f>IF(ISERROR(VLOOKUP(A1178,'Cadastro-Estoque'!A:J,1,FALSE)),"",VLOOKUP(A1178,'Cadastro-Estoque'!A:J,4,FALSE))</f>
        <v/>
      </c>
      <c r="G1178" s="141" t="str">
        <f>IF(ISBLANK(A1178),"",IF(ISERROR(VLOOKUP(A1178,'Cadastro-Estoque'!A:J,1,FALSE)),"Produto não cadastrado",VLOOKUP(A1178,'Cadastro-Estoque'!A:J,2,FALSE)))</f>
        <v/>
      </c>
      <c r="H1178" s="141" t="str">
        <f>IF(ISERROR(VLOOKUP(A1178,'Cadastro-Estoque'!A:J,1,FALSE)),"",VLOOKUP(A1178,'Cadastro-Estoque'!A:J,3,FALSE))</f>
        <v/>
      </c>
    </row>
    <row r="1179" spans="5:8">
      <c r="E1179" s="140" t="str">
        <f t="shared" si="18"/>
        <v/>
      </c>
      <c r="F1179" s="141" t="str">
        <f>IF(ISERROR(VLOOKUP(A1179,'Cadastro-Estoque'!A:J,1,FALSE)),"",VLOOKUP(A1179,'Cadastro-Estoque'!A:J,4,FALSE))</f>
        <v/>
      </c>
      <c r="G1179" s="141" t="str">
        <f>IF(ISBLANK(A1179),"",IF(ISERROR(VLOOKUP(A1179,'Cadastro-Estoque'!A:J,1,FALSE)),"Produto não cadastrado",VLOOKUP(A1179,'Cadastro-Estoque'!A:J,2,FALSE)))</f>
        <v/>
      </c>
      <c r="H1179" s="141" t="str">
        <f>IF(ISERROR(VLOOKUP(A1179,'Cadastro-Estoque'!A:J,1,FALSE)),"",VLOOKUP(A1179,'Cadastro-Estoque'!A:J,3,FALSE))</f>
        <v/>
      </c>
    </row>
    <row r="1180" spans="5:8">
      <c r="E1180" s="140" t="str">
        <f t="shared" si="18"/>
        <v/>
      </c>
      <c r="F1180" s="141" t="str">
        <f>IF(ISERROR(VLOOKUP(A1180,'Cadastro-Estoque'!A:J,1,FALSE)),"",VLOOKUP(A1180,'Cadastro-Estoque'!A:J,4,FALSE))</f>
        <v/>
      </c>
      <c r="G1180" s="141" t="str">
        <f>IF(ISBLANK(A1180),"",IF(ISERROR(VLOOKUP(A1180,'Cadastro-Estoque'!A:J,1,FALSE)),"Produto não cadastrado",VLOOKUP(A1180,'Cadastro-Estoque'!A:J,2,FALSE)))</f>
        <v/>
      </c>
      <c r="H1180" s="141" t="str">
        <f>IF(ISERROR(VLOOKUP(A1180,'Cadastro-Estoque'!A:J,1,FALSE)),"",VLOOKUP(A1180,'Cadastro-Estoque'!A:J,3,FALSE))</f>
        <v/>
      </c>
    </row>
    <row r="1181" spans="5:8">
      <c r="E1181" s="140" t="str">
        <f t="shared" si="18"/>
        <v/>
      </c>
      <c r="F1181" s="141" t="str">
        <f>IF(ISERROR(VLOOKUP(A1181,'Cadastro-Estoque'!A:J,1,FALSE)),"",VLOOKUP(A1181,'Cadastro-Estoque'!A:J,4,FALSE))</f>
        <v/>
      </c>
      <c r="G1181" s="141" t="str">
        <f>IF(ISBLANK(A1181),"",IF(ISERROR(VLOOKUP(A1181,'Cadastro-Estoque'!A:J,1,FALSE)),"Produto não cadastrado",VLOOKUP(A1181,'Cadastro-Estoque'!A:J,2,FALSE)))</f>
        <v/>
      </c>
      <c r="H1181" s="141" t="str">
        <f>IF(ISERROR(VLOOKUP(A1181,'Cadastro-Estoque'!A:J,1,FALSE)),"",VLOOKUP(A1181,'Cadastro-Estoque'!A:J,3,FALSE))</f>
        <v/>
      </c>
    </row>
    <row r="1182" spans="5:8">
      <c r="E1182" s="140" t="str">
        <f t="shared" si="18"/>
        <v/>
      </c>
      <c r="F1182" s="141" t="str">
        <f>IF(ISERROR(VLOOKUP(A1182,'Cadastro-Estoque'!A:J,1,FALSE)),"",VLOOKUP(A1182,'Cadastro-Estoque'!A:J,4,FALSE))</f>
        <v/>
      </c>
      <c r="G1182" s="141" t="str">
        <f>IF(ISBLANK(A1182),"",IF(ISERROR(VLOOKUP(A1182,'Cadastro-Estoque'!A:J,1,FALSE)),"Produto não cadastrado",VLOOKUP(A1182,'Cadastro-Estoque'!A:J,2,FALSE)))</f>
        <v/>
      </c>
      <c r="H1182" s="141" t="str">
        <f>IF(ISERROR(VLOOKUP(A1182,'Cadastro-Estoque'!A:J,1,FALSE)),"",VLOOKUP(A1182,'Cadastro-Estoque'!A:J,3,FALSE))</f>
        <v/>
      </c>
    </row>
    <row r="1183" spans="5:8">
      <c r="E1183" s="140" t="str">
        <f t="shared" si="18"/>
        <v/>
      </c>
      <c r="F1183" s="141" t="str">
        <f>IF(ISERROR(VLOOKUP(A1183,'Cadastro-Estoque'!A:J,1,FALSE)),"",VLOOKUP(A1183,'Cadastro-Estoque'!A:J,4,FALSE))</f>
        <v/>
      </c>
      <c r="G1183" s="141" t="str">
        <f>IF(ISBLANK(A1183),"",IF(ISERROR(VLOOKUP(A1183,'Cadastro-Estoque'!A:J,1,FALSE)),"Produto não cadastrado",VLOOKUP(A1183,'Cadastro-Estoque'!A:J,2,FALSE)))</f>
        <v/>
      </c>
      <c r="H1183" s="141" t="str">
        <f>IF(ISERROR(VLOOKUP(A1183,'Cadastro-Estoque'!A:J,1,FALSE)),"",VLOOKUP(A1183,'Cadastro-Estoque'!A:J,3,FALSE))</f>
        <v/>
      </c>
    </row>
    <row r="1184" spans="5:8">
      <c r="E1184" s="140" t="str">
        <f t="shared" si="18"/>
        <v/>
      </c>
      <c r="F1184" s="141" t="str">
        <f>IF(ISERROR(VLOOKUP(A1184,'Cadastro-Estoque'!A:J,1,FALSE)),"",VLOOKUP(A1184,'Cadastro-Estoque'!A:J,4,FALSE))</f>
        <v/>
      </c>
      <c r="G1184" s="141" t="str">
        <f>IF(ISBLANK(A1184),"",IF(ISERROR(VLOOKUP(A1184,'Cadastro-Estoque'!A:J,1,FALSE)),"Produto não cadastrado",VLOOKUP(A1184,'Cadastro-Estoque'!A:J,2,FALSE)))</f>
        <v/>
      </c>
      <c r="H1184" s="141" t="str">
        <f>IF(ISERROR(VLOOKUP(A1184,'Cadastro-Estoque'!A:J,1,FALSE)),"",VLOOKUP(A1184,'Cadastro-Estoque'!A:J,3,FALSE))</f>
        <v/>
      </c>
    </row>
    <row r="1185" spans="5:8">
      <c r="E1185" s="140" t="str">
        <f t="shared" si="18"/>
        <v/>
      </c>
      <c r="F1185" s="141" t="str">
        <f>IF(ISERROR(VLOOKUP(A1185,'Cadastro-Estoque'!A:J,1,FALSE)),"",VLOOKUP(A1185,'Cadastro-Estoque'!A:J,4,FALSE))</f>
        <v/>
      </c>
      <c r="G1185" s="141" t="str">
        <f>IF(ISBLANK(A1185),"",IF(ISERROR(VLOOKUP(A1185,'Cadastro-Estoque'!A:J,1,FALSE)),"Produto não cadastrado",VLOOKUP(A1185,'Cadastro-Estoque'!A:J,2,FALSE)))</f>
        <v/>
      </c>
      <c r="H1185" s="141" t="str">
        <f>IF(ISERROR(VLOOKUP(A1185,'Cadastro-Estoque'!A:J,1,FALSE)),"",VLOOKUP(A1185,'Cadastro-Estoque'!A:J,3,FALSE))</f>
        <v/>
      </c>
    </row>
    <row r="1186" spans="5:8">
      <c r="E1186" s="140" t="str">
        <f t="shared" si="18"/>
        <v/>
      </c>
      <c r="F1186" s="141" t="str">
        <f>IF(ISERROR(VLOOKUP(A1186,'Cadastro-Estoque'!A:J,1,FALSE)),"",VLOOKUP(A1186,'Cadastro-Estoque'!A:J,4,FALSE))</f>
        <v/>
      </c>
      <c r="G1186" s="141" t="str">
        <f>IF(ISBLANK(A1186),"",IF(ISERROR(VLOOKUP(A1186,'Cadastro-Estoque'!A:J,1,FALSE)),"Produto não cadastrado",VLOOKUP(A1186,'Cadastro-Estoque'!A:J,2,FALSE)))</f>
        <v/>
      </c>
      <c r="H1186" s="141" t="str">
        <f>IF(ISERROR(VLOOKUP(A1186,'Cadastro-Estoque'!A:J,1,FALSE)),"",VLOOKUP(A1186,'Cadastro-Estoque'!A:J,3,FALSE))</f>
        <v/>
      </c>
    </row>
    <row r="1187" spans="5:8">
      <c r="E1187" s="140" t="str">
        <f t="shared" si="18"/>
        <v/>
      </c>
      <c r="F1187" s="141" t="str">
        <f>IF(ISERROR(VLOOKUP(A1187,'Cadastro-Estoque'!A:J,1,FALSE)),"",VLOOKUP(A1187,'Cadastro-Estoque'!A:J,4,FALSE))</f>
        <v/>
      </c>
      <c r="G1187" s="141" t="str">
        <f>IF(ISBLANK(A1187),"",IF(ISERROR(VLOOKUP(A1187,'Cadastro-Estoque'!A:J,1,FALSE)),"Produto não cadastrado",VLOOKUP(A1187,'Cadastro-Estoque'!A:J,2,FALSE)))</f>
        <v/>
      </c>
      <c r="H1187" s="141" t="str">
        <f>IF(ISERROR(VLOOKUP(A1187,'Cadastro-Estoque'!A:J,1,FALSE)),"",VLOOKUP(A1187,'Cadastro-Estoque'!A:J,3,FALSE))</f>
        <v/>
      </c>
    </row>
    <row r="1188" spans="5:8">
      <c r="E1188" s="140" t="str">
        <f t="shared" si="18"/>
        <v/>
      </c>
      <c r="F1188" s="141" t="str">
        <f>IF(ISERROR(VLOOKUP(A1188,'Cadastro-Estoque'!A:J,1,FALSE)),"",VLOOKUP(A1188,'Cadastro-Estoque'!A:J,4,FALSE))</f>
        <v/>
      </c>
      <c r="G1188" s="141" t="str">
        <f>IF(ISBLANK(A1188),"",IF(ISERROR(VLOOKUP(A1188,'Cadastro-Estoque'!A:J,1,FALSE)),"Produto não cadastrado",VLOOKUP(A1188,'Cadastro-Estoque'!A:J,2,FALSE)))</f>
        <v/>
      </c>
      <c r="H1188" s="141" t="str">
        <f>IF(ISERROR(VLOOKUP(A1188,'Cadastro-Estoque'!A:J,1,FALSE)),"",VLOOKUP(A1188,'Cadastro-Estoque'!A:J,3,FALSE))</f>
        <v/>
      </c>
    </row>
    <row r="1189" spans="5:8">
      <c r="E1189" s="140" t="str">
        <f t="shared" si="18"/>
        <v/>
      </c>
      <c r="F1189" s="141" t="str">
        <f>IF(ISERROR(VLOOKUP(A1189,'Cadastro-Estoque'!A:J,1,FALSE)),"",VLOOKUP(A1189,'Cadastro-Estoque'!A:J,4,FALSE))</f>
        <v/>
      </c>
      <c r="G1189" s="141" t="str">
        <f>IF(ISBLANK(A1189),"",IF(ISERROR(VLOOKUP(A1189,'Cadastro-Estoque'!A:J,1,FALSE)),"Produto não cadastrado",VLOOKUP(A1189,'Cadastro-Estoque'!A:J,2,FALSE)))</f>
        <v/>
      </c>
      <c r="H1189" s="141" t="str">
        <f>IF(ISERROR(VLOOKUP(A1189,'Cadastro-Estoque'!A:J,1,FALSE)),"",VLOOKUP(A1189,'Cadastro-Estoque'!A:J,3,FALSE))</f>
        <v/>
      </c>
    </row>
    <row r="1190" spans="5:8">
      <c r="E1190" s="140" t="str">
        <f t="shared" si="18"/>
        <v/>
      </c>
      <c r="F1190" s="141" t="str">
        <f>IF(ISERROR(VLOOKUP(A1190,'Cadastro-Estoque'!A:J,1,FALSE)),"",VLOOKUP(A1190,'Cadastro-Estoque'!A:J,4,FALSE))</f>
        <v/>
      </c>
      <c r="G1190" s="141" t="str">
        <f>IF(ISBLANK(A1190),"",IF(ISERROR(VLOOKUP(A1190,'Cadastro-Estoque'!A:J,1,FALSE)),"Produto não cadastrado",VLOOKUP(A1190,'Cadastro-Estoque'!A:J,2,FALSE)))</f>
        <v/>
      </c>
      <c r="H1190" s="141" t="str">
        <f>IF(ISERROR(VLOOKUP(A1190,'Cadastro-Estoque'!A:J,1,FALSE)),"",VLOOKUP(A1190,'Cadastro-Estoque'!A:J,3,FALSE))</f>
        <v/>
      </c>
    </row>
    <row r="1191" spans="5:8">
      <c r="E1191" s="140" t="str">
        <f t="shared" si="18"/>
        <v/>
      </c>
      <c r="F1191" s="141" t="str">
        <f>IF(ISERROR(VLOOKUP(A1191,'Cadastro-Estoque'!A:J,1,FALSE)),"",VLOOKUP(A1191,'Cadastro-Estoque'!A:J,4,FALSE))</f>
        <v/>
      </c>
      <c r="G1191" s="141" t="str">
        <f>IF(ISBLANK(A1191),"",IF(ISERROR(VLOOKUP(A1191,'Cadastro-Estoque'!A:J,1,FALSE)),"Produto não cadastrado",VLOOKUP(A1191,'Cadastro-Estoque'!A:J,2,FALSE)))</f>
        <v/>
      </c>
      <c r="H1191" s="141" t="str">
        <f>IF(ISERROR(VLOOKUP(A1191,'Cadastro-Estoque'!A:J,1,FALSE)),"",VLOOKUP(A1191,'Cadastro-Estoque'!A:J,3,FALSE))</f>
        <v/>
      </c>
    </row>
    <row r="1192" spans="5:8">
      <c r="E1192" s="140" t="str">
        <f t="shared" si="18"/>
        <v/>
      </c>
      <c r="F1192" s="141" t="str">
        <f>IF(ISERROR(VLOOKUP(A1192,'Cadastro-Estoque'!A:J,1,FALSE)),"",VLOOKUP(A1192,'Cadastro-Estoque'!A:J,4,FALSE))</f>
        <v/>
      </c>
      <c r="G1192" s="141" t="str">
        <f>IF(ISBLANK(A1192),"",IF(ISERROR(VLOOKUP(A1192,'Cadastro-Estoque'!A:J,1,FALSE)),"Produto não cadastrado",VLOOKUP(A1192,'Cadastro-Estoque'!A:J,2,FALSE)))</f>
        <v/>
      </c>
      <c r="H1192" s="141" t="str">
        <f>IF(ISERROR(VLOOKUP(A1192,'Cadastro-Estoque'!A:J,1,FALSE)),"",VLOOKUP(A1192,'Cadastro-Estoque'!A:J,3,FALSE))</f>
        <v/>
      </c>
    </row>
    <row r="1193" spans="5:8">
      <c r="E1193" s="140" t="str">
        <f t="shared" si="18"/>
        <v/>
      </c>
      <c r="F1193" s="141" t="str">
        <f>IF(ISERROR(VLOOKUP(A1193,'Cadastro-Estoque'!A:J,1,FALSE)),"",VLOOKUP(A1193,'Cadastro-Estoque'!A:J,4,FALSE))</f>
        <v/>
      </c>
      <c r="G1193" s="141" t="str">
        <f>IF(ISBLANK(A1193),"",IF(ISERROR(VLOOKUP(A1193,'Cadastro-Estoque'!A:J,1,FALSE)),"Produto não cadastrado",VLOOKUP(A1193,'Cadastro-Estoque'!A:J,2,FALSE)))</f>
        <v/>
      </c>
      <c r="H1193" s="141" t="str">
        <f>IF(ISERROR(VLOOKUP(A1193,'Cadastro-Estoque'!A:J,1,FALSE)),"",VLOOKUP(A1193,'Cadastro-Estoque'!A:J,3,FALSE))</f>
        <v/>
      </c>
    </row>
    <row r="1194" spans="5:8">
      <c r="E1194" s="140" t="str">
        <f t="shared" si="18"/>
        <v/>
      </c>
      <c r="F1194" s="141" t="str">
        <f>IF(ISERROR(VLOOKUP(A1194,'Cadastro-Estoque'!A:J,1,FALSE)),"",VLOOKUP(A1194,'Cadastro-Estoque'!A:J,4,FALSE))</f>
        <v/>
      </c>
      <c r="G1194" s="141" t="str">
        <f>IF(ISBLANK(A1194),"",IF(ISERROR(VLOOKUP(A1194,'Cadastro-Estoque'!A:J,1,FALSE)),"Produto não cadastrado",VLOOKUP(A1194,'Cadastro-Estoque'!A:J,2,FALSE)))</f>
        <v/>
      </c>
      <c r="H1194" s="141" t="str">
        <f>IF(ISERROR(VLOOKUP(A1194,'Cadastro-Estoque'!A:J,1,FALSE)),"",VLOOKUP(A1194,'Cadastro-Estoque'!A:J,3,FALSE))</f>
        <v/>
      </c>
    </row>
    <row r="1195" spans="5:8">
      <c r="E1195" s="140" t="str">
        <f t="shared" si="18"/>
        <v/>
      </c>
      <c r="F1195" s="141" t="str">
        <f>IF(ISERROR(VLOOKUP(A1195,'Cadastro-Estoque'!A:J,1,FALSE)),"",VLOOKUP(A1195,'Cadastro-Estoque'!A:J,4,FALSE))</f>
        <v/>
      </c>
      <c r="G1195" s="141" t="str">
        <f>IF(ISBLANK(A1195),"",IF(ISERROR(VLOOKUP(A1195,'Cadastro-Estoque'!A:J,1,FALSE)),"Produto não cadastrado",VLOOKUP(A1195,'Cadastro-Estoque'!A:J,2,FALSE)))</f>
        <v/>
      </c>
      <c r="H1195" s="141" t="str">
        <f>IF(ISERROR(VLOOKUP(A1195,'Cadastro-Estoque'!A:J,1,FALSE)),"",VLOOKUP(A1195,'Cadastro-Estoque'!A:J,3,FALSE))</f>
        <v/>
      </c>
    </row>
    <row r="1196" spans="5:8">
      <c r="E1196" s="140" t="str">
        <f t="shared" si="18"/>
        <v/>
      </c>
      <c r="F1196" s="141" t="str">
        <f>IF(ISERROR(VLOOKUP(A1196,'Cadastro-Estoque'!A:J,1,FALSE)),"",VLOOKUP(A1196,'Cadastro-Estoque'!A:J,4,FALSE))</f>
        <v/>
      </c>
      <c r="G1196" s="141" t="str">
        <f>IF(ISBLANK(A1196),"",IF(ISERROR(VLOOKUP(A1196,'Cadastro-Estoque'!A:J,1,FALSE)),"Produto não cadastrado",VLOOKUP(A1196,'Cadastro-Estoque'!A:J,2,FALSE)))</f>
        <v/>
      </c>
      <c r="H1196" s="141" t="str">
        <f>IF(ISERROR(VLOOKUP(A1196,'Cadastro-Estoque'!A:J,1,FALSE)),"",VLOOKUP(A1196,'Cadastro-Estoque'!A:J,3,FALSE))</f>
        <v/>
      </c>
    </row>
    <row r="1197" spans="5:8">
      <c r="E1197" s="140" t="str">
        <f t="shared" si="18"/>
        <v/>
      </c>
      <c r="F1197" s="141" t="str">
        <f>IF(ISERROR(VLOOKUP(A1197,'Cadastro-Estoque'!A:J,1,FALSE)),"",VLOOKUP(A1197,'Cadastro-Estoque'!A:J,4,FALSE))</f>
        <v/>
      </c>
      <c r="G1197" s="141" t="str">
        <f>IF(ISBLANK(A1197),"",IF(ISERROR(VLOOKUP(A1197,'Cadastro-Estoque'!A:J,1,FALSE)),"Produto não cadastrado",VLOOKUP(A1197,'Cadastro-Estoque'!A:J,2,FALSE)))</f>
        <v/>
      </c>
      <c r="H1197" s="141" t="str">
        <f>IF(ISERROR(VLOOKUP(A1197,'Cadastro-Estoque'!A:J,1,FALSE)),"",VLOOKUP(A1197,'Cadastro-Estoque'!A:J,3,FALSE))</f>
        <v/>
      </c>
    </row>
    <row r="1198" spans="5:8">
      <c r="E1198" s="140" t="str">
        <f t="shared" si="18"/>
        <v/>
      </c>
      <c r="F1198" s="141" t="str">
        <f>IF(ISERROR(VLOOKUP(A1198,'Cadastro-Estoque'!A:J,1,FALSE)),"",VLOOKUP(A1198,'Cadastro-Estoque'!A:J,4,FALSE))</f>
        <v/>
      </c>
      <c r="G1198" s="141" t="str">
        <f>IF(ISBLANK(A1198),"",IF(ISERROR(VLOOKUP(A1198,'Cadastro-Estoque'!A:J,1,FALSE)),"Produto não cadastrado",VLOOKUP(A1198,'Cadastro-Estoque'!A:J,2,FALSE)))</f>
        <v/>
      </c>
      <c r="H1198" s="141" t="str">
        <f>IF(ISERROR(VLOOKUP(A1198,'Cadastro-Estoque'!A:J,1,FALSE)),"",VLOOKUP(A1198,'Cadastro-Estoque'!A:J,3,FALSE))</f>
        <v/>
      </c>
    </row>
    <row r="1199" spans="5:8">
      <c r="E1199" s="140" t="str">
        <f t="shared" si="18"/>
        <v/>
      </c>
      <c r="F1199" s="141" t="str">
        <f>IF(ISERROR(VLOOKUP(A1199,'Cadastro-Estoque'!A:J,1,FALSE)),"",VLOOKUP(A1199,'Cadastro-Estoque'!A:J,4,FALSE))</f>
        <v/>
      </c>
      <c r="G1199" s="141" t="str">
        <f>IF(ISBLANK(A1199),"",IF(ISERROR(VLOOKUP(A1199,'Cadastro-Estoque'!A:J,1,FALSE)),"Produto não cadastrado",VLOOKUP(A1199,'Cadastro-Estoque'!A:J,2,FALSE)))</f>
        <v/>
      </c>
      <c r="H1199" s="141" t="str">
        <f>IF(ISERROR(VLOOKUP(A1199,'Cadastro-Estoque'!A:J,1,FALSE)),"",VLOOKUP(A1199,'Cadastro-Estoque'!A:J,3,FALSE))</f>
        <v/>
      </c>
    </row>
    <row r="1200" spans="5:8">
      <c r="E1200" s="140" t="str">
        <f t="shared" si="18"/>
        <v/>
      </c>
      <c r="F1200" s="141" t="str">
        <f>IF(ISERROR(VLOOKUP(A1200,'Cadastro-Estoque'!A:J,1,FALSE)),"",VLOOKUP(A1200,'Cadastro-Estoque'!A:J,4,FALSE))</f>
        <v/>
      </c>
      <c r="G1200" s="141" t="str">
        <f>IF(ISBLANK(A1200),"",IF(ISERROR(VLOOKUP(A1200,'Cadastro-Estoque'!A:J,1,FALSE)),"Produto não cadastrado",VLOOKUP(A1200,'Cadastro-Estoque'!A:J,2,FALSE)))</f>
        <v/>
      </c>
      <c r="H1200" s="141" t="str">
        <f>IF(ISERROR(VLOOKUP(A1200,'Cadastro-Estoque'!A:J,1,FALSE)),"",VLOOKUP(A1200,'Cadastro-Estoque'!A:J,3,FALSE))</f>
        <v/>
      </c>
    </row>
    <row r="1201" spans="5:8">
      <c r="E1201" s="140" t="str">
        <f t="shared" si="18"/>
        <v/>
      </c>
      <c r="F1201" s="141" t="str">
        <f>IF(ISERROR(VLOOKUP(A1201,'Cadastro-Estoque'!A:J,1,FALSE)),"",VLOOKUP(A1201,'Cadastro-Estoque'!A:J,4,FALSE))</f>
        <v/>
      </c>
      <c r="G1201" s="141" t="str">
        <f>IF(ISBLANK(A1201),"",IF(ISERROR(VLOOKUP(A1201,'Cadastro-Estoque'!A:J,1,FALSE)),"Produto não cadastrado",VLOOKUP(A1201,'Cadastro-Estoque'!A:J,2,FALSE)))</f>
        <v/>
      </c>
      <c r="H1201" s="141" t="str">
        <f>IF(ISERROR(VLOOKUP(A1201,'Cadastro-Estoque'!A:J,1,FALSE)),"",VLOOKUP(A1201,'Cadastro-Estoque'!A:J,3,FALSE))</f>
        <v/>
      </c>
    </row>
    <row r="1202" spans="5:8">
      <c r="E1202" s="140" t="str">
        <f t="shared" si="18"/>
        <v/>
      </c>
      <c r="F1202" s="141" t="str">
        <f>IF(ISERROR(VLOOKUP(A1202,'Cadastro-Estoque'!A:J,1,FALSE)),"",VLOOKUP(A1202,'Cadastro-Estoque'!A:J,4,FALSE))</f>
        <v/>
      </c>
      <c r="G1202" s="141" t="str">
        <f>IF(ISBLANK(A1202),"",IF(ISERROR(VLOOKUP(A1202,'Cadastro-Estoque'!A:J,1,FALSE)),"Produto não cadastrado",VLOOKUP(A1202,'Cadastro-Estoque'!A:J,2,FALSE)))</f>
        <v/>
      </c>
      <c r="H1202" s="141" t="str">
        <f>IF(ISERROR(VLOOKUP(A1202,'Cadastro-Estoque'!A:J,1,FALSE)),"",VLOOKUP(A1202,'Cadastro-Estoque'!A:J,3,FALSE))</f>
        <v/>
      </c>
    </row>
    <row r="1203" spans="5:8">
      <c r="E1203" s="140" t="str">
        <f t="shared" si="18"/>
        <v/>
      </c>
      <c r="F1203" s="141" t="str">
        <f>IF(ISERROR(VLOOKUP(A1203,'Cadastro-Estoque'!A:J,1,FALSE)),"",VLOOKUP(A1203,'Cadastro-Estoque'!A:J,4,FALSE))</f>
        <v/>
      </c>
      <c r="G1203" s="141" t="str">
        <f>IF(ISBLANK(A1203),"",IF(ISERROR(VLOOKUP(A1203,'Cadastro-Estoque'!A:J,1,FALSE)),"Produto não cadastrado",VLOOKUP(A1203,'Cadastro-Estoque'!A:J,2,FALSE)))</f>
        <v/>
      </c>
      <c r="H1203" s="141" t="str">
        <f>IF(ISERROR(VLOOKUP(A1203,'Cadastro-Estoque'!A:J,1,FALSE)),"",VLOOKUP(A1203,'Cadastro-Estoque'!A:J,3,FALSE))</f>
        <v/>
      </c>
    </row>
    <row r="1204" spans="5:8">
      <c r="E1204" s="140" t="str">
        <f t="shared" si="18"/>
        <v/>
      </c>
      <c r="F1204" s="141" t="str">
        <f>IF(ISERROR(VLOOKUP(A1204,'Cadastro-Estoque'!A:J,1,FALSE)),"",VLOOKUP(A1204,'Cadastro-Estoque'!A:J,4,FALSE))</f>
        <v/>
      </c>
      <c r="G1204" s="141" t="str">
        <f>IF(ISBLANK(A1204),"",IF(ISERROR(VLOOKUP(A1204,'Cadastro-Estoque'!A:J,1,FALSE)),"Produto não cadastrado",VLOOKUP(A1204,'Cadastro-Estoque'!A:J,2,FALSE)))</f>
        <v/>
      </c>
      <c r="H1204" s="141" t="str">
        <f>IF(ISERROR(VLOOKUP(A1204,'Cadastro-Estoque'!A:J,1,FALSE)),"",VLOOKUP(A1204,'Cadastro-Estoque'!A:J,3,FALSE))</f>
        <v/>
      </c>
    </row>
    <row r="1205" spans="5:8">
      <c r="E1205" s="140" t="str">
        <f t="shared" si="18"/>
        <v/>
      </c>
      <c r="F1205" s="141" t="str">
        <f>IF(ISERROR(VLOOKUP(A1205,'Cadastro-Estoque'!A:J,1,FALSE)),"",VLOOKUP(A1205,'Cadastro-Estoque'!A:J,4,FALSE))</f>
        <v/>
      </c>
      <c r="G1205" s="141" t="str">
        <f>IF(ISBLANK(A1205),"",IF(ISERROR(VLOOKUP(A1205,'Cadastro-Estoque'!A:J,1,FALSE)),"Produto não cadastrado",VLOOKUP(A1205,'Cadastro-Estoque'!A:J,2,FALSE)))</f>
        <v/>
      </c>
      <c r="H1205" s="141" t="str">
        <f>IF(ISERROR(VLOOKUP(A1205,'Cadastro-Estoque'!A:J,1,FALSE)),"",VLOOKUP(A1205,'Cadastro-Estoque'!A:J,3,FALSE))</f>
        <v/>
      </c>
    </row>
    <row r="1206" spans="5:8">
      <c r="E1206" s="140" t="str">
        <f t="shared" si="18"/>
        <v/>
      </c>
      <c r="F1206" s="141" t="str">
        <f>IF(ISERROR(VLOOKUP(A1206,'Cadastro-Estoque'!A:J,1,FALSE)),"",VLOOKUP(A1206,'Cadastro-Estoque'!A:J,4,FALSE))</f>
        <v/>
      </c>
      <c r="G1206" s="141" t="str">
        <f>IF(ISBLANK(A1206),"",IF(ISERROR(VLOOKUP(A1206,'Cadastro-Estoque'!A:J,1,FALSE)),"Produto não cadastrado",VLOOKUP(A1206,'Cadastro-Estoque'!A:J,2,FALSE)))</f>
        <v/>
      </c>
      <c r="H1206" s="141" t="str">
        <f>IF(ISERROR(VLOOKUP(A1206,'Cadastro-Estoque'!A:J,1,FALSE)),"",VLOOKUP(A1206,'Cadastro-Estoque'!A:J,3,FALSE))</f>
        <v/>
      </c>
    </row>
    <row r="1207" spans="5:8">
      <c r="E1207" s="140" t="str">
        <f t="shared" si="18"/>
        <v/>
      </c>
      <c r="F1207" s="141" t="str">
        <f>IF(ISERROR(VLOOKUP(A1207,'Cadastro-Estoque'!A:J,1,FALSE)),"",VLOOKUP(A1207,'Cadastro-Estoque'!A:J,4,FALSE))</f>
        <v/>
      </c>
      <c r="G1207" s="141" t="str">
        <f>IF(ISBLANK(A1207),"",IF(ISERROR(VLOOKUP(A1207,'Cadastro-Estoque'!A:J,1,FALSE)),"Produto não cadastrado",VLOOKUP(A1207,'Cadastro-Estoque'!A:J,2,FALSE)))</f>
        <v/>
      </c>
      <c r="H1207" s="141" t="str">
        <f>IF(ISERROR(VLOOKUP(A1207,'Cadastro-Estoque'!A:J,1,FALSE)),"",VLOOKUP(A1207,'Cadastro-Estoque'!A:J,3,FALSE))</f>
        <v/>
      </c>
    </row>
    <row r="1208" spans="5:8">
      <c r="E1208" s="140" t="str">
        <f t="shared" si="18"/>
        <v/>
      </c>
      <c r="F1208" s="141" t="str">
        <f>IF(ISERROR(VLOOKUP(A1208,'Cadastro-Estoque'!A:J,1,FALSE)),"",VLOOKUP(A1208,'Cadastro-Estoque'!A:J,4,FALSE))</f>
        <v/>
      </c>
      <c r="G1208" s="141" t="str">
        <f>IF(ISBLANK(A1208),"",IF(ISERROR(VLOOKUP(A1208,'Cadastro-Estoque'!A:J,1,FALSE)),"Produto não cadastrado",VLOOKUP(A1208,'Cadastro-Estoque'!A:J,2,FALSE)))</f>
        <v/>
      </c>
      <c r="H1208" s="141" t="str">
        <f>IF(ISERROR(VLOOKUP(A1208,'Cadastro-Estoque'!A:J,1,FALSE)),"",VLOOKUP(A1208,'Cadastro-Estoque'!A:J,3,FALSE))</f>
        <v/>
      </c>
    </row>
    <row r="1209" spans="5:8">
      <c r="E1209" s="140" t="str">
        <f t="shared" si="18"/>
        <v/>
      </c>
      <c r="F1209" s="141" t="str">
        <f>IF(ISERROR(VLOOKUP(A1209,'Cadastro-Estoque'!A:J,1,FALSE)),"",VLOOKUP(A1209,'Cadastro-Estoque'!A:J,4,FALSE))</f>
        <v/>
      </c>
      <c r="G1209" s="141" t="str">
        <f>IF(ISBLANK(A1209),"",IF(ISERROR(VLOOKUP(A1209,'Cadastro-Estoque'!A:J,1,FALSE)),"Produto não cadastrado",VLOOKUP(A1209,'Cadastro-Estoque'!A:J,2,FALSE)))</f>
        <v/>
      </c>
      <c r="H1209" s="141" t="str">
        <f>IF(ISERROR(VLOOKUP(A1209,'Cadastro-Estoque'!A:J,1,FALSE)),"",VLOOKUP(A1209,'Cadastro-Estoque'!A:J,3,FALSE))</f>
        <v/>
      </c>
    </row>
    <row r="1210" spans="5:8">
      <c r="E1210" s="140" t="str">
        <f t="shared" si="18"/>
        <v/>
      </c>
      <c r="F1210" s="141" t="str">
        <f>IF(ISERROR(VLOOKUP(A1210,'Cadastro-Estoque'!A:J,1,FALSE)),"",VLOOKUP(A1210,'Cadastro-Estoque'!A:J,4,FALSE))</f>
        <v/>
      </c>
      <c r="G1210" s="141" t="str">
        <f>IF(ISBLANK(A1210),"",IF(ISERROR(VLOOKUP(A1210,'Cadastro-Estoque'!A:J,1,FALSE)),"Produto não cadastrado",VLOOKUP(A1210,'Cadastro-Estoque'!A:J,2,FALSE)))</f>
        <v/>
      </c>
      <c r="H1210" s="141" t="str">
        <f>IF(ISERROR(VLOOKUP(A1210,'Cadastro-Estoque'!A:J,1,FALSE)),"",VLOOKUP(A1210,'Cadastro-Estoque'!A:J,3,FALSE))</f>
        <v/>
      </c>
    </row>
    <row r="1211" spans="5:8">
      <c r="E1211" s="140" t="str">
        <f t="shared" si="18"/>
        <v/>
      </c>
      <c r="F1211" s="141" t="str">
        <f>IF(ISERROR(VLOOKUP(A1211,'Cadastro-Estoque'!A:J,1,FALSE)),"",VLOOKUP(A1211,'Cadastro-Estoque'!A:J,4,FALSE))</f>
        <v/>
      </c>
      <c r="G1211" s="141" t="str">
        <f>IF(ISBLANK(A1211),"",IF(ISERROR(VLOOKUP(A1211,'Cadastro-Estoque'!A:J,1,FALSE)),"Produto não cadastrado",VLOOKUP(A1211,'Cadastro-Estoque'!A:J,2,FALSE)))</f>
        <v/>
      </c>
      <c r="H1211" s="141" t="str">
        <f>IF(ISERROR(VLOOKUP(A1211,'Cadastro-Estoque'!A:J,1,FALSE)),"",VLOOKUP(A1211,'Cadastro-Estoque'!A:J,3,FALSE))</f>
        <v/>
      </c>
    </row>
    <row r="1212" spans="5:8">
      <c r="E1212" s="140" t="str">
        <f t="shared" si="18"/>
        <v/>
      </c>
      <c r="F1212" s="141" t="str">
        <f>IF(ISERROR(VLOOKUP(A1212,'Cadastro-Estoque'!A:J,1,FALSE)),"",VLOOKUP(A1212,'Cadastro-Estoque'!A:J,4,FALSE))</f>
        <v/>
      </c>
      <c r="G1212" s="141" t="str">
        <f>IF(ISBLANK(A1212),"",IF(ISERROR(VLOOKUP(A1212,'Cadastro-Estoque'!A:J,1,FALSE)),"Produto não cadastrado",VLOOKUP(A1212,'Cadastro-Estoque'!A:J,2,FALSE)))</f>
        <v/>
      </c>
      <c r="H1212" s="141" t="str">
        <f>IF(ISERROR(VLOOKUP(A1212,'Cadastro-Estoque'!A:J,1,FALSE)),"",VLOOKUP(A1212,'Cadastro-Estoque'!A:J,3,FALSE))</f>
        <v/>
      </c>
    </row>
    <row r="1213" spans="5:8">
      <c r="E1213" s="140" t="str">
        <f t="shared" si="18"/>
        <v/>
      </c>
      <c r="F1213" s="141" t="str">
        <f>IF(ISERROR(VLOOKUP(A1213,'Cadastro-Estoque'!A:J,1,FALSE)),"",VLOOKUP(A1213,'Cadastro-Estoque'!A:J,4,FALSE))</f>
        <v/>
      </c>
      <c r="G1213" s="141" t="str">
        <f>IF(ISBLANK(A1213),"",IF(ISERROR(VLOOKUP(A1213,'Cadastro-Estoque'!A:J,1,FALSE)),"Produto não cadastrado",VLOOKUP(A1213,'Cadastro-Estoque'!A:J,2,FALSE)))</f>
        <v/>
      </c>
      <c r="H1213" s="141" t="str">
        <f>IF(ISERROR(VLOOKUP(A1213,'Cadastro-Estoque'!A:J,1,FALSE)),"",VLOOKUP(A1213,'Cadastro-Estoque'!A:J,3,FALSE))</f>
        <v/>
      </c>
    </row>
    <row r="1214" spans="5:8">
      <c r="E1214" s="140" t="str">
        <f t="shared" si="18"/>
        <v/>
      </c>
      <c r="F1214" s="141" t="str">
        <f>IF(ISERROR(VLOOKUP(A1214,'Cadastro-Estoque'!A:J,1,FALSE)),"",VLOOKUP(A1214,'Cadastro-Estoque'!A:J,4,FALSE))</f>
        <v/>
      </c>
      <c r="G1214" s="141" t="str">
        <f>IF(ISBLANK(A1214),"",IF(ISERROR(VLOOKUP(A1214,'Cadastro-Estoque'!A:J,1,FALSE)),"Produto não cadastrado",VLOOKUP(A1214,'Cadastro-Estoque'!A:J,2,FALSE)))</f>
        <v/>
      </c>
      <c r="H1214" s="141" t="str">
        <f>IF(ISERROR(VLOOKUP(A1214,'Cadastro-Estoque'!A:J,1,FALSE)),"",VLOOKUP(A1214,'Cadastro-Estoque'!A:J,3,FALSE))</f>
        <v/>
      </c>
    </row>
    <row r="1215" spans="5:8">
      <c r="E1215" s="140" t="str">
        <f t="shared" si="18"/>
        <v/>
      </c>
      <c r="F1215" s="141" t="str">
        <f>IF(ISERROR(VLOOKUP(A1215,'Cadastro-Estoque'!A:J,1,FALSE)),"",VLOOKUP(A1215,'Cadastro-Estoque'!A:J,4,FALSE))</f>
        <v/>
      </c>
      <c r="G1215" s="141" t="str">
        <f>IF(ISBLANK(A1215),"",IF(ISERROR(VLOOKUP(A1215,'Cadastro-Estoque'!A:J,1,FALSE)),"Produto não cadastrado",VLOOKUP(A1215,'Cadastro-Estoque'!A:J,2,FALSE)))</f>
        <v/>
      </c>
      <c r="H1215" s="141" t="str">
        <f>IF(ISERROR(VLOOKUP(A1215,'Cadastro-Estoque'!A:J,1,FALSE)),"",VLOOKUP(A1215,'Cadastro-Estoque'!A:J,3,FALSE))</f>
        <v/>
      </c>
    </row>
    <row r="1216" spans="5:8">
      <c r="E1216" s="140" t="str">
        <f t="shared" si="18"/>
        <v/>
      </c>
      <c r="F1216" s="141" t="str">
        <f>IF(ISERROR(VLOOKUP(A1216,'Cadastro-Estoque'!A:J,1,FALSE)),"",VLOOKUP(A1216,'Cadastro-Estoque'!A:J,4,FALSE))</f>
        <v/>
      </c>
      <c r="G1216" s="141" t="str">
        <f>IF(ISBLANK(A1216),"",IF(ISERROR(VLOOKUP(A1216,'Cadastro-Estoque'!A:J,1,FALSE)),"Produto não cadastrado",VLOOKUP(A1216,'Cadastro-Estoque'!A:J,2,FALSE)))</f>
        <v/>
      </c>
      <c r="H1216" s="141" t="str">
        <f>IF(ISERROR(VLOOKUP(A1216,'Cadastro-Estoque'!A:J,1,FALSE)),"",VLOOKUP(A1216,'Cadastro-Estoque'!A:J,3,FALSE))</f>
        <v/>
      </c>
    </row>
    <row r="1217" spans="5:8">
      <c r="E1217" s="140" t="str">
        <f t="shared" si="18"/>
        <v/>
      </c>
      <c r="F1217" s="141" t="str">
        <f>IF(ISERROR(VLOOKUP(A1217,'Cadastro-Estoque'!A:J,1,FALSE)),"",VLOOKUP(A1217,'Cadastro-Estoque'!A:J,4,FALSE))</f>
        <v/>
      </c>
      <c r="G1217" s="141" t="str">
        <f>IF(ISBLANK(A1217),"",IF(ISERROR(VLOOKUP(A1217,'Cadastro-Estoque'!A:J,1,FALSE)),"Produto não cadastrado",VLOOKUP(A1217,'Cadastro-Estoque'!A:J,2,FALSE)))</f>
        <v/>
      </c>
      <c r="H1217" s="141" t="str">
        <f>IF(ISERROR(VLOOKUP(A1217,'Cadastro-Estoque'!A:J,1,FALSE)),"",VLOOKUP(A1217,'Cadastro-Estoque'!A:J,3,FALSE))</f>
        <v/>
      </c>
    </row>
    <row r="1218" spans="5:8">
      <c r="E1218" s="140" t="str">
        <f t="shared" si="18"/>
        <v/>
      </c>
      <c r="F1218" s="141" t="str">
        <f>IF(ISERROR(VLOOKUP(A1218,'Cadastro-Estoque'!A:J,1,FALSE)),"",VLOOKUP(A1218,'Cadastro-Estoque'!A:J,4,FALSE))</f>
        <v/>
      </c>
      <c r="G1218" s="141" t="str">
        <f>IF(ISBLANK(A1218),"",IF(ISERROR(VLOOKUP(A1218,'Cadastro-Estoque'!A:J,1,FALSE)),"Produto não cadastrado",VLOOKUP(A1218,'Cadastro-Estoque'!A:J,2,FALSE)))</f>
        <v/>
      </c>
      <c r="H1218" s="141" t="str">
        <f>IF(ISERROR(VLOOKUP(A1218,'Cadastro-Estoque'!A:J,1,FALSE)),"",VLOOKUP(A1218,'Cadastro-Estoque'!A:J,3,FALSE))</f>
        <v/>
      </c>
    </row>
    <row r="1219" spans="5:8">
      <c r="E1219" s="140" t="str">
        <f t="shared" si="18"/>
        <v/>
      </c>
      <c r="F1219" s="141" t="str">
        <f>IF(ISERROR(VLOOKUP(A1219,'Cadastro-Estoque'!A:J,1,FALSE)),"",VLOOKUP(A1219,'Cadastro-Estoque'!A:J,4,FALSE))</f>
        <v/>
      </c>
      <c r="G1219" s="141" t="str">
        <f>IF(ISBLANK(A1219),"",IF(ISERROR(VLOOKUP(A1219,'Cadastro-Estoque'!A:J,1,FALSE)),"Produto não cadastrado",VLOOKUP(A1219,'Cadastro-Estoque'!A:J,2,FALSE)))</f>
        <v/>
      </c>
      <c r="H1219" s="141" t="str">
        <f>IF(ISERROR(VLOOKUP(A1219,'Cadastro-Estoque'!A:J,1,FALSE)),"",VLOOKUP(A1219,'Cadastro-Estoque'!A:J,3,FALSE))</f>
        <v/>
      </c>
    </row>
    <row r="1220" spans="5:8">
      <c r="E1220" s="140" t="str">
        <f t="shared" ref="E1220:E1283" si="19">IF(ISBLANK(A1220),"",C1220*D1220)</f>
        <v/>
      </c>
      <c r="F1220" s="141" t="str">
        <f>IF(ISERROR(VLOOKUP(A1220,'Cadastro-Estoque'!A:J,1,FALSE)),"",VLOOKUP(A1220,'Cadastro-Estoque'!A:J,4,FALSE))</f>
        <v/>
      </c>
      <c r="G1220" s="141" t="str">
        <f>IF(ISBLANK(A1220),"",IF(ISERROR(VLOOKUP(A1220,'Cadastro-Estoque'!A:J,1,FALSE)),"Produto não cadastrado",VLOOKUP(A1220,'Cadastro-Estoque'!A:J,2,FALSE)))</f>
        <v/>
      </c>
      <c r="H1220" s="141" t="str">
        <f>IF(ISERROR(VLOOKUP(A1220,'Cadastro-Estoque'!A:J,1,FALSE)),"",VLOOKUP(A1220,'Cadastro-Estoque'!A:J,3,FALSE))</f>
        <v/>
      </c>
    </row>
    <row r="1221" spans="5:8">
      <c r="E1221" s="140" t="str">
        <f t="shared" si="19"/>
        <v/>
      </c>
      <c r="F1221" s="141" t="str">
        <f>IF(ISERROR(VLOOKUP(A1221,'Cadastro-Estoque'!A:J,1,FALSE)),"",VLOOKUP(A1221,'Cadastro-Estoque'!A:J,4,FALSE))</f>
        <v/>
      </c>
      <c r="G1221" s="141" t="str">
        <f>IF(ISBLANK(A1221),"",IF(ISERROR(VLOOKUP(A1221,'Cadastro-Estoque'!A:J,1,FALSE)),"Produto não cadastrado",VLOOKUP(A1221,'Cadastro-Estoque'!A:J,2,FALSE)))</f>
        <v/>
      </c>
      <c r="H1221" s="141" t="str">
        <f>IF(ISERROR(VLOOKUP(A1221,'Cadastro-Estoque'!A:J,1,FALSE)),"",VLOOKUP(A1221,'Cadastro-Estoque'!A:J,3,FALSE))</f>
        <v/>
      </c>
    </row>
    <row r="1222" spans="5:8">
      <c r="E1222" s="140" t="str">
        <f t="shared" si="19"/>
        <v/>
      </c>
      <c r="F1222" s="141" t="str">
        <f>IF(ISERROR(VLOOKUP(A1222,'Cadastro-Estoque'!A:J,1,FALSE)),"",VLOOKUP(A1222,'Cadastro-Estoque'!A:J,4,FALSE))</f>
        <v/>
      </c>
      <c r="G1222" s="141" t="str">
        <f>IF(ISBLANK(A1222),"",IF(ISERROR(VLOOKUP(A1222,'Cadastro-Estoque'!A:J,1,FALSE)),"Produto não cadastrado",VLOOKUP(A1222,'Cadastro-Estoque'!A:J,2,FALSE)))</f>
        <v/>
      </c>
      <c r="H1222" s="141" t="str">
        <f>IF(ISERROR(VLOOKUP(A1222,'Cadastro-Estoque'!A:J,1,FALSE)),"",VLOOKUP(A1222,'Cadastro-Estoque'!A:J,3,FALSE))</f>
        <v/>
      </c>
    </row>
    <row r="1223" spans="5:8">
      <c r="E1223" s="140" t="str">
        <f t="shared" si="19"/>
        <v/>
      </c>
      <c r="F1223" s="141" t="str">
        <f>IF(ISERROR(VLOOKUP(A1223,'Cadastro-Estoque'!A:J,1,FALSE)),"",VLOOKUP(A1223,'Cadastro-Estoque'!A:J,4,FALSE))</f>
        <v/>
      </c>
      <c r="G1223" s="141" t="str">
        <f>IF(ISBLANK(A1223),"",IF(ISERROR(VLOOKUP(A1223,'Cadastro-Estoque'!A:J,1,FALSE)),"Produto não cadastrado",VLOOKUP(A1223,'Cadastro-Estoque'!A:J,2,FALSE)))</f>
        <v/>
      </c>
      <c r="H1223" s="141" t="str">
        <f>IF(ISERROR(VLOOKUP(A1223,'Cadastro-Estoque'!A:J,1,FALSE)),"",VLOOKUP(A1223,'Cadastro-Estoque'!A:J,3,FALSE))</f>
        <v/>
      </c>
    </row>
    <row r="1224" spans="5:8">
      <c r="E1224" s="140" t="str">
        <f t="shared" si="19"/>
        <v/>
      </c>
      <c r="F1224" s="141" t="str">
        <f>IF(ISERROR(VLOOKUP(A1224,'Cadastro-Estoque'!A:J,1,FALSE)),"",VLOOKUP(A1224,'Cadastro-Estoque'!A:J,4,FALSE))</f>
        <v/>
      </c>
      <c r="G1224" s="141" t="str">
        <f>IF(ISBLANK(A1224),"",IF(ISERROR(VLOOKUP(A1224,'Cadastro-Estoque'!A:J,1,FALSE)),"Produto não cadastrado",VLOOKUP(A1224,'Cadastro-Estoque'!A:J,2,FALSE)))</f>
        <v/>
      </c>
      <c r="H1224" s="141" t="str">
        <f>IF(ISERROR(VLOOKUP(A1224,'Cadastro-Estoque'!A:J,1,FALSE)),"",VLOOKUP(A1224,'Cadastro-Estoque'!A:J,3,FALSE))</f>
        <v/>
      </c>
    </row>
    <row r="1225" spans="5:8">
      <c r="E1225" s="140" t="str">
        <f t="shared" si="19"/>
        <v/>
      </c>
      <c r="F1225" s="141" t="str">
        <f>IF(ISERROR(VLOOKUP(A1225,'Cadastro-Estoque'!A:J,1,FALSE)),"",VLOOKUP(A1225,'Cadastro-Estoque'!A:J,4,FALSE))</f>
        <v/>
      </c>
      <c r="G1225" s="141" t="str">
        <f>IF(ISBLANK(A1225),"",IF(ISERROR(VLOOKUP(A1225,'Cadastro-Estoque'!A:J,1,FALSE)),"Produto não cadastrado",VLOOKUP(A1225,'Cadastro-Estoque'!A:J,2,FALSE)))</f>
        <v/>
      </c>
      <c r="H1225" s="141" t="str">
        <f>IF(ISERROR(VLOOKUP(A1225,'Cadastro-Estoque'!A:J,1,FALSE)),"",VLOOKUP(A1225,'Cadastro-Estoque'!A:J,3,FALSE))</f>
        <v/>
      </c>
    </row>
    <row r="1226" spans="5:8">
      <c r="E1226" s="140" t="str">
        <f t="shared" si="19"/>
        <v/>
      </c>
      <c r="F1226" s="141" t="str">
        <f>IF(ISERROR(VLOOKUP(A1226,'Cadastro-Estoque'!A:J,1,FALSE)),"",VLOOKUP(A1226,'Cadastro-Estoque'!A:J,4,FALSE))</f>
        <v/>
      </c>
      <c r="G1226" s="141" t="str">
        <f>IF(ISBLANK(A1226),"",IF(ISERROR(VLOOKUP(A1226,'Cadastro-Estoque'!A:J,1,FALSE)),"Produto não cadastrado",VLOOKUP(A1226,'Cadastro-Estoque'!A:J,2,FALSE)))</f>
        <v/>
      </c>
      <c r="H1226" s="141" t="str">
        <f>IF(ISERROR(VLOOKUP(A1226,'Cadastro-Estoque'!A:J,1,FALSE)),"",VLOOKUP(A1226,'Cadastro-Estoque'!A:J,3,FALSE))</f>
        <v/>
      </c>
    </row>
    <row r="1227" spans="5:8">
      <c r="E1227" s="140" t="str">
        <f t="shared" si="19"/>
        <v/>
      </c>
      <c r="F1227" s="141" t="str">
        <f>IF(ISERROR(VLOOKUP(A1227,'Cadastro-Estoque'!A:J,1,FALSE)),"",VLOOKUP(A1227,'Cadastro-Estoque'!A:J,4,FALSE))</f>
        <v/>
      </c>
      <c r="G1227" s="141" t="str">
        <f>IF(ISBLANK(A1227),"",IF(ISERROR(VLOOKUP(A1227,'Cadastro-Estoque'!A:J,1,FALSE)),"Produto não cadastrado",VLOOKUP(A1227,'Cadastro-Estoque'!A:J,2,FALSE)))</f>
        <v/>
      </c>
      <c r="H1227" s="141" t="str">
        <f>IF(ISERROR(VLOOKUP(A1227,'Cadastro-Estoque'!A:J,1,FALSE)),"",VLOOKUP(A1227,'Cadastro-Estoque'!A:J,3,FALSE))</f>
        <v/>
      </c>
    </row>
    <row r="1228" spans="5:8">
      <c r="E1228" s="140" t="str">
        <f t="shared" si="19"/>
        <v/>
      </c>
      <c r="F1228" s="141" t="str">
        <f>IF(ISERROR(VLOOKUP(A1228,'Cadastro-Estoque'!A:J,1,FALSE)),"",VLOOKUP(A1228,'Cadastro-Estoque'!A:J,4,FALSE))</f>
        <v/>
      </c>
      <c r="G1228" s="141" t="str">
        <f>IF(ISBLANK(A1228),"",IF(ISERROR(VLOOKUP(A1228,'Cadastro-Estoque'!A:J,1,FALSE)),"Produto não cadastrado",VLOOKUP(A1228,'Cadastro-Estoque'!A:J,2,FALSE)))</f>
        <v/>
      </c>
      <c r="H1228" s="141" t="str">
        <f>IF(ISERROR(VLOOKUP(A1228,'Cadastro-Estoque'!A:J,1,FALSE)),"",VLOOKUP(A1228,'Cadastro-Estoque'!A:J,3,FALSE))</f>
        <v/>
      </c>
    </row>
    <row r="1229" spans="5:8">
      <c r="E1229" s="140" t="str">
        <f t="shared" si="19"/>
        <v/>
      </c>
      <c r="F1229" s="141" t="str">
        <f>IF(ISERROR(VLOOKUP(A1229,'Cadastro-Estoque'!A:J,1,FALSE)),"",VLOOKUP(A1229,'Cadastro-Estoque'!A:J,4,FALSE))</f>
        <v/>
      </c>
      <c r="G1229" s="141" t="str">
        <f>IF(ISBLANK(A1229),"",IF(ISERROR(VLOOKUP(A1229,'Cadastro-Estoque'!A:J,1,FALSE)),"Produto não cadastrado",VLOOKUP(A1229,'Cadastro-Estoque'!A:J,2,FALSE)))</f>
        <v/>
      </c>
      <c r="H1229" s="141" t="str">
        <f>IF(ISERROR(VLOOKUP(A1229,'Cadastro-Estoque'!A:J,1,FALSE)),"",VLOOKUP(A1229,'Cadastro-Estoque'!A:J,3,FALSE))</f>
        <v/>
      </c>
    </row>
    <row r="1230" spans="5:8">
      <c r="E1230" s="140" t="str">
        <f t="shared" si="19"/>
        <v/>
      </c>
      <c r="F1230" s="141" t="str">
        <f>IF(ISERROR(VLOOKUP(A1230,'Cadastro-Estoque'!A:J,1,FALSE)),"",VLOOKUP(A1230,'Cadastro-Estoque'!A:J,4,FALSE))</f>
        <v/>
      </c>
      <c r="G1230" s="141" t="str">
        <f>IF(ISBLANK(A1230),"",IF(ISERROR(VLOOKUP(A1230,'Cadastro-Estoque'!A:J,1,FALSE)),"Produto não cadastrado",VLOOKUP(A1230,'Cadastro-Estoque'!A:J,2,FALSE)))</f>
        <v/>
      </c>
      <c r="H1230" s="141" t="str">
        <f>IF(ISERROR(VLOOKUP(A1230,'Cadastro-Estoque'!A:J,1,FALSE)),"",VLOOKUP(A1230,'Cadastro-Estoque'!A:J,3,FALSE))</f>
        <v/>
      </c>
    </row>
    <row r="1231" spans="5:8">
      <c r="E1231" s="140" t="str">
        <f t="shared" si="19"/>
        <v/>
      </c>
      <c r="F1231" s="141" t="str">
        <f>IF(ISERROR(VLOOKUP(A1231,'Cadastro-Estoque'!A:J,1,FALSE)),"",VLOOKUP(A1231,'Cadastro-Estoque'!A:J,4,FALSE))</f>
        <v/>
      </c>
      <c r="G1231" s="141" t="str">
        <f>IF(ISBLANK(A1231),"",IF(ISERROR(VLOOKUP(A1231,'Cadastro-Estoque'!A:J,1,FALSE)),"Produto não cadastrado",VLOOKUP(A1231,'Cadastro-Estoque'!A:J,2,FALSE)))</f>
        <v/>
      </c>
      <c r="H1231" s="141" t="str">
        <f>IF(ISERROR(VLOOKUP(A1231,'Cadastro-Estoque'!A:J,1,FALSE)),"",VLOOKUP(A1231,'Cadastro-Estoque'!A:J,3,FALSE))</f>
        <v/>
      </c>
    </row>
    <row r="1232" spans="5:8">
      <c r="E1232" s="140" t="str">
        <f t="shared" si="19"/>
        <v/>
      </c>
      <c r="F1232" s="141" t="str">
        <f>IF(ISERROR(VLOOKUP(A1232,'Cadastro-Estoque'!A:J,1,FALSE)),"",VLOOKUP(A1232,'Cadastro-Estoque'!A:J,4,FALSE))</f>
        <v/>
      </c>
      <c r="G1232" s="141" t="str">
        <f>IF(ISBLANK(A1232),"",IF(ISERROR(VLOOKUP(A1232,'Cadastro-Estoque'!A:J,1,FALSE)),"Produto não cadastrado",VLOOKUP(A1232,'Cadastro-Estoque'!A:J,2,FALSE)))</f>
        <v/>
      </c>
      <c r="H1232" s="141" t="str">
        <f>IF(ISERROR(VLOOKUP(A1232,'Cadastro-Estoque'!A:J,1,FALSE)),"",VLOOKUP(A1232,'Cadastro-Estoque'!A:J,3,FALSE))</f>
        <v/>
      </c>
    </row>
    <row r="1233" spans="5:8">
      <c r="E1233" s="140" t="str">
        <f t="shared" si="19"/>
        <v/>
      </c>
      <c r="F1233" s="141" t="str">
        <f>IF(ISERROR(VLOOKUP(A1233,'Cadastro-Estoque'!A:J,1,FALSE)),"",VLOOKUP(A1233,'Cadastro-Estoque'!A:J,4,FALSE))</f>
        <v/>
      </c>
      <c r="G1233" s="141" t="str">
        <f>IF(ISBLANK(A1233),"",IF(ISERROR(VLOOKUP(A1233,'Cadastro-Estoque'!A:J,1,FALSE)),"Produto não cadastrado",VLOOKUP(A1233,'Cadastro-Estoque'!A:J,2,FALSE)))</f>
        <v/>
      </c>
      <c r="H1233" s="141" t="str">
        <f>IF(ISERROR(VLOOKUP(A1233,'Cadastro-Estoque'!A:J,1,FALSE)),"",VLOOKUP(A1233,'Cadastro-Estoque'!A:J,3,FALSE))</f>
        <v/>
      </c>
    </row>
    <row r="1234" spans="5:8">
      <c r="E1234" s="140" t="str">
        <f t="shared" si="19"/>
        <v/>
      </c>
      <c r="F1234" s="141" t="str">
        <f>IF(ISERROR(VLOOKUP(A1234,'Cadastro-Estoque'!A:J,1,FALSE)),"",VLOOKUP(A1234,'Cadastro-Estoque'!A:J,4,FALSE))</f>
        <v/>
      </c>
      <c r="G1234" s="141" t="str">
        <f>IF(ISBLANK(A1234),"",IF(ISERROR(VLOOKUP(A1234,'Cadastro-Estoque'!A:J,1,FALSE)),"Produto não cadastrado",VLOOKUP(A1234,'Cadastro-Estoque'!A:J,2,FALSE)))</f>
        <v/>
      </c>
      <c r="H1234" s="141" t="str">
        <f>IF(ISERROR(VLOOKUP(A1234,'Cadastro-Estoque'!A:J,1,FALSE)),"",VLOOKUP(A1234,'Cadastro-Estoque'!A:J,3,FALSE))</f>
        <v/>
      </c>
    </row>
    <row r="1235" spans="5:8">
      <c r="E1235" s="140" t="str">
        <f t="shared" si="19"/>
        <v/>
      </c>
      <c r="F1235" s="141" t="str">
        <f>IF(ISERROR(VLOOKUP(A1235,'Cadastro-Estoque'!A:J,1,FALSE)),"",VLOOKUP(A1235,'Cadastro-Estoque'!A:J,4,FALSE))</f>
        <v/>
      </c>
      <c r="G1235" s="141" t="str">
        <f>IF(ISBLANK(A1235),"",IF(ISERROR(VLOOKUP(A1235,'Cadastro-Estoque'!A:J,1,FALSE)),"Produto não cadastrado",VLOOKUP(A1235,'Cadastro-Estoque'!A:J,2,FALSE)))</f>
        <v/>
      </c>
      <c r="H1235" s="141" t="str">
        <f>IF(ISERROR(VLOOKUP(A1235,'Cadastro-Estoque'!A:J,1,FALSE)),"",VLOOKUP(A1235,'Cadastro-Estoque'!A:J,3,FALSE))</f>
        <v/>
      </c>
    </row>
    <row r="1236" spans="5:8">
      <c r="E1236" s="140" t="str">
        <f t="shared" si="19"/>
        <v/>
      </c>
      <c r="F1236" s="141" t="str">
        <f>IF(ISERROR(VLOOKUP(A1236,'Cadastro-Estoque'!A:J,1,FALSE)),"",VLOOKUP(A1236,'Cadastro-Estoque'!A:J,4,FALSE))</f>
        <v/>
      </c>
      <c r="G1236" s="141" t="str">
        <f>IF(ISBLANK(A1236),"",IF(ISERROR(VLOOKUP(A1236,'Cadastro-Estoque'!A:J,1,FALSE)),"Produto não cadastrado",VLOOKUP(A1236,'Cadastro-Estoque'!A:J,2,FALSE)))</f>
        <v/>
      </c>
      <c r="H1236" s="141" t="str">
        <f>IF(ISERROR(VLOOKUP(A1236,'Cadastro-Estoque'!A:J,1,FALSE)),"",VLOOKUP(A1236,'Cadastro-Estoque'!A:J,3,FALSE))</f>
        <v/>
      </c>
    </row>
    <row r="1237" spans="5:8">
      <c r="E1237" s="140" t="str">
        <f t="shared" si="19"/>
        <v/>
      </c>
      <c r="F1237" s="141" t="str">
        <f>IF(ISERROR(VLOOKUP(A1237,'Cadastro-Estoque'!A:J,1,FALSE)),"",VLOOKUP(A1237,'Cadastro-Estoque'!A:J,4,FALSE))</f>
        <v/>
      </c>
      <c r="G1237" s="141" t="str">
        <f>IF(ISBLANK(A1237),"",IF(ISERROR(VLOOKUP(A1237,'Cadastro-Estoque'!A:J,1,FALSE)),"Produto não cadastrado",VLOOKUP(A1237,'Cadastro-Estoque'!A:J,2,FALSE)))</f>
        <v/>
      </c>
      <c r="H1237" s="141" t="str">
        <f>IF(ISERROR(VLOOKUP(A1237,'Cadastro-Estoque'!A:J,1,FALSE)),"",VLOOKUP(A1237,'Cadastro-Estoque'!A:J,3,FALSE))</f>
        <v/>
      </c>
    </row>
    <row r="1238" spans="5:8">
      <c r="E1238" s="140" t="str">
        <f t="shared" si="19"/>
        <v/>
      </c>
      <c r="F1238" s="141" t="str">
        <f>IF(ISERROR(VLOOKUP(A1238,'Cadastro-Estoque'!A:J,1,FALSE)),"",VLOOKUP(A1238,'Cadastro-Estoque'!A:J,4,FALSE))</f>
        <v/>
      </c>
      <c r="G1238" s="141" t="str">
        <f>IF(ISBLANK(A1238),"",IF(ISERROR(VLOOKUP(A1238,'Cadastro-Estoque'!A:J,1,FALSE)),"Produto não cadastrado",VLOOKUP(A1238,'Cadastro-Estoque'!A:J,2,FALSE)))</f>
        <v/>
      </c>
      <c r="H1238" s="141" t="str">
        <f>IF(ISERROR(VLOOKUP(A1238,'Cadastro-Estoque'!A:J,1,FALSE)),"",VLOOKUP(A1238,'Cadastro-Estoque'!A:J,3,FALSE))</f>
        <v/>
      </c>
    </row>
    <row r="1239" spans="5:8">
      <c r="E1239" s="140" t="str">
        <f t="shared" si="19"/>
        <v/>
      </c>
      <c r="F1239" s="141" t="str">
        <f>IF(ISERROR(VLOOKUP(A1239,'Cadastro-Estoque'!A:J,1,FALSE)),"",VLOOKUP(A1239,'Cadastro-Estoque'!A:J,4,FALSE))</f>
        <v/>
      </c>
      <c r="G1239" s="141" t="str">
        <f>IF(ISBLANK(A1239),"",IF(ISERROR(VLOOKUP(A1239,'Cadastro-Estoque'!A:J,1,FALSE)),"Produto não cadastrado",VLOOKUP(A1239,'Cadastro-Estoque'!A:J,2,FALSE)))</f>
        <v/>
      </c>
      <c r="H1239" s="141" t="str">
        <f>IF(ISERROR(VLOOKUP(A1239,'Cadastro-Estoque'!A:J,1,FALSE)),"",VLOOKUP(A1239,'Cadastro-Estoque'!A:J,3,FALSE))</f>
        <v/>
      </c>
    </row>
    <row r="1240" spans="5:8">
      <c r="E1240" s="140" t="str">
        <f t="shared" si="19"/>
        <v/>
      </c>
      <c r="F1240" s="141" t="str">
        <f>IF(ISERROR(VLOOKUP(A1240,'Cadastro-Estoque'!A:J,1,FALSE)),"",VLOOKUP(A1240,'Cadastro-Estoque'!A:J,4,FALSE))</f>
        <v/>
      </c>
      <c r="G1240" s="141" t="str">
        <f>IF(ISBLANK(A1240),"",IF(ISERROR(VLOOKUP(A1240,'Cadastro-Estoque'!A:J,1,FALSE)),"Produto não cadastrado",VLOOKUP(A1240,'Cadastro-Estoque'!A:J,2,FALSE)))</f>
        <v/>
      </c>
      <c r="H1240" s="141" t="str">
        <f>IF(ISERROR(VLOOKUP(A1240,'Cadastro-Estoque'!A:J,1,FALSE)),"",VLOOKUP(A1240,'Cadastro-Estoque'!A:J,3,FALSE))</f>
        <v/>
      </c>
    </row>
    <row r="1241" spans="5:8">
      <c r="E1241" s="140" t="str">
        <f t="shared" si="19"/>
        <v/>
      </c>
      <c r="F1241" s="141" t="str">
        <f>IF(ISERROR(VLOOKUP(A1241,'Cadastro-Estoque'!A:J,1,FALSE)),"",VLOOKUP(A1241,'Cadastro-Estoque'!A:J,4,FALSE))</f>
        <v/>
      </c>
      <c r="G1241" s="141" t="str">
        <f>IF(ISBLANK(A1241),"",IF(ISERROR(VLOOKUP(A1241,'Cadastro-Estoque'!A:J,1,FALSE)),"Produto não cadastrado",VLOOKUP(A1241,'Cadastro-Estoque'!A:J,2,FALSE)))</f>
        <v/>
      </c>
      <c r="H1241" s="141" t="str">
        <f>IF(ISERROR(VLOOKUP(A1241,'Cadastro-Estoque'!A:J,1,FALSE)),"",VLOOKUP(A1241,'Cadastro-Estoque'!A:J,3,FALSE))</f>
        <v/>
      </c>
    </row>
    <row r="1242" spans="5:8">
      <c r="E1242" s="140" t="str">
        <f t="shared" si="19"/>
        <v/>
      </c>
      <c r="F1242" s="141" t="str">
        <f>IF(ISERROR(VLOOKUP(A1242,'Cadastro-Estoque'!A:J,1,FALSE)),"",VLOOKUP(A1242,'Cadastro-Estoque'!A:J,4,FALSE))</f>
        <v/>
      </c>
      <c r="G1242" s="141" t="str">
        <f>IF(ISBLANK(A1242),"",IF(ISERROR(VLOOKUP(A1242,'Cadastro-Estoque'!A:J,1,FALSE)),"Produto não cadastrado",VLOOKUP(A1242,'Cadastro-Estoque'!A:J,2,FALSE)))</f>
        <v/>
      </c>
      <c r="H1242" s="141" t="str">
        <f>IF(ISERROR(VLOOKUP(A1242,'Cadastro-Estoque'!A:J,1,FALSE)),"",VLOOKUP(A1242,'Cadastro-Estoque'!A:J,3,FALSE))</f>
        <v/>
      </c>
    </row>
    <row r="1243" spans="5:8">
      <c r="E1243" s="140" t="str">
        <f t="shared" si="19"/>
        <v/>
      </c>
      <c r="F1243" s="141" t="str">
        <f>IF(ISERROR(VLOOKUP(A1243,'Cadastro-Estoque'!A:J,1,FALSE)),"",VLOOKUP(A1243,'Cadastro-Estoque'!A:J,4,FALSE))</f>
        <v/>
      </c>
      <c r="G1243" s="141" t="str">
        <f>IF(ISBLANK(A1243),"",IF(ISERROR(VLOOKUP(A1243,'Cadastro-Estoque'!A:J,1,FALSE)),"Produto não cadastrado",VLOOKUP(A1243,'Cadastro-Estoque'!A:J,2,FALSE)))</f>
        <v/>
      </c>
      <c r="H1243" s="141" t="str">
        <f>IF(ISERROR(VLOOKUP(A1243,'Cadastro-Estoque'!A:J,1,FALSE)),"",VLOOKUP(A1243,'Cadastro-Estoque'!A:J,3,FALSE))</f>
        <v/>
      </c>
    </row>
    <row r="1244" spans="5:8">
      <c r="E1244" s="140" t="str">
        <f t="shared" si="19"/>
        <v/>
      </c>
      <c r="F1244" s="141" t="str">
        <f>IF(ISERROR(VLOOKUP(A1244,'Cadastro-Estoque'!A:J,1,FALSE)),"",VLOOKUP(A1244,'Cadastro-Estoque'!A:J,4,FALSE))</f>
        <v/>
      </c>
      <c r="G1244" s="141" t="str">
        <f>IF(ISBLANK(A1244),"",IF(ISERROR(VLOOKUP(A1244,'Cadastro-Estoque'!A:J,1,FALSE)),"Produto não cadastrado",VLOOKUP(A1244,'Cadastro-Estoque'!A:J,2,FALSE)))</f>
        <v/>
      </c>
      <c r="H1244" s="141" t="str">
        <f>IF(ISERROR(VLOOKUP(A1244,'Cadastro-Estoque'!A:J,1,FALSE)),"",VLOOKUP(A1244,'Cadastro-Estoque'!A:J,3,FALSE))</f>
        <v/>
      </c>
    </row>
    <row r="1245" spans="5:8">
      <c r="E1245" s="140" t="str">
        <f t="shared" si="19"/>
        <v/>
      </c>
      <c r="F1245" s="141" t="str">
        <f>IF(ISERROR(VLOOKUP(A1245,'Cadastro-Estoque'!A:J,1,FALSE)),"",VLOOKUP(A1245,'Cadastro-Estoque'!A:J,4,FALSE))</f>
        <v/>
      </c>
      <c r="G1245" s="141" t="str">
        <f>IF(ISBLANK(A1245),"",IF(ISERROR(VLOOKUP(A1245,'Cadastro-Estoque'!A:J,1,FALSE)),"Produto não cadastrado",VLOOKUP(A1245,'Cadastro-Estoque'!A:J,2,FALSE)))</f>
        <v/>
      </c>
      <c r="H1245" s="141" t="str">
        <f>IF(ISERROR(VLOOKUP(A1245,'Cadastro-Estoque'!A:J,1,FALSE)),"",VLOOKUP(A1245,'Cadastro-Estoque'!A:J,3,FALSE))</f>
        <v/>
      </c>
    </row>
    <row r="1246" spans="5:8">
      <c r="E1246" s="140" t="str">
        <f t="shared" si="19"/>
        <v/>
      </c>
      <c r="F1246" s="141" t="str">
        <f>IF(ISERROR(VLOOKUP(A1246,'Cadastro-Estoque'!A:J,1,FALSE)),"",VLOOKUP(A1246,'Cadastro-Estoque'!A:J,4,FALSE))</f>
        <v/>
      </c>
      <c r="G1246" s="141" t="str">
        <f>IF(ISBLANK(A1246),"",IF(ISERROR(VLOOKUP(A1246,'Cadastro-Estoque'!A:J,1,FALSE)),"Produto não cadastrado",VLOOKUP(A1246,'Cadastro-Estoque'!A:J,2,FALSE)))</f>
        <v/>
      </c>
      <c r="H1246" s="141" t="str">
        <f>IF(ISERROR(VLOOKUP(A1246,'Cadastro-Estoque'!A:J,1,FALSE)),"",VLOOKUP(A1246,'Cadastro-Estoque'!A:J,3,FALSE))</f>
        <v/>
      </c>
    </row>
    <row r="1247" spans="5:8">
      <c r="E1247" s="140" t="str">
        <f t="shared" si="19"/>
        <v/>
      </c>
      <c r="F1247" s="141" t="str">
        <f>IF(ISERROR(VLOOKUP(A1247,'Cadastro-Estoque'!A:J,1,FALSE)),"",VLOOKUP(A1247,'Cadastro-Estoque'!A:J,4,FALSE))</f>
        <v/>
      </c>
      <c r="G1247" s="141" t="str">
        <f>IF(ISBLANK(A1247),"",IF(ISERROR(VLOOKUP(A1247,'Cadastro-Estoque'!A:J,1,FALSE)),"Produto não cadastrado",VLOOKUP(A1247,'Cadastro-Estoque'!A:J,2,FALSE)))</f>
        <v/>
      </c>
      <c r="H1247" s="141" t="str">
        <f>IF(ISERROR(VLOOKUP(A1247,'Cadastro-Estoque'!A:J,1,FALSE)),"",VLOOKUP(A1247,'Cadastro-Estoque'!A:J,3,FALSE))</f>
        <v/>
      </c>
    </row>
    <row r="1248" spans="5:8">
      <c r="E1248" s="140" t="str">
        <f t="shared" si="19"/>
        <v/>
      </c>
      <c r="F1248" s="141" t="str">
        <f>IF(ISERROR(VLOOKUP(A1248,'Cadastro-Estoque'!A:J,1,FALSE)),"",VLOOKUP(A1248,'Cadastro-Estoque'!A:J,4,FALSE))</f>
        <v/>
      </c>
      <c r="G1248" s="141" t="str">
        <f>IF(ISBLANK(A1248),"",IF(ISERROR(VLOOKUP(A1248,'Cadastro-Estoque'!A:J,1,FALSE)),"Produto não cadastrado",VLOOKUP(A1248,'Cadastro-Estoque'!A:J,2,FALSE)))</f>
        <v/>
      </c>
      <c r="H1248" s="141" t="str">
        <f>IF(ISERROR(VLOOKUP(A1248,'Cadastro-Estoque'!A:J,1,FALSE)),"",VLOOKUP(A1248,'Cadastro-Estoque'!A:J,3,FALSE))</f>
        <v/>
      </c>
    </row>
    <row r="1249" spans="5:8">
      <c r="E1249" s="140" t="str">
        <f t="shared" si="19"/>
        <v/>
      </c>
      <c r="F1249" s="141" t="str">
        <f>IF(ISERROR(VLOOKUP(A1249,'Cadastro-Estoque'!A:J,1,FALSE)),"",VLOOKUP(A1249,'Cadastro-Estoque'!A:J,4,FALSE))</f>
        <v/>
      </c>
      <c r="G1249" s="141" t="str">
        <f>IF(ISBLANK(A1249),"",IF(ISERROR(VLOOKUP(A1249,'Cadastro-Estoque'!A:J,1,FALSE)),"Produto não cadastrado",VLOOKUP(A1249,'Cadastro-Estoque'!A:J,2,FALSE)))</f>
        <v/>
      </c>
      <c r="H1249" s="141" t="str">
        <f>IF(ISERROR(VLOOKUP(A1249,'Cadastro-Estoque'!A:J,1,FALSE)),"",VLOOKUP(A1249,'Cadastro-Estoque'!A:J,3,FALSE))</f>
        <v/>
      </c>
    </row>
    <row r="1250" spans="5:8">
      <c r="E1250" s="140" t="str">
        <f t="shared" si="19"/>
        <v/>
      </c>
      <c r="F1250" s="141" t="str">
        <f>IF(ISERROR(VLOOKUP(A1250,'Cadastro-Estoque'!A:J,1,FALSE)),"",VLOOKUP(A1250,'Cadastro-Estoque'!A:J,4,FALSE))</f>
        <v/>
      </c>
      <c r="G1250" s="141" t="str">
        <f>IF(ISBLANK(A1250),"",IF(ISERROR(VLOOKUP(A1250,'Cadastro-Estoque'!A:J,1,FALSE)),"Produto não cadastrado",VLOOKUP(A1250,'Cadastro-Estoque'!A:J,2,FALSE)))</f>
        <v/>
      </c>
      <c r="H1250" s="141" t="str">
        <f>IF(ISERROR(VLOOKUP(A1250,'Cadastro-Estoque'!A:J,1,FALSE)),"",VLOOKUP(A1250,'Cadastro-Estoque'!A:J,3,FALSE))</f>
        <v/>
      </c>
    </row>
    <row r="1251" spans="5:8">
      <c r="E1251" s="140" t="str">
        <f t="shared" si="19"/>
        <v/>
      </c>
      <c r="F1251" s="141" t="str">
        <f>IF(ISERROR(VLOOKUP(A1251,'Cadastro-Estoque'!A:J,1,FALSE)),"",VLOOKUP(A1251,'Cadastro-Estoque'!A:J,4,FALSE))</f>
        <v/>
      </c>
      <c r="G1251" s="141" t="str">
        <f>IF(ISBLANK(A1251),"",IF(ISERROR(VLOOKUP(A1251,'Cadastro-Estoque'!A:J,1,FALSE)),"Produto não cadastrado",VLOOKUP(A1251,'Cadastro-Estoque'!A:J,2,FALSE)))</f>
        <v/>
      </c>
      <c r="H1251" s="141" t="str">
        <f>IF(ISERROR(VLOOKUP(A1251,'Cadastro-Estoque'!A:J,1,FALSE)),"",VLOOKUP(A1251,'Cadastro-Estoque'!A:J,3,FALSE))</f>
        <v/>
      </c>
    </row>
    <row r="1252" spans="5:8">
      <c r="E1252" s="140" t="str">
        <f t="shared" si="19"/>
        <v/>
      </c>
      <c r="F1252" s="141" t="str">
        <f>IF(ISERROR(VLOOKUP(A1252,'Cadastro-Estoque'!A:J,1,FALSE)),"",VLOOKUP(A1252,'Cadastro-Estoque'!A:J,4,FALSE))</f>
        <v/>
      </c>
      <c r="G1252" s="141" t="str">
        <f>IF(ISBLANK(A1252),"",IF(ISERROR(VLOOKUP(A1252,'Cadastro-Estoque'!A:J,1,FALSE)),"Produto não cadastrado",VLOOKUP(A1252,'Cadastro-Estoque'!A:J,2,FALSE)))</f>
        <v/>
      </c>
      <c r="H1252" s="141" t="str">
        <f>IF(ISERROR(VLOOKUP(A1252,'Cadastro-Estoque'!A:J,1,FALSE)),"",VLOOKUP(A1252,'Cadastro-Estoque'!A:J,3,FALSE))</f>
        <v/>
      </c>
    </row>
    <row r="1253" spans="5:8">
      <c r="E1253" s="140" t="str">
        <f t="shared" si="19"/>
        <v/>
      </c>
      <c r="F1253" s="141" t="str">
        <f>IF(ISERROR(VLOOKUP(A1253,'Cadastro-Estoque'!A:J,1,FALSE)),"",VLOOKUP(A1253,'Cadastro-Estoque'!A:J,4,FALSE))</f>
        <v/>
      </c>
      <c r="G1253" s="141" t="str">
        <f>IF(ISBLANK(A1253),"",IF(ISERROR(VLOOKUP(A1253,'Cadastro-Estoque'!A:J,1,FALSE)),"Produto não cadastrado",VLOOKUP(A1253,'Cadastro-Estoque'!A:J,2,FALSE)))</f>
        <v/>
      </c>
      <c r="H1253" s="141" t="str">
        <f>IF(ISERROR(VLOOKUP(A1253,'Cadastro-Estoque'!A:J,1,FALSE)),"",VLOOKUP(A1253,'Cadastro-Estoque'!A:J,3,FALSE))</f>
        <v/>
      </c>
    </row>
    <row r="1254" spans="5:8">
      <c r="E1254" s="140" t="str">
        <f t="shared" si="19"/>
        <v/>
      </c>
      <c r="F1254" s="141" t="str">
        <f>IF(ISERROR(VLOOKUP(A1254,'Cadastro-Estoque'!A:J,1,FALSE)),"",VLOOKUP(A1254,'Cadastro-Estoque'!A:J,4,FALSE))</f>
        <v/>
      </c>
      <c r="G1254" s="141" t="str">
        <f>IF(ISBLANK(A1254),"",IF(ISERROR(VLOOKUP(A1254,'Cadastro-Estoque'!A:J,1,FALSE)),"Produto não cadastrado",VLOOKUP(A1254,'Cadastro-Estoque'!A:J,2,FALSE)))</f>
        <v/>
      </c>
      <c r="H1254" s="141" t="str">
        <f>IF(ISERROR(VLOOKUP(A1254,'Cadastro-Estoque'!A:J,1,FALSE)),"",VLOOKUP(A1254,'Cadastro-Estoque'!A:J,3,FALSE))</f>
        <v/>
      </c>
    </row>
    <row r="1255" spans="5:8">
      <c r="E1255" s="140" t="str">
        <f t="shared" si="19"/>
        <v/>
      </c>
      <c r="F1255" s="141" t="str">
        <f>IF(ISERROR(VLOOKUP(A1255,'Cadastro-Estoque'!A:J,1,FALSE)),"",VLOOKUP(A1255,'Cadastro-Estoque'!A:J,4,FALSE))</f>
        <v/>
      </c>
      <c r="G1255" s="141" t="str">
        <f>IF(ISBLANK(A1255),"",IF(ISERROR(VLOOKUP(A1255,'Cadastro-Estoque'!A:J,1,FALSE)),"Produto não cadastrado",VLOOKUP(A1255,'Cadastro-Estoque'!A:J,2,FALSE)))</f>
        <v/>
      </c>
      <c r="H1255" s="141" t="str">
        <f>IF(ISERROR(VLOOKUP(A1255,'Cadastro-Estoque'!A:J,1,FALSE)),"",VLOOKUP(A1255,'Cadastro-Estoque'!A:J,3,FALSE))</f>
        <v/>
      </c>
    </row>
    <row r="1256" spans="5:8">
      <c r="E1256" s="140" t="str">
        <f t="shared" si="19"/>
        <v/>
      </c>
      <c r="F1256" s="141" t="str">
        <f>IF(ISERROR(VLOOKUP(A1256,'Cadastro-Estoque'!A:J,1,FALSE)),"",VLOOKUP(A1256,'Cadastro-Estoque'!A:J,4,FALSE))</f>
        <v/>
      </c>
      <c r="G1256" s="141" t="str">
        <f>IF(ISBLANK(A1256),"",IF(ISERROR(VLOOKUP(A1256,'Cadastro-Estoque'!A:J,1,FALSE)),"Produto não cadastrado",VLOOKUP(A1256,'Cadastro-Estoque'!A:J,2,FALSE)))</f>
        <v/>
      </c>
      <c r="H1256" s="141" t="str">
        <f>IF(ISERROR(VLOOKUP(A1256,'Cadastro-Estoque'!A:J,1,FALSE)),"",VLOOKUP(A1256,'Cadastro-Estoque'!A:J,3,FALSE))</f>
        <v/>
      </c>
    </row>
    <row r="1257" spans="5:8">
      <c r="E1257" s="140" t="str">
        <f t="shared" si="19"/>
        <v/>
      </c>
      <c r="F1257" s="141" t="str">
        <f>IF(ISERROR(VLOOKUP(A1257,'Cadastro-Estoque'!A:J,1,FALSE)),"",VLOOKUP(A1257,'Cadastro-Estoque'!A:J,4,FALSE))</f>
        <v/>
      </c>
      <c r="G1257" s="141" t="str">
        <f>IF(ISBLANK(A1257),"",IF(ISERROR(VLOOKUP(A1257,'Cadastro-Estoque'!A:J,1,FALSE)),"Produto não cadastrado",VLOOKUP(A1257,'Cadastro-Estoque'!A:J,2,FALSE)))</f>
        <v/>
      </c>
      <c r="H1257" s="141" t="str">
        <f>IF(ISERROR(VLOOKUP(A1257,'Cadastro-Estoque'!A:J,1,FALSE)),"",VLOOKUP(A1257,'Cadastro-Estoque'!A:J,3,FALSE))</f>
        <v/>
      </c>
    </row>
    <row r="1258" spans="5:8">
      <c r="E1258" s="140" t="str">
        <f t="shared" si="19"/>
        <v/>
      </c>
      <c r="F1258" s="141" t="str">
        <f>IF(ISERROR(VLOOKUP(A1258,'Cadastro-Estoque'!A:J,1,FALSE)),"",VLOOKUP(A1258,'Cadastro-Estoque'!A:J,4,FALSE))</f>
        <v/>
      </c>
      <c r="G1258" s="141" t="str">
        <f>IF(ISBLANK(A1258),"",IF(ISERROR(VLOOKUP(A1258,'Cadastro-Estoque'!A:J,1,FALSE)),"Produto não cadastrado",VLOOKUP(A1258,'Cadastro-Estoque'!A:J,2,FALSE)))</f>
        <v/>
      </c>
      <c r="H1258" s="141" t="str">
        <f>IF(ISERROR(VLOOKUP(A1258,'Cadastro-Estoque'!A:J,1,FALSE)),"",VLOOKUP(A1258,'Cadastro-Estoque'!A:J,3,FALSE))</f>
        <v/>
      </c>
    </row>
    <row r="1259" spans="5:8">
      <c r="E1259" s="140" t="str">
        <f t="shared" si="19"/>
        <v/>
      </c>
      <c r="F1259" s="141" t="str">
        <f>IF(ISERROR(VLOOKUP(A1259,'Cadastro-Estoque'!A:J,1,FALSE)),"",VLOOKUP(A1259,'Cadastro-Estoque'!A:J,4,FALSE))</f>
        <v/>
      </c>
      <c r="G1259" s="141" t="str">
        <f>IF(ISBLANK(A1259),"",IF(ISERROR(VLOOKUP(A1259,'Cadastro-Estoque'!A:J,1,FALSE)),"Produto não cadastrado",VLOOKUP(A1259,'Cadastro-Estoque'!A:J,2,FALSE)))</f>
        <v/>
      </c>
      <c r="H1259" s="141" t="str">
        <f>IF(ISERROR(VLOOKUP(A1259,'Cadastro-Estoque'!A:J,1,FALSE)),"",VLOOKUP(A1259,'Cadastro-Estoque'!A:J,3,FALSE))</f>
        <v/>
      </c>
    </row>
    <row r="1260" spans="5:8">
      <c r="E1260" s="140" t="str">
        <f t="shared" si="19"/>
        <v/>
      </c>
      <c r="F1260" s="141" t="str">
        <f>IF(ISERROR(VLOOKUP(A1260,'Cadastro-Estoque'!A:J,1,FALSE)),"",VLOOKUP(A1260,'Cadastro-Estoque'!A:J,4,FALSE))</f>
        <v/>
      </c>
      <c r="G1260" s="141" t="str">
        <f>IF(ISBLANK(A1260),"",IF(ISERROR(VLOOKUP(A1260,'Cadastro-Estoque'!A:J,1,FALSE)),"Produto não cadastrado",VLOOKUP(A1260,'Cadastro-Estoque'!A:J,2,FALSE)))</f>
        <v/>
      </c>
      <c r="H1260" s="141" t="str">
        <f>IF(ISERROR(VLOOKUP(A1260,'Cadastro-Estoque'!A:J,1,FALSE)),"",VLOOKUP(A1260,'Cadastro-Estoque'!A:J,3,FALSE))</f>
        <v/>
      </c>
    </row>
    <row r="1261" spans="5:8">
      <c r="E1261" s="140" t="str">
        <f t="shared" si="19"/>
        <v/>
      </c>
      <c r="F1261" s="141" t="str">
        <f>IF(ISERROR(VLOOKUP(A1261,'Cadastro-Estoque'!A:J,1,FALSE)),"",VLOOKUP(A1261,'Cadastro-Estoque'!A:J,4,FALSE))</f>
        <v/>
      </c>
      <c r="G1261" s="141" t="str">
        <f>IF(ISBLANK(A1261),"",IF(ISERROR(VLOOKUP(A1261,'Cadastro-Estoque'!A:J,1,FALSE)),"Produto não cadastrado",VLOOKUP(A1261,'Cadastro-Estoque'!A:J,2,FALSE)))</f>
        <v/>
      </c>
      <c r="H1261" s="141" t="str">
        <f>IF(ISERROR(VLOOKUP(A1261,'Cadastro-Estoque'!A:J,1,FALSE)),"",VLOOKUP(A1261,'Cadastro-Estoque'!A:J,3,FALSE))</f>
        <v/>
      </c>
    </row>
    <row r="1262" spans="5:8">
      <c r="E1262" s="140" t="str">
        <f t="shared" si="19"/>
        <v/>
      </c>
      <c r="F1262" s="141" t="str">
        <f>IF(ISERROR(VLOOKUP(A1262,'Cadastro-Estoque'!A:J,1,FALSE)),"",VLOOKUP(A1262,'Cadastro-Estoque'!A:J,4,FALSE))</f>
        <v/>
      </c>
      <c r="G1262" s="141" t="str">
        <f>IF(ISBLANK(A1262),"",IF(ISERROR(VLOOKUP(A1262,'Cadastro-Estoque'!A:J,1,FALSE)),"Produto não cadastrado",VLOOKUP(A1262,'Cadastro-Estoque'!A:J,2,FALSE)))</f>
        <v/>
      </c>
      <c r="H1262" s="141" t="str">
        <f>IF(ISERROR(VLOOKUP(A1262,'Cadastro-Estoque'!A:J,1,FALSE)),"",VLOOKUP(A1262,'Cadastro-Estoque'!A:J,3,FALSE))</f>
        <v/>
      </c>
    </row>
    <row r="1263" spans="5:8">
      <c r="E1263" s="140" t="str">
        <f t="shared" si="19"/>
        <v/>
      </c>
      <c r="F1263" s="141" t="str">
        <f>IF(ISERROR(VLOOKUP(A1263,'Cadastro-Estoque'!A:J,1,FALSE)),"",VLOOKUP(A1263,'Cadastro-Estoque'!A:J,4,FALSE))</f>
        <v/>
      </c>
      <c r="G1263" s="141" t="str">
        <f>IF(ISBLANK(A1263),"",IF(ISERROR(VLOOKUP(A1263,'Cadastro-Estoque'!A:J,1,FALSE)),"Produto não cadastrado",VLOOKUP(A1263,'Cadastro-Estoque'!A:J,2,FALSE)))</f>
        <v/>
      </c>
      <c r="H1263" s="141" t="str">
        <f>IF(ISERROR(VLOOKUP(A1263,'Cadastro-Estoque'!A:J,1,FALSE)),"",VLOOKUP(A1263,'Cadastro-Estoque'!A:J,3,FALSE))</f>
        <v/>
      </c>
    </row>
    <row r="1264" spans="5:8">
      <c r="E1264" s="140" t="str">
        <f t="shared" si="19"/>
        <v/>
      </c>
      <c r="F1264" s="141" t="str">
        <f>IF(ISERROR(VLOOKUP(A1264,'Cadastro-Estoque'!A:J,1,FALSE)),"",VLOOKUP(A1264,'Cadastro-Estoque'!A:J,4,FALSE))</f>
        <v/>
      </c>
      <c r="G1264" s="141" t="str">
        <f>IF(ISBLANK(A1264),"",IF(ISERROR(VLOOKUP(A1264,'Cadastro-Estoque'!A:J,1,FALSE)),"Produto não cadastrado",VLOOKUP(A1264,'Cadastro-Estoque'!A:J,2,FALSE)))</f>
        <v/>
      </c>
      <c r="H1264" s="141" t="str">
        <f>IF(ISERROR(VLOOKUP(A1264,'Cadastro-Estoque'!A:J,1,FALSE)),"",VLOOKUP(A1264,'Cadastro-Estoque'!A:J,3,FALSE))</f>
        <v/>
      </c>
    </row>
    <row r="1265" spans="5:8">
      <c r="E1265" s="140" t="str">
        <f t="shared" si="19"/>
        <v/>
      </c>
      <c r="F1265" s="141" t="str">
        <f>IF(ISERROR(VLOOKUP(A1265,'Cadastro-Estoque'!A:J,1,FALSE)),"",VLOOKUP(A1265,'Cadastro-Estoque'!A:J,4,FALSE))</f>
        <v/>
      </c>
      <c r="G1265" s="141" t="str">
        <f>IF(ISBLANK(A1265),"",IF(ISERROR(VLOOKUP(A1265,'Cadastro-Estoque'!A:J,1,FALSE)),"Produto não cadastrado",VLOOKUP(A1265,'Cadastro-Estoque'!A:J,2,FALSE)))</f>
        <v/>
      </c>
      <c r="H1265" s="141" t="str">
        <f>IF(ISERROR(VLOOKUP(A1265,'Cadastro-Estoque'!A:J,1,FALSE)),"",VLOOKUP(A1265,'Cadastro-Estoque'!A:J,3,FALSE))</f>
        <v/>
      </c>
    </row>
    <row r="1266" spans="5:8">
      <c r="E1266" s="140" t="str">
        <f t="shared" si="19"/>
        <v/>
      </c>
      <c r="F1266" s="141" t="str">
        <f>IF(ISERROR(VLOOKUP(A1266,'Cadastro-Estoque'!A:J,1,FALSE)),"",VLOOKUP(A1266,'Cadastro-Estoque'!A:J,4,FALSE))</f>
        <v/>
      </c>
      <c r="G1266" s="141" t="str">
        <f>IF(ISBLANK(A1266),"",IF(ISERROR(VLOOKUP(A1266,'Cadastro-Estoque'!A:J,1,FALSE)),"Produto não cadastrado",VLOOKUP(A1266,'Cadastro-Estoque'!A:J,2,FALSE)))</f>
        <v/>
      </c>
      <c r="H1266" s="141" t="str">
        <f>IF(ISERROR(VLOOKUP(A1266,'Cadastro-Estoque'!A:J,1,FALSE)),"",VLOOKUP(A1266,'Cadastro-Estoque'!A:J,3,FALSE))</f>
        <v/>
      </c>
    </row>
    <row r="1267" spans="5:8">
      <c r="E1267" s="140" t="str">
        <f t="shared" si="19"/>
        <v/>
      </c>
      <c r="F1267" s="141" t="str">
        <f>IF(ISERROR(VLOOKUP(A1267,'Cadastro-Estoque'!A:J,1,FALSE)),"",VLOOKUP(A1267,'Cadastro-Estoque'!A:J,4,FALSE))</f>
        <v/>
      </c>
      <c r="G1267" s="141" t="str">
        <f>IF(ISBLANK(A1267),"",IF(ISERROR(VLOOKUP(A1267,'Cadastro-Estoque'!A:J,1,FALSE)),"Produto não cadastrado",VLOOKUP(A1267,'Cadastro-Estoque'!A:J,2,FALSE)))</f>
        <v/>
      </c>
      <c r="H1267" s="141" t="str">
        <f>IF(ISERROR(VLOOKUP(A1267,'Cadastro-Estoque'!A:J,1,FALSE)),"",VLOOKUP(A1267,'Cadastro-Estoque'!A:J,3,FALSE))</f>
        <v/>
      </c>
    </row>
    <row r="1268" spans="5:8">
      <c r="E1268" s="140" t="str">
        <f t="shared" si="19"/>
        <v/>
      </c>
      <c r="F1268" s="141" t="str">
        <f>IF(ISERROR(VLOOKUP(A1268,'Cadastro-Estoque'!A:J,1,FALSE)),"",VLOOKUP(A1268,'Cadastro-Estoque'!A:J,4,FALSE))</f>
        <v/>
      </c>
      <c r="G1268" s="141" t="str">
        <f>IF(ISBLANK(A1268),"",IF(ISERROR(VLOOKUP(A1268,'Cadastro-Estoque'!A:J,1,FALSE)),"Produto não cadastrado",VLOOKUP(A1268,'Cadastro-Estoque'!A:J,2,FALSE)))</f>
        <v/>
      </c>
      <c r="H1268" s="141" t="str">
        <f>IF(ISERROR(VLOOKUP(A1268,'Cadastro-Estoque'!A:J,1,FALSE)),"",VLOOKUP(A1268,'Cadastro-Estoque'!A:J,3,FALSE))</f>
        <v/>
      </c>
    </row>
    <row r="1269" spans="5:8">
      <c r="E1269" s="140" t="str">
        <f t="shared" si="19"/>
        <v/>
      </c>
      <c r="F1269" s="141" t="str">
        <f>IF(ISERROR(VLOOKUP(A1269,'Cadastro-Estoque'!A:J,1,FALSE)),"",VLOOKUP(A1269,'Cadastro-Estoque'!A:J,4,FALSE))</f>
        <v/>
      </c>
      <c r="G1269" s="141" t="str">
        <f>IF(ISBLANK(A1269),"",IF(ISERROR(VLOOKUP(A1269,'Cadastro-Estoque'!A:J,1,FALSE)),"Produto não cadastrado",VLOOKUP(A1269,'Cadastro-Estoque'!A:J,2,FALSE)))</f>
        <v/>
      </c>
      <c r="H1269" s="141" t="str">
        <f>IF(ISERROR(VLOOKUP(A1269,'Cadastro-Estoque'!A:J,1,FALSE)),"",VLOOKUP(A1269,'Cadastro-Estoque'!A:J,3,FALSE))</f>
        <v/>
      </c>
    </row>
    <row r="1270" spans="5:8">
      <c r="E1270" s="140" t="str">
        <f t="shared" si="19"/>
        <v/>
      </c>
      <c r="F1270" s="141" t="str">
        <f>IF(ISERROR(VLOOKUP(A1270,'Cadastro-Estoque'!A:J,1,FALSE)),"",VLOOKUP(A1270,'Cadastro-Estoque'!A:J,4,FALSE))</f>
        <v/>
      </c>
      <c r="G1270" s="141" t="str">
        <f>IF(ISBLANK(A1270),"",IF(ISERROR(VLOOKUP(A1270,'Cadastro-Estoque'!A:J,1,FALSE)),"Produto não cadastrado",VLOOKUP(A1270,'Cadastro-Estoque'!A:J,2,FALSE)))</f>
        <v/>
      </c>
      <c r="H1270" s="141" t="str">
        <f>IF(ISERROR(VLOOKUP(A1270,'Cadastro-Estoque'!A:J,1,FALSE)),"",VLOOKUP(A1270,'Cadastro-Estoque'!A:J,3,FALSE))</f>
        <v/>
      </c>
    </row>
    <row r="1271" spans="5:8">
      <c r="E1271" s="140" t="str">
        <f t="shared" si="19"/>
        <v/>
      </c>
      <c r="F1271" s="141" t="str">
        <f>IF(ISERROR(VLOOKUP(A1271,'Cadastro-Estoque'!A:J,1,FALSE)),"",VLOOKUP(A1271,'Cadastro-Estoque'!A:J,4,FALSE))</f>
        <v/>
      </c>
      <c r="G1271" s="141" t="str">
        <f>IF(ISBLANK(A1271),"",IF(ISERROR(VLOOKUP(A1271,'Cadastro-Estoque'!A:J,1,FALSE)),"Produto não cadastrado",VLOOKUP(A1271,'Cadastro-Estoque'!A:J,2,FALSE)))</f>
        <v/>
      </c>
      <c r="H1271" s="141" t="str">
        <f>IF(ISERROR(VLOOKUP(A1271,'Cadastro-Estoque'!A:J,1,FALSE)),"",VLOOKUP(A1271,'Cadastro-Estoque'!A:J,3,FALSE))</f>
        <v/>
      </c>
    </row>
    <row r="1272" spans="5:8">
      <c r="E1272" s="140" t="str">
        <f t="shared" si="19"/>
        <v/>
      </c>
      <c r="F1272" s="141" t="str">
        <f>IF(ISERROR(VLOOKUP(A1272,'Cadastro-Estoque'!A:J,1,FALSE)),"",VLOOKUP(A1272,'Cadastro-Estoque'!A:J,4,FALSE))</f>
        <v/>
      </c>
      <c r="G1272" s="141" t="str">
        <f>IF(ISBLANK(A1272),"",IF(ISERROR(VLOOKUP(A1272,'Cadastro-Estoque'!A:J,1,FALSE)),"Produto não cadastrado",VLOOKUP(A1272,'Cadastro-Estoque'!A:J,2,FALSE)))</f>
        <v/>
      </c>
      <c r="H1272" s="141" t="str">
        <f>IF(ISERROR(VLOOKUP(A1272,'Cadastro-Estoque'!A:J,1,FALSE)),"",VLOOKUP(A1272,'Cadastro-Estoque'!A:J,3,FALSE))</f>
        <v/>
      </c>
    </row>
    <row r="1273" spans="5:8">
      <c r="E1273" s="140" t="str">
        <f t="shared" si="19"/>
        <v/>
      </c>
      <c r="F1273" s="141" t="str">
        <f>IF(ISERROR(VLOOKUP(A1273,'Cadastro-Estoque'!A:J,1,FALSE)),"",VLOOKUP(A1273,'Cadastro-Estoque'!A:J,4,FALSE))</f>
        <v/>
      </c>
      <c r="G1273" s="141" t="str">
        <f>IF(ISBLANK(A1273),"",IF(ISERROR(VLOOKUP(A1273,'Cadastro-Estoque'!A:J,1,FALSE)),"Produto não cadastrado",VLOOKUP(A1273,'Cadastro-Estoque'!A:J,2,FALSE)))</f>
        <v/>
      </c>
      <c r="H1273" s="141" t="str">
        <f>IF(ISERROR(VLOOKUP(A1273,'Cadastro-Estoque'!A:J,1,FALSE)),"",VLOOKUP(A1273,'Cadastro-Estoque'!A:J,3,FALSE))</f>
        <v/>
      </c>
    </row>
    <row r="1274" spans="5:8">
      <c r="E1274" s="140" t="str">
        <f t="shared" si="19"/>
        <v/>
      </c>
      <c r="F1274" s="141" t="str">
        <f>IF(ISERROR(VLOOKUP(A1274,'Cadastro-Estoque'!A:J,1,FALSE)),"",VLOOKUP(A1274,'Cadastro-Estoque'!A:J,4,FALSE))</f>
        <v/>
      </c>
      <c r="G1274" s="141" t="str">
        <f>IF(ISBLANK(A1274),"",IF(ISERROR(VLOOKUP(A1274,'Cadastro-Estoque'!A:J,1,FALSE)),"Produto não cadastrado",VLOOKUP(A1274,'Cadastro-Estoque'!A:J,2,FALSE)))</f>
        <v/>
      </c>
      <c r="H1274" s="141" t="str">
        <f>IF(ISERROR(VLOOKUP(A1274,'Cadastro-Estoque'!A:J,1,FALSE)),"",VLOOKUP(A1274,'Cadastro-Estoque'!A:J,3,FALSE))</f>
        <v/>
      </c>
    </row>
    <row r="1275" spans="5:8">
      <c r="E1275" s="140" t="str">
        <f t="shared" si="19"/>
        <v/>
      </c>
      <c r="F1275" s="141" t="str">
        <f>IF(ISERROR(VLOOKUP(A1275,'Cadastro-Estoque'!A:J,1,FALSE)),"",VLOOKUP(A1275,'Cadastro-Estoque'!A:J,4,FALSE))</f>
        <v/>
      </c>
      <c r="G1275" s="141" t="str">
        <f>IF(ISBLANK(A1275),"",IF(ISERROR(VLOOKUP(A1275,'Cadastro-Estoque'!A:J,1,FALSE)),"Produto não cadastrado",VLOOKUP(A1275,'Cadastro-Estoque'!A:J,2,FALSE)))</f>
        <v/>
      </c>
      <c r="H1275" s="141" t="str">
        <f>IF(ISERROR(VLOOKUP(A1275,'Cadastro-Estoque'!A:J,1,FALSE)),"",VLOOKUP(A1275,'Cadastro-Estoque'!A:J,3,FALSE))</f>
        <v/>
      </c>
    </row>
    <row r="1276" spans="5:8">
      <c r="E1276" s="140" t="str">
        <f t="shared" si="19"/>
        <v/>
      </c>
      <c r="F1276" s="141" t="str">
        <f>IF(ISERROR(VLOOKUP(A1276,'Cadastro-Estoque'!A:J,1,FALSE)),"",VLOOKUP(A1276,'Cadastro-Estoque'!A:J,4,FALSE))</f>
        <v/>
      </c>
      <c r="G1276" s="141" t="str">
        <f>IF(ISBLANK(A1276),"",IF(ISERROR(VLOOKUP(A1276,'Cadastro-Estoque'!A:J,1,FALSE)),"Produto não cadastrado",VLOOKUP(A1276,'Cadastro-Estoque'!A:J,2,FALSE)))</f>
        <v/>
      </c>
      <c r="H1276" s="141" t="str">
        <f>IF(ISERROR(VLOOKUP(A1276,'Cadastro-Estoque'!A:J,1,FALSE)),"",VLOOKUP(A1276,'Cadastro-Estoque'!A:J,3,FALSE))</f>
        <v/>
      </c>
    </row>
    <row r="1277" spans="5:8">
      <c r="E1277" s="140" t="str">
        <f t="shared" si="19"/>
        <v/>
      </c>
      <c r="F1277" s="141" t="str">
        <f>IF(ISERROR(VLOOKUP(A1277,'Cadastro-Estoque'!A:J,1,FALSE)),"",VLOOKUP(A1277,'Cadastro-Estoque'!A:J,4,FALSE))</f>
        <v/>
      </c>
      <c r="G1277" s="141" t="str">
        <f>IF(ISBLANK(A1277),"",IF(ISERROR(VLOOKUP(A1277,'Cadastro-Estoque'!A:J,1,FALSE)),"Produto não cadastrado",VLOOKUP(A1277,'Cadastro-Estoque'!A:J,2,FALSE)))</f>
        <v/>
      </c>
      <c r="H1277" s="141" t="str">
        <f>IF(ISERROR(VLOOKUP(A1277,'Cadastro-Estoque'!A:J,1,FALSE)),"",VLOOKUP(A1277,'Cadastro-Estoque'!A:J,3,FALSE))</f>
        <v/>
      </c>
    </row>
    <row r="1278" spans="5:8">
      <c r="E1278" s="140" t="str">
        <f t="shared" si="19"/>
        <v/>
      </c>
      <c r="F1278" s="141" t="str">
        <f>IF(ISERROR(VLOOKUP(A1278,'Cadastro-Estoque'!A:J,1,FALSE)),"",VLOOKUP(A1278,'Cadastro-Estoque'!A:J,4,FALSE))</f>
        <v/>
      </c>
      <c r="G1278" s="141" t="str">
        <f>IF(ISBLANK(A1278),"",IF(ISERROR(VLOOKUP(A1278,'Cadastro-Estoque'!A:J,1,FALSE)),"Produto não cadastrado",VLOOKUP(A1278,'Cadastro-Estoque'!A:J,2,FALSE)))</f>
        <v/>
      </c>
      <c r="H1278" s="141" t="str">
        <f>IF(ISERROR(VLOOKUP(A1278,'Cadastro-Estoque'!A:J,1,FALSE)),"",VLOOKUP(A1278,'Cadastro-Estoque'!A:J,3,FALSE))</f>
        <v/>
      </c>
    </row>
    <row r="1279" spans="5:8">
      <c r="E1279" s="140" t="str">
        <f t="shared" si="19"/>
        <v/>
      </c>
      <c r="F1279" s="141" t="str">
        <f>IF(ISERROR(VLOOKUP(A1279,'Cadastro-Estoque'!A:J,1,FALSE)),"",VLOOKUP(A1279,'Cadastro-Estoque'!A:J,4,FALSE))</f>
        <v/>
      </c>
      <c r="G1279" s="141" t="str">
        <f>IF(ISBLANK(A1279),"",IF(ISERROR(VLOOKUP(A1279,'Cadastro-Estoque'!A:J,1,FALSE)),"Produto não cadastrado",VLOOKUP(A1279,'Cadastro-Estoque'!A:J,2,FALSE)))</f>
        <v/>
      </c>
      <c r="H1279" s="141" t="str">
        <f>IF(ISERROR(VLOOKUP(A1279,'Cadastro-Estoque'!A:J,1,FALSE)),"",VLOOKUP(A1279,'Cadastro-Estoque'!A:J,3,FALSE))</f>
        <v/>
      </c>
    </row>
    <row r="1280" spans="5:8">
      <c r="E1280" s="140" t="str">
        <f t="shared" si="19"/>
        <v/>
      </c>
      <c r="F1280" s="141" t="str">
        <f>IF(ISERROR(VLOOKUP(A1280,'Cadastro-Estoque'!A:J,1,FALSE)),"",VLOOKUP(A1280,'Cadastro-Estoque'!A:J,4,FALSE))</f>
        <v/>
      </c>
      <c r="G1280" s="141" t="str">
        <f>IF(ISBLANK(A1280),"",IF(ISERROR(VLOOKUP(A1280,'Cadastro-Estoque'!A:J,1,FALSE)),"Produto não cadastrado",VLOOKUP(A1280,'Cadastro-Estoque'!A:J,2,FALSE)))</f>
        <v/>
      </c>
      <c r="H1280" s="141" t="str">
        <f>IF(ISERROR(VLOOKUP(A1280,'Cadastro-Estoque'!A:J,1,FALSE)),"",VLOOKUP(A1280,'Cadastro-Estoque'!A:J,3,FALSE))</f>
        <v/>
      </c>
    </row>
    <row r="1281" spans="5:8">
      <c r="E1281" s="140" t="str">
        <f t="shared" si="19"/>
        <v/>
      </c>
      <c r="F1281" s="141" t="str">
        <f>IF(ISERROR(VLOOKUP(A1281,'Cadastro-Estoque'!A:J,1,FALSE)),"",VLOOKUP(A1281,'Cadastro-Estoque'!A:J,4,FALSE))</f>
        <v/>
      </c>
      <c r="G1281" s="141" t="str">
        <f>IF(ISBLANK(A1281),"",IF(ISERROR(VLOOKUP(A1281,'Cadastro-Estoque'!A:J,1,FALSE)),"Produto não cadastrado",VLOOKUP(A1281,'Cadastro-Estoque'!A:J,2,FALSE)))</f>
        <v/>
      </c>
      <c r="H1281" s="141" t="str">
        <f>IF(ISERROR(VLOOKUP(A1281,'Cadastro-Estoque'!A:J,1,FALSE)),"",VLOOKUP(A1281,'Cadastro-Estoque'!A:J,3,FALSE))</f>
        <v/>
      </c>
    </row>
    <row r="1282" spans="5:8">
      <c r="E1282" s="140" t="str">
        <f t="shared" si="19"/>
        <v/>
      </c>
      <c r="F1282" s="141" t="str">
        <f>IF(ISERROR(VLOOKUP(A1282,'Cadastro-Estoque'!A:J,1,FALSE)),"",VLOOKUP(A1282,'Cadastro-Estoque'!A:J,4,FALSE))</f>
        <v/>
      </c>
      <c r="G1282" s="141" t="str">
        <f>IF(ISBLANK(A1282),"",IF(ISERROR(VLOOKUP(A1282,'Cadastro-Estoque'!A:J,1,FALSE)),"Produto não cadastrado",VLOOKUP(A1282,'Cadastro-Estoque'!A:J,2,FALSE)))</f>
        <v/>
      </c>
      <c r="H1282" s="141" t="str">
        <f>IF(ISERROR(VLOOKUP(A1282,'Cadastro-Estoque'!A:J,1,FALSE)),"",VLOOKUP(A1282,'Cadastro-Estoque'!A:J,3,FALSE))</f>
        <v/>
      </c>
    </row>
    <row r="1283" spans="5:8">
      <c r="E1283" s="140" t="str">
        <f t="shared" si="19"/>
        <v/>
      </c>
      <c r="F1283" s="141" t="str">
        <f>IF(ISERROR(VLOOKUP(A1283,'Cadastro-Estoque'!A:J,1,FALSE)),"",VLOOKUP(A1283,'Cadastro-Estoque'!A:J,4,FALSE))</f>
        <v/>
      </c>
      <c r="G1283" s="141" t="str">
        <f>IF(ISBLANK(A1283),"",IF(ISERROR(VLOOKUP(A1283,'Cadastro-Estoque'!A:J,1,FALSE)),"Produto não cadastrado",VLOOKUP(A1283,'Cadastro-Estoque'!A:J,2,FALSE)))</f>
        <v/>
      </c>
      <c r="H1283" s="141" t="str">
        <f>IF(ISERROR(VLOOKUP(A1283,'Cadastro-Estoque'!A:J,1,FALSE)),"",VLOOKUP(A1283,'Cadastro-Estoque'!A:J,3,FALSE))</f>
        <v/>
      </c>
    </row>
    <row r="1284" spans="5:8">
      <c r="E1284" s="140" t="str">
        <f t="shared" ref="E1284:E1347" si="20">IF(ISBLANK(A1284),"",C1284*D1284)</f>
        <v/>
      </c>
      <c r="F1284" s="141" t="str">
        <f>IF(ISERROR(VLOOKUP(A1284,'Cadastro-Estoque'!A:J,1,FALSE)),"",VLOOKUP(A1284,'Cadastro-Estoque'!A:J,4,FALSE))</f>
        <v/>
      </c>
      <c r="G1284" s="141" t="str">
        <f>IF(ISBLANK(A1284),"",IF(ISERROR(VLOOKUP(A1284,'Cadastro-Estoque'!A:J,1,FALSE)),"Produto não cadastrado",VLOOKUP(A1284,'Cadastro-Estoque'!A:J,2,FALSE)))</f>
        <v/>
      </c>
      <c r="H1284" s="141" t="str">
        <f>IF(ISERROR(VLOOKUP(A1284,'Cadastro-Estoque'!A:J,1,FALSE)),"",VLOOKUP(A1284,'Cadastro-Estoque'!A:J,3,FALSE))</f>
        <v/>
      </c>
    </row>
    <row r="1285" spans="5:8">
      <c r="E1285" s="140" t="str">
        <f t="shared" si="20"/>
        <v/>
      </c>
      <c r="F1285" s="141" t="str">
        <f>IF(ISERROR(VLOOKUP(A1285,'Cadastro-Estoque'!A:J,1,FALSE)),"",VLOOKUP(A1285,'Cadastro-Estoque'!A:J,4,FALSE))</f>
        <v/>
      </c>
      <c r="G1285" s="141" t="str">
        <f>IF(ISBLANK(A1285),"",IF(ISERROR(VLOOKUP(A1285,'Cadastro-Estoque'!A:J,1,FALSE)),"Produto não cadastrado",VLOOKUP(A1285,'Cadastro-Estoque'!A:J,2,FALSE)))</f>
        <v/>
      </c>
      <c r="H1285" s="141" t="str">
        <f>IF(ISERROR(VLOOKUP(A1285,'Cadastro-Estoque'!A:J,1,FALSE)),"",VLOOKUP(A1285,'Cadastro-Estoque'!A:J,3,FALSE))</f>
        <v/>
      </c>
    </row>
    <row r="1286" spans="5:8">
      <c r="E1286" s="140" t="str">
        <f t="shared" si="20"/>
        <v/>
      </c>
      <c r="F1286" s="141" t="str">
        <f>IF(ISERROR(VLOOKUP(A1286,'Cadastro-Estoque'!A:J,1,FALSE)),"",VLOOKUP(A1286,'Cadastro-Estoque'!A:J,4,FALSE))</f>
        <v/>
      </c>
      <c r="G1286" s="141" t="str">
        <f>IF(ISBLANK(A1286),"",IF(ISERROR(VLOOKUP(A1286,'Cadastro-Estoque'!A:J,1,FALSE)),"Produto não cadastrado",VLOOKUP(A1286,'Cadastro-Estoque'!A:J,2,FALSE)))</f>
        <v/>
      </c>
      <c r="H1286" s="141" t="str">
        <f>IF(ISERROR(VLOOKUP(A1286,'Cadastro-Estoque'!A:J,1,FALSE)),"",VLOOKUP(A1286,'Cadastro-Estoque'!A:J,3,FALSE))</f>
        <v/>
      </c>
    </row>
    <row r="1287" spans="5:8">
      <c r="E1287" s="140" t="str">
        <f t="shared" si="20"/>
        <v/>
      </c>
      <c r="F1287" s="141" t="str">
        <f>IF(ISERROR(VLOOKUP(A1287,'Cadastro-Estoque'!A:J,1,FALSE)),"",VLOOKUP(A1287,'Cadastro-Estoque'!A:J,4,FALSE))</f>
        <v/>
      </c>
      <c r="G1287" s="141" t="str">
        <f>IF(ISBLANK(A1287),"",IF(ISERROR(VLOOKUP(A1287,'Cadastro-Estoque'!A:J,1,FALSE)),"Produto não cadastrado",VLOOKUP(A1287,'Cadastro-Estoque'!A:J,2,FALSE)))</f>
        <v/>
      </c>
      <c r="H1287" s="141" t="str">
        <f>IF(ISERROR(VLOOKUP(A1287,'Cadastro-Estoque'!A:J,1,FALSE)),"",VLOOKUP(A1287,'Cadastro-Estoque'!A:J,3,FALSE))</f>
        <v/>
      </c>
    </row>
    <row r="1288" spans="5:8">
      <c r="E1288" s="140" t="str">
        <f t="shared" si="20"/>
        <v/>
      </c>
      <c r="F1288" s="141" t="str">
        <f>IF(ISERROR(VLOOKUP(A1288,'Cadastro-Estoque'!A:J,1,FALSE)),"",VLOOKUP(A1288,'Cadastro-Estoque'!A:J,4,FALSE))</f>
        <v/>
      </c>
      <c r="G1288" s="141" t="str">
        <f>IF(ISBLANK(A1288),"",IF(ISERROR(VLOOKUP(A1288,'Cadastro-Estoque'!A:J,1,FALSE)),"Produto não cadastrado",VLOOKUP(A1288,'Cadastro-Estoque'!A:J,2,FALSE)))</f>
        <v/>
      </c>
      <c r="H1288" s="141" t="str">
        <f>IF(ISERROR(VLOOKUP(A1288,'Cadastro-Estoque'!A:J,1,FALSE)),"",VLOOKUP(A1288,'Cadastro-Estoque'!A:J,3,FALSE))</f>
        <v/>
      </c>
    </row>
    <row r="1289" spans="5:8">
      <c r="E1289" s="140" t="str">
        <f t="shared" si="20"/>
        <v/>
      </c>
      <c r="F1289" s="141" t="str">
        <f>IF(ISERROR(VLOOKUP(A1289,'Cadastro-Estoque'!A:J,1,FALSE)),"",VLOOKUP(A1289,'Cadastro-Estoque'!A:J,4,FALSE))</f>
        <v/>
      </c>
      <c r="G1289" s="141" t="str">
        <f>IF(ISBLANK(A1289),"",IF(ISERROR(VLOOKUP(A1289,'Cadastro-Estoque'!A:J,1,FALSE)),"Produto não cadastrado",VLOOKUP(A1289,'Cadastro-Estoque'!A:J,2,FALSE)))</f>
        <v/>
      </c>
      <c r="H1289" s="141" t="str">
        <f>IF(ISERROR(VLOOKUP(A1289,'Cadastro-Estoque'!A:J,1,FALSE)),"",VLOOKUP(A1289,'Cadastro-Estoque'!A:J,3,FALSE))</f>
        <v/>
      </c>
    </row>
    <row r="1290" spans="5:8">
      <c r="E1290" s="140" t="str">
        <f t="shared" si="20"/>
        <v/>
      </c>
      <c r="F1290" s="141" t="str">
        <f>IF(ISERROR(VLOOKUP(A1290,'Cadastro-Estoque'!A:J,1,FALSE)),"",VLOOKUP(A1290,'Cadastro-Estoque'!A:J,4,FALSE))</f>
        <v/>
      </c>
      <c r="G1290" s="141" t="str">
        <f>IF(ISBLANK(A1290),"",IF(ISERROR(VLOOKUP(A1290,'Cadastro-Estoque'!A:J,1,FALSE)),"Produto não cadastrado",VLOOKUP(A1290,'Cadastro-Estoque'!A:J,2,FALSE)))</f>
        <v/>
      </c>
      <c r="H1290" s="141" t="str">
        <f>IF(ISERROR(VLOOKUP(A1290,'Cadastro-Estoque'!A:J,1,FALSE)),"",VLOOKUP(A1290,'Cadastro-Estoque'!A:J,3,FALSE))</f>
        <v/>
      </c>
    </row>
    <row r="1291" spans="5:8">
      <c r="E1291" s="140" t="str">
        <f t="shared" si="20"/>
        <v/>
      </c>
      <c r="F1291" s="141" t="str">
        <f>IF(ISERROR(VLOOKUP(A1291,'Cadastro-Estoque'!A:J,1,FALSE)),"",VLOOKUP(A1291,'Cadastro-Estoque'!A:J,4,FALSE))</f>
        <v/>
      </c>
      <c r="G1291" s="141" t="str">
        <f>IF(ISBLANK(A1291),"",IF(ISERROR(VLOOKUP(A1291,'Cadastro-Estoque'!A:J,1,FALSE)),"Produto não cadastrado",VLOOKUP(A1291,'Cadastro-Estoque'!A:J,2,FALSE)))</f>
        <v/>
      </c>
      <c r="H1291" s="141" t="str">
        <f>IF(ISERROR(VLOOKUP(A1291,'Cadastro-Estoque'!A:J,1,FALSE)),"",VLOOKUP(A1291,'Cadastro-Estoque'!A:J,3,FALSE))</f>
        <v/>
      </c>
    </row>
    <row r="1292" spans="5:8">
      <c r="E1292" s="140" t="str">
        <f t="shared" si="20"/>
        <v/>
      </c>
      <c r="F1292" s="141" t="str">
        <f>IF(ISERROR(VLOOKUP(A1292,'Cadastro-Estoque'!A:J,1,FALSE)),"",VLOOKUP(A1292,'Cadastro-Estoque'!A:J,4,FALSE))</f>
        <v/>
      </c>
      <c r="G1292" s="141" t="str">
        <f>IF(ISBLANK(A1292),"",IF(ISERROR(VLOOKUP(A1292,'Cadastro-Estoque'!A:J,1,FALSE)),"Produto não cadastrado",VLOOKUP(A1292,'Cadastro-Estoque'!A:J,2,FALSE)))</f>
        <v/>
      </c>
      <c r="H1292" s="141" t="str">
        <f>IF(ISERROR(VLOOKUP(A1292,'Cadastro-Estoque'!A:J,1,FALSE)),"",VLOOKUP(A1292,'Cadastro-Estoque'!A:J,3,FALSE))</f>
        <v/>
      </c>
    </row>
    <row r="1293" spans="5:8">
      <c r="E1293" s="140" t="str">
        <f t="shared" si="20"/>
        <v/>
      </c>
      <c r="F1293" s="141" t="str">
        <f>IF(ISERROR(VLOOKUP(A1293,'Cadastro-Estoque'!A:J,1,FALSE)),"",VLOOKUP(A1293,'Cadastro-Estoque'!A:J,4,FALSE))</f>
        <v/>
      </c>
      <c r="G1293" s="141" t="str">
        <f>IF(ISBLANK(A1293),"",IF(ISERROR(VLOOKUP(A1293,'Cadastro-Estoque'!A:J,1,FALSE)),"Produto não cadastrado",VLOOKUP(A1293,'Cadastro-Estoque'!A:J,2,FALSE)))</f>
        <v/>
      </c>
      <c r="H1293" s="141" t="str">
        <f>IF(ISERROR(VLOOKUP(A1293,'Cadastro-Estoque'!A:J,1,FALSE)),"",VLOOKUP(A1293,'Cadastro-Estoque'!A:J,3,FALSE))</f>
        <v/>
      </c>
    </row>
    <row r="1294" spans="5:8">
      <c r="E1294" s="140" t="str">
        <f t="shared" si="20"/>
        <v/>
      </c>
      <c r="F1294" s="141" t="str">
        <f>IF(ISERROR(VLOOKUP(A1294,'Cadastro-Estoque'!A:J,1,FALSE)),"",VLOOKUP(A1294,'Cadastro-Estoque'!A:J,4,FALSE))</f>
        <v/>
      </c>
      <c r="G1294" s="141" t="str">
        <f>IF(ISBLANK(A1294),"",IF(ISERROR(VLOOKUP(A1294,'Cadastro-Estoque'!A:J,1,FALSE)),"Produto não cadastrado",VLOOKUP(A1294,'Cadastro-Estoque'!A:J,2,FALSE)))</f>
        <v/>
      </c>
      <c r="H1294" s="141" t="str">
        <f>IF(ISERROR(VLOOKUP(A1294,'Cadastro-Estoque'!A:J,1,FALSE)),"",VLOOKUP(A1294,'Cadastro-Estoque'!A:J,3,FALSE))</f>
        <v/>
      </c>
    </row>
    <row r="1295" spans="5:8">
      <c r="E1295" s="140" t="str">
        <f t="shared" si="20"/>
        <v/>
      </c>
      <c r="F1295" s="141" t="str">
        <f>IF(ISERROR(VLOOKUP(A1295,'Cadastro-Estoque'!A:J,1,FALSE)),"",VLOOKUP(A1295,'Cadastro-Estoque'!A:J,4,FALSE))</f>
        <v/>
      </c>
      <c r="G1295" s="141" t="str">
        <f>IF(ISBLANK(A1295),"",IF(ISERROR(VLOOKUP(A1295,'Cadastro-Estoque'!A:J,1,FALSE)),"Produto não cadastrado",VLOOKUP(A1295,'Cadastro-Estoque'!A:J,2,FALSE)))</f>
        <v/>
      </c>
      <c r="H1295" s="141" t="str">
        <f>IF(ISERROR(VLOOKUP(A1295,'Cadastro-Estoque'!A:J,1,FALSE)),"",VLOOKUP(A1295,'Cadastro-Estoque'!A:J,3,FALSE))</f>
        <v/>
      </c>
    </row>
    <row r="1296" spans="5:8">
      <c r="E1296" s="140" t="str">
        <f t="shared" si="20"/>
        <v/>
      </c>
      <c r="F1296" s="141" t="str">
        <f>IF(ISERROR(VLOOKUP(A1296,'Cadastro-Estoque'!A:J,1,FALSE)),"",VLOOKUP(A1296,'Cadastro-Estoque'!A:J,4,FALSE))</f>
        <v/>
      </c>
      <c r="G1296" s="141" t="str">
        <f>IF(ISBLANK(A1296),"",IF(ISERROR(VLOOKUP(A1296,'Cadastro-Estoque'!A:J,1,FALSE)),"Produto não cadastrado",VLOOKUP(A1296,'Cadastro-Estoque'!A:J,2,FALSE)))</f>
        <v/>
      </c>
      <c r="H1296" s="141" t="str">
        <f>IF(ISERROR(VLOOKUP(A1296,'Cadastro-Estoque'!A:J,1,FALSE)),"",VLOOKUP(A1296,'Cadastro-Estoque'!A:J,3,FALSE))</f>
        <v/>
      </c>
    </row>
    <row r="1297" spans="5:8">
      <c r="E1297" s="140" t="str">
        <f t="shared" si="20"/>
        <v/>
      </c>
      <c r="F1297" s="141" t="str">
        <f>IF(ISERROR(VLOOKUP(A1297,'Cadastro-Estoque'!A:J,1,FALSE)),"",VLOOKUP(A1297,'Cadastro-Estoque'!A:J,4,FALSE))</f>
        <v/>
      </c>
      <c r="G1297" s="141" t="str">
        <f>IF(ISBLANK(A1297),"",IF(ISERROR(VLOOKUP(A1297,'Cadastro-Estoque'!A:J,1,FALSE)),"Produto não cadastrado",VLOOKUP(A1297,'Cadastro-Estoque'!A:J,2,FALSE)))</f>
        <v/>
      </c>
      <c r="H1297" s="141" t="str">
        <f>IF(ISERROR(VLOOKUP(A1297,'Cadastro-Estoque'!A:J,1,FALSE)),"",VLOOKUP(A1297,'Cadastro-Estoque'!A:J,3,FALSE))</f>
        <v/>
      </c>
    </row>
    <row r="1298" spans="5:8">
      <c r="E1298" s="140" t="str">
        <f t="shared" si="20"/>
        <v/>
      </c>
      <c r="F1298" s="141" t="str">
        <f>IF(ISERROR(VLOOKUP(A1298,'Cadastro-Estoque'!A:J,1,FALSE)),"",VLOOKUP(A1298,'Cadastro-Estoque'!A:J,4,FALSE))</f>
        <v/>
      </c>
      <c r="G1298" s="141" t="str">
        <f>IF(ISBLANK(A1298),"",IF(ISERROR(VLOOKUP(A1298,'Cadastro-Estoque'!A:J,1,FALSE)),"Produto não cadastrado",VLOOKUP(A1298,'Cadastro-Estoque'!A:J,2,FALSE)))</f>
        <v/>
      </c>
      <c r="H1298" s="141" t="str">
        <f>IF(ISERROR(VLOOKUP(A1298,'Cadastro-Estoque'!A:J,1,FALSE)),"",VLOOKUP(A1298,'Cadastro-Estoque'!A:J,3,FALSE))</f>
        <v/>
      </c>
    </row>
    <row r="1299" spans="5:8">
      <c r="E1299" s="140" t="str">
        <f t="shared" si="20"/>
        <v/>
      </c>
      <c r="F1299" s="141" t="str">
        <f>IF(ISERROR(VLOOKUP(A1299,'Cadastro-Estoque'!A:J,1,FALSE)),"",VLOOKUP(A1299,'Cadastro-Estoque'!A:J,4,FALSE))</f>
        <v/>
      </c>
      <c r="G1299" s="141" t="str">
        <f>IF(ISBLANK(A1299),"",IF(ISERROR(VLOOKUP(A1299,'Cadastro-Estoque'!A:J,1,FALSE)),"Produto não cadastrado",VLOOKUP(A1299,'Cadastro-Estoque'!A:J,2,FALSE)))</f>
        <v/>
      </c>
      <c r="H1299" s="141" t="str">
        <f>IF(ISERROR(VLOOKUP(A1299,'Cadastro-Estoque'!A:J,1,FALSE)),"",VLOOKUP(A1299,'Cadastro-Estoque'!A:J,3,FALSE))</f>
        <v/>
      </c>
    </row>
    <row r="1300" spans="5:8">
      <c r="E1300" s="140" t="str">
        <f t="shared" si="20"/>
        <v/>
      </c>
      <c r="F1300" s="141" t="str">
        <f>IF(ISERROR(VLOOKUP(A1300,'Cadastro-Estoque'!A:J,1,FALSE)),"",VLOOKUP(A1300,'Cadastro-Estoque'!A:J,4,FALSE))</f>
        <v/>
      </c>
      <c r="G1300" s="141" t="str">
        <f>IF(ISBLANK(A1300),"",IF(ISERROR(VLOOKUP(A1300,'Cadastro-Estoque'!A:J,1,FALSE)),"Produto não cadastrado",VLOOKUP(A1300,'Cadastro-Estoque'!A:J,2,FALSE)))</f>
        <v/>
      </c>
      <c r="H1300" s="141" t="str">
        <f>IF(ISERROR(VLOOKUP(A1300,'Cadastro-Estoque'!A:J,1,FALSE)),"",VLOOKUP(A1300,'Cadastro-Estoque'!A:J,3,FALSE))</f>
        <v/>
      </c>
    </row>
    <row r="1301" spans="5:8">
      <c r="E1301" s="140" t="str">
        <f t="shared" si="20"/>
        <v/>
      </c>
      <c r="F1301" s="141" t="str">
        <f>IF(ISERROR(VLOOKUP(A1301,'Cadastro-Estoque'!A:J,1,FALSE)),"",VLOOKUP(A1301,'Cadastro-Estoque'!A:J,4,FALSE))</f>
        <v/>
      </c>
      <c r="G1301" s="141" t="str">
        <f>IF(ISBLANK(A1301),"",IF(ISERROR(VLOOKUP(A1301,'Cadastro-Estoque'!A:J,1,FALSE)),"Produto não cadastrado",VLOOKUP(A1301,'Cadastro-Estoque'!A:J,2,FALSE)))</f>
        <v/>
      </c>
      <c r="H1301" s="141" t="str">
        <f>IF(ISERROR(VLOOKUP(A1301,'Cadastro-Estoque'!A:J,1,FALSE)),"",VLOOKUP(A1301,'Cadastro-Estoque'!A:J,3,FALSE))</f>
        <v/>
      </c>
    </row>
    <row r="1302" spans="5:8">
      <c r="E1302" s="140" t="str">
        <f t="shared" si="20"/>
        <v/>
      </c>
      <c r="F1302" s="141" t="str">
        <f>IF(ISERROR(VLOOKUP(A1302,'Cadastro-Estoque'!A:J,1,FALSE)),"",VLOOKUP(A1302,'Cadastro-Estoque'!A:J,4,FALSE))</f>
        <v/>
      </c>
      <c r="G1302" s="141" t="str">
        <f>IF(ISBLANK(A1302),"",IF(ISERROR(VLOOKUP(A1302,'Cadastro-Estoque'!A:J,1,FALSE)),"Produto não cadastrado",VLOOKUP(A1302,'Cadastro-Estoque'!A:J,2,FALSE)))</f>
        <v/>
      </c>
      <c r="H1302" s="141" t="str">
        <f>IF(ISERROR(VLOOKUP(A1302,'Cadastro-Estoque'!A:J,1,FALSE)),"",VLOOKUP(A1302,'Cadastro-Estoque'!A:J,3,FALSE))</f>
        <v/>
      </c>
    </row>
    <row r="1303" spans="5:8">
      <c r="E1303" s="140" t="str">
        <f t="shared" si="20"/>
        <v/>
      </c>
      <c r="F1303" s="141" t="str">
        <f>IF(ISERROR(VLOOKUP(A1303,'Cadastro-Estoque'!A:J,1,FALSE)),"",VLOOKUP(A1303,'Cadastro-Estoque'!A:J,4,FALSE))</f>
        <v/>
      </c>
      <c r="G1303" s="141" t="str">
        <f>IF(ISBLANK(A1303),"",IF(ISERROR(VLOOKUP(A1303,'Cadastro-Estoque'!A:J,1,FALSE)),"Produto não cadastrado",VLOOKUP(A1303,'Cadastro-Estoque'!A:J,2,FALSE)))</f>
        <v/>
      </c>
      <c r="H1303" s="141" t="str">
        <f>IF(ISERROR(VLOOKUP(A1303,'Cadastro-Estoque'!A:J,1,FALSE)),"",VLOOKUP(A1303,'Cadastro-Estoque'!A:J,3,FALSE))</f>
        <v/>
      </c>
    </row>
    <row r="1304" spans="5:8">
      <c r="E1304" s="140" t="str">
        <f t="shared" si="20"/>
        <v/>
      </c>
      <c r="F1304" s="141" t="str">
        <f>IF(ISERROR(VLOOKUP(A1304,'Cadastro-Estoque'!A:J,1,FALSE)),"",VLOOKUP(A1304,'Cadastro-Estoque'!A:J,4,FALSE))</f>
        <v/>
      </c>
      <c r="G1304" s="141" t="str">
        <f>IF(ISBLANK(A1304),"",IF(ISERROR(VLOOKUP(A1304,'Cadastro-Estoque'!A:J,1,FALSE)),"Produto não cadastrado",VLOOKUP(A1304,'Cadastro-Estoque'!A:J,2,FALSE)))</f>
        <v/>
      </c>
      <c r="H1304" s="141" t="str">
        <f>IF(ISERROR(VLOOKUP(A1304,'Cadastro-Estoque'!A:J,1,FALSE)),"",VLOOKUP(A1304,'Cadastro-Estoque'!A:J,3,FALSE))</f>
        <v/>
      </c>
    </row>
    <row r="1305" spans="5:8">
      <c r="E1305" s="140" t="str">
        <f t="shared" si="20"/>
        <v/>
      </c>
      <c r="F1305" s="141" t="str">
        <f>IF(ISERROR(VLOOKUP(A1305,'Cadastro-Estoque'!A:J,1,FALSE)),"",VLOOKUP(A1305,'Cadastro-Estoque'!A:J,4,FALSE))</f>
        <v/>
      </c>
      <c r="G1305" s="141" t="str">
        <f>IF(ISBLANK(A1305),"",IF(ISERROR(VLOOKUP(A1305,'Cadastro-Estoque'!A:J,1,FALSE)),"Produto não cadastrado",VLOOKUP(A1305,'Cadastro-Estoque'!A:J,2,FALSE)))</f>
        <v/>
      </c>
      <c r="H1305" s="141" t="str">
        <f>IF(ISERROR(VLOOKUP(A1305,'Cadastro-Estoque'!A:J,1,FALSE)),"",VLOOKUP(A1305,'Cadastro-Estoque'!A:J,3,FALSE))</f>
        <v/>
      </c>
    </row>
    <row r="1306" spans="5:8">
      <c r="E1306" s="140" t="str">
        <f t="shared" si="20"/>
        <v/>
      </c>
      <c r="F1306" s="141" t="str">
        <f>IF(ISERROR(VLOOKUP(A1306,'Cadastro-Estoque'!A:J,1,FALSE)),"",VLOOKUP(A1306,'Cadastro-Estoque'!A:J,4,FALSE))</f>
        <v/>
      </c>
      <c r="G1306" s="141" t="str">
        <f>IF(ISBLANK(A1306),"",IF(ISERROR(VLOOKUP(A1306,'Cadastro-Estoque'!A:J,1,FALSE)),"Produto não cadastrado",VLOOKUP(A1306,'Cadastro-Estoque'!A:J,2,FALSE)))</f>
        <v/>
      </c>
      <c r="H1306" s="141" t="str">
        <f>IF(ISERROR(VLOOKUP(A1306,'Cadastro-Estoque'!A:J,1,FALSE)),"",VLOOKUP(A1306,'Cadastro-Estoque'!A:J,3,FALSE))</f>
        <v/>
      </c>
    </row>
    <row r="1307" spans="5:8">
      <c r="E1307" s="140" t="str">
        <f t="shared" si="20"/>
        <v/>
      </c>
      <c r="F1307" s="141" t="str">
        <f>IF(ISERROR(VLOOKUP(A1307,'Cadastro-Estoque'!A:J,1,FALSE)),"",VLOOKUP(A1307,'Cadastro-Estoque'!A:J,4,FALSE))</f>
        <v/>
      </c>
      <c r="G1307" s="141" t="str">
        <f>IF(ISBLANK(A1307),"",IF(ISERROR(VLOOKUP(A1307,'Cadastro-Estoque'!A:J,1,FALSE)),"Produto não cadastrado",VLOOKUP(A1307,'Cadastro-Estoque'!A:J,2,FALSE)))</f>
        <v/>
      </c>
      <c r="H1307" s="141" t="str">
        <f>IF(ISERROR(VLOOKUP(A1307,'Cadastro-Estoque'!A:J,1,FALSE)),"",VLOOKUP(A1307,'Cadastro-Estoque'!A:J,3,FALSE))</f>
        <v/>
      </c>
    </row>
    <row r="1308" spans="5:8">
      <c r="E1308" s="140" t="str">
        <f t="shared" si="20"/>
        <v/>
      </c>
      <c r="F1308" s="141" t="str">
        <f>IF(ISERROR(VLOOKUP(A1308,'Cadastro-Estoque'!A:J,1,FALSE)),"",VLOOKUP(A1308,'Cadastro-Estoque'!A:J,4,FALSE))</f>
        <v/>
      </c>
      <c r="G1308" s="141" t="str">
        <f>IF(ISBLANK(A1308),"",IF(ISERROR(VLOOKUP(A1308,'Cadastro-Estoque'!A:J,1,FALSE)),"Produto não cadastrado",VLOOKUP(A1308,'Cadastro-Estoque'!A:J,2,FALSE)))</f>
        <v/>
      </c>
      <c r="H1308" s="141" t="str">
        <f>IF(ISERROR(VLOOKUP(A1308,'Cadastro-Estoque'!A:J,1,FALSE)),"",VLOOKUP(A1308,'Cadastro-Estoque'!A:J,3,FALSE))</f>
        <v/>
      </c>
    </row>
    <row r="1309" spans="5:8">
      <c r="E1309" s="140" t="str">
        <f t="shared" si="20"/>
        <v/>
      </c>
      <c r="F1309" s="141" t="str">
        <f>IF(ISERROR(VLOOKUP(A1309,'Cadastro-Estoque'!A:J,1,FALSE)),"",VLOOKUP(A1309,'Cadastro-Estoque'!A:J,4,FALSE))</f>
        <v/>
      </c>
      <c r="G1309" s="141" t="str">
        <f>IF(ISBLANK(A1309),"",IF(ISERROR(VLOOKUP(A1309,'Cadastro-Estoque'!A:J,1,FALSE)),"Produto não cadastrado",VLOOKUP(A1309,'Cadastro-Estoque'!A:J,2,FALSE)))</f>
        <v/>
      </c>
      <c r="H1309" s="141" t="str">
        <f>IF(ISERROR(VLOOKUP(A1309,'Cadastro-Estoque'!A:J,1,FALSE)),"",VLOOKUP(A1309,'Cadastro-Estoque'!A:J,3,FALSE))</f>
        <v/>
      </c>
    </row>
    <row r="1310" spans="5:8">
      <c r="E1310" s="140" t="str">
        <f t="shared" si="20"/>
        <v/>
      </c>
      <c r="F1310" s="141" t="str">
        <f>IF(ISERROR(VLOOKUP(A1310,'Cadastro-Estoque'!A:J,1,FALSE)),"",VLOOKUP(A1310,'Cadastro-Estoque'!A:J,4,FALSE))</f>
        <v/>
      </c>
      <c r="G1310" s="141" t="str">
        <f>IF(ISBLANK(A1310),"",IF(ISERROR(VLOOKUP(A1310,'Cadastro-Estoque'!A:J,1,FALSE)),"Produto não cadastrado",VLOOKUP(A1310,'Cadastro-Estoque'!A:J,2,FALSE)))</f>
        <v/>
      </c>
      <c r="H1310" s="141" t="str">
        <f>IF(ISERROR(VLOOKUP(A1310,'Cadastro-Estoque'!A:J,1,FALSE)),"",VLOOKUP(A1310,'Cadastro-Estoque'!A:J,3,FALSE))</f>
        <v/>
      </c>
    </row>
    <row r="1311" spans="5:8">
      <c r="E1311" s="140" t="str">
        <f t="shared" si="20"/>
        <v/>
      </c>
      <c r="F1311" s="141" t="str">
        <f>IF(ISERROR(VLOOKUP(A1311,'Cadastro-Estoque'!A:J,1,FALSE)),"",VLOOKUP(A1311,'Cadastro-Estoque'!A:J,4,FALSE))</f>
        <v/>
      </c>
      <c r="G1311" s="141" t="str">
        <f>IF(ISBLANK(A1311),"",IF(ISERROR(VLOOKUP(A1311,'Cadastro-Estoque'!A:J,1,FALSE)),"Produto não cadastrado",VLOOKUP(A1311,'Cadastro-Estoque'!A:J,2,FALSE)))</f>
        <v/>
      </c>
      <c r="H1311" s="141" t="str">
        <f>IF(ISERROR(VLOOKUP(A1311,'Cadastro-Estoque'!A:J,1,FALSE)),"",VLOOKUP(A1311,'Cadastro-Estoque'!A:J,3,FALSE))</f>
        <v/>
      </c>
    </row>
    <row r="1312" spans="5:8">
      <c r="E1312" s="140" t="str">
        <f t="shared" si="20"/>
        <v/>
      </c>
      <c r="F1312" s="141" t="str">
        <f>IF(ISERROR(VLOOKUP(A1312,'Cadastro-Estoque'!A:J,1,FALSE)),"",VLOOKUP(A1312,'Cadastro-Estoque'!A:J,4,FALSE))</f>
        <v/>
      </c>
      <c r="G1312" s="141" t="str">
        <f>IF(ISBLANK(A1312),"",IF(ISERROR(VLOOKUP(A1312,'Cadastro-Estoque'!A:J,1,FALSE)),"Produto não cadastrado",VLOOKUP(A1312,'Cadastro-Estoque'!A:J,2,FALSE)))</f>
        <v/>
      </c>
      <c r="H1312" s="141" t="str">
        <f>IF(ISERROR(VLOOKUP(A1312,'Cadastro-Estoque'!A:J,1,FALSE)),"",VLOOKUP(A1312,'Cadastro-Estoque'!A:J,3,FALSE))</f>
        <v/>
      </c>
    </row>
    <row r="1313" spans="5:8">
      <c r="E1313" s="140" t="str">
        <f t="shared" si="20"/>
        <v/>
      </c>
      <c r="F1313" s="141" t="str">
        <f>IF(ISERROR(VLOOKUP(A1313,'Cadastro-Estoque'!A:J,1,FALSE)),"",VLOOKUP(A1313,'Cadastro-Estoque'!A:J,4,FALSE))</f>
        <v/>
      </c>
      <c r="G1313" s="141" t="str">
        <f>IF(ISBLANK(A1313),"",IF(ISERROR(VLOOKUP(A1313,'Cadastro-Estoque'!A:J,1,FALSE)),"Produto não cadastrado",VLOOKUP(A1313,'Cadastro-Estoque'!A:J,2,FALSE)))</f>
        <v/>
      </c>
      <c r="H1313" s="141" t="str">
        <f>IF(ISERROR(VLOOKUP(A1313,'Cadastro-Estoque'!A:J,1,FALSE)),"",VLOOKUP(A1313,'Cadastro-Estoque'!A:J,3,FALSE))</f>
        <v/>
      </c>
    </row>
    <row r="1314" spans="5:8">
      <c r="E1314" s="140" t="str">
        <f t="shared" si="20"/>
        <v/>
      </c>
      <c r="F1314" s="141" t="str">
        <f>IF(ISERROR(VLOOKUP(A1314,'Cadastro-Estoque'!A:J,1,FALSE)),"",VLOOKUP(A1314,'Cadastro-Estoque'!A:J,4,FALSE))</f>
        <v/>
      </c>
      <c r="G1314" s="141" t="str">
        <f>IF(ISBLANK(A1314),"",IF(ISERROR(VLOOKUP(A1314,'Cadastro-Estoque'!A:J,1,FALSE)),"Produto não cadastrado",VLOOKUP(A1314,'Cadastro-Estoque'!A:J,2,FALSE)))</f>
        <v/>
      </c>
      <c r="H1314" s="141" t="str">
        <f>IF(ISERROR(VLOOKUP(A1314,'Cadastro-Estoque'!A:J,1,FALSE)),"",VLOOKUP(A1314,'Cadastro-Estoque'!A:J,3,FALSE))</f>
        <v/>
      </c>
    </row>
    <row r="1315" spans="5:8">
      <c r="E1315" s="140" t="str">
        <f t="shared" si="20"/>
        <v/>
      </c>
      <c r="F1315" s="141" t="str">
        <f>IF(ISERROR(VLOOKUP(A1315,'Cadastro-Estoque'!A:J,1,FALSE)),"",VLOOKUP(A1315,'Cadastro-Estoque'!A:J,4,FALSE))</f>
        <v/>
      </c>
      <c r="G1315" s="141" t="str">
        <f>IF(ISBLANK(A1315),"",IF(ISERROR(VLOOKUP(A1315,'Cadastro-Estoque'!A:J,1,FALSE)),"Produto não cadastrado",VLOOKUP(A1315,'Cadastro-Estoque'!A:J,2,FALSE)))</f>
        <v/>
      </c>
      <c r="H1315" s="141" t="str">
        <f>IF(ISERROR(VLOOKUP(A1315,'Cadastro-Estoque'!A:J,1,FALSE)),"",VLOOKUP(A1315,'Cadastro-Estoque'!A:J,3,FALSE))</f>
        <v/>
      </c>
    </row>
    <row r="1316" spans="5:8">
      <c r="E1316" s="140" t="str">
        <f t="shared" si="20"/>
        <v/>
      </c>
      <c r="F1316" s="141" t="str">
        <f>IF(ISERROR(VLOOKUP(A1316,'Cadastro-Estoque'!A:J,1,FALSE)),"",VLOOKUP(A1316,'Cadastro-Estoque'!A:J,4,FALSE))</f>
        <v/>
      </c>
      <c r="G1316" s="141" t="str">
        <f>IF(ISBLANK(A1316),"",IF(ISERROR(VLOOKUP(A1316,'Cadastro-Estoque'!A:J,1,FALSE)),"Produto não cadastrado",VLOOKUP(A1316,'Cadastro-Estoque'!A:J,2,FALSE)))</f>
        <v/>
      </c>
      <c r="H1316" s="141" t="str">
        <f>IF(ISERROR(VLOOKUP(A1316,'Cadastro-Estoque'!A:J,1,FALSE)),"",VLOOKUP(A1316,'Cadastro-Estoque'!A:J,3,FALSE))</f>
        <v/>
      </c>
    </row>
    <row r="1317" spans="5:8">
      <c r="E1317" s="140" t="str">
        <f t="shared" si="20"/>
        <v/>
      </c>
      <c r="F1317" s="141" t="str">
        <f>IF(ISERROR(VLOOKUP(A1317,'Cadastro-Estoque'!A:J,1,FALSE)),"",VLOOKUP(A1317,'Cadastro-Estoque'!A:J,4,FALSE))</f>
        <v/>
      </c>
      <c r="G1317" s="141" t="str">
        <f>IF(ISBLANK(A1317),"",IF(ISERROR(VLOOKUP(A1317,'Cadastro-Estoque'!A:J,1,FALSE)),"Produto não cadastrado",VLOOKUP(A1317,'Cadastro-Estoque'!A:J,2,FALSE)))</f>
        <v/>
      </c>
      <c r="H1317" s="141" t="str">
        <f>IF(ISERROR(VLOOKUP(A1317,'Cadastro-Estoque'!A:J,1,FALSE)),"",VLOOKUP(A1317,'Cadastro-Estoque'!A:J,3,FALSE))</f>
        <v/>
      </c>
    </row>
    <row r="1318" spans="5:8">
      <c r="E1318" s="140" t="str">
        <f t="shared" si="20"/>
        <v/>
      </c>
      <c r="F1318" s="141" t="str">
        <f>IF(ISERROR(VLOOKUP(A1318,'Cadastro-Estoque'!A:J,1,FALSE)),"",VLOOKUP(A1318,'Cadastro-Estoque'!A:J,4,FALSE))</f>
        <v/>
      </c>
      <c r="G1318" s="141" t="str">
        <f>IF(ISBLANK(A1318),"",IF(ISERROR(VLOOKUP(A1318,'Cadastro-Estoque'!A:J,1,FALSE)),"Produto não cadastrado",VLOOKUP(A1318,'Cadastro-Estoque'!A:J,2,FALSE)))</f>
        <v/>
      </c>
      <c r="H1318" s="141" t="str">
        <f>IF(ISERROR(VLOOKUP(A1318,'Cadastro-Estoque'!A:J,1,FALSE)),"",VLOOKUP(A1318,'Cadastro-Estoque'!A:J,3,FALSE))</f>
        <v/>
      </c>
    </row>
    <row r="1319" spans="5:8">
      <c r="E1319" s="140" t="str">
        <f t="shared" si="20"/>
        <v/>
      </c>
      <c r="F1319" s="141" t="str">
        <f>IF(ISERROR(VLOOKUP(A1319,'Cadastro-Estoque'!A:J,1,FALSE)),"",VLOOKUP(A1319,'Cadastro-Estoque'!A:J,4,FALSE))</f>
        <v/>
      </c>
      <c r="G1319" s="141" t="str">
        <f>IF(ISBLANK(A1319),"",IF(ISERROR(VLOOKUP(A1319,'Cadastro-Estoque'!A:J,1,FALSE)),"Produto não cadastrado",VLOOKUP(A1319,'Cadastro-Estoque'!A:J,2,FALSE)))</f>
        <v/>
      </c>
      <c r="H1319" s="141" t="str">
        <f>IF(ISERROR(VLOOKUP(A1319,'Cadastro-Estoque'!A:J,1,FALSE)),"",VLOOKUP(A1319,'Cadastro-Estoque'!A:J,3,FALSE))</f>
        <v/>
      </c>
    </row>
    <row r="1320" spans="5:8">
      <c r="E1320" s="140" t="str">
        <f t="shared" si="20"/>
        <v/>
      </c>
      <c r="F1320" s="141" t="str">
        <f>IF(ISERROR(VLOOKUP(A1320,'Cadastro-Estoque'!A:J,1,FALSE)),"",VLOOKUP(A1320,'Cadastro-Estoque'!A:J,4,FALSE))</f>
        <v/>
      </c>
      <c r="G1320" s="141" t="str">
        <f>IF(ISBLANK(A1320),"",IF(ISERROR(VLOOKUP(A1320,'Cadastro-Estoque'!A:J,1,FALSE)),"Produto não cadastrado",VLOOKUP(A1320,'Cadastro-Estoque'!A:J,2,FALSE)))</f>
        <v/>
      </c>
      <c r="H1320" s="141" t="str">
        <f>IF(ISERROR(VLOOKUP(A1320,'Cadastro-Estoque'!A:J,1,FALSE)),"",VLOOKUP(A1320,'Cadastro-Estoque'!A:J,3,FALSE))</f>
        <v/>
      </c>
    </row>
    <row r="1321" spans="5:8">
      <c r="E1321" s="140" t="str">
        <f t="shared" si="20"/>
        <v/>
      </c>
      <c r="F1321" s="141" t="str">
        <f>IF(ISERROR(VLOOKUP(A1321,'Cadastro-Estoque'!A:J,1,FALSE)),"",VLOOKUP(A1321,'Cadastro-Estoque'!A:J,4,FALSE))</f>
        <v/>
      </c>
      <c r="G1321" s="141" t="str">
        <f>IF(ISBLANK(A1321),"",IF(ISERROR(VLOOKUP(A1321,'Cadastro-Estoque'!A:J,1,FALSE)),"Produto não cadastrado",VLOOKUP(A1321,'Cadastro-Estoque'!A:J,2,FALSE)))</f>
        <v/>
      </c>
      <c r="H1321" s="141" t="str">
        <f>IF(ISERROR(VLOOKUP(A1321,'Cadastro-Estoque'!A:J,1,FALSE)),"",VLOOKUP(A1321,'Cadastro-Estoque'!A:J,3,FALSE))</f>
        <v/>
      </c>
    </row>
    <row r="1322" spans="5:8">
      <c r="E1322" s="140" t="str">
        <f t="shared" si="20"/>
        <v/>
      </c>
      <c r="F1322" s="141" t="str">
        <f>IF(ISERROR(VLOOKUP(A1322,'Cadastro-Estoque'!A:J,1,FALSE)),"",VLOOKUP(A1322,'Cadastro-Estoque'!A:J,4,FALSE))</f>
        <v/>
      </c>
      <c r="G1322" s="141" t="str">
        <f>IF(ISBLANK(A1322),"",IF(ISERROR(VLOOKUP(A1322,'Cadastro-Estoque'!A:J,1,FALSE)),"Produto não cadastrado",VLOOKUP(A1322,'Cadastro-Estoque'!A:J,2,FALSE)))</f>
        <v/>
      </c>
      <c r="H1322" s="141" t="str">
        <f>IF(ISERROR(VLOOKUP(A1322,'Cadastro-Estoque'!A:J,1,FALSE)),"",VLOOKUP(A1322,'Cadastro-Estoque'!A:J,3,FALSE))</f>
        <v/>
      </c>
    </row>
    <row r="1323" spans="5:8">
      <c r="E1323" s="140" t="str">
        <f t="shared" si="20"/>
        <v/>
      </c>
      <c r="F1323" s="141" t="str">
        <f>IF(ISERROR(VLOOKUP(A1323,'Cadastro-Estoque'!A:J,1,FALSE)),"",VLOOKUP(A1323,'Cadastro-Estoque'!A:J,4,FALSE))</f>
        <v/>
      </c>
      <c r="G1323" s="141" t="str">
        <f>IF(ISBLANK(A1323),"",IF(ISERROR(VLOOKUP(A1323,'Cadastro-Estoque'!A:J,1,FALSE)),"Produto não cadastrado",VLOOKUP(A1323,'Cadastro-Estoque'!A:J,2,FALSE)))</f>
        <v/>
      </c>
      <c r="H1323" s="141" t="str">
        <f>IF(ISERROR(VLOOKUP(A1323,'Cadastro-Estoque'!A:J,1,FALSE)),"",VLOOKUP(A1323,'Cadastro-Estoque'!A:J,3,FALSE))</f>
        <v/>
      </c>
    </row>
    <row r="1324" spans="5:8">
      <c r="E1324" s="140" t="str">
        <f t="shared" si="20"/>
        <v/>
      </c>
      <c r="F1324" s="141" t="str">
        <f>IF(ISERROR(VLOOKUP(A1324,'Cadastro-Estoque'!A:J,1,FALSE)),"",VLOOKUP(A1324,'Cadastro-Estoque'!A:J,4,FALSE))</f>
        <v/>
      </c>
      <c r="G1324" s="141" t="str">
        <f>IF(ISBLANK(A1324),"",IF(ISERROR(VLOOKUP(A1324,'Cadastro-Estoque'!A:J,1,FALSE)),"Produto não cadastrado",VLOOKUP(A1324,'Cadastro-Estoque'!A:J,2,FALSE)))</f>
        <v/>
      </c>
      <c r="H1324" s="141" t="str">
        <f>IF(ISERROR(VLOOKUP(A1324,'Cadastro-Estoque'!A:J,1,FALSE)),"",VLOOKUP(A1324,'Cadastro-Estoque'!A:J,3,FALSE))</f>
        <v/>
      </c>
    </row>
    <row r="1325" spans="5:8">
      <c r="E1325" s="140" t="str">
        <f t="shared" si="20"/>
        <v/>
      </c>
      <c r="F1325" s="141" t="str">
        <f>IF(ISERROR(VLOOKUP(A1325,'Cadastro-Estoque'!A:J,1,FALSE)),"",VLOOKUP(A1325,'Cadastro-Estoque'!A:J,4,FALSE))</f>
        <v/>
      </c>
      <c r="G1325" s="141" t="str">
        <f>IF(ISBLANK(A1325),"",IF(ISERROR(VLOOKUP(A1325,'Cadastro-Estoque'!A:J,1,FALSE)),"Produto não cadastrado",VLOOKUP(A1325,'Cadastro-Estoque'!A:J,2,FALSE)))</f>
        <v/>
      </c>
      <c r="H1325" s="141" t="str">
        <f>IF(ISERROR(VLOOKUP(A1325,'Cadastro-Estoque'!A:J,1,FALSE)),"",VLOOKUP(A1325,'Cadastro-Estoque'!A:J,3,FALSE))</f>
        <v/>
      </c>
    </row>
    <row r="1326" spans="5:8">
      <c r="E1326" s="140" t="str">
        <f t="shared" si="20"/>
        <v/>
      </c>
      <c r="F1326" s="141" t="str">
        <f>IF(ISERROR(VLOOKUP(A1326,'Cadastro-Estoque'!A:J,1,FALSE)),"",VLOOKUP(A1326,'Cadastro-Estoque'!A:J,4,FALSE))</f>
        <v/>
      </c>
      <c r="G1326" s="141" t="str">
        <f>IF(ISBLANK(A1326),"",IF(ISERROR(VLOOKUP(A1326,'Cadastro-Estoque'!A:J,1,FALSE)),"Produto não cadastrado",VLOOKUP(A1326,'Cadastro-Estoque'!A:J,2,FALSE)))</f>
        <v/>
      </c>
      <c r="H1326" s="141" t="str">
        <f>IF(ISERROR(VLOOKUP(A1326,'Cadastro-Estoque'!A:J,1,FALSE)),"",VLOOKUP(A1326,'Cadastro-Estoque'!A:J,3,FALSE))</f>
        <v/>
      </c>
    </row>
    <row r="1327" spans="5:8">
      <c r="E1327" s="140" t="str">
        <f t="shared" si="20"/>
        <v/>
      </c>
      <c r="F1327" s="141" t="str">
        <f>IF(ISERROR(VLOOKUP(A1327,'Cadastro-Estoque'!A:J,1,FALSE)),"",VLOOKUP(A1327,'Cadastro-Estoque'!A:J,4,FALSE))</f>
        <v/>
      </c>
      <c r="G1327" s="141" t="str">
        <f>IF(ISBLANK(A1327),"",IF(ISERROR(VLOOKUP(A1327,'Cadastro-Estoque'!A:J,1,FALSE)),"Produto não cadastrado",VLOOKUP(A1327,'Cadastro-Estoque'!A:J,2,FALSE)))</f>
        <v/>
      </c>
      <c r="H1327" s="141" t="str">
        <f>IF(ISERROR(VLOOKUP(A1327,'Cadastro-Estoque'!A:J,1,FALSE)),"",VLOOKUP(A1327,'Cadastro-Estoque'!A:J,3,FALSE))</f>
        <v/>
      </c>
    </row>
    <row r="1328" spans="5:8">
      <c r="E1328" s="140" t="str">
        <f t="shared" si="20"/>
        <v/>
      </c>
      <c r="F1328" s="141" t="str">
        <f>IF(ISERROR(VLOOKUP(A1328,'Cadastro-Estoque'!A:J,1,FALSE)),"",VLOOKUP(A1328,'Cadastro-Estoque'!A:J,4,FALSE))</f>
        <v/>
      </c>
      <c r="G1328" s="141" t="str">
        <f>IF(ISBLANK(A1328),"",IF(ISERROR(VLOOKUP(A1328,'Cadastro-Estoque'!A:J,1,FALSE)),"Produto não cadastrado",VLOOKUP(A1328,'Cadastro-Estoque'!A:J,2,FALSE)))</f>
        <v/>
      </c>
      <c r="H1328" s="141" t="str">
        <f>IF(ISERROR(VLOOKUP(A1328,'Cadastro-Estoque'!A:J,1,FALSE)),"",VLOOKUP(A1328,'Cadastro-Estoque'!A:J,3,FALSE))</f>
        <v/>
      </c>
    </row>
    <row r="1329" spans="5:8">
      <c r="E1329" s="140" t="str">
        <f t="shared" si="20"/>
        <v/>
      </c>
      <c r="F1329" s="141" t="str">
        <f>IF(ISERROR(VLOOKUP(A1329,'Cadastro-Estoque'!A:J,1,FALSE)),"",VLOOKUP(A1329,'Cadastro-Estoque'!A:J,4,FALSE))</f>
        <v/>
      </c>
      <c r="G1329" s="141" t="str">
        <f>IF(ISBLANK(A1329),"",IF(ISERROR(VLOOKUP(A1329,'Cadastro-Estoque'!A:J,1,FALSE)),"Produto não cadastrado",VLOOKUP(A1329,'Cadastro-Estoque'!A:J,2,FALSE)))</f>
        <v/>
      </c>
      <c r="H1329" s="141" t="str">
        <f>IF(ISERROR(VLOOKUP(A1329,'Cadastro-Estoque'!A:J,1,FALSE)),"",VLOOKUP(A1329,'Cadastro-Estoque'!A:J,3,FALSE))</f>
        <v/>
      </c>
    </row>
    <row r="1330" spans="5:8">
      <c r="E1330" s="140" t="str">
        <f t="shared" si="20"/>
        <v/>
      </c>
      <c r="F1330" s="141" t="str">
        <f>IF(ISERROR(VLOOKUP(A1330,'Cadastro-Estoque'!A:J,1,FALSE)),"",VLOOKUP(A1330,'Cadastro-Estoque'!A:J,4,FALSE))</f>
        <v/>
      </c>
      <c r="G1330" s="141" t="str">
        <f>IF(ISBLANK(A1330),"",IF(ISERROR(VLOOKUP(A1330,'Cadastro-Estoque'!A:J,1,FALSE)),"Produto não cadastrado",VLOOKUP(A1330,'Cadastro-Estoque'!A:J,2,FALSE)))</f>
        <v/>
      </c>
      <c r="H1330" s="141" t="str">
        <f>IF(ISERROR(VLOOKUP(A1330,'Cadastro-Estoque'!A:J,1,FALSE)),"",VLOOKUP(A1330,'Cadastro-Estoque'!A:J,3,FALSE))</f>
        <v/>
      </c>
    </row>
    <row r="1331" spans="5:8">
      <c r="E1331" s="140" t="str">
        <f t="shared" si="20"/>
        <v/>
      </c>
      <c r="F1331" s="141" t="str">
        <f>IF(ISERROR(VLOOKUP(A1331,'Cadastro-Estoque'!A:J,1,FALSE)),"",VLOOKUP(A1331,'Cadastro-Estoque'!A:J,4,FALSE))</f>
        <v/>
      </c>
      <c r="G1331" s="141" t="str">
        <f>IF(ISBLANK(A1331),"",IF(ISERROR(VLOOKUP(A1331,'Cadastro-Estoque'!A:J,1,FALSE)),"Produto não cadastrado",VLOOKUP(A1331,'Cadastro-Estoque'!A:J,2,FALSE)))</f>
        <v/>
      </c>
      <c r="H1331" s="141" t="str">
        <f>IF(ISERROR(VLOOKUP(A1331,'Cadastro-Estoque'!A:J,1,FALSE)),"",VLOOKUP(A1331,'Cadastro-Estoque'!A:J,3,FALSE))</f>
        <v/>
      </c>
    </row>
    <row r="1332" spans="5:8">
      <c r="E1332" s="140" t="str">
        <f t="shared" si="20"/>
        <v/>
      </c>
      <c r="F1332" s="141" t="str">
        <f>IF(ISERROR(VLOOKUP(A1332,'Cadastro-Estoque'!A:J,1,FALSE)),"",VLOOKUP(A1332,'Cadastro-Estoque'!A:J,4,FALSE))</f>
        <v/>
      </c>
      <c r="G1332" s="141" t="str">
        <f>IF(ISBLANK(A1332),"",IF(ISERROR(VLOOKUP(A1332,'Cadastro-Estoque'!A:J,1,FALSE)),"Produto não cadastrado",VLOOKUP(A1332,'Cadastro-Estoque'!A:J,2,FALSE)))</f>
        <v/>
      </c>
      <c r="H1332" s="141" t="str">
        <f>IF(ISERROR(VLOOKUP(A1332,'Cadastro-Estoque'!A:J,1,FALSE)),"",VLOOKUP(A1332,'Cadastro-Estoque'!A:J,3,FALSE))</f>
        <v/>
      </c>
    </row>
    <row r="1333" spans="5:8">
      <c r="E1333" s="140" t="str">
        <f t="shared" si="20"/>
        <v/>
      </c>
      <c r="F1333" s="141" t="str">
        <f>IF(ISERROR(VLOOKUP(A1333,'Cadastro-Estoque'!A:J,1,FALSE)),"",VLOOKUP(A1333,'Cadastro-Estoque'!A:J,4,FALSE))</f>
        <v/>
      </c>
      <c r="G1333" s="141" t="str">
        <f>IF(ISBLANK(A1333),"",IF(ISERROR(VLOOKUP(A1333,'Cadastro-Estoque'!A:J,1,FALSE)),"Produto não cadastrado",VLOOKUP(A1333,'Cadastro-Estoque'!A:J,2,FALSE)))</f>
        <v/>
      </c>
      <c r="H1333" s="141" t="str">
        <f>IF(ISERROR(VLOOKUP(A1333,'Cadastro-Estoque'!A:J,1,FALSE)),"",VLOOKUP(A1333,'Cadastro-Estoque'!A:J,3,FALSE))</f>
        <v/>
      </c>
    </row>
    <row r="1334" spans="5:8">
      <c r="E1334" s="140" t="str">
        <f t="shared" si="20"/>
        <v/>
      </c>
      <c r="F1334" s="141" t="str">
        <f>IF(ISERROR(VLOOKUP(A1334,'Cadastro-Estoque'!A:J,1,FALSE)),"",VLOOKUP(A1334,'Cadastro-Estoque'!A:J,4,FALSE))</f>
        <v/>
      </c>
      <c r="G1334" s="141" t="str">
        <f>IF(ISBLANK(A1334),"",IF(ISERROR(VLOOKUP(A1334,'Cadastro-Estoque'!A:J,1,FALSE)),"Produto não cadastrado",VLOOKUP(A1334,'Cadastro-Estoque'!A:J,2,FALSE)))</f>
        <v/>
      </c>
      <c r="H1334" s="141" t="str">
        <f>IF(ISERROR(VLOOKUP(A1334,'Cadastro-Estoque'!A:J,1,FALSE)),"",VLOOKUP(A1334,'Cadastro-Estoque'!A:J,3,FALSE))</f>
        <v/>
      </c>
    </row>
    <row r="1335" spans="5:8">
      <c r="E1335" s="140" t="str">
        <f t="shared" si="20"/>
        <v/>
      </c>
      <c r="F1335" s="141" t="str">
        <f>IF(ISERROR(VLOOKUP(A1335,'Cadastro-Estoque'!A:J,1,FALSE)),"",VLOOKUP(A1335,'Cadastro-Estoque'!A:J,4,FALSE))</f>
        <v/>
      </c>
      <c r="G1335" s="141" t="str">
        <f>IF(ISBLANK(A1335),"",IF(ISERROR(VLOOKUP(A1335,'Cadastro-Estoque'!A:J,1,FALSE)),"Produto não cadastrado",VLOOKUP(A1335,'Cadastro-Estoque'!A:J,2,FALSE)))</f>
        <v/>
      </c>
      <c r="H1335" s="141" t="str">
        <f>IF(ISERROR(VLOOKUP(A1335,'Cadastro-Estoque'!A:J,1,FALSE)),"",VLOOKUP(A1335,'Cadastro-Estoque'!A:J,3,FALSE))</f>
        <v/>
      </c>
    </row>
    <row r="1336" spans="5:8">
      <c r="E1336" s="140" t="str">
        <f t="shared" si="20"/>
        <v/>
      </c>
      <c r="F1336" s="141" t="str">
        <f>IF(ISERROR(VLOOKUP(A1336,'Cadastro-Estoque'!A:J,1,FALSE)),"",VLOOKUP(A1336,'Cadastro-Estoque'!A:J,4,FALSE))</f>
        <v/>
      </c>
      <c r="G1336" s="141" t="str">
        <f>IF(ISBLANK(A1336),"",IF(ISERROR(VLOOKUP(A1336,'Cadastro-Estoque'!A:J,1,FALSE)),"Produto não cadastrado",VLOOKUP(A1336,'Cadastro-Estoque'!A:J,2,FALSE)))</f>
        <v/>
      </c>
      <c r="H1336" s="141" t="str">
        <f>IF(ISERROR(VLOOKUP(A1336,'Cadastro-Estoque'!A:J,1,FALSE)),"",VLOOKUP(A1336,'Cadastro-Estoque'!A:J,3,FALSE))</f>
        <v/>
      </c>
    </row>
    <row r="1337" spans="5:8">
      <c r="E1337" s="140" t="str">
        <f t="shared" si="20"/>
        <v/>
      </c>
      <c r="F1337" s="141" t="str">
        <f>IF(ISERROR(VLOOKUP(A1337,'Cadastro-Estoque'!A:J,1,FALSE)),"",VLOOKUP(A1337,'Cadastro-Estoque'!A:J,4,FALSE))</f>
        <v/>
      </c>
      <c r="G1337" s="141" t="str">
        <f>IF(ISBLANK(A1337),"",IF(ISERROR(VLOOKUP(A1337,'Cadastro-Estoque'!A:J,1,FALSE)),"Produto não cadastrado",VLOOKUP(A1337,'Cadastro-Estoque'!A:J,2,FALSE)))</f>
        <v/>
      </c>
      <c r="H1337" s="141" t="str">
        <f>IF(ISERROR(VLOOKUP(A1337,'Cadastro-Estoque'!A:J,1,FALSE)),"",VLOOKUP(A1337,'Cadastro-Estoque'!A:J,3,FALSE))</f>
        <v/>
      </c>
    </row>
    <row r="1338" spans="5:8">
      <c r="E1338" s="140" t="str">
        <f t="shared" si="20"/>
        <v/>
      </c>
      <c r="F1338" s="141" t="str">
        <f>IF(ISERROR(VLOOKUP(A1338,'Cadastro-Estoque'!A:J,1,FALSE)),"",VLOOKUP(A1338,'Cadastro-Estoque'!A:J,4,FALSE))</f>
        <v/>
      </c>
      <c r="G1338" s="141" t="str">
        <f>IF(ISBLANK(A1338),"",IF(ISERROR(VLOOKUP(A1338,'Cadastro-Estoque'!A:J,1,FALSE)),"Produto não cadastrado",VLOOKUP(A1338,'Cadastro-Estoque'!A:J,2,FALSE)))</f>
        <v/>
      </c>
      <c r="H1338" s="141" t="str">
        <f>IF(ISERROR(VLOOKUP(A1338,'Cadastro-Estoque'!A:J,1,FALSE)),"",VLOOKUP(A1338,'Cadastro-Estoque'!A:J,3,FALSE))</f>
        <v/>
      </c>
    </row>
    <row r="1339" spans="5:8">
      <c r="E1339" s="140" t="str">
        <f t="shared" si="20"/>
        <v/>
      </c>
      <c r="F1339" s="141" t="str">
        <f>IF(ISERROR(VLOOKUP(A1339,'Cadastro-Estoque'!A:J,1,FALSE)),"",VLOOKUP(A1339,'Cadastro-Estoque'!A:J,4,FALSE))</f>
        <v/>
      </c>
      <c r="G1339" s="141" t="str">
        <f>IF(ISBLANK(A1339),"",IF(ISERROR(VLOOKUP(A1339,'Cadastro-Estoque'!A:J,1,FALSE)),"Produto não cadastrado",VLOOKUP(A1339,'Cadastro-Estoque'!A:J,2,FALSE)))</f>
        <v/>
      </c>
      <c r="H1339" s="141" t="str">
        <f>IF(ISERROR(VLOOKUP(A1339,'Cadastro-Estoque'!A:J,1,FALSE)),"",VLOOKUP(A1339,'Cadastro-Estoque'!A:J,3,FALSE))</f>
        <v/>
      </c>
    </row>
    <row r="1340" spans="5:8">
      <c r="E1340" s="140" t="str">
        <f t="shared" si="20"/>
        <v/>
      </c>
      <c r="F1340" s="141" t="str">
        <f>IF(ISERROR(VLOOKUP(A1340,'Cadastro-Estoque'!A:J,1,FALSE)),"",VLOOKUP(A1340,'Cadastro-Estoque'!A:J,4,FALSE))</f>
        <v/>
      </c>
      <c r="G1340" s="141" t="str">
        <f>IF(ISBLANK(A1340),"",IF(ISERROR(VLOOKUP(A1340,'Cadastro-Estoque'!A:J,1,FALSE)),"Produto não cadastrado",VLOOKUP(A1340,'Cadastro-Estoque'!A:J,2,FALSE)))</f>
        <v/>
      </c>
      <c r="H1340" s="141" t="str">
        <f>IF(ISERROR(VLOOKUP(A1340,'Cadastro-Estoque'!A:J,1,FALSE)),"",VLOOKUP(A1340,'Cadastro-Estoque'!A:J,3,FALSE))</f>
        <v/>
      </c>
    </row>
    <row r="1341" spans="5:8">
      <c r="E1341" s="140" t="str">
        <f t="shared" si="20"/>
        <v/>
      </c>
      <c r="F1341" s="141" t="str">
        <f>IF(ISERROR(VLOOKUP(A1341,'Cadastro-Estoque'!A:J,1,FALSE)),"",VLOOKUP(A1341,'Cadastro-Estoque'!A:J,4,FALSE))</f>
        <v/>
      </c>
      <c r="G1341" s="141" t="str">
        <f>IF(ISBLANK(A1341),"",IF(ISERROR(VLOOKUP(A1341,'Cadastro-Estoque'!A:J,1,FALSE)),"Produto não cadastrado",VLOOKUP(A1341,'Cadastro-Estoque'!A:J,2,FALSE)))</f>
        <v/>
      </c>
      <c r="H1341" s="141" t="str">
        <f>IF(ISERROR(VLOOKUP(A1341,'Cadastro-Estoque'!A:J,1,FALSE)),"",VLOOKUP(A1341,'Cadastro-Estoque'!A:J,3,FALSE))</f>
        <v/>
      </c>
    </row>
    <row r="1342" spans="5:8">
      <c r="E1342" s="140" t="str">
        <f t="shared" si="20"/>
        <v/>
      </c>
      <c r="F1342" s="141" t="str">
        <f>IF(ISERROR(VLOOKUP(A1342,'Cadastro-Estoque'!A:J,1,FALSE)),"",VLOOKUP(A1342,'Cadastro-Estoque'!A:J,4,FALSE))</f>
        <v/>
      </c>
      <c r="G1342" s="141" t="str">
        <f>IF(ISBLANK(A1342),"",IF(ISERROR(VLOOKUP(A1342,'Cadastro-Estoque'!A:J,1,FALSE)),"Produto não cadastrado",VLOOKUP(A1342,'Cadastro-Estoque'!A:J,2,FALSE)))</f>
        <v/>
      </c>
      <c r="H1342" s="141" t="str">
        <f>IF(ISERROR(VLOOKUP(A1342,'Cadastro-Estoque'!A:J,1,FALSE)),"",VLOOKUP(A1342,'Cadastro-Estoque'!A:J,3,FALSE))</f>
        <v/>
      </c>
    </row>
    <row r="1343" spans="5:8">
      <c r="E1343" s="140" t="str">
        <f t="shared" si="20"/>
        <v/>
      </c>
      <c r="F1343" s="141" t="str">
        <f>IF(ISERROR(VLOOKUP(A1343,'Cadastro-Estoque'!A:J,1,FALSE)),"",VLOOKUP(A1343,'Cadastro-Estoque'!A:J,4,FALSE))</f>
        <v/>
      </c>
      <c r="G1343" s="141" t="str">
        <f>IF(ISBLANK(A1343),"",IF(ISERROR(VLOOKUP(A1343,'Cadastro-Estoque'!A:J,1,FALSE)),"Produto não cadastrado",VLOOKUP(A1343,'Cadastro-Estoque'!A:J,2,FALSE)))</f>
        <v/>
      </c>
      <c r="H1343" s="141" t="str">
        <f>IF(ISERROR(VLOOKUP(A1343,'Cadastro-Estoque'!A:J,1,FALSE)),"",VLOOKUP(A1343,'Cadastro-Estoque'!A:J,3,FALSE))</f>
        <v/>
      </c>
    </row>
    <row r="1344" spans="5:8">
      <c r="E1344" s="140" t="str">
        <f t="shared" si="20"/>
        <v/>
      </c>
      <c r="F1344" s="141" t="str">
        <f>IF(ISERROR(VLOOKUP(A1344,'Cadastro-Estoque'!A:J,1,FALSE)),"",VLOOKUP(A1344,'Cadastro-Estoque'!A:J,4,FALSE))</f>
        <v/>
      </c>
      <c r="G1344" s="141" t="str">
        <f>IF(ISBLANK(A1344),"",IF(ISERROR(VLOOKUP(A1344,'Cadastro-Estoque'!A:J,1,FALSE)),"Produto não cadastrado",VLOOKUP(A1344,'Cadastro-Estoque'!A:J,2,FALSE)))</f>
        <v/>
      </c>
      <c r="H1344" s="141" t="str">
        <f>IF(ISERROR(VLOOKUP(A1344,'Cadastro-Estoque'!A:J,1,FALSE)),"",VLOOKUP(A1344,'Cadastro-Estoque'!A:J,3,FALSE))</f>
        <v/>
      </c>
    </row>
    <row r="1345" spans="5:8">
      <c r="E1345" s="140" t="str">
        <f t="shared" si="20"/>
        <v/>
      </c>
      <c r="F1345" s="141" t="str">
        <f>IF(ISERROR(VLOOKUP(A1345,'Cadastro-Estoque'!A:J,1,FALSE)),"",VLOOKUP(A1345,'Cadastro-Estoque'!A:J,4,FALSE))</f>
        <v/>
      </c>
      <c r="G1345" s="141" t="str">
        <f>IF(ISBLANK(A1345),"",IF(ISERROR(VLOOKUP(A1345,'Cadastro-Estoque'!A:J,1,FALSE)),"Produto não cadastrado",VLOOKUP(A1345,'Cadastro-Estoque'!A:J,2,FALSE)))</f>
        <v/>
      </c>
      <c r="H1345" s="141" t="str">
        <f>IF(ISERROR(VLOOKUP(A1345,'Cadastro-Estoque'!A:J,1,FALSE)),"",VLOOKUP(A1345,'Cadastro-Estoque'!A:J,3,FALSE))</f>
        <v/>
      </c>
    </row>
    <row r="1346" spans="5:8">
      <c r="E1346" s="140" t="str">
        <f t="shared" si="20"/>
        <v/>
      </c>
      <c r="F1346" s="141" t="str">
        <f>IF(ISERROR(VLOOKUP(A1346,'Cadastro-Estoque'!A:J,1,FALSE)),"",VLOOKUP(A1346,'Cadastro-Estoque'!A:J,4,FALSE))</f>
        <v/>
      </c>
      <c r="G1346" s="141" t="str">
        <f>IF(ISBLANK(A1346),"",IF(ISERROR(VLOOKUP(A1346,'Cadastro-Estoque'!A:J,1,FALSE)),"Produto não cadastrado",VLOOKUP(A1346,'Cadastro-Estoque'!A:J,2,FALSE)))</f>
        <v/>
      </c>
      <c r="H1346" s="141" t="str">
        <f>IF(ISERROR(VLOOKUP(A1346,'Cadastro-Estoque'!A:J,1,FALSE)),"",VLOOKUP(A1346,'Cadastro-Estoque'!A:J,3,FALSE))</f>
        <v/>
      </c>
    </row>
    <row r="1347" spans="5:8">
      <c r="E1347" s="140" t="str">
        <f t="shared" si="20"/>
        <v/>
      </c>
      <c r="F1347" s="141" t="str">
        <f>IF(ISERROR(VLOOKUP(A1347,'Cadastro-Estoque'!A:J,1,FALSE)),"",VLOOKUP(A1347,'Cadastro-Estoque'!A:J,4,FALSE))</f>
        <v/>
      </c>
      <c r="G1347" s="141" t="str">
        <f>IF(ISBLANK(A1347),"",IF(ISERROR(VLOOKUP(A1347,'Cadastro-Estoque'!A:J,1,FALSE)),"Produto não cadastrado",VLOOKUP(A1347,'Cadastro-Estoque'!A:J,2,FALSE)))</f>
        <v/>
      </c>
      <c r="H1347" s="141" t="str">
        <f>IF(ISERROR(VLOOKUP(A1347,'Cadastro-Estoque'!A:J,1,FALSE)),"",VLOOKUP(A1347,'Cadastro-Estoque'!A:J,3,FALSE))</f>
        <v/>
      </c>
    </row>
    <row r="1348" spans="5:8">
      <c r="E1348" s="140" t="str">
        <f t="shared" ref="E1348:E1411" si="21">IF(ISBLANK(A1348),"",C1348*D1348)</f>
        <v/>
      </c>
      <c r="F1348" s="141" t="str">
        <f>IF(ISERROR(VLOOKUP(A1348,'Cadastro-Estoque'!A:J,1,FALSE)),"",VLOOKUP(A1348,'Cadastro-Estoque'!A:J,4,FALSE))</f>
        <v/>
      </c>
      <c r="G1348" s="141" t="str">
        <f>IF(ISBLANK(A1348),"",IF(ISERROR(VLOOKUP(A1348,'Cadastro-Estoque'!A:J,1,FALSE)),"Produto não cadastrado",VLOOKUP(A1348,'Cadastro-Estoque'!A:J,2,FALSE)))</f>
        <v/>
      </c>
      <c r="H1348" s="141" t="str">
        <f>IF(ISERROR(VLOOKUP(A1348,'Cadastro-Estoque'!A:J,1,FALSE)),"",VLOOKUP(A1348,'Cadastro-Estoque'!A:J,3,FALSE))</f>
        <v/>
      </c>
    </row>
    <row r="1349" spans="5:8">
      <c r="E1349" s="140" t="str">
        <f t="shared" si="21"/>
        <v/>
      </c>
      <c r="F1349" s="141" t="str">
        <f>IF(ISERROR(VLOOKUP(A1349,'Cadastro-Estoque'!A:J,1,FALSE)),"",VLOOKUP(A1349,'Cadastro-Estoque'!A:J,4,FALSE))</f>
        <v/>
      </c>
      <c r="G1349" s="141" t="str">
        <f>IF(ISBLANK(A1349),"",IF(ISERROR(VLOOKUP(A1349,'Cadastro-Estoque'!A:J,1,FALSE)),"Produto não cadastrado",VLOOKUP(A1349,'Cadastro-Estoque'!A:J,2,FALSE)))</f>
        <v/>
      </c>
      <c r="H1349" s="141" t="str">
        <f>IF(ISERROR(VLOOKUP(A1349,'Cadastro-Estoque'!A:J,1,FALSE)),"",VLOOKUP(A1349,'Cadastro-Estoque'!A:J,3,FALSE))</f>
        <v/>
      </c>
    </row>
    <row r="1350" spans="5:8">
      <c r="E1350" s="140" t="str">
        <f t="shared" si="21"/>
        <v/>
      </c>
      <c r="F1350" s="141" t="str">
        <f>IF(ISERROR(VLOOKUP(A1350,'Cadastro-Estoque'!A:J,1,FALSE)),"",VLOOKUP(A1350,'Cadastro-Estoque'!A:J,4,FALSE))</f>
        <v/>
      </c>
      <c r="G1350" s="141" t="str">
        <f>IF(ISBLANK(A1350),"",IF(ISERROR(VLOOKUP(A1350,'Cadastro-Estoque'!A:J,1,FALSE)),"Produto não cadastrado",VLOOKUP(A1350,'Cadastro-Estoque'!A:J,2,FALSE)))</f>
        <v/>
      </c>
      <c r="H1350" s="141" t="str">
        <f>IF(ISERROR(VLOOKUP(A1350,'Cadastro-Estoque'!A:J,1,FALSE)),"",VLOOKUP(A1350,'Cadastro-Estoque'!A:J,3,FALSE))</f>
        <v/>
      </c>
    </row>
    <row r="1351" spans="5:8">
      <c r="E1351" s="140" t="str">
        <f t="shared" si="21"/>
        <v/>
      </c>
      <c r="F1351" s="141" t="str">
        <f>IF(ISERROR(VLOOKUP(A1351,'Cadastro-Estoque'!A:J,1,FALSE)),"",VLOOKUP(A1351,'Cadastro-Estoque'!A:J,4,FALSE))</f>
        <v/>
      </c>
      <c r="G1351" s="141" t="str">
        <f>IF(ISBLANK(A1351),"",IF(ISERROR(VLOOKUP(A1351,'Cadastro-Estoque'!A:J,1,FALSE)),"Produto não cadastrado",VLOOKUP(A1351,'Cadastro-Estoque'!A:J,2,FALSE)))</f>
        <v/>
      </c>
      <c r="H1351" s="141" t="str">
        <f>IF(ISERROR(VLOOKUP(A1351,'Cadastro-Estoque'!A:J,1,FALSE)),"",VLOOKUP(A1351,'Cadastro-Estoque'!A:J,3,FALSE))</f>
        <v/>
      </c>
    </row>
    <row r="1352" spans="5:8">
      <c r="E1352" s="140" t="str">
        <f t="shared" si="21"/>
        <v/>
      </c>
      <c r="F1352" s="141" t="str">
        <f>IF(ISERROR(VLOOKUP(A1352,'Cadastro-Estoque'!A:J,1,FALSE)),"",VLOOKUP(A1352,'Cadastro-Estoque'!A:J,4,FALSE))</f>
        <v/>
      </c>
      <c r="G1352" s="141" t="str">
        <f>IF(ISBLANK(A1352),"",IF(ISERROR(VLOOKUP(A1352,'Cadastro-Estoque'!A:J,1,FALSE)),"Produto não cadastrado",VLOOKUP(A1352,'Cadastro-Estoque'!A:J,2,FALSE)))</f>
        <v/>
      </c>
      <c r="H1352" s="141" t="str">
        <f>IF(ISERROR(VLOOKUP(A1352,'Cadastro-Estoque'!A:J,1,FALSE)),"",VLOOKUP(A1352,'Cadastro-Estoque'!A:J,3,FALSE))</f>
        <v/>
      </c>
    </row>
    <row r="1353" spans="5:8">
      <c r="E1353" s="140" t="str">
        <f t="shared" si="21"/>
        <v/>
      </c>
      <c r="F1353" s="141" t="str">
        <f>IF(ISERROR(VLOOKUP(A1353,'Cadastro-Estoque'!A:J,1,FALSE)),"",VLOOKUP(A1353,'Cadastro-Estoque'!A:J,4,FALSE))</f>
        <v/>
      </c>
      <c r="G1353" s="141" t="str">
        <f>IF(ISBLANK(A1353),"",IF(ISERROR(VLOOKUP(A1353,'Cadastro-Estoque'!A:J,1,FALSE)),"Produto não cadastrado",VLOOKUP(A1353,'Cadastro-Estoque'!A:J,2,FALSE)))</f>
        <v/>
      </c>
      <c r="H1353" s="141" t="str">
        <f>IF(ISERROR(VLOOKUP(A1353,'Cadastro-Estoque'!A:J,1,FALSE)),"",VLOOKUP(A1353,'Cadastro-Estoque'!A:J,3,FALSE))</f>
        <v/>
      </c>
    </row>
    <row r="1354" spans="5:8">
      <c r="E1354" s="140" t="str">
        <f t="shared" si="21"/>
        <v/>
      </c>
      <c r="F1354" s="141" t="str">
        <f>IF(ISERROR(VLOOKUP(A1354,'Cadastro-Estoque'!A:J,1,FALSE)),"",VLOOKUP(A1354,'Cadastro-Estoque'!A:J,4,FALSE))</f>
        <v/>
      </c>
      <c r="G1354" s="141" t="str">
        <f>IF(ISBLANK(A1354),"",IF(ISERROR(VLOOKUP(A1354,'Cadastro-Estoque'!A:J,1,FALSE)),"Produto não cadastrado",VLOOKUP(A1354,'Cadastro-Estoque'!A:J,2,FALSE)))</f>
        <v/>
      </c>
      <c r="H1354" s="141" t="str">
        <f>IF(ISERROR(VLOOKUP(A1354,'Cadastro-Estoque'!A:J,1,FALSE)),"",VLOOKUP(A1354,'Cadastro-Estoque'!A:J,3,FALSE))</f>
        <v/>
      </c>
    </row>
    <row r="1355" spans="5:8">
      <c r="E1355" s="140" t="str">
        <f t="shared" si="21"/>
        <v/>
      </c>
      <c r="F1355" s="141" t="str">
        <f>IF(ISERROR(VLOOKUP(A1355,'Cadastro-Estoque'!A:J,1,FALSE)),"",VLOOKUP(A1355,'Cadastro-Estoque'!A:J,4,FALSE))</f>
        <v/>
      </c>
      <c r="G1355" s="141" t="str">
        <f>IF(ISBLANK(A1355),"",IF(ISERROR(VLOOKUP(A1355,'Cadastro-Estoque'!A:J,1,FALSE)),"Produto não cadastrado",VLOOKUP(A1355,'Cadastro-Estoque'!A:J,2,FALSE)))</f>
        <v/>
      </c>
      <c r="H1355" s="141" t="str">
        <f>IF(ISERROR(VLOOKUP(A1355,'Cadastro-Estoque'!A:J,1,FALSE)),"",VLOOKUP(A1355,'Cadastro-Estoque'!A:J,3,FALSE))</f>
        <v/>
      </c>
    </row>
    <row r="1356" spans="5:8">
      <c r="E1356" s="140" t="str">
        <f t="shared" si="21"/>
        <v/>
      </c>
      <c r="F1356" s="141" t="str">
        <f>IF(ISERROR(VLOOKUP(A1356,'Cadastro-Estoque'!A:J,1,FALSE)),"",VLOOKUP(A1356,'Cadastro-Estoque'!A:J,4,FALSE))</f>
        <v/>
      </c>
      <c r="G1356" s="141" t="str">
        <f>IF(ISBLANK(A1356),"",IF(ISERROR(VLOOKUP(A1356,'Cadastro-Estoque'!A:J,1,FALSE)),"Produto não cadastrado",VLOOKUP(A1356,'Cadastro-Estoque'!A:J,2,FALSE)))</f>
        <v/>
      </c>
      <c r="H1356" s="141" t="str">
        <f>IF(ISERROR(VLOOKUP(A1356,'Cadastro-Estoque'!A:J,1,FALSE)),"",VLOOKUP(A1356,'Cadastro-Estoque'!A:J,3,FALSE))</f>
        <v/>
      </c>
    </row>
    <row r="1357" spans="5:8">
      <c r="E1357" s="140" t="str">
        <f t="shared" si="21"/>
        <v/>
      </c>
      <c r="F1357" s="141" t="str">
        <f>IF(ISERROR(VLOOKUP(A1357,'Cadastro-Estoque'!A:J,1,FALSE)),"",VLOOKUP(A1357,'Cadastro-Estoque'!A:J,4,FALSE))</f>
        <v/>
      </c>
      <c r="G1357" s="141" t="str">
        <f>IF(ISBLANK(A1357),"",IF(ISERROR(VLOOKUP(A1357,'Cadastro-Estoque'!A:J,1,FALSE)),"Produto não cadastrado",VLOOKUP(A1357,'Cadastro-Estoque'!A:J,2,FALSE)))</f>
        <v/>
      </c>
      <c r="H1357" s="141" t="str">
        <f>IF(ISERROR(VLOOKUP(A1357,'Cadastro-Estoque'!A:J,1,FALSE)),"",VLOOKUP(A1357,'Cadastro-Estoque'!A:J,3,FALSE))</f>
        <v/>
      </c>
    </row>
    <row r="1358" spans="5:8">
      <c r="E1358" s="140" t="str">
        <f t="shared" si="21"/>
        <v/>
      </c>
      <c r="F1358" s="141" t="str">
        <f>IF(ISERROR(VLOOKUP(A1358,'Cadastro-Estoque'!A:J,1,FALSE)),"",VLOOKUP(A1358,'Cadastro-Estoque'!A:J,4,FALSE))</f>
        <v/>
      </c>
      <c r="G1358" s="141" t="str">
        <f>IF(ISBLANK(A1358),"",IF(ISERROR(VLOOKUP(A1358,'Cadastro-Estoque'!A:J,1,FALSE)),"Produto não cadastrado",VLOOKUP(A1358,'Cadastro-Estoque'!A:J,2,FALSE)))</f>
        <v/>
      </c>
      <c r="H1358" s="141" t="str">
        <f>IF(ISERROR(VLOOKUP(A1358,'Cadastro-Estoque'!A:J,1,FALSE)),"",VLOOKUP(A1358,'Cadastro-Estoque'!A:J,3,FALSE))</f>
        <v/>
      </c>
    </row>
    <row r="1359" spans="5:8">
      <c r="E1359" s="140" t="str">
        <f t="shared" si="21"/>
        <v/>
      </c>
      <c r="F1359" s="141" t="str">
        <f>IF(ISERROR(VLOOKUP(A1359,'Cadastro-Estoque'!A:J,1,FALSE)),"",VLOOKUP(A1359,'Cadastro-Estoque'!A:J,4,FALSE))</f>
        <v/>
      </c>
      <c r="G1359" s="141" t="str">
        <f>IF(ISBLANK(A1359),"",IF(ISERROR(VLOOKUP(A1359,'Cadastro-Estoque'!A:J,1,FALSE)),"Produto não cadastrado",VLOOKUP(A1359,'Cadastro-Estoque'!A:J,2,FALSE)))</f>
        <v/>
      </c>
      <c r="H1359" s="141" t="str">
        <f>IF(ISERROR(VLOOKUP(A1359,'Cadastro-Estoque'!A:J,1,FALSE)),"",VLOOKUP(A1359,'Cadastro-Estoque'!A:J,3,FALSE))</f>
        <v/>
      </c>
    </row>
    <row r="1360" spans="5:8">
      <c r="E1360" s="140" t="str">
        <f t="shared" si="21"/>
        <v/>
      </c>
      <c r="F1360" s="141" t="str">
        <f>IF(ISERROR(VLOOKUP(A1360,'Cadastro-Estoque'!A:J,1,FALSE)),"",VLOOKUP(A1360,'Cadastro-Estoque'!A:J,4,FALSE))</f>
        <v/>
      </c>
      <c r="G1360" s="141" t="str">
        <f>IF(ISBLANK(A1360),"",IF(ISERROR(VLOOKUP(A1360,'Cadastro-Estoque'!A:J,1,FALSE)),"Produto não cadastrado",VLOOKUP(A1360,'Cadastro-Estoque'!A:J,2,FALSE)))</f>
        <v/>
      </c>
      <c r="H1360" s="141" t="str">
        <f>IF(ISERROR(VLOOKUP(A1360,'Cadastro-Estoque'!A:J,1,FALSE)),"",VLOOKUP(A1360,'Cadastro-Estoque'!A:J,3,FALSE))</f>
        <v/>
      </c>
    </row>
    <row r="1361" spans="5:8">
      <c r="E1361" s="140" t="str">
        <f t="shared" si="21"/>
        <v/>
      </c>
      <c r="F1361" s="141" t="str">
        <f>IF(ISERROR(VLOOKUP(A1361,'Cadastro-Estoque'!A:J,1,FALSE)),"",VLOOKUP(A1361,'Cadastro-Estoque'!A:J,4,FALSE))</f>
        <v/>
      </c>
      <c r="G1361" s="141" t="str">
        <f>IF(ISBLANK(A1361),"",IF(ISERROR(VLOOKUP(A1361,'Cadastro-Estoque'!A:J,1,FALSE)),"Produto não cadastrado",VLOOKUP(A1361,'Cadastro-Estoque'!A:J,2,FALSE)))</f>
        <v/>
      </c>
      <c r="H1361" s="141" t="str">
        <f>IF(ISERROR(VLOOKUP(A1361,'Cadastro-Estoque'!A:J,1,FALSE)),"",VLOOKUP(A1361,'Cadastro-Estoque'!A:J,3,FALSE))</f>
        <v/>
      </c>
    </row>
    <row r="1362" spans="5:8">
      <c r="E1362" s="140" t="str">
        <f t="shared" si="21"/>
        <v/>
      </c>
      <c r="F1362" s="141" t="str">
        <f>IF(ISERROR(VLOOKUP(A1362,'Cadastro-Estoque'!A:J,1,FALSE)),"",VLOOKUP(A1362,'Cadastro-Estoque'!A:J,4,FALSE))</f>
        <v/>
      </c>
      <c r="G1362" s="141" t="str">
        <f>IF(ISBLANK(A1362),"",IF(ISERROR(VLOOKUP(A1362,'Cadastro-Estoque'!A:J,1,FALSE)),"Produto não cadastrado",VLOOKUP(A1362,'Cadastro-Estoque'!A:J,2,FALSE)))</f>
        <v/>
      </c>
      <c r="H1362" s="141" t="str">
        <f>IF(ISERROR(VLOOKUP(A1362,'Cadastro-Estoque'!A:J,1,FALSE)),"",VLOOKUP(A1362,'Cadastro-Estoque'!A:J,3,FALSE))</f>
        <v/>
      </c>
    </row>
    <row r="1363" spans="5:8">
      <c r="E1363" s="140" t="str">
        <f t="shared" si="21"/>
        <v/>
      </c>
      <c r="F1363" s="141" t="str">
        <f>IF(ISERROR(VLOOKUP(A1363,'Cadastro-Estoque'!A:J,1,FALSE)),"",VLOOKUP(A1363,'Cadastro-Estoque'!A:J,4,FALSE))</f>
        <v/>
      </c>
      <c r="G1363" s="141" t="str">
        <f>IF(ISBLANK(A1363),"",IF(ISERROR(VLOOKUP(A1363,'Cadastro-Estoque'!A:J,1,FALSE)),"Produto não cadastrado",VLOOKUP(A1363,'Cadastro-Estoque'!A:J,2,FALSE)))</f>
        <v/>
      </c>
      <c r="H1363" s="141" t="str">
        <f>IF(ISERROR(VLOOKUP(A1363,'Cadastro-Estoque'!A:J,1,FALSE)),"",VLOOKUP(A1363,'Cadastro-Estoque'!A:J,3,FALSE))</f>
        <v/>
      </c>
    </row>
    <row r="1364" spans="5:8">
      <c r="E1364" s="140" t="str">
        <f t="shared" si="21"/>
        <v/>
      </c>
      <c r="F1364" s="141" t="str">
        <f>IF(ISERROR(VLOOKUP(A1364,'Cadastro-Estoque'!A:J,1,FALSE)),"",VLOOKUP(A1364,'Cadastro-Estoque'!A:J,4,FALSE))</f>
        <v/>
      </c>
      <c r="G1364" s="141" t="str">
        <f>IF(ISBLANK(A1364),"",IF(ISERROR(VLOOKUP(A1364,'Cadastro-Estoque'!A:J,1,FALSE)),"Produto não cadastrado",VLOOKUP(A1364,'Cadastro-Estoque'!A:J,2,FALSE)))</f>
        <v/>
      </c>
      <c r="H1364" s="141" t="str">
        <f>IF(ISERROR(VLOOKUP(A1364,'Cadastro-Estoque'!A:J,1,FALSE)),"",VLOOKUP(A1364,'Cadastro-Estoque'!A:J,3,FALSE))</f>
        <v/>
      </c>
    </row>
    <row r="1365" spans="5:8">
      <c r="E1365" s="140" t="str">
        <f t="shared" si="21"/>
        <v/>
      </c>
      <c r="F1365" s="141" t="str">
        <f>IF(ISERROR(VLOOKUP(A1365,'Cadastro-Estoque'!A:J,1,FALSE)),"",VLOOKUP(A1365,'Cadastro-Estoque'!A:J,4,FALSE))</f>
        <v/>
      </c>
      <c r="G1365" s="141" t="str">
        <f>IF(ISBLANK(A1365),"",IF(ISERROR(VLOOKUP(A1365,'Cadastro-Estoque'!A:J,1,FALSE)),"Produto não cadastrado",VLOOKUP(A1365,'Cadastro-Estoque'!A:J,2,FALSE)))</f>
        <v/>
      </c>
      <c r="H1365" s="141" t="str">
        <f>IF(ISERROR(VLOOKUP(A1365,'Cadastro-Estoque'!A:J,1,FALSE)),"",VLOOKUP(A1365,'Cadastro-Estoque'!A:J,3,FALSE))</f>
        <v/>
      </c>
    </row>
    <row r="1366" spans="5:8">
      <c r="E1366" s="140" t="str">
        <f t="shared" si="21"/>
        <v/>
      </c>
      <c r="F1366" s="141" t="str">
        <f>IF(ISERROR(VLOOKUP(A1366,'Cadastro-Estoque'!A:J,1,FALSE)),"",VLOOKUP(A1366,'Cadastro-Estoque'!A:J,4,FALSE))</f>
        <v/>
      </c>
      <c r="G1366" s="141" t="str">
        <f>IF(ISBLANK(A1366),"",IF(ISERROR(VLOOKUP(A1366,'Cadastro-Estoque'!A:J,1,FALSE)),"Produto não cadastrado",VLOOKUP(A1366,'Cadastro-Estoque'!A:J,2,FALSE)))</f>
        <v/>
      </c>
      <c r="H1366" s="141" t="str">
        <f>IF(ISERROR(VLOOKUP(A1366,'Cadastro-Estoque'!A:J,1,FALSE)),"",VLOOKUP(A1366,'Cadastro-Estoque'!A:J,3,FALSE))</f>
        <v/>
      </c>
    </row>
    <row r="1367" spans="5:8">
      <c r="E1367" s="140" t="str">
        <f t="shared" si="21"/>
        <v/>
      </c>
      <c r="F1367" s="141" t="str">
        <f>IF(ISERROR(VLOOKUP(A1367,'Cadastro-Estoque'!A:J,1,FALSE)),"",VLOOKUP(A1367,'Cadastro-Estoque'!A:J,4,FALSE))</f>
        <v/>
      </c>
      <c r="G1367" s="141" t="str">
        <f>IF(ISBLANK(A1367),"",IF(ISERROR(VLOOKUP(A1367,'Cadastro-Estoque'!A:J,1,FALSE)),"Produto não cadastrado",VLOOKUP(A1367,'Cadastro-Estoque'!A:J,2,FALSE)))</f>
        <v/>
      </c>
      <c r="H1367" s="141" t="str">
        <f>IF(ISERROR(VLOOKUP(A1367,'Cadastro-Estoque'!A:J,1,FALSE)),"",VLOOKUP(A1367,'Cadastro-Estoque'!A:J,3,FALSE))</f>
        <v/>
      </c>
    </row>
    <row r="1368" spans="5:8">
      <c r="E1368" s="140" t="str">
        <f t="shared" si="21"/>
        <v/>
      </c>
      <c r="F1368" s="141" t="str">
        <f>IF(ISERROR(VLOOKUP(A1368,'Cadastro-Estoque'!A:J,1,FALSE)),"",VLOOKUP(A1368,'Cadastro-Estoque'!A:J,4,FALSE))</f>
        <v/>
      </c>
      <c r="G1368" s="141" t="str">
        <f>IF(ISBLANK(A1368),"",IF(ISERROR(VLOOKUP(A1368,'Cadastro-Estoque'!A:J,1,FALSE)),"Produto não cadastrado",VLOOKUP(A1368,'Cadastro-Estoque'!A:J,2,FALSE)))</f>
        <v/>
      </c>
      <c r="H1368" s="141" t="str">
        <f>IF(ISERROR(VLOOKUP(A1368,'Cadastro-Estoque'!A:J,1,FALSE)),"",VLOOKUP(A1368,'Cadastro-Estoque'!A:J,3,FALSE))</f>
        <v/>
      </c>
    </row>
    <row r="1369" spans="5:8">
      <c r="E1369" s="140" t="str">
        <f t="shared" si="21"/>
        <v/>
      </c>
      <c r="F1369" s="141" t="str">
        <f>IF(ISERROR(VLOOKUP(A1369,'Cadastro-Estoque'!A:J,1,FALSE)),"",VLOOKUP(A1369,'Cadastro-Estoque'!A:J,4,FALSE))</f>
        <v/>
      </c>
      <c r="G1369" s="141" t="str">
        <f>IF(ISBLANK(A1369),"",IF(ISERROR(VLOOKUP(A1369,'Cadastro-Estoque'!A:J,1,FALSE)),"Produto não cadastrado",VLOOKUP(A1369,'Cadastro-Estoque'!A:J,2,FALSE)))</f>
        <v/>
      </c>
      <c r="H1369" s="141" t="str">
        <f>IF(ISERROR(VLOOKUP(A1369,'Cadastro-Estoque'!A:J,1,FALSE)),"",VLOOKUP(A1369,'Cadastro-Estoque'!A:J,3,FALSE))</f>
        <v/>
      </c>
    </row>
    <row r="1370" spans="5:8">
      <c r="E1370" s="140" t="str">
        <f t="shared" si="21"/>
        <v/>
      </c>
      <c r="F1370" s="141" t="str">
        <f>IF(ISERROR(VLOOKUP(A1370,'Cadastro-Estoque'!A:J,1,FALSE)),"",VLOOKUP(A1370,'Cadastro-Estoque'!A:J,4,FALSE))</f>
        <v/>
      </c>
      <c r="G1370" s="141" t="str">
        <f>IF(ISBLANK(A1370),"",IF(ISERROR(VLOOKUP(A1370,'Cadastro-Estoque'!A:J,1,FALSE)),"Produto não cadastrado",VLOOKUP(A1370,'Cadastro-Estoque'!A:J,2,FALSE)))</f>
        <v/>
      </c>
      <c r="H1370" s="141" t="str">
        <f>IF(ISERROR(VLOOKUP(A1370,'Cadastro-Estoque'!A:J,1,FALSE)),"",VLOOKUP(A1370,'Cadastro-Estoque'!A:J,3,FALSE))</f>
        <v/>
      </c>
    </row>
    <row r="1371" spans="5:8">
      <c r="E1371" s="140" t="str">
        <f t="shared" si="21"/>
        <v/>
      </c>
      <c r="F1371" s="141" t="str">
        <f>IF(ISERROR(VLOOKUP(A1371,'Cadastro-Estoque'!A:J,1,FALSE)),"",VLOOKUP(A1371,'Cadastro-Estoque'!A:J,4,FALSE))</f>
        <v/>
      </c>
      <c r="G1371" s="141" t="str">
        <f>IF(ISBLANK(A1371),"",IF(ISERROR(VLOOKUP(A1371,'Cadastro-Estoque'!A:J,1,FALSE)),"Produto não cadastrado",VLOOKUP(A1371,'Cadastro-Estoque'!A:J,2,FALSE)))</f>
        <v/>
      </c>
      <c r="H1371" s="141" t="str">
        <f>IF(ISERROR(VLOOKUP(A1371,'Cadastro-Estoque'!A:J,1,FALSE)),"",VLOOKUP(A1371,'Cadastro-Estoque'!A:J,3,FALSE))</f>
        <v/>
      </c>
    </row>
    <row r="1372" spans="5:8">
      <c r="E1372" s="140" t="str">
        <f t="shared" si="21"/>
        <v/>
      </c>
      <c r="F1372" s="141" t="str">
        <f>IF(ISERROR(VLOOKUP(A1372,'Cadastro-Estoque'!A:J,1,FALSE)),"",VLOOKUP(A1372,'Cadastro-Estoque'!A:J,4,FALSE))</f>
        <v/>
      </c>
      <c r="G1372" s="141" t="str">
        <f>IF(ISBLANK(A1372),"",IF(ISERROR(VLOOKUP(A1372,'Cadastro-Estoque'!A:J,1,FALSE)),"Produto não cadastrado",VLOOKUP(A1372,'Cadastro-Estoque'!A:J,2,FALSE)))</f>
        <v/>
      </c>
      <c r="H1372" s="141" t="str">
        <f>IF(ISERROR(VLOOKUP(A1372,'Cadastro-Estoque'!A:J,1,FALSE)),"",VLOOKUP(A1372,'Cadastro-Estoque'!A:J,3,FALSE))</f>
        <v/>
      </c>
    </row>
    <row r="1373" spans="5:8">
      <c r="E1373" s="140" t="str">
        <f t="shared" si="21"/>
        <v/>
      </c>
      <c r="F1373" s="141" t="str">
        <f>IF(ISERROR(VLOOKUP(A1373,'Cadastro-Estoque'!A:J,1,FALSE)),"",VLOOKUP(A1373,'Cadastro-Estoque'!A:J,4,FALSE))</f>
        <v/>
      </c>
      <c r="G1373" s="141" t="str">
        <f>IF(ISBLANK(A1373),"",IF(ISERROR(VLOOKUP(A1373,'Cadastro-Estoque'!A:J,1,FALSE)),"Produto não cadastrado",VLOOKUP(A1373,'Cadastro-Estoque'!A:J,2,FALSE)))</f>
        <v/>
      </c>
      <c r="H1373" s="141" t="str">
        <f>IF(ISERROR(VLOOKUP(A1373,'Cadastro-Estoque'!A:J,1,FALSE)),"",VLOOKUP(A1373,'Cadastro-Estoque'!A:J,3,FALSE))</f>
        <v/>
      </c>
    </row>
    <row r="1374" spans="5:8">
      <c r="E1374" s="140" t="str">
        <f t="shared" si="21"/>
        <v/>
      </c>
      <c r="F1374" s="141" t="str">
        <f>IF(ISERROR(VLOOKUP(A1374,'Cadastro-Estoque'!A:J,1,FALSE)),"",VLOOKUP(A1374,'Cadastro-Estoque'!A:J,4,FALSE))</f>
        <v/>
      </c>
      <c r="G1374" s="141" t="str">
        <f>IF(ISBLANK(A1374),"",IF(ISERROR(VLOOKUP(A1374,'Cadastro-Estoque'!A:J,1,FALSE)),"Produto não cadastrado",VLOOKUP(A1374,'Cadastro-Estoque'!A:J,2,FALSE)))</f>
        <v/>
      </c>
      <c r="H1374" s="141" t="str">
        <f>IF(ISERROR(VLOOKUP(A1374,'Cadastro-Estoque'!A:J,1,FALSE)),"",VLOOKUP(A1374,'Cadastro-Estoque'!A:J,3,FALSE))</f>
        <v/>
      </c>
    </row>
    <row r="1375" spans="5:8">
      <c r="E1375" s="140" t="str">
        <f t="shared" si="21"/>
        <v/>
      </c>
      <c r="F1375" s="141" t="str">
        <f>IF(ISERROR(VLOOKUP(A1375,'Cadastro-Estoque'!A:J,1,FALSE)),"",VLOOKUP(A1375,'Cadastro-Estoque'!A:J,4,FALSE))</f>
        <v/>
      </c>
      <c r="G1375" s="141" t="str">
        <f>IF(ISBLANK(A1375),"",IF(ISERROR(VLOOKUP(A1375,'Cadastro-Estoque'!A:J,1,FALSE)),"Produto não cadastrado",VLOOKUP(A1375,'Cadastro-Estoque'!A:J,2,FALSE)))</f>
        <v/>
      </c>
      <c r="H1375" s="141" t="str">
        <f>IF(ISERROR(VLOOKUP(A1375,'Cadastro-Estoque'!A:J,1,FALSE)),"",VLOOKUP(A1375,'Cadastro-Estoque'!A:J,3,FALSE))</f>
        <v/>
      </c>
    </row>
    <row r="1376" spans="5:8">
      <c r="E1376" s="140" t="str">
        <f t="shared" si="21"/>
        <v/>
      </c>
      <c r="F1376" s="141" t="str">
        <f>IF(ISERROR(VLOOKUP(A1376,'Cadastro-Estoque'!A:J,1,FALSE)),"",VLOOKUP(A1376,'Cadastro-Estoque'!A:J,4,FALSE))</f>
        <v/>
      </c>
      <c r="G1376" s="141" t="str">
        <f>IF(ISBLANK(A1376),"",IF(ISERROR(VLOOKUP(A1376,'Cadastro-Estoque'!A:J,1,FALSE)),"Produto não cadastrado",VLOOKUP(A1376,'Cadastro-Estoque'!A:J,2,FALSE)))</f>
        <v/>
      </c>
      <c r="H1376" s="141" t="str">
        <f>IF(ISERROR(VLOOKUP(A1376,'Cadastro-Estoque'!A:J,1,FALSE)),"",VLOOKUP(A1376,'Cadastro-Estoque'!A:J,3,FALSE))</f>
        <v/>
      </c>
    </row>
    <row r="1377" spans="5:8">
      <c r="E1377" s="140" t="str">
        <f t="shared" si="21"/>
        <v/>
      </c>
      <c r="F1377" s="141" t="str">
        <f>IF(ISERROR(VLOOKUP(A1377,'Cadastro-Estoque'!A:J,1,FALSE)),"",VLOOKUP(A1377,'Cadastro-Estoque'!A:J,4,FALSE))</f>
        <v/>
      </c>
      <c r="G1377" s="141" t="str">
        <f>IF(ISBLANK(A1377),"",IF(ISERROR(VLOOKUP(A1377,'Cadastro-Estoque'!A:J,1,FALSE)),"Produto não cadastrado",VLOOKUP(A1377,'Cadastro-Estoque'!A:J,2,FALSE)))</f>
        <v/>
      </c>
      <c r="H1377" s="141" t="str">
        <f>IF(ISERROR(VLOOKUP(A1377,'Cadastro-Estoque'!A:J,1,FALSE)),"",VLOOKUP(A1377,'Cadastro-Estoque'!A:J,3,FALSE))</f>
        <v/>
      </c>
    </row>
    <row r="1378" spans="5:8">
      <c r="E1378" s="140" t="str">
        <f t="shared" si="21"/>
        <v/>
      </c>
      <c r="F1378" s="141" t="str">
        <f>IF(ISERROR(VLOOKUP(A1378,'Cadastro-Estoque'!A:J,1,FALSE)),"",VLOOKUP(A1378,'Cadastro-Estoque'!A:J,4,FALSE))</f>
        <v/>
      </c>
      <c r="G1378" s="141" t="str">
        <f>IF(ISBLANK(A1378),"",IF(ISERROR(VLOOKUP(A1378,'Cadastro-Estoque'!A:J,1,FALSE)),"Produto não cadastrado",VLOOKUP(A1378,'Cadastro-Estoque'!A:J,2,FALSE)))</f>
        <v/>
      </c>
      <c r="H1378" s="141" t="str">
        <f>IF(ISERROR(VLOOKUP(A1378,'Cadastro-Estoque'!A:J,1,FALSE)),"",VLOOKUP(A1378,'Cadastro-Estoque'!A:J,3,FALSE))</f>
        <v/>
      </c>
    </row>
    <row r="1379" spans="5:8">
      <c r="E1379" s="140" t="str">
        <f t="shared" si="21"/>
        <v/>
      </c>
      <c r="F1379" s="141" t="str">
        <f>IF(ISERROR(VLOOKUP(A1379,'Cadastro-Estoque'!A:J,1,FALSE)),"",VLOOKUP(A1379,'Cadastro-Estoque'!A:J,4,FALSE))</f>
        <v/>
      </c>
      <c r="G1379" s="141" t="str">
        <f>IF(ISBLANK(A1379),"",IF(ISERROR(VLOOKUP(A1379,'Cadastro-Estoque'!A:J,1,FALSE)),"Produto não cadastrado",VLOOKUP(A1379,'Cadastro-Estoque'!A:J,2,FALSE)))</f>
        <v/>
      </c>
      <c r="H1379" s="141" t="str">
        <f>IF(ISERROR(VLOOKUP(A1379,'Cadastro-Estoque'!A:J,1,FALSE)),"",VLOOKUP(A1379,'Cadastro-Estoque'!A:J,3,FALSE))</f>
        <v/>
      </c>
    </row>
    <row r="1380" spans="5:8">
      <c r="E1380" s="140" t="str">
        <f t="shared" si="21"/>
        <v/>
      </c>
      <c r="F1380" s="141" t="str">
        <f>IF(ISERROR(VLOOKUP(A1380,'Cadastro-Estoque'!A:J,1,FALSE)),"",VLOOKUP(A1380,'Cadastro-Estoque'!A:J,4,FALSE))</f>
        <v/>
      </c>
      <c r="G1380" s="141" t="str">
        <f>IF(ISBLANK(A1380),"",IF(ISERROR(VLOOKUP(A1380,'Cadastro-Estoque'!A:J,1,FALSE)),"Produto não cadastrado",VLOOKUP(A1380,'Cadastro-Estoque'!A:J,2,FALSE)))</f>
        <v/>
      </c>
      <c r="H1380" s="141" t="str">
        <f>IF(ISERROR(VLOOKUP(A1380,'Cadastro-Estoque'!A:J,1,FALSE)),"",VLOOKUP(A1380,'Cadastro-Estoque'!A:J,3,FALSE))</f>
        <v/>
      </c>
    </row>
    <row r="1381" spans="5:8">
      <c r="E1381" s="140" t="str">
        <f t="shared" si="21"/>
        <v/>
      </c>
      <c r="F1381" s="141" t="str">
        <f>IF(ISERROR(VLOOKUP(A1381,'Cadastro-Estoque'!A:J,1,FALSE)),"",VLOOKUP(A1381,'Cadastro-Estoque'!A:J,4,FALSE))</f>
        <v/>
      </c>
      <c r="G1381" s="141" t="str">
        <f>IF(ISBLANK(A1381),"",IF(ISERROR(VLOOKUP(A1381,'Cadastro-Estoque'!A:J,1,FALSE)),"Produto não cadastrado",VLOOKUP(A1381,'Cadastro-Estoque'!A:J,2,FALSE)))</f>
        <v/>
      </c>
      <c r="H1381" s="141" t="str">
        <f>IF(ISERROR(VLOOKUP(A1381,'Cadastro-Estoque'!A:J,1,FALSE)),"",VLOOKUP(A1381,'Cadastro-Estoque'!A:J,3,FALSE))</f>
        <v/>
      </c>
    </row>
    <row r="1382" spans="5:8">
      <c r="E1382" s="140" t="str">
        <f t="shared" si="21"/>
        <v/>
      </c>
      <c r="F1382" s="141" t="str">
        <f>IF(ISERROR(VLOOKUP(A1382,'Cadastro-Estoque'!A:J,1,FALSE)),"",VLOOKUP(A1382,'Cadastro-Estoque'!A:J,4,FALSE))</f>
        <v/>
      </c>
      <c r="G1382" s="141" t="str">
        <f>IF(ISBLANK(A1382),"",IF(ISERROR(VLOOKUP(A1382,'Cadastro-Estoque'!A:J,1,FALSE)),"Produto não cadastrado",VLOOKUP(A1382,'Cadastro-Estoque'!A:J,2,FALSE)))</f>
        <v/>
      </c>
      <c r="H1382" s="141" t="str">
        <f>IF(ISERROR(VLOOKUP(A1382,'Cadastro-Estoque'!A:J,1,FALSE)),"",VLOOKUP(A1382,'Cadastro-Estoque'!A:J,3,FALSE))</f>
        <v/>
      </c>
    </row>
    <row r="1383" spans="5:8">
      <c r="E1383" s="140" t="str">
        <f t="shared" si="21"/>
        <v/>
      </c>
      <c r="F1383" s="141" t="str">
        <f>IF(ISERROR(VLOOKUP(A1383,'Cadastro-Estoque'!A:J,1,FALSE)),"",VLOOKUP(A1383,'Cadastro-Estoque'!A:J,4,FALSE))</f>
        <v/>
      </c>
      <c r="G1383" s="141" t="str">
        <f>IF(ISBLANK(A1383),"",IF(ISERROR(VLOOKUP(A1383,'Cadastro-Estoque'!A:J,1,FALSE)),"Produto não cadastrado",VLOOKUP(A1383,'Cadastro-Estoque'!A:J,2,FALSE)))</f>
        <v/>
      </c>
      <c r="H1383" s="141" t="str">
        <f>IF(ISERROR(VLOOKUP(A1383,'Cadastro-Estoque'!A:J,1,FALSE)),"",VLOOKUP(A1383,'Cadastro-Estoque'!A:J,3,FALSE))</f>
        <v/>
      </c>
    </row>
    <row r="1384" spans="5:8">
      <c r="E1384" s="140" t="str">
        <f t="shared" si="21"/>
        <v/>
      </c>
      <c r="F1384" s="141" t="str">
        <f>IF(ISERROR(VLOOKUP(A1384,'Cadastro-Estoque'!A:J,1,FALSE)),"",VLOOKUP(A1384,'Cadastro-Estoque'!A:J,4,FALSE))</f>
        <v/>
      </c>
      <c r="G1384" s="141" t="str">
        <f>IF(ISBLANK(A1384),"",IF(ISERROR(VLOOKUP(A1384,'Cadastro-Estoque'!A:J,1,FALSE)),"Produto não cadastrado",VLOOKUP(A1384,'Cadastro-Estoque'!A:J,2,FALSE)))</f>
        <v/>
      </c>
      <c r="H1384" s="141" t="str">
        <f>IF(ISERROR(VLOOKUP(A1384,'Cadastro-Estoque'!A:J,1,FALSE)),"",VLOOKUP(A1384,'Cadastro-Estoque'!A:J,3,FALSE))</f>
        <v/>
      </c>
    </row>
    <row r="1385" spans="5:8">
      <c r="E1385" s="140" t="str">
        <f t="shared" si="21"/>
        <v/>
      </c>
      <c r="F1385" s="141" t="str">
        <f>IF(ISERROR(VLOOKUP(A1385,'Cadastro-Estoque'!A:J,1,FALSE)),"",VLOOKUP(A1385,'Cadastro-Estoque'!A:J,4,FALSE))</f>
        <v/>
      </c>
      <c r="G1385" s="141" t="str">
        <f>IF(ISBLANK(A1385),"",IF(ISERROR(VLOOKUP(A1385,'Cadastro-Estoque'!A:J,1,FALSE)),"Produto não cadastrado",VLOOKUP(A1385,'Cadastro-Estoque'!A:J,2,FALSE)))</f>
        <v/>
      </c>
      <c r="H1385" s="141" t="str">
        <f>IF(ISERROR(VLOOKUP(A1385,'Cadastro-Estoque'!A:J,1,FALSE)),"",VLOOKUP(A1385,'Cadastro-Estoque'!A:J,3,FALSE))</f>
        <v/>
      </c>
    </row>
    <row r="1386" spans="5:8">
      <c r="E1386" s="140" t="str">
        <f t="shared" si="21"/>
        <v/>
      </c>
      <c r="F1386" s="141" t="str">
        <f>IF(ISERROR(VLOOKUP(A1386,'Cadastro-Estoque'!A:J,1,FALSE)),"",VLOOKUP(A1386,'Cadastro-Estoque'!A:J,4,FALSE))</f>
        <v/>
      </c>
      <c r="G1386" s="141" t="str">
        <f>IF(ISBLANK(A1386),"",IF(ISERROR(VLOOKUP(A1386,'Cadastro-Estoque'!A:J,1,FALSE)),"Produto não cadastrado",VLOOKUP(A1386,'Cadastro-Estoque'!A:J,2,FALSE)))</f>
        <v/>
      </c>
      <c r="H1386" s="141" t="str">
        <f>IF(ISERROR(VLOOKUP(A1386,'Cadastro-Estoque'!A:J,1,FALSE)),"",VLOOKUP(A1386,'Cadastro-Estoque'!A:J,3,FALSE))</f>
        <v/>
      </c>
    </row>
    <row r="1387" spans="5:8">
      <c r="E1387" s="140" t="str">
        <f t="shared" si="21"/>
        <v/>
      </c>
      <c r="F1387" s="141" t="str">
        <f>IF(ISERROR(VLOOKUP(A1387,'Cadastro-Estoque'!A:J,1,FALSE)),"",VLOOKUP(A1387,'Cadastro-Estoque'!A:J,4,FALSE))</f>
        <v/>
      </c>
      <c r="G1387" s="141" t="str">
        <f>IF(ISBLANK(A1387),"",IF(ISERROR(VLOOKUP(A1387,'Cadastro-Estoque'!A:J,1,FALSE)),"Produto não cadastrado",VLOOKUP(A1387,'Cadastro-Estoque'!A:J,2,FALSE)))</f>
        <v/>
      </c>
      <c r="H1387" s="141" t="str">
        <f>IF(ISERROR(VLOOKUP(A1387,'Cadastro-Estoque'!A:J,1,FALSE)),"",VLOOKUP(A1387,'Cadastro-Estoque'!A:J,3,FALSE))</f>
        <v/>
      </c>
    </row>
    <row r="1388" spans="5:8">
      <c r="E1388" s="140" t="str">
        <f t="shared" si="21"/>
        <v/>
      </c>
      <c r="F1388" s="141" t="str">
        <f>IF(ISERROR(VLOOKUP(A1388,'Cadastro-Estoque'!A:J,1,FALSE)),"",VLOOKUP(A1388,'Cadastro-Estoque'!A:J,4,FALSE))</f>
        <v/>
      </c>
      <c r="G1388" s="141" t="str">
        <f>IF(ISBLANK(A1388),"",IF(ISERROR(VLOOKUP(A1388,'Cadastro-Estoque'!A:J,1,FALSE)),"Produto não cadastrado",VLOOKUP(A1388,'Cadastro-Estoque'!A:J,2,FALSE)))</f>
        <v/>
      </c>
      <c r="H1388" s="141" t="str">
        <f>IF(ISERROR(VLOOKUP(A1388,'Cadastro-Estoque'!A:J,1,FALSE)),"",VLOOKUP(A1388,'Cadastro-Estoque'!A:J,3,FALSE))</f>
        <v/>
      </c>
    </row>
    <row r="1389" spans="5:8">
      <c r="E1389" s="140" t="str">
        <f t="shared" si="21"/>
        <v/>
      </c>
      <c r="F1389" s="141" t="str">
        <f>IF(ISERROR(VLOOKUP(A1389,'Cadastro-Estoque'!A:J,1,FALSE)),"",VLOOKUP(A1389,'Cadastro-Estoque'!A:J,4,FALSE))</f>
        <v/>
      </c>
      <c r="G1389" s="141" t="str">
        <f>IF(ISBLANK(A1389),"",IF(ISERROR(VLOOKUP(A1389,'Cadastro-Estoque'!A:J,1,FALSE)),"Produto não cadastrado",VLOOKUP(A1389,'Cadastro-Estoque'!A:J,2,FALSE)))</f>
        <v/>
      </c>
      <c r="H1389" s="141" t="str">
        <f>IF(ISERROR(VLOOKUP(A1389,'Cadastro-Estoque'!A:J,1,FALSE)),"",VLOOKUP(A1389,'Cadastro-Estoque'!A:J,3,FALSE))</f>
        <v/>
      </c>
    </row>
    <row r="1390" spans="5:8">
      <c r="E1390" s="140" t="str">
        <f t="shared" si="21"/>
        <v/>
      </c>
      <c r="F1390" s="141" t="str">
        <f>IF(ISERROR(VLOOKUP(A1390,'Cadastro-Estoque'!A:J,1,FALSE)),"",VLOOKUP(A1390,'Cadastro-Estoque'!A:J,4,FALSE))</f>
        <v/>
      </c>
      <c r="G1390" s="141" t="str">
        <f>IF(ISBLANK(A1390),"",IF(ISERROR(VLOOKUP(A1390,'Cadastro-Estoque'!A:J,1,FALSE)),"Produto não cadastrado",VLOOKUP(A1390,'Cadastro-Estoque'!A:J,2,FALSE)))</f>
        <v/>
      </c>
      <c r="H1390" s="141" t="str">
        <f>IF(ISERROR(VLOOKUP(A1390,'Cadastro-Estoque'!A:J,1,FALSE)),"",VLOOKUP(A1390,'Cadastro-Estoque'!A:J,3,FALSE))</f>
        <v/>
      </c>
    </row>
    <row r="1391" spans="5:8">
      <c r="E1391" s="140" t="str">
        <f t="shared" si="21"/>
        <v/>
      </c>
      <c r="F1391" s="141" t="str">
        <f>IF(ISERROR(VLOOKUP(A1391,'Cadastro-Estoque'!A:J,1,FALSE)),"",VLOOKUP(A1391,'Cadastro-Estoque'!A:J,4,FALSE))</f>
        <v/>
      </c>
      <c r="G1391" s="141" t="str">
        <f>IF(ISBLANK(A1391),"",IF(ISERROR(VLOOKUP(A1391,'Cadastro-Estoque'!A:J,1,FALSE)),"Produto não cadastrado",VLOOKUP(A1391,'Cadastro-Estoque'!A:J,2,FALSE)))</f>
        <v/>
      </c>
      <c r="H1391" s="141" t="str">
        <f>IF(ISERROR(VLOOKUP(A1391,'Cadastro-Estoque'!A:J,1,FALSE)),"",VLOOKUP(A1391,'Cadastro-Estoque'!A:J,3,FALSE))</f>
        <v/>
      </c>
    </row>
    <row r="1392" spans="5:8">
      <c r="E1392" s="140" t="str">
        <f t="shared" si="21"/>
        <v/>
      </c>
      <c r="F1392" s="141" t="str">
        <f>IF(ISERROR(VLOOKUP(A1392,'Cadastro-Estoque'!A:J,1,FALSE)),"",VLOOKUP(A1392,'Cadastro-Estoque'!A:J,4,FALSE))</f>
        <v/>
      </c>
      <c r="G1392" s="141" t="str">
        <f>IF(ISBLANK(A1392),"",IF(ISERROR(VLOOKUP(A1392,'Cadastro-Estoque'!A:J,1,FALSE)),"Produto não cadastrado",VLOOKUP(A1392,'Cadastro-Estoque'!A:J,2,FALSE)))</f>
        <v/>
      </c>
      <c r="H1392" s="141" t="str">
        <f>IF(ISERROR(VLOOKUP(A1392,'Cadastro-Estoque'!A:J,1,FALSE)),"",VLOOKUP(A1392,'Cadastro-Estoque'!A:J,3,FALSE))</f>
        <v/>
      </c>
    </row>
    <row r="1393" spans="5:8">
      <c r="E1393" s="140" t="str">
        <f t="shared" si="21"/>
        <v/>
      </c>
      <c r="F1393" s="141" t="str">
        <f>IF(ISERROR(VLOOKUP(A1393,'Cadastro-Estoque'!A:J,1,FALSE)),"",VLOOKUP(A1393,'Cadastro-Estoque'!A:J,4,FALSE))</f>
        <v/>
      </c>
      <c r="G1393" s="141" t="str">
        <f>IF(ISBLANK(A1393),"",IF(ISERROR(VLOOKUP(A1393,'Cadastro-Estoque'!A:J,1,FALSE)),"Produto não cadastrado",VLOOKUP(A1393,'Cadastro-Estoque'!A:J,2,FALSE)))</f>
        <v/>
      </c>
      <c r="H1393" s="141" t="str">
        <f>IF(ISERROR(VLOOKUP(A1393,'Cadastro-Estoque'!A:J,1,FALSE)),"",VLOOKUP(A1393,'Cadastro-Estoque'!A:J,3,FALSE))</f>
        <v/>
      </c>
    </row>
    <row r="1394" spans="5:8">
      <c r="E1394" s="140" t="str">
        <f t="shared" si="21"/>
        <v/>
      </c>
      <c r="F1394" s="141" t="str">
        <f>IF(ISERROR(VLOOKUP(A1394,'Cadastro-Estoque'!A:J,1,FALSE)),"",VLOOKUP(A1394,'Cadastro-Estoque'!A:J,4,FALSE))</f>
        <v/>
      </c>
      <c r="G1394" s="141" t="str">
        <f>IF(ISBLANK(A1394),"",IF(ISERROR(VLOOKUP(A1394,'Cadastro-Estoque'!A:J,1,FALSE)),"Produto não cadastrado",VLOOKUP(A1394,'Cadastro-Estoque'!A:J,2,FALSE)))</f>
        <v/>
      </c>
      <c r="H1394" s="141" t="str">
        <f>IF(ISERROR(VLOOKUP(A1394,'Cadastro-Estoque'!A:J,1,FALSE)),"",VLOOKUP(A1394,'Cadastro-Estoque'!A:J,3,FALSE))</f>
        <v/>
      </c>
    </row>
    <row r="1395" spans="5:8">
      <c r="E1395" s="140" t="str">
        <f t="shared" si="21"/>
        <v/>
      </c>
      <c r="F1395" s="141" t="str">
        <f>IF(ISERROR(VLOOKUP(A1395,'Cadastro-Estoque'!A:J,1,FALSE)),"",VLOOKUP(A1395,'Cadastro-Estoque'!A:J,4,FALSE))</f>
        <v/>
      </c>
      <c r="G1395" s="141" t="str">
        <f>IF(ISBLANK(A1395),"",IF(ISERROR(VLOOKUP(A1395,'Cadastro-Estoque'!A:J,1,FALSE)),"Produto não cadastrado",VLOOKUP(A1395,'Cadastro-Estoque'!A:J,2,FALSE)))</f>
        <v/>
      </c>
      <c r="H1395" s="141" t="str">
        <f>IF(ISERROR(VLOOKUP(A1395,'Cadastro-Estoque'!A:J,1,FALSE)),"",VLOOKUP(A1395,'Cadastro-Estoque'!A:J,3,FALSE))</f>
        <v/>
      </c>
    </row>
    <row r="1396" spans="5:8">
      <c r="E1396" s="140" t="str">
        <f t="shared" si="21"/>
        <v/>
      </c>
      <c r="F1396" s="141" t="str">
        <f>IF(ISERROR(VLOOKUP(A1396,'Cadastro-Estoque'!A:J,1,FALSE)),"",VLOOKUP(A1396,'Cadastro-Estoque'!A:J,4,FALSE))</f>
        <v/>
      </c>
      <c r="G1396" s="141" t="str">
        <f>IF(ISBLANK(A1396),"",IF(ISERROR(VLOOKUP(A1396,'Cadastro-Estoque'!A:J,1,FALSE)),"Produto não cadastrado",VLOOKUP(A1396,'Cadastro-Estoque'!A:J,2,FALSE)))</f>
        <v/>
      </c>
      <c r="H1396" s="141" t="str">
        <f>IF(ISERROR(VLOOKUP(A1396,'Cadastro-Estoque'!A:J,1,FALSE)),"",VLOOKUP(A1396,'Cadastro-Estoque'!A:J,3,FALSE))</f>
        <v/>
      </c>
    </row>
    <row r="1397" spans="5:8">
      <c r="E1397" s="140" t="str">
        <f t="shared" si="21"/>
        <v/>
      </c>
      <c r="F1397" s="141" t="str">
        <f>IF(ISERROR(VLOOKUP(A1397,'Cadastro-Estoque'!A:J,1,FALSE)),"",VLOOKUP(A1397,'Cadastro-Estoque'!A:J,4,FALSE))</f>
        <v/>
      </c>
      <c r="G1397" s="141" t="str">
        <f>IF(ISBLANK(A1397),"",IF(ISERROR(VLOOKUP(A1397,'Cadastro-Estoque'!A:J,1,FALSE)),"Produto não cadastrado",VLOOKUP(A1397,'Cadastro-Estoque'!A:J,2,FALSE)))</f>
        <v/>
      </c>
      <c r="H1397" s="141" t="str">
        <f>IF(ISERROR(VLOOKUP(A1397,'Cadastro-Estoque'!A:J,1,FALSE)),"",VLOOKUP(A1397,'Cadastro-Estoque'!A:J,3,FALSE))</f>
        <v/>
      </c>
    </row>
    <row r="1398" spans="5:8">
      <c r="E1398" s="140" t="str">
        <f t="shared" si="21"/>
        <v/>
      </c>
      <c r="F1398" s="141" t="str">
        <f>IF(ISERROR(VLOOKUP(A1398,'Cadastro-Estoque'!A:J,1,FALSE)),"",VLOOKUP(A1398,'Cadastro-Estoque'!A:J,4,FALSE))</f>
        <v/>
      </c>
      <c r="G1398" s="141" t="str">
        <f>IF(ISBLANK(A1398),"",IF(ISERROR(VLOOKUP(A1398,'Cadastro-Estoque'!A:J,1,FALSE)),"Produto não cadastrado",VLOOKUP(A1398,'Cadastro-Estoque'!A:J,2,FALSE)))</f>
        <v/>
      </c>
      <c r="H1398" s="141" t="str">
        <f>IF(ISERROR(VLOOKUP(A1398,'Cadastro-Estoque'!A:J,1,FALSE)),"",VLOOKUP(A1398,'Cadastro-Estoque'!A:J,3,FALSE))</f>
        <v/>
      </c>
    </row>
    <row r="1399" spans="5:8">
      <c r="E1399" s="140" t="str">
        <f t="shared" si="21"/>
        <v/>
      </c>
      <c r="F1399" s="141" t="str">
        <f>IF(ISERROR(VLOOKUP(A1399,'Cadastro-Estoque'!A:J,1,FALSE)),"",VLOOKUP(A1399,'Cadastro-Estoque'!A:J,4,FALSE))</f>
        <v/>
      </c>
      <c r="G1399" s="141" t="str">
        <f>IF(ISBLANK(A1399),"",IF(ISERROR(VLOOKUP(A1399,'Cadastro-Estoque'!A:J,1,FALSE)),"Produto não cadastrado",VLOOKUP(A1399,'Cadastro-Estoque'!A:J,2,FALSE)))</f>
        <v/>
      </c>
      <c r="H1399" s="141" t="str">
        <f>IF(ISERROR(VLOOKUP(A1399,'Cadastro-Estoque'!A:J,1,FALSE)),"",VLOOKUP(A1399,'Cadastro-Estoque'!A:J,3,FALSE))</f>
        <v/>
      </c>
    </row>
    <row r="1400" spans="5:8">
      <c r="E1400" s="140" t="str">
        <f t="shared" si="21"/>
        <v/>
      </c>
      <c r="F1400" s="141" t="str">
        <f>IF(ISERROR(VLOOKUP(A1400,'Cadastro-Estoque'!A:J,1,FALSE)),"",VLOOKUP(A1400,'Cadastro-Estoque'!A:J,4,FALSE))</f>
        <v/>
      </c>
      <c r="G1400" s="141" t="str">
        <f>IF(ISBLANK(A1400),"",IF(ISERROR(VLOOKUP(A1400,'Cadastro-Estoque'!A:J,1,FALSE)),"Produto não cadastrado",VLOOKUP(A1400,'Cadastro-Estoque'!A:J,2,FALSE)))</f>
        <v/>
      </c>
      <c r="H1400" s="141" t="str">
        <f>IF(ISERROR(VLOOKUP(A1400,'Cadastro-Estoque'!A:J,1,FALSE)),"",VLOOKUP(A1400,'Cadastro-Estoque'!A:J,3,FALSE))</f>
        <v/>
      </c>
    </row>
    <row r="1401" spans="5:8">
      <c r="E1401" s="140" t="str">
        <f t="shared" si="21"/>
        <v/>
      </c>
      <c r="F1401" s="141" t="str">
        <f>IF(ISERROR(VLOOKUP(A1401,'Cadastro-Estoque'!A:J,1,FALSE)),"",VLOOKUP(A1401,'Cadastro-Estoque'!A:J,4,FALSE))</f>
        <v/>
      </c>
      <c r="G1401" s="141" t="str">
        <f>IF(ISBLANK(A1401),"",IF(ISERROR(VLOOKUP(A1401,'Cadastro-Estoque'!A:J,1,FALSE)),"Produto não cadastrado",VLOOKUP(A1401,'Cadastro-Estoque'!A:J,2,FALSE)))</f>
        <v/>
      </c>
      <c r="H1401" s="141" t="str">
        <f>IF(ISERROR(VLOOKUP(A1401,'Cadastro-Estoque'!A:J,1,FALSE)),"",VLOOKUP(A1401,'Cadastro-Estoque'!A:J,3,FALSE))</f>
        <v/>
      </c>
    </row>
    <row r="1402" spans="5:8">
      <c r="E1402" s="140" t="str">
        <f t="shared" si="21"/>
        <v/>
      </c>
      <c r="F1402" s="141" t="str">
        <f>IF(ISERROR(VLOOKUP(A1402,'Cadastro-Estoque'!A:J,1,FALSE)),"",VLOOKUP(A1402,'Cadastro-Estoque'!A:J,4,FALSE))</f>
        <v/>
      </c>
      <c r="G1402" s="141" t="str">
        <f>IF(ISBLANK(A1402),"",IF(ISERROR(VLOOKUP(A1402,'Cadastro-Estoque'!A:J,1,FALSE)),"Produto não cadastrado",VLOOKUP(A1402,'Cadastro-Estoque'!A:J,2,FALSE)))</f>
        <v/>
      </c>
      <c r="H1402" s="141" t="str">
        <f>IF(ISERROR(VLOOKUP(A1402,'Cadastro-Estoque'!A:J,1,FALSE)),"",VLOOKUP(A1402,'Cadastro-Estoque'!A:J,3,FALSE))</f>
        <v/>
      </c>
    </row>
    <row r="1403" spans="5:8">
      <c r="E1403" s="140" t="str">
        <f t="shared" si="21"/>
        <v/>
      </c>
      <c r="F1403" s="141" t="str">
        <f>IF(ISERROR(VLOOKUP(A1403,'Cadastro-Estoque'!A:J,1,FALSE)),"",VLOOKUP(A1403,'Cadastro-Estoque'!A:J,4,FALSE))</f>
        <v/>
      </c>
      <c r="G1403" s="141" t="str">
        <f>IF(ISBLANK(A1403),"",IF(ISERROR(VLOOKUP(A1403,'Cadastro-Estoque'!A:J,1,FALSE)),"Produto não cadastrado",VLOOKUP(A1403,'Cadastro-Estoque'!A:J,2,FALSE)))</f>
        <v/>
      </c>
      <c r="H1403" s="141" t="str">
        <f>IF(ISERROR(VLOOKUP(A1403,'Cadastro-Estoque'!A:J,1,FALSE)),"",VLOOKUP(A1403,'Cadastro-Estoque'!A:J,3,FALSE))</f>
        <v/>
      </c>
    </row>
    <row r="1404" spans="5:8">
      <c r="E1404" s="140" t="str">
        <f t="shared" si="21"/>
        <v/>
      </c>
      <c r="F1404" s="141" t="str">
        <f>IF(ISERROR(VLOOKUP(A1404,'Cadastro-Estoque'!A:J,1,FALSE)),"",VLOOKUP(A1404,'Cadastro-Estoque'!A:J,4,FALSE))</f>
        <v/>
      </c>
      <c r="G1404" s="141" t="str">
        <f>IF(ISBLANK(A1404),"",IF(ISERROR(VLOOKUP(A1404,'Cadastro-Estoque'!A:J,1,FALSE)),"Produto não cadastrado",VLOOKUP(A1404,'Cadastro-Estoque'!A:J,2,FALSE)))</f>
        <v/>
      </c>
      <c r="H1404" s="141" t="str">
        <f>IF(ISERROR(VLOOKUP(A1404,'Cadastro-Estoque'!A:J,1,FALSE)),"",VLOOKUP(A1404,'Cadastro-Estoque'!A:J,3,FALSE))</f>
        <v/>
      </c>
    </row>
    <row r="1405" spans="5:8">
      <c r="E1405" s="140" t="str">
        <f t="shared" si="21"/>
        <v/>
      </c>
      <c r="F1405" s="141" t="str">
        <f>IF(ISERROR(VLOOKUP(A1405,'Cadastro-Estoque'!A:J,1,FALSE)),"",VLOOKUP(A1405,'Cadastro-Estoque'!A:J,4,FALSE))</f>
        <v/>
      </c>
      <c r="G1405" s="141" t="str">
        <f>IF(ISBLANK(A1405),"",IF(ISERROR(VLOOKUP(A1405,'Cadastro-Estoque'!A:J,1,FALSE)),"Produto não cadastrado",VLOOKUP(A1405,'Cadastro-Estoque'!A:J,2,FALSE)))</f>
        <v/>
      </c>
      <c r="H1405" s="141" t="str">
        <f>IF(ISERROR(VLOOKUP(A1405,'Cadastro-Estoque'!A:J,1,FALSE)),"",VLOOKUP(A1405,'Cadastro-Estoque'!A:J,3,FALSE))</f>
        <v/>
      </c>
    </row>
    <row r="1406" spans="5:8">
      <c r="E1406" s="140" t="str">
        <f t="shared" si="21"/>
        <v/>
      </c>
      <c r="F1406" s="141" t="str">
        <f>IF(ISERROR(VLOOKUP(A1406,'Cadastro-Estoque'!A:J,1,FALSE)),"",VLOOKUP(A1406,'Cadastro-Estoque'!A:J,4,FALSE))</f>
        <v/>
      </c>
      <c r="G1406" s="141" t="str">
        <f>IF(ISBLANK(A1406),"",IF(ISERROR(VLOOKUP(A1406,'Cadastro-Estoque'!A:J,1,FALSE)),"Produto não cadastrado",VLOOKUP(A1406,'Cadastro-Estoque'!A:J,2,FALSE)))</f>
        <v/>
      </c>
      <c r="H1406" s="141" t="str">
        <f>IF(ISERROR(VLOOKUP(A1406,'Cadastro-Estoque'!A:J,1,FALSE)),"",VLOOKUP(A1406,'Cadastro-Estoque'!A:J,3,FALSE))</f>
        <v/>
      </c>
    </row>
    <row r="1407" spans="5:8">
      <c r="E1407" s="140" t="str">
        <f t="shared" si="21"/>
        <v/>
      </c>
      <c r="F1407" s="141" t="str">
        <f>IF(ISERROR(VLOOKUP(A1407,'Cadastro-Estoque'!A:J,1,FALSE)),"",VLOOKUP(A1407,'Cadastro-Estoque'!A:J,4,FALSE))</f>
        <v/>
      </c>
      <c r="G1407" s="141" t="str">
        <f>IF(ISBLANK(A1407),"",IF(ISERROR(VLOOKUP(A1407,'Cadastro-Estoque'!A:J,1,FALSE)),"Produto não cadastrado",VLOOKUP(A1407,'Cadastro-Estoque'!A:J,2,FALSE)))</f>
        <v/>
      </c>
      <c r="H1407" s="141" t="str">
        <f>IF(ISERROR(VLOOKUP(A1407,'Cadastro-Estoque'!A:J,1,FALSE)),"",VLOOKUP(A1407,'Cadastro-Estoque'!A:J,3,FALSE))</f>
        <v/>
      </c>
    </row>
    <row r="1408" spans="5:8">
      <c r="E1408" s="140" t="str">
        <f t="shared" si="21"/>
        <v/>
      </c>
      <c r="F1408" s="141" t="str">
        <f>IF(ISERROR(VLOOKUP(A1408,'Cadastro-Estoque'!A:J,1,FALSE)),"",VLOOKUP(A1408,'Cadastro-Estoque'!A:J,4,FALSE))</f>
        <v/>
      </c>
      <c r="G1408" s="141" t="str">
        <f>IF(ISBLANK(A1408),"",IF(ISERROR(VLOOKUP(A1408,'Cadastro-Estoque'!A:J,1,FALSE)),"Produto não cadastrado",VLOOKUP(A1408,'Cadastro-Estoque'!A:J,2,FALSE)))</f>
        <v/>
      </c>
      <c r="H1408" s="141" t="str">
        <f>IF(ISERROR(VLOOKUP(A1408,'Cadastro-Estoque'!A:J,1,FALSE)),"",VLOOKUP(A1408,'Cadastro-Estoque'!A:J,3,FALSE))</f>
        <v/>
      </c>
    </row>
    <row r="1409" spans="5:8">
      <c r="E1409" s="140" t="str">
        <f t="shared" si="21"/>
        <v/>
      </c>
      <c r="F1409" s="141" t="str">
        <f>IF(ISERROR(VLOOKUP(A1409,'Cadastro-Estoque'!A:J,1,FALSE)),"",VLOOKUP(A1409,'Cadastro-Estoque'!A:J,4,FALSE))</f>
        <v/>
      </c>
      <c r="G1409" s="141" t="str">
        <f>IF(ISBLANK(A1409),"",IF(ISERROR(VLOOKUP(A1409,'Cadastro-Estoque'!A:J,1,FALSE)),"Produto não cadastrado",VLOOKUP(A1409,'Cadastro-Estoque'!A:J,2,FALSE)))</f>
        <v/>
      </c>
      <c r="H1409" s="141" t="str">
        <f>IF(ISERROR(VLOOKUP(A1409,'Cadastro-Estoque'!A:J,1,FALSE)),"",VLOOKUP(A1409,'Cadastro-Estoque'!A:J,3,FALSE))</f>
        <v/>
      </c>
    </row>
    <row r="1410" spans="5:8">
      <c r="E1410" s="140" t="str">
        <f t="shared" si="21"/>
        <v/>
      </c>
      <c r="F1410" s="141" t="str">
        <f>IF(ISERROR(VLOOKUP(A1410,'Cadastro-Estoque'!A:J,1,FALSE)),"",VLOOKUP(A1410,'Cadastro-Estoque'!A:J,4,FALSE))</f>
        <v/>
      </c>
      <c r="G1410" s="141" t="str">
        <f>IF(ISBLANK(A1410),"",IF(ISERROR(VLOOKUP(A1410,'Cadastro-Estoque'!A:J,1,FALSE)),"Produto não cadastrado",VLOOKUP(A1410,'Cadastro-Estoque'!A:J,2,FALSE)))</f>
        <v/>
      </c>
      <c r="H1410" s="141" t="str">
        <f>IF(ISERROR(VLOOKUP(A1410,'Cadastro-Estoque'!A:J,1,FALSE)),"",VLOOKUP(A1410,'Cadastro-Estoque'!A:J,3,FALSE))</f>
        <v/>
      </c>
    </row>
    <row r="1411" spans="5:8">
      <c r="E1411" s="140" t="str">
        <f t="shared" si="21"/>
        <v/>
      </c>
      <c r="F1411" s="141" t="str">
        <f>IF(ISERROR(VLOOKUP(A1411,'Cadastro-Estoque'!A:J,1,FALSE)),"",VLOOKUP(A1411,'Cadastro-Estoque'!A:J,4,FALSE))</f>
        <v/>
      </c>
      <c r="G1411" s="141" t="str">
        <f>IF(ISBLANK(A1411),"",IF(ISERROR(VLOOKUP(A1411,'Cadastro-Estoque'!A:J,1,FALSE)),"Produto não cadastrado",VLOOKUP(A1411,'Cadastro-Estoque'!A:J,2,FALSE)))</f>
        <v/>
      </c>
      <c r="H1411" s="141" t="str">
        <f>IF(ISERROR(VLOOKUP(A1411,'Cadastro-Estoque'!A:J,1,FALSE)),"",VLOOKUP(A1411,'Cadastro-Estoque'!A:J,3,FALSE))</f>
        <v/>
      </c>
    </row>
    <row r="1412" spans="5:8">
      <c r="E1412" s="140" t="str">
        <f t="shared" ref="E1412:E1475" si="22">IF(ISBLANK(A1412),"",C1412*D1412)</f>
        <v/>
      </c>
      <c r="F1412" s="141" t="str">
        <f>IF(ISERROR(VLOOKUP(A1412,'Cadastro-Estoque'!A:J,1,FALSE)),"",VLOOKUP(A1412,'Cadastro-Estoque'!A:J,4,FALSE))</f>
        <v/>
      </c>
      <c r="G1412" s="141" t="str">
        <f>IF(ISBLANK(A1412),"",IF(ISERROR(VLOOKUP(A1412,'Cadastro-Estoque'!A:J,1,FALSE)),"Produto não cadastrado",VLOOKUP(A1412,'Cadastro-Estoque'!A:J,2,FALSE)))</f>
        <v/>
      </c>
      <c r="H1412" s="141" t="str">
        <f>IF(ISERROR(VLOOKUP(A1412,'Cadastro-Estoque'!A:J,1,FALSE)),"",VLOOKUP(A1412,'Cadastro-Estoque'!A:J,3,FALSE))</f>
        <v/>
      </c>
    </row>
    <row r="1413" spans="5:8">
      <c r="E1413" s="140" t="str">
        <f t="shared" si="22"/>
        <v/>
      </c>
      <c r="F1413" s="141" t="str">
        <f>IF(ISERROR(VLOOKUP(A1413,'Cadastro-Estoque'!A:J,1,FALSE)),"",VLOOKUP(A1413,'Cadastro-Estoque'!A:J,4,FALSE))</f>
        <v/>
      </c>
      <c r="G1413" s="141" t="str">
        <f>IF(ISBLANK(A1413),"",IF(ISERROR(VLOOKUP(A1413,'Cadastro-Estoque'!A:J,1,FALSE)),"Produto não cadastrado",VLOOKUP(A1413,'Cadastro-Estoque'!A:J,2,FALSE)))</f>
        <v/>
      </c>
      <c r="H1413" s="141" t="str">
        <f>IF(ISERROR(VLOOKUP(A1413,'Cadastro-Estoque'!A:J,1,FALSE)),"",VLOOKUP(A1413,'Cadastro-Estoque'!A:J,3,FALSE))</f>
        <v/>
      </c>
    </row>
    <row r="1414" spans="5:8">
      <c r="E1414" s="140" t="str">
        <f t="shared" si="22"/>
        <v/>
      </c>
      <c r="F1414" s="141" t="str">
        <f>IF(ISERROR(VLOOKUP(A1414,'Cadastro-Estoque'!A:J,1,FALSE)),"",VLOOKUP(A1414,'Cadastro-Estoque'!A:J,4,FALSE))</f>
        <v/>
      </c>
      <c r="G1414" s="141" t="str">
        <f>IF(ISBLANK(A1414),"",IF(ISERROR(VLOOKUP(A1414,'Cadastro-Estoque'!A:J,1,FALSE)),"Produto não cadastrado",VLOOKUP(A1414,'Cadastro-Estoque'!A:J,2,FALSE)))</f>
        <v/>
      </c>
      <c r="H1414" s="141" t="str">
        <f>IF(ISERROR(VLOOKUP(A1414,'Cadastro-Estoque'!A:J,1,FALSE)),"",VLOOKUP(A1414,'Cadastro-Estoque'!A:J,3,FALSE))</f>
        <v/>
      </c>
    </row>
    <row r="1415" spans="5:8">
      <c r="E1415" s="140" t="str">
        <f t="shared" si="22"/>
        <v/>
      </c>
      <c r="F1415" s="141" t="str">
        <f>IF(ISERROR(VLOOKUP(A1415,'Cadastro-Estoque'!A:J,1,FALSE)),"",VLOOKUP(A1415,'Cadastro-Estoque'!A:J,4,FALSE))</f>
        <v/>
      </c>
      <c r="G1415" s="141" t="str">
        <f>IF(ISBLANK(A1415),"",IF(ISERROR(VLOOKUP(A1415,'Cadastro-Estoque'!A:J,1,FALSE)),"Produto não cadastrado",VLOOKUP(A1415,'Cadastro-Estoque'!A:J,2,FALSE)))</f>
        <v/>
      </c>
      <c r="H1415" s="141" t="str">
        <f>IF(ISERROR(VLOOKUP(A1415,'Cadastro-Estoque'!A:J,1,FALSE)),"",VLOOKUP(A1415,'Cadastro-Estoque'!A:J,3,FALSE))</f>
        <v/>
      </c>
    </row>
    <row r="1416" spans="5:8">
      <c r="E1416" s="140" t="str">
        <f t="shared" si="22"/>
        <v/>
      </c>
      <c r="F1416" s="141" t="str">
        <f>IF(ISERROR(VLOOKUP(A1416,'Cadastro-Estoque'!A:J,1,FALSE)),"",VLOOKUP(A1416,'Cadastro-Estoque'!A:J,4,FALSE))</f>
        <v/>
      </c>
      <c r="G1416" s="141" t="str">
        <f>IF(ISBLANK(A1416),"",IF(ISERROR(VLOOKUP(A1416,'Cadastro-Estoque'!A:J,1,FALSE)),"Produto não cadastrado",VLOOKUP(A1416,'Cadastro-Estoque'!A:J,2,FALSE)))</f>
        <v/>
      </c>
      <c r="H1416" s="141" t="str">
        <f>IF(ISERROR(VLOOKUP(A1416,'Cadastro-Estoque'!A:J,1,FALSE)),"",VLOOKUP(A1416,'Cadastro-Estoque'!A:J,3,FALSE))</f>
        <v/>
      </c>
    </row>
    <row r="1417" spans="5:8">
      <c r="E1417" s="140" t="str">
        <f t="shared" si="22"/>
        <v/>
      </c>
      <c r="F1417" s="141" t="str">
        <f>IF(ISERROR(VLOOKUP(A1417,'Cadastro-Estoque'!A:J,1,FALSE)),"",VLOOKUP(A1417,'Cadastro-Estoque'!A:J,4,FALSE))</f>
        <v/>
      </c>
      <c r="G1417" s="141" t="str">
        <f>IF(ISBLANK(A1417),"",IF(ISERROR(VLOOKUP(A1417,'Cadastro-Estoque'!A:J,1,FALSE)),"Produto não cadastrado",VLOOKUP(A1417,'Cadastro-Estoque'!A:J,2,FALSE)))</f>
        <v/>
      </c>
      <c r="H1417" s="141" t="str">
        <f>IF(ISERROR(VLOOKUP(A1417,'Cadastro-Estoque'!A:J,1,FALSE)),"",VLOOKUP(A1417,'Cadastro-Estoque'!A:J,3,FALSE))</f>
        <v/>
      </c>
    </row>
    <row r="1418" spans="5:8">
      <c r="E1418" s="140" t="str">
        <f t="shared" si="22"/>
        <v/>
      </c>
      <c r="F1418" s="141" t="str">
        <f>IF(ISERROR(VLOOKUP(A1418,'Cadastro-Estoque'!A:J,1,FALSE)),"",VLOOKUP(A1418,'Cadastro-Estoque'!A:J,4,FALSE))</f>
        <v/>
      </c>
      <c r="G1418" s="141" t="str">
        <f>IF(ISBLANK(A1418),"",IF(ISERROR(VLOOKUP(A1418,'Cadastro-Estoque'!A:J,1,FALSE)),"Produto não cadastrado",VLOOKUP(A1418,'Cadastro-Estoque'!A:J,2,FALSE)))</f>
        <v/>
      </c>
      <c r="H1418" s="141" t="str">
        <f>IF(ISERROR(VLOOKUP(A1418,'Cadastro-Estoque'!A:J,1,FALSE)),"",VLOOKUP(A1418,'Cadastro-Estoque'!A:J,3,FALSE))</f>
        <v/>
      </c>
    </row>
    <row r="1419" spans="5:8">
      <c r="E1419" s="140" t="str">
        <f t="shared" si="22"/>
        <v/>
      </c>
      <c r="F1419" s="141" t="str">
        <f>IF(ISERROR(VLOOKUP(A1419,'Cadastro-Estoque'!A:J,1,FALSE)),"",VLOOKUP(A1419,'Cadastro-Estoque'!A:J,4,FALSE))</f>
        <v/>
      </c>
      <c r="G1419" s="141" t="str">
        <f>IF(ISBLANK(A1419),"",IF(ISERROR(VLOOKUP(A1419,'Cadastro-Estoque'!A:J,1,FALSE)),"Produto não cadastrado",VLOOKUP(A1419,'Cadastro-Estoque'!A:J,2,FALSE)))</f>
        <v/>
      </c>
      <c r="H1419" s="141" t="str">
        <f>IF(ISERROR(VLOOKUP(A1419,'Cadastro-Estoque'!A:J,1,FALSE)),"",VLOOKUP(A1419,'Cadastro-Estoque'!A:J,3,FALSE))</f>
        <v/>
      </c>
    </row>
    <row r="1420" spans="5:8">
      <c r="E1420" s="140" t="str">
        <f t="shared" si="22"/>
        <v/>
      </c>
      <c r="F1420" s="141" t="str">
        <f>IF(ISERROR(VLOOKUP(A1420,'Cadastro-Estoque'!A:J,1,FALSE)),"",VLOOKUP(A1420,'Cadastro-Estoque'!A:J,4,FALSE))</f>
        <v/>
      </c>
      <c r="G1420" s="141" t="str">
        <f>IF(ISBLANK(A1420),"",IF(ISERROR(VLOOKUP(A1420,'Cadastro-Estoque'!A:J,1,FALSE)),"Produto não cadastrado",VLOOKUP(A1420,'Cadastro-Estoque'!A:J,2,FALSE)))</f>
        <v/>
      </c>
      <c r="H1420" s="141" t="str">
        <f>IF(ISERROR(VLOOKUP(A1420,'Cadastro-Estoque'!A:J,1,FALSE)),"",VLOOKUP(A1420,'Cadastro-Estoque'!A:J,3,FALSE))</f>
        <v/>
      </c>
    </row>
    <row r="1421" spans="5:8">
      <c r="E1421" s="140" t="str">
        <f t="shared" si="22"/>
        <v/>
      </c>
      <c r="F1421" s="141" t="str">
        <f>IF(ISERROR(VLOOKUP(A1421,'Cadastro-Estoque'!A:J,1,FALSE)),"",VLOOKUP(A1421,'Cadastro-Estoque'!A:J,4,FALSE))</f>
        <v/>
      </c>
      <c r="G1421" s="141" t="str">
        <f>IF(ISBLANK(A1421),"",IF(ISERROR(VLOOKUP(A1421,'Cadastro-Estoque'!A:J,1,FALSE)),"Produto não cadastrado",VLOOKUP(A1421,'Cadastro-Estoque'!A:J,2,FALSE)))</f>
        <v/>
      </c>
      <c r="H1421" s="141" t="str">
        <f>IF(ISERROR(VLOOKUP(A1421,'Cadastro-Estoque'!A:J,1,FALSE)),"",VLOOKUP(A1421,'Cadastro-Estoque'!A:J,3,FALSE))</f>
        <v/>
      </c>
    </row>
    <row r="1422" spans="5:8">
      <c r="E1422" s="140" t="str">
        <f t="shared" si="22"/>
        <v/>
      </c>
      <c r="F1422" s="141" t="str">
        <f>IF(ISERROR(VLOOKUP(A1422,'Cadastro-Estoque'!A:J,1,FALSE)),"",VLOOKUP(A1422,'Cadastro-Estoque'!A:J,4,FALSE))</f>
        <v/>
      </c>
      <c r="G1422" s="141" t="str">
        <f>IF(ISBLANK(A1422),"",IF(ISERROR(VLOOKUP(A1422,'Cadastro-Estoque'!A:J,1,FALSE)),"Produto não cadastrado",VLOOKUP(A1422,'Cadastro-Estoque'!A:J,2,FALSE)))</f>
        <v/>
      </c>
      <c r="H1422" s="141" t="str">
        <f>IF(ISERROR(VLOOKUP(A1422,'Cadastro-Estoque'!A:J,1,FALSE)),"",VLOOKUP(A1422,'Cadastro-Estoque'!A:J,3,FALSE))</f>
        <v/>
      </c>
    </row>
    <row r="1423" spans="5:8">
      <c r="E1423" s="140" t="str">
        <f t="shared" si="22"/>
        <v/>
      </c>
      <c r="F1423" s="141" t="str">
        <f>IF(ISERROR(VLOOKUP(A1423,'Cadastro-Estoque'!A:J,1,FALSE)),"",VLOOKUP(A1423,'Cadastro-Estoque'!A:J,4,FALSE))</f>
        <v/>
      </c>
      <c r="G1423" s="141" t="str">
        <f>IF(ISBLANK(A1423),"",IF(ISERROR(VLOOKUP(A1423,'Cadastro-Estoque'!A:J,1,FALSE)),"Produto não cadastrado",VLOOKUP(A1423,'Cadastro-Estoque'!A:J,2,FALSE)))</f>
        <v/>
      </c>
      <c r="H1423" s="141" t="str">
        <f>IF(ISERROR(VLOOKUP(A1423,'Cadastro-Estoque'!A:J,1,FALSE)),"",VLOOKUP(A1423,'Cadastro-Estoque'!A:J,3,FALSE))</f>
        <v/>
      </c>
    </row>
    <row r="1424" spans="5:8">
      <c r="E1424" s="140" t="str">
        <f t="shared" si="22"/>
        <v/>
      </c>
      <c r="F1424" s="141" t="str">
        <f>IF(ISERROR(VLOOKUP(A1424,'Cadastro-Estoque'!A:J,1,FALSE)),"",VLOOKUP(A1424,'Cadastro-Estoque'!A:J,4,FALSE))</f>
        <v/>
      </c>
      <c r="G1424" s="141" t="str">
        <f>IF(ISBLANK(A1424),"",IF(ISERROR(VLOOKUP(A1424,'Cadastro-Estoque'!A:J,1,FALSE)),"Produto não cadastrado",VLOOKUP(A1424,'Cadastro-Estoque'!A:J,2,FALSE)))</f>
        <v/>
      </c>
      <c r="H1424" s="141" t="str">
        <f>IF(ISERROR(VLOOKUP(A1424,'Cadastro-Estoque'!A:J,1,FALSE)),"",VLOOKUP(A1424,'Cadastro-Estoque'!A:J,3,FALSE))</f>
        <v/>
      </c>
    </row>
    <row r="1425" spans="5:8">
      <c r="E1425" s="140" t="str">
        <f t="shared" si="22"/>
        <v/>
      </c>
      <c r="F1425" s="141" t="str">
        <f>IF(ISERROR(VLOOKUP(A1425,'Cadastro-Estoque'!A:J,1,FALSE)),"",VLOOKUP(A1425,'Cadastro-Estoque'!A:J,4,FALSE))</f>
        <v/>
      </c>
      <c r="G1425" s="141" t="str">
        <f>IF(ISBLANK(A1425),"",IF(ISERROR(VLOOKUP(A1425,'Cadastro-Estoque'!A:J,1,FALSE)),"Produto não cadastrado",VLOOKUP(A1425,'Cadastro-Estoque'!A:J,2,FALSE)))</f>
        <v/>
      </c>
      <c r="H1425" s="141" t="str">
        <f>IF(ISERROR(VLOOKUP(A1425,'Cadastro-Estoque'!A:J,1,FALSE)),"",VLOOKUP(A1425,'Cadastro-Estoque'!A:J,3,FALSE))</f>
        <v/>
      </c>
    </row>
    <row r="1426" spans="5:8">
      <c r="E1426" s="140" t="str">
        <f t="shared" si="22"/>
        <v/>
      </c>
      <c r="F1426" s="141" t="str">
        <f>IF(ISERROR(VLOOKUP(A1426,'Cadastro-Estoque'!A:J,1,FALSE)),"",VLOOKUP(A1426,'Cadastro-Estoque'!A:J,4,FALSE))</f>
        <v/>
      </c>
      <c r="G1426" s="141" t="str">
        <f>IF(ISBLANK(A1426),"",IF(ISERROR(VLOOKUP(A1426,'Cadastro-Estoque'!A:J,1,FALSE)),"Produto não cadastrado",VLOOKUP(A1426,'Cadastro-Estoque'!A:J,2,FALSE)))</f>
        <v/>
      </c>
      <c r="H1426" s="141" t="str">
        <f>IF(ISERROR(VLOOKUP(A1426,'Cadastro-Estoque'!A:J,1,FALSE)),"",VLOOKUP(A1426,'Cadastro-Estoque'!A:J,3,FALSE))</f>
        <v/>
      </c>
    </row>
    <row r="1427" spans="5:8">
      <c r="E1427" s="140" t="str">
        <f t="shared" si="22"/>
        <v/>
      </c>
      <c r="F1427" s="141" t="str">
        <f>IF(ISERROR(VLOOKUP(A1427,'Cadastro-Estoque'!A:J,1,FALSE)),"",VLOOKUP(A1427,'Cadastro-Estoque'!A:J,4,FALSE))</f>
        <v/>
      </c>
      <c r="G1427" s="141" t="str">
        <f>IF(ISBLANK(A1427),"",IF(ISERROR(VLOOKUP(A1427,'Cadastro-Estoque'!A:J,1,FALSE)),"Produto não cadastrado",VLOOKUP(A1427,'Cadastro-Estoque'!A:J,2,FALSE)))</f>
        <v/>
      </c>
      <c r="H1427" s="141" t="str">
        <f>IF(ISERROR(VLOOKUP(A1427,'Cadastro-Estoque'!A:J,1,FALSE)),"",VLOOKUP(A1427,'Cadastro-Estoque'!A:J,3,FALSE))</f>
        <v/>
      </c>
    </row>
    <row r="1428" spans="5:8">
      <c r="E1428" s="140" t="str">
        <f t="shared" si="22"/>
        <v/>
      </c>
      <c r="F1428" s="141" t="str">
        <f>IF(ISERROR(VLOOKUP(A1428,'Cadastro-Estoque'!A:J,1,FALSE)),"",VLOOKUP(A1428,'Cadastro-Estoque'!A:J,4,FALSE))</f>
        <v/>
      </c>
      <c r="G1428" s="141" t="str">
        <f>IF(ISBLANK(A1428),"",IF(ISERROR(VLOOKUP(A1428,'Cadastro-Estoque'!A:J,1,FALSE)),"Produto não cadastrado",VLOOKUP(A1428,'Cadastro-Estoque'!A:J,2,FALSE)))</f>
        <v/>
      </c>
      <c r="H1428" s="141" t="str">
        <f>IF(ISERROR(VLOOKUP(A1428,'Cadastro-Estoque'!A:J,1,FALSE)),"",VLOOKUP(A1428,'Cadastro-Estoque'!A:J,3,FALSE))</f>
        <v/>
      </c>
    </row>
    <row r="1429" spans="5:8">
      <c r="E1429" s="140" t="str">
        <f t="shared" si="22"/>
        <v/>
      </c>
      <c r="F1429" s="141" t="str">
        <f>IF(ISERROR(VLOOKUP(A1429,'Cadastro-Estoque'!A:J,1,FALSE)),"",VLOOKUP(A1429,'Cadastro-Estoque'!A:J,4,FALSE))</f>
        <v/>
      </c>
      <c r="G1429" s="141" t="str">
        <f>IF(ISBLANK(A1429),"",IF(ISERROR(VLOOKUP(A1429,'Cadastro-Estoque'!A:J,1,FALSE)),"Produto não cadastrado",VLOOKUP(A1429,'Cadastro-Estoque'!A:J,2,FALSE)))</f>
        <v/>
      </c>
      <c r="H1429" s="141" t="str">
        <f>IF(ISERROR(VLOOKUP(A1429,'Cadastro-Estoque'!A:J,1,FALSE)),"",VLOOKUP(A1429,'Cadastro-Estoque'!A:J,3,FALSE))</f>
        <v/>
      </c>
    </row>
    <row r="1430" spans="5:8">
      <c r="E1430" s="140" t="str">
        <f t="shared" si="22"/>
        <v/>
      </c>
      <c r="F1430" s="141" t="str">
        <f>IF(ISERROR(VLOOKUP(A1430,'Cadastro-Estoque'!A:J,1,FALSE)),"",VLOOKUP(A1430,'Cadastro-Estoque'!A:J,4,FALSE))</f>
        <v/>
      </c>
      <c r="G1430" s="141" t="str">
        <f>IF(ISBLANK(A1430),"",IF(ISERROR(VLOOKUP(A1430,'Cadastro-Estoque'!A:J,1,FALSE)),"Produto não cadastrado",VLOOKUP(A1430,'Cadastro-Estoque'!A:J,2,FALSE)))</f>
        <v/>
      </c>
      <c r="H1430" s="141" t="str">
        <f>IF(ISERROR(VLOOKUP(A1430,'Cadastro-Estoque'!A:J,1,FALSE)),"",VLOOKUP(A1430,'Cadastro-Estoque'!A:J,3,FALSE))</f>
        <v/>
      </c>
    </row>
    <row r="1431" spans="5:8">
      <c r="E1431" s="140" t="str">
        <f t="shared" si="22"/>
        <v/>
      </c>
      <c r="F1431" s="141" t="str">
        <f>IF(ISERROR(VLOOKUP(A1431,'Cadastro-Estoque'!A:J,1,FALSE)),"",VLOOKUP(A1431,'Cadastro-Estoque'!A:J,4,FALSE))</f>
        <v/>
      </c>
      <c r="G1431" s="141" t="str">
        <f>IF(ISBLANK(A1431),"",IF(ISERROR(VLOOKUP(A1431,'Cadastro-Estoque'!A:J,1,FALSE)),"Produto não cadastrado",VLOOKUP(A1431,'Cadastro-Estoque'!A:J,2,FALSE)))</f>
        <v/>
      </c>
      <c r="H1431" s="141" t="str">
        <f>IF(ISERROR(VLOOKUP(A1431,'Cadastro-Estoque'!A:J,1,FALSE)),"",VLOOKUP(A1431,'Cadastro-Estoque'!A:J,3,FALSE))</f>
        <v/>
      </c>
    </row>
    <row r="1432" spans="5:8">
      <c r="E1432" s="140" t="str">
        <f t="shared" si="22"/>
        <v/>
      </c>
      <c r="F1432" s="141" t="str">
        <f>IF(ISERROR(VLOOKUP(A1432,'Cadastro-Estoque'!A:J,1,FALSE)),"",VLOOKUP(A1432,'Cadastro-Estoque'!A:J,4,FALSE))</f>
        <v/>
      </c>
      <c r="G1432" s="141" t="str">
        <f>IF(ISBLANK(A1432),"",IF(ISERROR(VLOOKUP(A1432,'Cadastro-Estoque'!A:J,1,FALSE)),"Produto não cadastrado",VLOOKUP(A1432,'Cadastro-Estoque'!A:J,2,FALSE)))</f>
        <v/>
      </c>
      <c r="H1432" s="141" t="str">
        <f>IF(ISERROR(VLOOKUP(A1432,'Cadastro-Estoque'!A:J,1,FALSE)),"",VLOOKUP(A1432,'Cadastro-Estoque'!A:J,3,FALSE))</f>
        <v/>
      </c>
    </row>
    <row r="1433" spans="5:8">
      <c r="E1433" s="140" t="str">
        <f t="shared" si="22"/>
        <v/>
      </c>
      <c r="F1433" s="141" t="str">
        <f>IF(ISERROR(VLOOKUP(A1433,'Cadastro-Estoque'!A:J,1,FALSE)),"",VLOOKUP(A1433,'Cadastro-Estoque'!A:J,4,FALSE))</f>
        <v/>
      </c>
      <c r="G1433" s="141" t="str">
        <f>IF(ISBLANK(A1433),"",IF(ISERROR(VLOOKUP(A1433,'Cadastro-Estoque'!A:J,1,FALSE)),"Produto não cadastrado",VLOOKUP(A1433,'Cadastro-Estoque'!A:J,2,FALSE)))</f>
        <v/>
      </c>
      <c r="H1433" s="141" t="str">
        <f>IF(ISERROR(VLOOKUP(A1433,'Cadastro-Estoque'!A:J,1,FALSE)),"",VLOOKUP(A1433,'Cadastro-Estoque'!A:J,3,FALSE))</f>
        <v/>
      </c>
    </row>
    <row r="1434" spans="5:8">
      <c r="E1434" s="140" t="str">
        <f t="shared" si="22"/>
        <v/>
      </c>
      <c r="F1434" s="141" t="str">
        <f>IF(ISERROR(VLOOKUP(A1434,'Cadastro-Estoque'!A:J,1,FALSE)),"",VLOOKUP(A1434,'Cadastro-Estoque'!A:J,4,FALSE))</f>
        <v/>
      </c>
      <c r="G1434" s="141" t="str">
        <f>IF(ISBLANK(A1434),"",IF(ISERROR(VLOOKUP(A1434,'Cadastro-Estoque'!A:J,1,FALSE)),"Produto não cadastrado",VLOOKUP(A1434,'Cadastro-Estoque'!A:J,2,FALSE)))</f>
        <v/>
      </c>
      <c r="H1434" s="141" t="str">
        <f>IF(ISERROR(VLOOKUP(A1434,'Cadastro-Estoque'!A:J,1,FALSE)),"",VLOOKUP(A1434,'Cadastro-Estoque'!A:J,3,FALSE))</f>
        <v/>
      </c>
    </row>
    <row r="1435" spans="5:8">
      <c r="E1435" s="140" t="str">
        <f t="shared" si="22"/>
        <v/>
      </c>
      <c r="F1435" s="141" t="str">
        <f>IF(ISERROR(VLOOKUP(A1435,'Cadastro-Estoque'!A:J,1,FALSE)),"",VLOOKUP(A1435,'Cadastro-Estoque'!A:J,4,FALSE))</f>
        <v/>
      </c>
      <c r="G1435" s="141" t="str">
        <f>IF(ISBLANK(A1435),"",IF(ISERROR(VLOOKUP(A1435,'Cadastro-Estoque'!A:J,1,FALSE)),"Produto não cadastrado",VLOOKUP(A1435,'Cadastro-Estoque'!A:J,2,FALSE)))</f>
        <v/>
      </c>
      <c r="H1435" s="141" t="str">
        <f>IF(ISERROR(VLOOKUP(A1435,'Cadastro-Estoque'!A:J,1,FALSE)),"",VLOOKUP(A1435,'Cadastro-Estoque'!A:J,3,FALSE))</f>
        <v/>
      </c>
    </row>
    <row r="1436" spans="5:8">
      <c r="E1436" s="140" t="str">
        <f t="shared" si="22"/>
        <v/>
      </c>
      <c r="F1436" s="141" t="str">
        <f>IF(ISERROR(VLOOKUP(A1436,'Cadastro-Estoque'!A:J,1,FALSE)),"",VLOOKUP(A1436,'Cadastro-Estoque'!A:J,4,FALSE))</f>
        <v/>
      </c>
      <c r="G1436" s="141" t="str">
        <f>IF(ISBLANK(A1436),"",IF(ISERROR(VLOOKUP(A1436,'Cadastro-Estoque'!A:J,1,FALSE)),"Produto não cadastrado",VLOOKUP(A1436,'Cadastro-Estoque'!A:J,2,FALSE)))</f>
        <v/>
      </c>
      <c r="H1436" s="141" t="str">
        <f>IF(ISERROR(VLOOKUP(A1436,'Cadastro-Estoque'!A:J,1,FALSE)),"",VLOOKUP(A1436,'Cadastro-Estoque'!A:J,3,FALSE))</f>
        <v/>
      </c>
    </row>
    <row r="1437" spans="5:8">
      <c r="E1437" s="140" t="str">
        <f t="shared" si="22"/>
        <v/>
      </c>
      <c r="F1437" s="141" t="str">
        <f>IF(ISERROR(VLOOKUP(A1437,'Cadastro-Estoque'!A:J,1,FALSE)),"",VLOOKUP(A1437,'Cadastro-Estoque'!A:J,4,FALSE))</f>
        <v/>
      </c>
      <c r="G1437" s="141" t="str">
        <f>IF(ISBLANK(A1437),"",IF(ISERROR(VLOOKUP(A1437,'Cadastro-Estoque'!A:J,1,FALSE)),"Produto não cadastrado",VLOOKUP(A1437,'Cadastro-Estoque'!A:J,2,FALSE)))</f>
        <v/>
      </c>
      <c r="H1437" s="141" t="str">
        <f>IF(ISERROR(VLOOKUP(A1437,'Cadastro-Estoque'!A:J,1,FALSE)),"",VLOOKUP(A1437,'Cadastro-Estoque'!A:J,3,FALSE))</f>
        <v/>
      </c>
    </row>
    <row r="1438" spans="5:8">
      <c r="E1438" s="140" t="str">
        <f t="shared" si="22"/>
        <v/>
      </c>
      <c r="F1438" s="141" t="str">
        <f>IF(ISERROR(VLOOKUP(A1438,'Cadastro-Estoque'!A:J,1,FALSE)),"",VLOOKUP(A1438,'Cadastro-Estoque'!A:J,4,FALSE))</f>
        <v/>
      </c>
      <c r="G1438" s="141" t="str">
        <f>IF(ISBLANK(A1438),"",IF(ISERROR(VLOOKUP(A1438,'Cadastro-Estoque'!A:J,1,FALSE)),"Produto não cadastrado",VLOOKUP(A1438,'Cadastro-Estoque'!A:J,2,FALSE)))</f>
        <v/>
      </c>
      <c r="H1438" s="141" t="str">
        <f>IF(ISERROR(VLOOKUP(A1438,'Cadastro-Estoque'!A:J,1,FALSE)),"",VLOOKUP(A1438,'Cadastro-Estoque'!A:J,3,FALSE))</f>
        <v/>
      </c>
    </row>
    <row r="1439" spans="5:8">
      <c r="E1439" s="140" t="str">
        <f t="shared" si="22"/>
        <v/>
      </c>
      <c r="F1439" s="141" t="str">
        <f>IF(ISERROR(VLOOKUP(A1439,'Cadastro-Estoque'!A:J,1,FALSE)),"",VLOOKUP(A1439,'Cadastro-Estoque'!A:J,4,FALSE))</f>
        <v/>
      </c>
      <c r="G1439" s="141" t="str">
        <f>IF(ISBLANK(A1439),"",IF(ISERROR(VLOOKUP(A1439,'Cadastro-Estoque'!A:J,1,FALSE)),"Produto não cadastrado",VLOOKUP(A1439,'Cadastro-Estoque'!A:J,2,FALSE)))</f>
        <v/>
      </c>
      <c r="H1439" s="141" t="str">
        <f>IF(ISERROR(VLOOKUP(A1439,'Cadastro-Estoque'!A:J,1,FALSE)),"",VLOOKUP(A1439,'Cadastro-Estoque'!A:J,3,FALSE))</f>
        <v/>
      </c>
    </row>
    <row r="1440" spans="5:8">
      <c r="E1440" s="140" t="str">
        <f t="shared" si="22"/>
        <v/>
      </c>
      <c r="F1440" s="141" t="str">
        <f>IF(ISERROR(VLOOKUP(A1440,'Cadastro-Estoque'!A:J,1,FALSE)),"",VLOOKUP(A1440,'Cadastro-Estoque'!A:J,4,FALSE))</f>
        <v/>
      </c>
      <c r="G1440" s="141" t="str">
        <f>IF(ISBLANK(A1440),"",IF(ISERROR(VLOOKUP(A1440,'Cadastro-Estoque'!A:J,1,FALSE)),"Produto não cadastrado",VLOOKUP(A1440,'Cadastro-Estoque'!A:J,2,FALSE)))</f>
        <v/>
      </c>
      <c r="H1440" s="141" t="str">
        <f>IF(ISERROR(VLOOKUP(A1440,'Cadastro-Estoque'!A:J,1,FALSE)),"",VLOOKUP(A1440,'Cadastro-Estoque'!A:J,3,FALSE))</f>
        <v/>
      </c>
    </row>
    <row r="1441" spans="5:8">
      <c r="E1441" s="140" t="str">
        <f t="shared" si="22"/>
        <v/>
      </c>
      <c r="F1441" s="141" t="str">
        <f>IF(ISERROR(VLOOKUP(A1441,'Cadastro-Estoque'!A:J,1,FALSE)),"",VLOOKUP(A1441,'Cadastro-Estoque'!A:J,4,FALSE))</f>
        <v/>
      </c>
      <c r="G1441" s="141" t="str">
        <f>IF(ISBLANK(A1441),"",IF(ISERROR(VLOOKUP(A1441,'Cadastro-Estoque'!A:J,1,FALSE)),"Produto não cadastrado",VLOOKUP(A1441,'Cadastro-Estoque'!A:J,2,FALSE)))</f>
        <v/>
      </c>
      <c r="H1441" s="141" t="str">
        <f>IF(ISERROR(VLOOKUP(A1441,'Cadastro-Estoque'!A:J,1,FALSE)),"",VLOOKUP(A1441,'Cadastro-Estoque'!A:J,3,FALSE))</f>
        <v/>
      </c>
    </row>
    <row r="1442" spans="5:8">
      <c r="E1442" s="140" t="str">
        <f t="shared" si="22"/>
        <v/>
      </c>
      <c r="F1442" s="141" t="str">
        <f>IF(ISERROR(VLOOKUP(A1442,'Cadastro-Estoque'!A:J,1,FALSE)),"",VLOOKUP(A1442,'Cadastro-Estoque'!A:J,4,FALSE))</f>
        <v/>
      </c>
      <c r="G1442" s="141" t="str">
        <f>IF(ISBLANK(A1442),"",IF(ISERROR(VLOOKUP(A1442,'Cadastro-Estoque'!A:J,1,FALSE)),"Produto não cadastrado",VLOOKUP(A1442,'Cadastro-Estoque'!A:J,2,FALSE)))</f>
        <v/>
      </c>
      <c r="H1442" s="141" t="str">
        <f>IF(ISERROR(VLOOKUP(A1442,'Cadastro-Estoque'!A:J,1,FALSE)),"",VLOOKUP(A1442,'Cadastro-Estoque'!A:J,3,FALSE))</f>
        <v/>
      </c>
    </row>
    <row r="1443" spans="5:8">
      <c r="E1443" s="140" t="str">
        <f t="shared" si="22"/>
        <v/>
      </c>
      <c r="F1443" s="141" t="str">
        <f>IF(ISERROR(VLOOKUP(A1443,'Cadastro-Estoque'!A:J,1,FALSE)),"",VLOOKUP(A1443,'Cadastro-Estoque'!A:J,4,FALSE))</f>
        <v/>
      </c>
      <c r="G1443" s="141" t="str">
        <f>IF(ISBLANK(A1443),"",IF(ISERROR(VLOOKUP(A1443,'Cadastro-Estoque'!A:J,1,FALSE)),"Produto não cadastrado",VLOOKUP(A1443,'Cadastro-Estoque'!A:J,2,FALSE)))</f>
        <v/>
      </c>
      <c r="H1443" s="141" t="str">
        <f>IF(ISERROR(VLOOKUP(A1443,'Cadastro-Estoque'!A:J,1,FALSE)),"",VLOOKUP(A1443,'Cadastro-Estoque'!A:J,3,FALSE))</f>
        <v/>
      </c>
    </row>
    <row r="1444" spans="5:8">
      <c r="E1444" s="140" t="str">
        <f t="shared" si="22"/>
        <v/>
      </c>
      <c r="F1444" s="141" t="str">
        <f>IF(ISERROR(VLOOKUP(A1444,'Cadastro-Estoque'!A:J,1,FALSE)),"",VLOOKUP(A1444,'Cadastro-Estoque'!A:J,4,FALSE))</f>
        <v/>
      </c>
      <c r="G1444" s="141" t="str">
        <f>IF(ISBLANK(A1444),"",IF(ISERROR(VLOOKUP(A1444,'Cadastro-Estoque'!A:J,1,FALSE)),"Produto não cadastrado",VLOOKUP(A1444,'Cadastro-Estoque'!A:J,2,FALSE)))</f>
        <v/>
      </c>
      <c r="H1444" s="141" t="str">
        <f>IF(ISERROR(VLOOKUP(A1444,'Cadastro-Estoque'!A:J,1,FALSE)),"",VLOOKUP(A1444,'Cadastro-Estoque'!A:J,3,FALSE))</f>
        <v/>
      </c>
    </row>
    <row r="1445" spans="5:8">
      <c r="E1445" s="140" t="str">
        <f t="shared" si="22"/>
        <v/>
      </c>
      <c r="F1445" s="141" t="str">
        <f>IF(ISERROR(VLOOKUP(A1445,'Cadastro-Estoque'!A:J,1,FALSE)),"",VLOOKUP(A1445,'Cadastro-Estoque'!A:J,4,FALSE))</f>
        <v/>
      </c>
      <c r="G1445" s="141" t="str">
        <f>IF(ISBLANK(A1445),"",IF(ISERROR(VLOOKUP(A1445,'Cadastro-Estoque'!A:J,1,FALSE)),"Produto não cadastrado",VLOOKUP(A1445,'Cadastro-Estoque'!A:J,2,FALSE)))</f>
        <v/>
      </c>
      <c r="H1445" s="141" t="str">
        <f>IF(ISERROR(VLOOKUP(A1445,'Cadastro-Estoque'!A:J,1,FALSE)),"",VLOOKUP(A1445,'Cadastro-Estoque'!A:J,3,FALSE))</f>
        <v/>
      </c>
    </row>
    <row r="1446" spans="5:8">
      <c r="E1446" s="140" t="str">
        <f t="shared" si="22"/>
        <v/>
      </c>
      <c r="F1446" s="141" t="str">
        <f>IF(ISERROR(VLOOKUP(A1446,'Cadastro-Estoque'!A:J,1,FALSE)),"",VLOOKUP(A1446,'Cadastro-Estoque'!A:J,4,FALSE))</f>
        <v/>
      </c>
      <c r="G1446" s="141" t="str">
        <f>IF(ISBLANK(A1446),"",IF(ISERROR(VLOOKUP(A1446,'Cadastro-Estoque'!A:J,1,FALSE)),"Produto não cadastrado",VLOOKUP(A1446,'Cadastro-Estoque'!A:J,2,FALSE)))</f>
        <v/>
      </c>
      <c r="H1446" s="141" t="str">
        <f>IF(ISERROR(VLOOKUP(A1446,'Cadastro-Estoque'!A:J,1,FALSE)),"",VLOOKUP(A1446,'Cadastro-Estoque'!A:J,3,FALSE))</f>
        <v/>
      </c>
    </row>
    <row r="1447" spans="5:8">
      <c r="E1447" s="140" t="str">
        <f t="shared" si="22"/>
        <v/>
      </c>
      <c r="F1447" s="141" t="str">
        <f>IF(ISERROR(VLOOKUP(A1447,'Cadastro-Estoque'!A:J,1,FALSE)),"",VLOOKUP(A1447,'Cadastro-Estoque'!A:J,4,FALSE))</f>
        <v/>
      </c>
      <c r="G1447" s="141" t="str">
        <f>IF(ISBLANK(A1447),"",IF(ISERROR(VLOOKUP(A1447,'Cadastro-Estoque'!A:J,1,FALSE)),"Produto não cadastrado",VLOOKUP(A1447,'Cadastro-Estoque'!A:J,2,FALSE)))</f>
        <v/>
      </c>
      <c r="H1447" s="141" t="str">
        <f>IF(ISERROR(VLOOKUP(A1447,'Cadastro-Estoque'!A:J,1,FALSE)),"",VLOOKUP(A1447,'Cadastro-Estoque'!A:J,3,FALSE))</f>
        <v/>
      </c>
    </row>
    <row r="1448" spans="5:8">
      <c r="E1448" s="140" t="str">
        <f t="shared" si="22"/>
        <v/>
      </c>
      <c r="F1448" s="141" t="str">
        <f>IF(ISERROR(VLOOKUP(A1448,'Cadastro-Estoque'!A:J,1,FALSE)),"",VLOOKUP(A1448,'Cadastro-Estoque'!A:J,4,FALSE))</f>
        <v/>
      </c>
      <c r="G1448" s="141" t="str">
        <f>IF(ISBLANK(A1448),"",IF(ISERROR(VLOOKUP(A1448,'Cadastro-Estoque'!A:J,1,FALSE)),"Produto não cadastrado",VLOOKUP(A1448,'Cadastro-Estoque'!A:J,2,FALSE)))</f>
        <v/>
      </c>
      <c r="H1448" s="141" t="str">
        <f>IF(ISERROR(VLOOKUP(A1448,'Cadastro-Estoque'!A:J,1,FALSE)),"",VLOOKUP(A1448,'Cadastro-Estoque'!A:J,3,FALSE))</f>
        <v/>
      </c>
    </row>
    <row r="1449" spans="5:8">
      <c r="E1449" s="140" t="str">
        <f t="shared" si="22"/>
        <v/>
      </c>
      <c r="F1449" s="141" t="str">
        <f>IF(ISERROR(VLOOKUP(A1449,'Cadastro-Estoque'!A:J,1,FALSE)),"",VLOOKUP(A1449,'Cadastro-Estoque'!A:J,4,FALSE))</f>
        <v/>
      </c>
      <c r="G1449" s="141" t="str">
        <f>IF(ISBLANK(A1449),"",IF(ISERROR(VLOOKUP(A1449,'Cadastro-Estoque'!A:J,1,FALSE)),"Produto não cadastrado",VLOOKUP(A1449,'Cadastro-Estoque'!A:J,2,FALSE)))</f>
        <v/>
      </c>
      <c r="H1449" s="141" t="str">
        <f>IF(ISERROR(VLOOKUP(A1449,'Cadastro-Estoque'!A:J,1,FALSE)),"",VLOOKUP(A1449,'Cadastro-Estoque'!A:J,3,FALSE))</f>
        <v/>
      </c>
    </row>
    <row r="1450" spans="5:8">
      <c r="E1450" s="140" t="str">
        <f t="shared" si="22"/>
        <v/>
      </c>
      <c r="F1450" s="141" t="str">
        <f>IF(ISERROR(VLOOKUP(A1450,'Cadastro-Estoque'!A:J,1,FALSE)),"",VLOOKUP(A1450,'Cadastro-Estoque'!A:J,4,FALSE))</f>
        <v/>
      </c>
      <c r="G1450" s="141" t="str">
        <f>IF(ISBLANK(A1450),"",IF(ISERROR(VLOOKUP(A1450,'Cadastro-Estoque'!A:J,1,FALSE)),"Produto não cadastrado",VLOOKUP(A1450,'Cadastro-Estoque'!A:J,2,FALSE)))</f>
        <v/>
      </c>
      <c r="H1450" s="141" t="str">
        <f>IF(ISERROR(VLOOKUP(A1450,'Cadastro-Estoque'!A:J,1,FALSE)),"",VLOOKUP(A1450,'Cadastro-Estoque'!A:J,3,FALSE))</f>
        <v/>
      </c>
    </row>
    <row r="1451" spans="5:8">
      <c r="E1451" s="140" t="str">
        <f t="shared" si="22"/>
        <v/>
      </c>
      <c r="F1451" s="141" t="str">
        <f>IF(ISERROR(VLOOKUP(A1451,'Cadastro-Estoque'!A:J,1,FALSE)),"",VLOOKUP(A1451,'Cadastro-Estoque'!A:J,4,FALSE))</f>
        <v/>
      </c>
      <c r="G1451" s="141" t="str">
        <f>IF(ISBLANK(A1451),"",IF(ISERROR(VLOOKUP(A1451,'Cadastro-Estoque'!A:J,1,FALSE)),"Produto não cadastrado",VLOOKUP(A1451,'Cadastro-Estoque'!A:J,2,FALSE)))</f>
        <v/>
      </c>
      <c r="H1451" s="141" t="str">
        <f>IF(ISERROR(VLOOKUP(A1451,'Cadastro-Estoque'!A:J,1,FALSE)),"",VLOOKUP(A1451,'Cadastro-Estoque'!A:J,3,FALSE))</f>
        <v/>
      </c>
    </row>
    <row r="1452" spans="5:8">
      <c r="E1452" s="140" t="str">
        <f t="shared" si="22"/>
        <v/>
      </c>
      <c r="F1452" s="141" t="str">
        <f>IF(ISERROR(VLOOKUP(A1452,'Cadastro-Estoque'!A:J,1,FALSE)),"",VLOOKUP(A1452,'Cadastro-Estoque'!A:J,4,FALSE))</f>
        <v/>
      </c>
      <c r="G1452" s="141" t="str">
        <f>IF(ISBLANK(A1452),"",IF(ISERROR(VLOOKUP(A1452,'Cadastro-Estoque'!A:J,1,FALSE)),"Produto não cadastrado",VLOOKUP(A1452,'Cadastro-Estoque'!A:J,2,FALSE)))</f>
        <v/>
      </c>
      <c r="H1452" s="141" t="str">
        <f>IF(ISERROR(VLOOKUP(A1452,'Cadastro-Estoque'!A:J,1,FALSE)),"",VLOOKUP(A1452,'Cadastro-Estoque'!A:J,3,FALSE))</f>
        <v/>
      </c>
    </row>
    <row r="1453" spans="5:8">
      <c r="E1453" s="140" t="str">
        <f t="shared" si="22"/>
        <v/>
      </c>
      <c r="F1453" s="141" t="str">
        <f>IF(ISERROR(VLOOKUP(A1453,'Cadastro-Estoque'!A:J,1,FALSE)),"",VLOOKUP(A1453,'Cadastro-Estoque'!A:J,4,FALSE))</f>
        <v/>
      </c>
      <c r="G1453" s="141" t="str">
        <f>IF(ISBLANK(A1453),"",IF(ISERROR(VLOOKUP(A1453,'Cadastro-Estoque'!A:J,1,FALSE)),"Produto não cadastrado",VLOOKUP(A1453,'Cadastro-Estoque'!A:J,2,FALSE)))</f>
        <v/>
      </c>
      <c r="H1453" s="141" t="str">
        <f>IF(ISERROR(VLOOKUP(A1453,'Cadastro-Estoque'!A:J,1,FALSE)),"",VLOOKUP(A1453,'Cadastro-Estoque'!A:J,3,FALSE))</f>
        <v/>
      </c>
    </row>
    <row r="1454" spans="5:8">
      <c r="E1454" s="140" t="str">
        <f t="shared" si="22"/>
        <v/>
      </c>
      <c r="F1454" s="141" t="str">
        <f>IF(ISERROR(VLOOKUP(A1454,'Cadastro-Estoque'!A:J,1,FALSE)),"",VLOOKUP(A1454,'Cadastro-Estoque'!A:J,4,FALSE))</f>
        <v/>
      </c>
      <c r="G1454" s="141" t="str">
        <f>IF(ISBLANK(A1454),"",IF(ISERROR(VLOOKUP(A1454,'Cadastro-Estoque'!A:J,1,FALSE)),"Produto não cadastrado",VLOOKUP(A1454,'Cadastro-Estoque'!A:J,2,FALSE)))</f>
        <v/>
      </c>
      <c r="H1454" s="141" t="str">
        <f>IF(ISERROR(VLOOKUP(A1454,'Cadastro-Estoque'!A:J,1,FALSE)),"",VLOOKUP(A1454,'Cadastro-Estoque'!A:J,3,FALSE))</f>
        <v/>
      </c>
    </row>
    <row r="1455" spans="5:8">
      <c r="E1455" s="140" t="str">
        <f t="shared" si="22"/>
        <v/>
      </c>
      <c r="F1455" s="141" t="str">
        <f>IF(ISERROR(VLOOKUP(A1455,'Cadastro-Estoque'!A:J,1,FALSE)),"",VLOOKUP(A1455,'Cadastro-Estoque'!A:J,4,FALSE))</f>
        <v/>
      </c>
      <c r="G1455" s="141" t="str">
        <f>IF(ISBLANK(A1455),"",IF(ISERROR(VLOOKUP(A1455,'Cadastro-Estoque'!A:J,1,FALSE)),"Produto não cadastrado",VLOOKUP(A1455,'Cadastro-Estoque'!A:J,2,FALSE)))</f>
        <v/>
      </c>
      <c r="H1455" s="141" t="str">
        <f>IF(ISERROR(VLOOKUP(A1455,'Cadastro-Estoque'!A:J,1,FALSE)),"",VLOOKUP(A1455,'Cadastro-Estoque'!A:J,3,FALSE))</f>
        <v/>
      </c>
    </row>
    <row r="1456" spans="5:8">
      <c r="E1456" s="140" t="str">
        <f t="shared" si="22"/>
        <v/>
      </c>
      <c r="F1456" s="141" t="str">
        <f>IF(ISERROR(VLOOKUP(A1456,'Cadastro-Estoque'!A:J,1,FALSE)),"",VLOOKUP(A1456,'Cadastro-Estoque'!A:J,4,FALSE))</f>
        <v/>
      </c>
      <c r="G1456" s="141" t="str">
        <f>IF(ISBLANK(A1456),"",IF(ISERROR(VLOOKUP(A1456,'Cadastro-Estoque'!A:J,1,FALSE)),"Produto não cadastrado",VLOOKUP(A1456,'Cadastro-Estoque'!A:J,2,FALSE)))</f>
        <v/>
      </c>
      <c r="H1456" s="141" t="str">
        <f>IF(ISERROR(VLOOKUP(A1456,'Cadastro-Estoque'!A:J,1,FALSE)),"",VLOOKUP(A1456,'Cadastro-Estoque'!A:J,3,FALSE))</f>
        <v/>
      </c>
    </row>
    <row r="1457" spans="5:8">
      <c r="E1457" s="140" t="str">
        <f t="shared" si="22"/>
        <v/>
      </c>
      <c r="F1457" s="141" t="str">
        <f>IF(ISERROR(VLOOKUP(A1457,'Cadastro-Estoque'!A:J,1,FALSE)),"",VLOOKUP(A1457,'Cadastro-Estoque'!A:J,4,FALSE))</f>
        <v/>
      </c>
      <c r="G1457" s="141" t="str">
        <f>IF(ISBLANK(A1457),"",IF(ISERROR(VLOOKUP(A1457,'Cadastro-Estoque'!A:J,1,FALSE)),"Produto não cadastrado",VLOOKUP(A1457,'Cadastro-Estoque'!A:J,2,FALSE)))</f>
        <v/>
      </c>
      <c r="H1457" s="141" t="str">
        <f>IF(ISERROR(VLOOKUP(A1457,'Cadastro-Estoque'!A:J,1,FALSE)),"",VLOOKUP(A1457,'Cadastro-Estoque'!A:J,3,FALSE))</f>
        <v/>
      </c>
    </row>
    <row r="1458" spans="5:8">
      <c r="E1458" s="140" t="str">
        <f t="shared" si="22"/>
        <v/>
      </c>
      <c r="F1458" s="141" t="str">
        <f>IF(ISERROR(VLOOKUP(A1458,'Cadastro-Estoque'!A:J,1,FALSE)),"",VLOOKUP(A1458,'Cadastro-Estoque'!A:J,4,FALSE))</f>
        <v/>
      </c>
      <c r="G1458" s="141" t="str">
        <f>IF(ISBLANK(A1458),"",IF(ISERROR(VLOOKUP(A1458,'Cadastro-Estoque'!A:J,1,FALSE)),"Produto não cadastrado",VLOOKUP(A1458,'Cadastro-Estoque'!A:J,2,FALSE)))</f>
        <v/>
      </c>
      <c r="H1458" s="141" t="str">
        <f>IF(ISERROR(VLOOKUP(A1458,'Cadastro-Estoque'!A:J,1,FALSE)),"",VLOOKUP(A1458,'Cadastro-Estoque'!A:J,3,FALSE))</f>
        <v/>
      </c>
    </row>
    <row r="1459" spans="5:8">
      <c r="E1459" s="140" t="str">
        <f t="shared" si="22"/>
        <v/>
      </c>
      <c r="F1459" s="141" t="str">
        <f>IF(ISERROR(VLOOKUP(A1459,'Cadastro-Estoque'!A:J,1,FALSE)),"",VLOOKUP(A1459,'Cadastro-Estoque'!A:J,4,FALSE))</f>
        <v/>
      </c>
      <c r="G1459" s="141" t="str">
        <f>IF(ISBLANK(A1459),"",IF(ISERROR(VLOOKUP(A1459,'Cadastro-Estoque'!A:J,1,FALSE)),"Produto não cadastrado",VLOOKUP(A1459,'Cadastro-Estoque'!A:J,2,FALSE)))</f>
        <v/>
      </c>
      <c r="H1459" s="141" t="str">
        <f>IF(ISERROR(VLOOKUP(A1459,'Cadastro-Estoque'!A:J,1,FALSE)),"",VLOOKUP(A1459,'Cadastro-Estoque'!A:J,3,FALSE))</f>
        <v/>
      </c>
    </row>
    <row r="1460" spans="5:8">
      <c r="E1460" s="140" t="str">
        <f t="shared" si="22"/>
        <v/>
      </c>
      <c r="F1460" s="141" t="str">
        <f>IF(ISERROR(VLOOKUP(A1460,'Cadastro-Estoque'!A:J,1,FALSE)),"",VLOOKUP(A1460,'Cadastro-Estoque'!A:J,4,FALSE))</f>
        <v/>
      </c>
      <c r="G1460" s="141" t="str">
        <f>IF(ISBLANK(A1460),"",IF(ISERROR(VLOOKUP(A1460,'Cadastro-Estoque'!A:J,1,FALSE)),"Produto não cadastrado",VLOOKUP(A1460,'Cadastro-Estoque'!A:J,2,FALSE)))</f>
        <v/>
      </c>
      <c r="H1460" s="141" t="str">
        <f>IF(ISERROR(VLOOKUP(A1460,'Cadastro-Estoque'!A:J,1,FALSE)),"",VLOOKUP(A1460,'Cadastro-Estoque'!A:J,3,FALSE))</f>
        <v/>
      </c>
    </row>
    <row r="1461" spans="5:8">
      <c r="E1461" s="140" t="str">
        <f t="shared" si="22"/>
        <v/>
      </c>
      <c r="F1461" s="141" t="str">
        <f>IF(ISERROR(VLOOKUP(A1461,'Cadastro-Estoque'!A:J,1,FALSE)),"",VLOOKUP(A1461,'Cadastro-Estoque'!A:J,4,FALSE))</f>
        <v/>
      </c>
      <c r="G1461" s="141" t="str">
        <f>IF(ISBLANK(A1461),"",IF(ISERROR(VLOOKUP(A1461,'Cadastro-Estoque'!A:J,1,FALSE)),"Produto não cadastrado",VLOOKUP(A1461,'Cadastro-Estoque'!A:J,2,FALSE)))</f>
        <v/>
      </c>
      <c r="H1461" s="141" t="str">
        <f>IF(ISERROR(VLOOKUP(A1461,'Cadastro-Estoque'!A:J,1,FALSE)),"",VLOOKUP(A1461,'Cadastro-Estoque'!A:J,3,FALSE))</f>
        <v/>
      </c>
    </row>
    <row r="1462" spans="5:8">
      <c r="E1462" s="140" t="str">
        <f t="shared" si="22"/>
        <v/>
      </c>
      <c r="F1462" s="141" t="str">
        <f>IF(ISERROR(VLOOKUP(A1462,'Cadastro-Estoque'!A:J,1,FALSE)),"",VLOOKUP(A1462,'Cadastro-Estoque'!A:J,4,FALSE))</f>
        <v/>
      </c>
      <c r="G1462" s="141" t="str">
        <f>IF(ISBLANK(A1462),"",IF(ISERROR(VLOOKUP(A1462,'Cadastro-Estoque'!A:J,1,FALSE)),"Produto não cadastrado",VLOOKUP(A1462,'Cadastro-Estoque'!A:J,2,FALSE)))</f>
        <v/>
      </c>
      <c r="H1462" s="141" t="str">
        <f>IF(ISERROR(VLOOKUP(A1462,'Cadastro-Estoque'!A:J,1,FALSE)),"",VLOOKUP(A1462,'Cadastro-Estoque'!A:J,3,FALSE))</f>
        <v/>
      </c>
    </row>
    <row r="1463" spans="5:8">
      <c r="E1463" s="140" t="str">
        <f t="shared" si="22"/>
        <v/>
      </c>
      <c r="F1463" s="141" t="str">
        <f>IF(ISERROR(VLOOKUP(A1463,'Cadastro-Estoque'!A:J,1,FALSE)),"",VLOOKUP(A1463,'Cadastro-Estoque'!A:J,4,FALSE))</f>
        <v/>
      </c>
      <c r="G1463" s="141" t="str">
        <f>IF(ISBLANK(A1463),"",IF(ISERROR(VLOOKUP(A1463,'Cadastro-Estoque'!A:J,1,FALSE)),"Produto não cadastrado",VLOOKUP(A1463,'Cadastro-Estoque'!A:J,2,FALSE)))</f>
        <v/>
      </c>
      <c r="H1463" s="141" t="str">
        <f>IF(ISERROR(VLOOKUP(A1463,'Cadastro-Estoque'!A:J,1,FALSE)),"",VLOOKUP(A1463,'Cadastro-Estoque'!A:J,3,FALSE))</f>
        <v/>
      </c>
    </row>
    <row r="1464" spans="5:8">
      <c r="E1464" s="140" t="str">
        <f t="shared" si="22"/>
        <v/>
      </c>
      <c r="F1464" s="141" t="str">
        <f>IF(ISERROR(VLOOKUP(A1464,'Cadastro-Estoque'!A:J,1,FALSE)),"",VLOOKUP(A1464,'Cadastro-Estoque'!A:J,4,FALSE))</f>
        <v/>
      </c>
      <c r="G1464" s="141" t="str">
        <f>IF(ISBLANK(A1464),"",IF(ISERROR(VLOOKUP(A1464,'Cadastro-Estoque'!A:J,1,FALSE)),"Produto não cadastrado",VLOOKUP(A1464,'Cadastro-Estoque'!A:J,2,FALSE)))</f>
        <v/>
      </c>
      <c r="H1464" s="141" t="str">
        <f>IF(ISERROR(VLOOKUP(A1464,'Cadastro-Estoque'!A:J,1,FALSE)),"",VLOOKUP(A1464,'Cadastro-Estoque'!A:J,3,FALSE))</f>
        <v/>
      </c>
    </row>
    <row r="1465" spans="5:8">
      <c r="E1465" s="140" t="str">
        <f t="shared" si="22"/>
        <v/>
      </c>
      <c r="F1465" s="141" t="str">
        <f>IF(ISERROR(VLOOKUP(A1465,'Cadastro-Estoque'!A:J,1,FALSE)),"",VLOOKUP(A1465,'Cadastro-Estoque'!A:J,4,FALSE))</f>
        <v/>
      </c>
      <c r="G1465" s="141" t="str">
        <f>IF(ISBLANK(A1465),"",IF(ISERROR(VLOOKUP(A1465,'Cadastro-Estoque'!A:J,1,FALSE)),"Produto não cadastrado",VLOOKUP(A1465,'Cadastro-Estoque'!A:J,2,FALSE)))</f>
        <v/>
      </c>
      <c r="H1465" s="141" t="str">
        <f>IF(ISERROR(VLOOKUP(A1465,'Cadastro-Estoque'!A:J,1,FALSE)),"",VLOOKUP(A1465,'Cadastro-Estoque'!A:J,3,FALSE))</f>
        <v/>
      </c>
    </row>
    <row r="1466" spans="5:8">
      <c r="E1466" s="140" t="str">
        <f t="shared" si="22"/>
        <v/>
      </c>
      <c r="F1466" s="141" t="str">
        <f>IF(ISERROR(VLOOKUP(A1466,'Cadastro-Estoque'!A:J,1,FALSE)),"",VLOOKUP(A1466,'Cadastro-Estoque'!A:J,4,FALSE))</f>
        <v/>
      </c>
      <c r="G1466" s="141" t="str">
        <f>IF(ISBLANK(A1466),"",IF(ISERROR(VLOOKUP(A1466,'Cadastro-Estoque'!A:J,1,FALSE)),"Produto não cadastrado",VLOOKUP(A1466,'Cadastro-Estoque'!A:J,2,FALSE)))</f>
        <v/>
      </c>
      <c r="H1466" s="141" t="str">
        <f>IF(ISERROR(VLOOKUP(A1466,'Cadastro-Estoque'!A:J,1,FALSE)),"",VLOOKUP(A1466,'Cadastro-Estoque'!A:J,3,FALSE))</f>
        <v/>
      </c>
    </row>
    <row r="1467" spans="5:8">
      <c r="E1467" s="140" t="str">
        <f t="shared" si="22"/>
        <v/>
      </c>
      <c r="F1467" s="141" t="str">
        <f>IF(ISERROR(VLOOKUP(A1467,'Cadastro-Estoque'!A:J,1,FALSE)),"",VLOOKUP(A1467,'Cadastro-Estoque'!A:J,4,FALSE))</f>
        <v/>
      </c>
      <c r="G1467" s="141" t="str">
        <f>IF(ISBLANK(A1467),"",IF(ISERROR(VLOOKUP(A1467,'Cadastro-Estoque'!A:J,1,FALSE)),"Produto não cadastrado",VLOOKUP(A1467,'Cadastro-Estoque'!A:J,2,FALSE)))</f>
        <v/>
      </c>
      <c r="H1467" s="141" t="str">
        <f>IF(ISERROR(VLOOKUP(A1467,'Cadastro-Estoque'!A:J,1,FALSE)),"",VLOOKUP(A1467,'Cadastro-Estoque'!A:J,3,FALSE))</f>
        <v/>
      </c>
    </row>
    <row r="1468" spans="5:8">
      <c r="E1468" s="140" t="str">
        <f t="shared" si="22"/>
        <v/>
      </c>
      <c r="F1468" s="141" t="str">
        <f>IF(ISERROR(VLOOKUP(A1468,'Cadastro-Estoque'!A:J,1,FALSE)),"",VLOOKUP(A1468,'Cadastro-Estoque'!A:J,4,FALSE))</f>
        <v/>
      </c>
      <c r="G1468" s="141" t="str">
        <f>IF(ISBLANK(A1468),"",IF(ISERROR(VLOOKUP(A1468,'Cadastro-Estoque'!A:J,1,FALSE)),"Produto não cadastrado",VLOOKUP(A1468,'Cadastro-Estoque'!A:J,2,FALSE)))</f>
        <v/>
      </c>
      <c r="H1468" s="141" t="str">
        <f>IF(ISERROR(VLOOKUP(A1468,'Cadastro-Estoque'!A:J,1,FALSE)),"",VLOOKUP(A1468,'Cadastro-Estoque'!A:J,3,FALSE))</f>
        <v/>
      </c>
    </row>
    <row r="1469" spans="5:8">
      <c r="E1469" s="140" t="str">
        <f t="shared" si="22"/>
        <v/>
      </c>
      <c r="F1469" s="141" t="str">
        <f>IF(ISERROR(VLOOKUP(A1469,'Cadastro-Estoque'!A:J,1,FALSE)),"",VLOOKUP(A1469,'Cadastro-Estoque'!A:J,4,FALSE))</f>
        <v/>
      </c>
      <c r="G1469" s="141" t="str">
        <f>IF(ISBLANK(A1469),"",IF(ISERROR(VLOOKUP(A1469,'Cadastro-Estoque'!A:J,1,FALSE)),"Produto não cadastrado",VLOOKUP(A1469,'Cadastro-Estoque'!A:J,2,FALSE)))</f>
        <v/>
      </c>
      <c r="H1469" s="141" t="str">
        <f>IF(ISERROR(VLOOKUP(A1469,'Cadastro-Estoque'!A:J,1,FALSE)),"",VLOOKUP(A1469,'Cadastro-Estoque'!A:J,3,FALSE))</f>
        <v/>
      </c>
    </row>
    <row r="1470" spans="5:8">
      <c r="E1470" s="140" t="str">
        <f t="shared" si="22"/>
        <v/>
      </c>
      <c r="F1470" s="141" t="str">
        <f>IF(ISERROR(VLOOKUP(A1470,'Cadastro-Estoque'!A:J,1,FALSE)),"",VLOOKUP(A1470,'Cadastro-Estoque'!A:J,4,FALSE))</f>
        <v/>
      </c>
      <c r="G1470" s="141" t="str">
        <f>IF(ISBLANK(A1470),"",IF(ISERROR(VLOOKUP(A1470,'Cadastro-Estoque'!A:J,1,FALSE)),"Produto não cadastrado",VLOOKUP(A1470,'Cadastro-Estoque'!A:J,2,FALSE)))</f>
        <v/>
      </c>
      <c r="H1470" s="141" t="str">
        <f>IF(ISERROR(VLOOKUP(A1470,'Cadastro-Estoque'!A:J,1,FALSE)),"",VLOOKUP(A1470,'Cadastro-Estoque'!A:J,3,FALSE))</f>
        <v/>
      </c>
    </row>
    <row r="1471" spans="5:8">
      <c r="E1471" s="140" t="str">
        <f t="shared" si="22"/>
        <v/>
      </c>
      <c r="F1471" s="141" t="str">
        <f>IF(ISERROR(VLOOKUP(A1471,'Cadastro-Estoque'!A:J,1,FALSE)),"",VLOOKUP(A1471,'Cadastro-Estoque'!A:J,4,FALSE))</f>
        <v/>
      </c>
      <c r="G1471" s="141" t="str">
        <f>IF(ISBLANK(A1471),"",IF(ISERROR(VLOOKUP(A1471,'Cadastro-Estoque'!A:J,1,FALSE)),"Produto não cadastrado",VLOOKUP(A1471,'Cadastro-Estoque'!A:J,2,FALSE)))</f>
        <v/>
      </c>
      <c r="H1471" s="141" t="str">
        <f>IF(ISERROR(VLOOKUP(A1471,'Cadastro-Estoque'!A:J,1,FALSE)),"",VLOOKUP(A1471,'Cadastro-Estoque'!A:J,3,FALSE))</f>
        <v/>
      </c>
    </row>
    <row r="1472" spans="5:8">
      <c r="E1472" s="140" t="str">
        <f t="shared" si="22"/>
        <v/>
      </c>
      <c r="F1472" s="141" t="str">
        <f>IF(ISERROR(VLOOKUP(A1472,'Cadastro-Estoque'!A:J,1,FALSE)),"",VLOOKUP(A1472,'Cadastro-Estoque'!A:J,4,FALSE))</f>
        <v/>
      </c>
      <c r="G1472" s="141" t="str">
        <f>IF(ISBLANK(A1472),"",IF(ISERROR(VLOOKUP(A1472,'Cadastro-Estoque'!A:J,1,FALSE)),"Produto não cadastrado",VLOOKUP(A1472,'Cadastro-Estoque'!A:J,2,FALSE)))</f>
        <v/>
      </c>
      <c r="H1472" s="141" t="str">
        <f>IF(ISERROR(VLOOKUP(A1472,'Cadastro-Estoque'!A:J,1,FALSE)),"",VLOOKUP(A1472,'Cadastro-Estoque'!A:J,3,FALSE))</f>
        <v/>
      </c>
    </row>
    <row r="1473" spans="5:8">
      <c r="E1473" s="140" t="str">
        <f t="shared" si="22"/>
        <v/>
      </c>
      <c r="F1473" s="141" t="str">
        <f>IF(ISERROR(VLOOKUP(A1473,'Cadastro-Estoque'!A:J,1,FALSE)),"",VLOOKUP(A1473,'Cadastro-Estoque'!A:J,4,FALSE))</f>
        <v/>
      </c>
      <c r="G1473" s="141" t="str">
        <f>IF(ISBLANK(A1473),"",IF(ISERROR(VLOOKUP(A1473,'Cadastro-Estoque'!A:J,1,FALSE)),"Produto não cadastrado",VLOOKUP(A1473,'Cadastro-Estoque'!A:J,2,FALSE)))</f>
        <v/>
      </c>
      <c r="H1473" s="141" t="str">
        <f>IF(ISERROR(VLOOKUP(A1473,'Cadastro-Estoque'!A:J,1,FALSE)),"",VLOOKUP(A1473,'Cadastro-Estoque'!A:J,3,FALSE))</f>
        <v/>
      </c>
    </row>
    <row r="1474" spans="5:8">
      <c r="E1474" s="140" t="str">
        <f t="shared" si="22"/>
        <v/>
      </c>
      <c r="F1474" s="141" t="str">
        <f>IF(ISERROR(VLOOKUP(A1474,'Cadastro-Estoque'!A:J,1,FALSE)),"",VLOOKUP(A1474,'Cadastro-Estoque'!A:J,4,FALSE))</f>
        <v/>
      </c>
      <c r="G1474" s="141" t="str">
        <f>IF(ISBLANK(A1474),"",IF(ISERROR(VLOOKUP(A1474,'Cadastro-Estoque'!A:J,1,FALSE)),"Produto não cadastrado",VLOOKUP(A1474,'Cadastro-Estoque'!A:J,2,FALSE)))</f>
        <v/>
      </c>
      <c r="H1474" s="141" t="str">
        <f>IF(ISERROR(VLOOKUP(A1474,'Cadastro-Estoque'!A:J,1,FALSE)),"",VLOOKUP(A1474,'Cadastro-Estoque'!A:J,3,FALSE))</f>
        <v/>
      </c>
    </row>
    <row r="1475" spans="5:8">
      <c r="E1475" s="140" t="str">
        <f t="shared" si="22"/>
        <v/>
      </c>
      <c r="F1475" s="141" t="str">
        <f>IF(ISERROR(VLOOKUP(A1475,'Cadastro-Estoque'!A:J,1,FALSE)),"",VLOOKUP(A1475,'Cadastro-Estoque'!A:J,4,FALSE))</f>
        <v/>
      </c>
      <c r="G1475" s="141" t="str">
        <f>IF(ISBLANK(A1475),"",IF(ISERROR(VLOOKUP(A1475,'Cadastro-Estoque'!A:J,1,FALSE)),"Produto não cadastrado",VLOOKUP(A1475,'Cadastro-Estoque'!A:J,2,FALSE)))</f>
        <v/>
      </c>
      <c r="H1475" s="141" t="str">
        <f>IF(ISERROR(VLOOKUP(A1475,'Cadastro-Estoque'!A:J,1,FALSE)),"",VLOOKUP(A1475,'Cadastro-Estoque'!A:J,3,FALSE))</f>
        <v/>
      </c>
    </row>
    <row r="1476" spans="5:8">
      <c r="E1476" s="140" t="str">
        <f t="shared" ref="E1476:E1539" si="23">IF(ISBLANK(A1476),"",C1476*D1476)</f>
        <v/>
      </c>
      <c r="F1476" s="141" t="str">
        <f>IF(ISERROR(VLOOKUP(A1476,'Cadastro-Estoque'!A:J,1,FALSE)),"",VLOOKUP(A1476,'Cadastro-Estoque'!A:J,4,FALSE))</f>
        <v/>
      </c>
      <c r="G1476" s="141" t="str">
        <f>IF(ISBLANK(A1476),"",IF(ISERROR(VLOOKUP(A1476,'Cadastro-Estoque'!A:J,1,FALSE)),"Produto não cadastrado",VLOOKUP(A1476,'Cadastro-Estoque'!A:J,2,FALSE)))</f>
        <v/>
      </c>
      <c r="H1476" s="141" t="str">
        <f>IF(ISERROR(VLOOKUP(A1476,'Cadastro-Estoque'!A:J,1,FALSE)),"",VLOOKUP(A1476,'Cadastro-Estoque'!A:J,3,FALSE))</f>
        <v/>
      </c>
    </row>
    <row r="1477" spans="5:8">
      <c r="E1477" s="140" t="str">
        <f t="shared" si="23"/>
        <v/>
      </c>
      <c r="F1477" s="141" t="str">
        <f>IF(ISERROR(VLOOKUP(A1477,'Cadastro-Estoque'!A:J,1,FALSE)),"",VLOOKUP(A1477,'Cadastro-Estoque'!A:J,4,FALSE))</f>
        <v/>
      </c>
      <c r="G1477" s="141" t="str">
        <f>IF(ISBLANK(A1477),"",IF(ISERROR(VLOOKUP(A1477,'Cadastro-Estoque'!A:J,1,FALSE)),"Produto não cadastrado",VLOOKUP(A1477,'Cadastro-Estoque'!A:J,2,FALSE)))</f>
        <v/>
      </c>
      <c r="H1477" s="141" t="str">
        <f>IF(ISERROR(VLOOKUP(A1477,'Cadastro-Estoque'!A:J,1,FALSE)),"",VLOOKUP(A1477,'Cadastro-Estoque'!A:J,3,FALSE))</f>
        <v/>
      </c>
    </row>
    <row r="1478" spans="5:8">
      <c r="E1478" s="140" t="str">
        <f t="shared" si="23"/>
        <v/>
      </c>
      <c r="F1478" s="141" t="str">
        <f>IF(ISERROR(VLOOKUP(A1478,'Cadastro-Estoque'!A:J,1,FALSE)),"",VLOOKUP(A1478,'Cadastro-Estoque'!A:J,4,FALSE))</f>
        <v/>
      </c>
      <c r="G1478" s="141" t="str">
        <f>IF(ISBLANK(A1478),"",IF(ISERROR(VLOOKUP(A1478,'Cadastro-Estoque'!A:J,1,FALSE)),"Produto não cadastrado",VLOOKUP(A1478,'Cadastro-Estoque'!A:J,2,FALSE)))</f>
        <v/>
      </c>
      <c r="H1478" s="141" t="str">
        <f>IF(ISERROR(VLOOKUP(A1478,'Cadastro-Estoque'!A:J,1,FALSE)),"",VLOOKUP(A1478,'Cadastro-Estoque'!A:J,3,FALSE))</f>
        <v/>
      </c>
    </row>
    <row r="1479" spans="5:8">
      <c r="E1479" s="140" t="str">
        <f t="shared" si="23"/>
        <v/>
      </c>
      <c r="F1479" s="141" t="str">
        <f>IF(ISERROR(VLOOKUP(A1479,'Cadastro-Estoque'!A:J,1,FALSE)),"",VLOOKUP(A1479,'Cadastro-Estoque'!A:J,4,FALSE))</f>
        <v/>
      </c>
      <c r="G1479" s="141" t="str">
        <f>IF(ISBLANK(A1479),"",IF(ISERROR(VLOOKUP(A1479,'Cadastro-Estoque'!A:J,1,FALSE)),"Produto não cadastrado",VLOOKUP(A1479,'Cadastro-Estoque'!A:J,2,FALSE)))</f>
        <v/>
      </c>
      <c r="H1479" s="141" t="str">
        <f>IF(ISERROR(VLOOKUP(A1479,'Cadastro-Estoque'!A:J,1,FALSE)),"",VLOOKUP(A1479,'Cadastro-Estoque'!A:J,3,FALSE))</f>
        <v/>
      </c>
    </row>
    <row r="1480" spans="5:8">
      <c r="E1480" s="140" t="str">
        <f t="shared" si="23"/>
        <v/>
      </c>
      <c r="F1480" s="141" t="str">
        <f>IF(ISERROR(VLOOKUP(A1480,'Cadastro-Estoque'!A:J,1,FALSE)),"",VLOOKUP(A1480,'Cadastro-Estoque'!A:J,4,FALSE))</f>
        <v/>
      </c>
      <c r="G1480" s="141" t="str">
        <f>IF(ISBLANK(A1480),"",IF(ISERROR(VLOOKUP(A1480,'Cadastro-Estoque'!A:J,1,FALSE)),"Produto não cadastrado",VLOOKUP(A1480,'Cadastro-Estoque'!A:J,2,FALSE)))</f>
        <v/>
      </c>
      <c r="H1480" s="141" t="str">
        <f>IF(ISERROR(VLOOKUP(A1480,'Cadastro-Estoque'!A:J,1,FALSE)),"",VLOOKUP(A1480,'Cadastro-Estoque'!A:J,3,FALSE))</f>
        <v/>
      </c>
    </row>
    <row r="1481" spans="5:8">
      <c r="E1481" s="140" t="str">
        <f t="shared" si="23"/>
        <v/>
      </c>
      <c r="F1481" s="141" t="str">
        <f>IF(ISERROR(VLOOKUP(A1481,'Cadastro-Estoque'!A:J,1,FALSE)),"",VLOOKUP(A1481,'Cadastro-Estoque'!A:J,4,FALSE))</f>
        <v/>
      </c>
      <c r="G1481" s="141" t="str">
        <f>IF(ISBLANK(A1481),"",IF(ISERROR(VLOOKUP(A1481,'Cadastro-Estoque'!A:J,1,FALSE)),"Produto não cadastrado",VLOOKUP(A1481,'Cadastro-Estoque'!A:J,2,FALSE)))</f>
        <v/>
      </c>
      <c r="H1481" s="141" t="str">
        <f>IF(ISERROR(VLOOKUP(A1481,'Cadastro-Estoque'!A:J,1,FALSE)),"",VLOOKUP(A1481,'Cadastro-Estoque'!A:J,3,FALSE))</f>
        <v/>
      </c>
    </row>
    <row r="1482" spans="5:8">
      <c r="E1482" s="140" t="str">
        <f t="shared" si="23"/>
        <v/>
      </c>
      <c r="F1482" s="141" t="str">
        <f>IF(ISERROR(VLOOKUP(A1482,'Cadastro-Estoque'!A:J,1,FALSE)),"",VLOOKUP(A1482,'Cadastro-Estoque'!A:J,4,FALSE))</f>
        <v/>
      </c>
      <c r="G1482" s="141" t="str">
        <f>IF(ISBLANK(A1482),"",IF(ISERROR(VLOOKUP(A1482,'Cadastro-Estoque'!A:J,1,FALSE)),"Produto não cadastrado",VLOOKUP(A1482,'Cadastro-Estoque'!A:J,2,FALSE)))</f>
        <v/>
      </c>
      <c r="H1482" s="141" t="str">
        <f>IF(ISERROR(VLOOKUP(A1482,'Cadastro-Estoque'!A:J,1,FALSE)),"",VLOOKUP(A1482,'Cadastro-Estoque'!A:J,3,FALSE))</f>
        <v/>
      </c>
    </row>
    <row r="1483" spans="5:8">
      <c r="E1483" s="140" t="str">
        <f t="shared" si="23"/>
        <v/>
      </c>
      <c r="F1483" s="141" t="str">
        <f>IF(ISERROR(VLOOKUP(A1483,'Cadastro-Estoque'!A:J,1,FALSE)),"",VLOOKUP(A1483,'Cadastro-Estoque'!A:J,4,FALSE))</f>
        <v/>
      </c>
      <c r="G1483" s="141" t="str">
        <f>IF(ISBLANK(A1483),"",IF(ISERROR(VLOOKUP(A1483,'Cadastro-Estoque'!A:J,1,FALSE)),"Produto não cadastrado",VLOOKUP(A1483,'Cadastro-Estoque'!A:J,2,FALSE)))</f>
        <v/>
      </c>
      <c r="H1483" s="141" t="str">
        <f>IF(ISERROR(VLOOKUP(A1483,'Cadastro-Estoque'!A:J,1,FALSE)),"",VLOOKUP(A1483,'Cadastro-Estoque'!A:J,3,FALSE))</f>
        <v/>
      </c>
    </row>
    <row r="1484" spans="5:8">
      <c r="E1484" s="140" t="str">
        <f t="shared" si="23"/>
        <v/>
      </c>
      <c r="F1484" s="141" t="str">
        <f>IF(ISERROR(VLOOKUP(A1484,'Cadastro-Estoque'!A:J,1,FALSE)),"",VLOOKUP(A1484,'Cadastro-Estoque'!A:J,4,FALSE))</f>
        <v/>
      </c>
      <c r="G1484" s="141" t="str">
        <f>IF(ISBLANK(A1484),"",IF(ISERROR(VLOOKUP(A1484,'Cadastro-Estoque'!A:J,1,FALSE)),"Produto não cadastrado",VLOOKUP(A1484,'Cadastro-Estoque'!A:J,2,FALSE)))</f>
        <v/>
      </c>
      <c r="H1484" s="141" t="str">
        <f>IF(ISERROR(VLOOKUP(A1484,'Cadastro-Estoque'!A:J,1,FALSE)),"",VLOOKUP(A1484,'Cadastro-Estoque'!A:J,3,FALSE))</f>
        <v/>
      </c>
    </row>
    <row r="1485" spans="5:8">
      <c r="E1485" s="140" t="str">
        <f t="shared" si="23"/>
        <v/>
      </c>
      <c r="F1485" s="141" t="str">
        <f>IF(ISERROR(VLOOKUP(A1485,'Cadastro-Estoque'!A:J,1,FALSE)),"",VLOOKUP(A1485,'Cadastro-Estoque'!A:J,4,FALSE))</f>
        <v/>
      </c>
      <c r="G1485" s="141" t="str">
        <f>IF(ISBLANK(A1485),"",IF(ISERROR(VLOOKUP(A1485,'Cadastro-Estoque'!A:J,1,FALSE)),"Produto não cadastrado",VLOOKUP(A1485,'Cadastro-Estoque'!A:J,2,FALSE)))</f>
        <v/>
      </c>
      <c r="H1485" s="141" t="str">
        <f>IF(ISERROR(VLOOKUP(A1485,'Cadastro-Estoque'!A:J,1,FALSE)),"",VLOOKUP(A1485,'Cadastro-Estoque'!A:J,3,FALSE))</f>
        <v/>
      </c>
    </row>
    <row r="1486" spans="5:8">
      <c r="E1486" s="140" t="str">
        <f t="shared" si="23"/>
        <v/>
      </c>
      <c r="F1486" s="141" t="str">
        <f>IF(ISERROR(VLOOKUP(A1486,'Cadastro-Estoque'!A:J,1,FALSE)),"",VLOOKUP(A1486,'Cadastro-Estoque'!A:J,4,FALSE))</f>
        <v/>
      </c>
      <c r="G1486" s="141" t="str">
        <f>IF(ISBLANK(A1486),"",IF(ISERROR(VLOOKUP(A1486,'Cadastro-Estoque'!A:J,1,FALSE)),"Produto não cadastrado",VLOOKUP(A1486,'Cadastro-Estoque'!A:J,2,FALSE)))</f>
        <v/>
      </c>
      <c r="H1486" s="141" t="str">
        <f>IF(ISERROR(VLOOKUP(A1486,'Cadastro-Estoque'!A:J,1,FALSE)),"",VLOOKUP(A1486,'Cadastro-Estoque'!A:J,3,FALSE))</f>
        <v/>
      </c>
    </row>
    <row r="1487" spans="5:8">
      <c r="E1487" s="140" t="str">
        <f t="shared" si="23"/>
        <v/>
      </c>
      <c r="F1487" s="141" t="str">
        <f>IF(ISERROR(VLOOKUP(A1487,'Cadastro-Estoque'!A:J,1,FALSE)),"",VLOOKUP(A1487,'Cadastro-Estoque'!A:J,4,FALSE))</f>
        <v/>
      </c>
      <c r="G1487" s="141" t="str">
        <f>IF(ISBLANK(A1487),"",IF(ISERROR(VLOOKUP(A1487,'Cadastro-Estoque'!A:J,1,FALSE)),"Produto não cadastrado",VLOOKUP(A1487,'Cadastro-Estoque'!A:J,2,FALSE)))</f>
        <v/>
      </c>
      <c r="H1487" s="141" t="str">
        <f>IF(ISERROR(VLOOKUP(A1487,'Cadastro-Estoque'!A:J,1,FALSE)),"",VLOOKUP(A1487,'Cadastro-Estoque'!A:J,3,FALSE))</f>
        <v/>
      </c>
    </row>
    <row r="1488" spans="5:8">
      <c r="E1488" s="140" t="str">
        <f t="shared" si="23"/>
        <v/>
      </c>
      <c r="F1488" s="141" t="str">
        <f>IF(ISERROR(VLOOKUP(A1488,'Cadastro-Estoque'!A:J,1,FALSE)),"",VLOOKUP(A1488,'Cadastro-Estoque'!A:J,4,FALSE))</f>
        <v/>
      </c>
      <c r="G1488" s="141" t="str">
        <f>IF(ISBLANK(A1488),"",IF(ISERROR(VLOOKUP(A1488,'Cadastro-Estoque'!A:J,1,FALSE)),"Produto não cadastrado",VLOOKUP(A1488,'Cadastro-Estoque'!A:J,2,FALSE)))</f>
        <v/>
      </c>
      <c r="H1488" s="141" t="str">
        <f>IF(ISERROR(VLOOKUP(A1488,'Cadastro-Estoque'!A:J,1,FALSE)),"",VLOOKUP(A1488,'Cadastro-Estoque'!A:J,3,FALSE))</f>
        <v/>
      </c>
    </row>
    <row r="1489" spans="5:8">
      <c r="E1489" s="140" t="str">
        <f t="shared" si="23"/>
        <v/>
      </c>
      <c r="F1489" s="141" t="str">
        <f>IF(ISERROR(VLOOKUP(A1489,'Cadastro-Estoque'!A:J,1,FALSE)),"",VLOOKUP(A1489,'Cadastro-Estoque'!A:J,4,FALSE))</f>
        <v/>
      </c>
      <c r="G1489" s="141" t="str">
        <f>IF(ISBLANK(A1489),"",IF(ISERROR(VLOOKUP(A1489,'Cadastro-Estoque'!A:J,1,FALSE)),"Produto não cadastrado",VLOOKUP(A1489,'Cadastro-Estoque'!A:J,2,FALSE)))</f>
        <v/>
      </c>
      <c r="H1489" s="141" t="str">
        <f>IF(ISERROR(VLOOKUP(A1489,'Cadastro-Estoque'!A:J,1,FALSE)),"",VLOOKUP(A1489,'Cadastro-Estoque'!A:J,3,FALSE))</f>
        <v/>
      </c>
    </row>
    <row r="1490" spans="5:8">
      <c r="E1490" s="140" t="str">
        <f t="shared" si="23"/>
        <v/>
      </c>
      <c r="F1490" s="141" t="str">
        <f>IF(ISERROR(VLOOKUP(A1490,'Cadastro-Estoque'!A:J,1,FALSE)),"",VLOOKUP(A1490,'Cadastro-Estoque'!A:J,4,FALSE))</f>
        <v/>
      </c>
      <c r="G1490" s="141" t="str">
        <f>IF(ISBLANK(A1490),"",IF(ISERROR(VLOOKUP(A1490,'Cadastro-Estoque'!A:J,1,FALSE)),"Produto não cadastrado",VLOOKUP(A1490,'Cadastro-Estoque'!A:J,2,FALSE)))</f>
        <v/>
      </c>
      <c r="H1490" s="141" t="str">
        <f>IF(ISERROR(VLOOKUP(A1490,'Cadastro-Estoque'!A:J,1,FALSE)),"",VLOOKUP(A1490,'Cadastro-Estoque'!A:J,3,FALSE))</f>
        <v/>
      </c>
    </row>
    <row r="1491" spans="5:8">
      <c r="E1491" s="140" t="str">
        <f t="shared" si="23"/>
        <v/>
      </c>
      <c r="F1491" s="141" t="str">
        <f>IF(ISERROR(VLOOKUP(A1491,'Cadastro-Estoque'!A:J,1,FALSE)),"",VLOOKUP(A1491,'Cadastro-Estoque'!A:J,4,FALSE))</f>
        <v/>
      </c>
      <c r="G1491" s="141" t="str">
        <f>IF(ISBLANK(A1491),"",IF(ISERROR(VLOOKUP(A1491,'Cadastro-Estoque'!A:J,1,FALSE)),"Produto não cadastrado",VLOOKUP(A1491,'Cadastro-Estoque'!A:J,2,FALSE)))</f>
        <v/>
      </c>
      <c r="H1491" s="141" t="str">
        <f>IF(ISERROR(VLOOKUP(A1491,'Cadastro-Estoque'!A:J,1,FALSE)),"",VLOOKUP(A1491,'Cadastro-Estoque'!A:J,3,FALSE))</f>
        <v/>
      </c>
    </row>
    <row r="1492" spans="5:8">
      <c r="E1492" s="140" t="str">
        <f t="shared" si="23"/>
        <v/>
      </c>
      <c r="F1492" s="141" t="str">
        <f>IF(ISERROR(VLOOKUP(A1492,'Cadastro-Estoque'!A:J,1,FALSE)),"",VLOOKUP(A1492,'Cadastro-Estoque'!A:J,4,FALSE))</f>
        <v/>
      </c>
      <c r="G1492" s="141" t="str">
        <f>IF(ISBLANK(A1492),"",IF(ISERROR(VLOOKUP(A1492,'Cadastro-Estoque'!A:J,1,FALSE)),"Produto não cadastrado",VLOOKUP(A1492,'Cadastro-Estoque'!A:J,2,FALSE)))</f>
        <v/>
      </c>
      <c r="H1492" s="141" t="str">
        <f>IF(ISERROR(VLOOKUP(A1492,'Cadastro-Estoque'!A:J,1,FALSE)),"",VLOOKUP(A1492,'Cadastro-Estoque'!A:J,3,FALSE))</f>
        <v/>
      </c>
    </row>
    <row r="1493" spans="5:8">
      <c r="E1493" s="140" t="str">
        <f t="shared" si="23"/>
        <v/>
      </c>
      <c r="F1493" s="141" t="str">
        <f>IF(ISERROR(VLOOKUP(A1493,'Cadastro-Estoque'!A:J,1,FALSE)),"",VLOOKUP(A1493,'Cadastro-Estoque'!A:J,4,FALSE))</f>
        <v/>
      </c>
      <c r="G1493" s="141" t="str">
        <f>IF(ISBLANK(A1493),"",IF(ISERROR(VLOOKUP(A1493,'Cadastro-Estoque'!A:J,1,FALSE)),"Produto não cadastrado",VLOOKUP(A1493,'Cadastro-Estoque'!A:J,2,FALSE)))</f>
        <v/>
      </c>
      <c r="H1493" s="141" t="str">
        <f>IF(ISERROR(VLOOKUP(A1493,'Cadastro-Estoque'!A:J,1,FALSE)),"",VLOOKUP(A1493,'Cadastro-Estoque'!A:J,3,FALSE))</f>
        <v/>
      </c>
    </row>
    <row r="1494" spans="5:8">
      <c r="E1494" s="140" t="str">
        <f t="shared" si="23"/>
        <v/>
      </c>
      <c r="F1494" s="141" t="str">
        <f>IF(ISERROR(VLOOKUP(A1494,'Cadastro-Estoque'!A:J,1,FALSE)),"",VLOOKUP(A1494,'Cadastro-Estoque'!A:J,4,FALSE))</f>
        <v/>
      </c>
      <c r="G1494" s="141" t="str">
        <f>IF(ISBLANK(A1494),"",IF(ISERROR(VLOOKUP(A1494,'Cadastro-Estoque'!A:J,1,FALSE)),"Produto não cadastrado",VLOOKUP(A1494,'Cadastro-Estoque'!A:J,2,FALSE)))</f>
        <v/>
      </c>
      <c r="H1494" s="141" t="str">
        <f>IF(ISERROR(VLOOKUP(A1494,'Cadastro-Estoque'!A:J,1,FALSE)),"",VLOOKUP(A1494,'Cadastro-Estoque'!A:J,3,FALSE))</f>
        <v/>
      </c>
    </row>
    <row r="1495" spans="5:8">
      <c r="E1495" s="140" t="str">
        <f t="shared" si="23"/>
        <v/>
      </c>
      <c r="F1495" s="141" t="str">
        <f>IF(ISERROR(VLOOKUP(A1495,'Cadastro-Estoque'!A:J,1,FALSE)),"",VLOOKUP(A1495,'Cadastro-Estoque'!A:J,4,FALSE))</f>
        <v/>
      </c>
      <c r="G1495" s="141" t="str">
        <f>IF(ISBLANK(A1495),"",IF(ISERROR(VLOOKUP(A1495,'Cadastro-Estoque'!A:J,1,FALSE)),"Produto não cadastrado",VLOOKUP(A1495,'Cadastro-Estoque'!A:J,2,FALSE)))</f>
        <v/>
      </c>
      <c r="H1495" s="141" t="str">
        <f>IF(ISERROR(VLOOKUP(A1495,'Cadastro-Estoque'!A:J,1,FALSE)),"",VLOOKUP(A1495,'Cadastro-Estoque'!A:J,3,FALSE))</f>
        <v/>
      </c>
    </row>
    <row r="1496" spans="5:8">
      <c r="E1496" s="140" t="str">
        <f t="shared" si="23"/>
        <v/>
      </c>
      <c r="F1496" s="141" t="str">
        <f>IF(ISERROR(VLOOKUP(A1496,'Cadastro-Estoque'!A:J,1,FALSE)),"",VLOOKUP(A1496,'Cadastro-Estoque'!A:J,4,FALSE))</f>
        <v/>
      </c>
      <c r="G1496" s="141" t="str">
        <f>IF(ISBLANK(A1496),"",IF(ISERROR(VLOOKUP(A1496,'Cadastro-Estoque'!A:J,1,FALSE)),"Produto não cadastrado",VLOOKUP(A1496,'Cadastro-Estoque'!A:J,2,FALSE)))</f>
        <v/>
      </c>
      <c r="H1496" s="141" t="str">
        <f>IF(ISERROR(VLOOKUP(A1496,'Cadastro-Estoque'!A:J,1,FALSE)),"",VLOOKUP(A1496,'Cadastro-Estoque'!A:J,3,FALSE))</f>
        <v/>
      </c>
    </row>
    <row r="1497" spans="5:8">
      <c r="E1497" s="140" t="str">
        <f t="shared" si="23"/>
        <v/>
      </c>
      <c r="F1497" s="141" t="str">
        <f>IF(ISERROR(VLOOKUP(A1497,'Cadastro-Estoque'!A:J,1,FALSE)),"",VLOOKUP(A1497,'Cadastro-Estoque'!A:J,4,FALSE))</f>
        <v/>
      </c>
      <c r="G1497" s="141" t="str">
        <f>IF(ISBLANK(A1497),"",IF(ISERROR(VLOOKUP(A1497,'Cadastro-Estoque'!A:J,1,FALSE)),"Produto não cadastrado",VLOOKUP(A1497,'Cadastro-Estoque'!A:J,2,FALSE)))</f>
        <v/>
      </c>
      <c r="H1497" s="141" t="str">
        <f>IF(ISERROR(VLOOKUP(A1497,'Cadastro-Estoque'!A:J,1,FALSE)),"",VLOOKUP(A1497,'Cadastro-Estoque'!A:J,3,FALSE))</f>
        <v/>
      </c>
    </row>
    <row r="1498" spans="5:8">
      <c r="E1498" s="140" t="str">
        <f t="shared" si="23"/>
        <v/>
      </c>
      <c r="F1498" s="141" t="str">
        <f>IF(ISERROR(VLOOKUP(A1498,'Cadastro-Estoque'!A:J,1,FALSE)),"",VLOOKUP(A1498,'Cadastro-Estoque'!A:J,4,FALSE))</f>
        <v/>
      </c>
      <c r="G1498" s="141" t="str">
        <f>IF(ISBLANK(A1498),"",IF(ISERROR(VLOOKUP(A1498,'Cadastro-Estoque'!A:J,1,FALSE)),"Produto não cadastrado",VLOOKUP(A1498,'Cadastro-Estoque'!A:J,2,FALSE)))</f>
        <v/>
      </c>
      <c r="H1498" s="141" t="str">
        <f>IF(ISERROR(VLOOKUP(A1498,'Cadastro-Estoque'!A:J,1,FALSE)),"",VLOOKUP(A1498,'Cadastro-Estoque'!A:J,3,FALSE))</f>
        <v/>
      </c>
    </row>
    <row r="1499" spans="5:8">
      <c r="E1499" s="140" t="str">
        <f t="shared" si="23"/>
        <v/>
      </c>
      <c r="F1499" s="141" t="str">
        <f>IF(ISERROR(VLOOKUP(A1499,'Cadastro-Estoque'!A:J,1,FALSE)),"",VLOOKUP(A1499,'Cadastro-Estoque'!A:J,4,FALSE))</f>
        <v/>
      </c>
      <c r="G1499" s="141" t="str">
        <f>IF(ISBLANK(A1499),"",IF(ISERROR(VLOOKUP(A1499,'Cadastro-Estoque'!A:J,1,FALSE)),"Produto não cadastrado",VLOOKUP(A1499,'Cadastro-Estoque'!A:J,2,FALSE)))</f>
        <v/>
      </c>
      <c r="H1499" s="141" t="str">
        <f>IF(ISERROR(VLOOKUP(A1499,'Cadastro-Estoque'!A:J,1,FALSE)),"",VLOOKUP(A1499,'Cadastro-Estoque'!A:J,3,FALSE))</f>
        <v/>
      </c>
    </row>
    <row r="1500" spans="5:8">
      <c r="E1500" s="140" t="str">
        <f t="shared" si="23"/>
        <v/>
      </c>
      <c r="F1500" s="141" t="str">
        <f>IF(ISERROR(VLOOKUP(A1500,'Cadastro-Estoque'!A:J,1,FALSE)),"",VLOOKUP(A1500,'Cadastro-Estoque'!A:J,4,FALSE))</f>
        <v/>
      </c>
      <c r="G1500" s="141" t="str">
        <f>IF(ISBLANK(A1500),"",IF(ISERROR(VLOOKUP(A1500,'Cadastro-Estoque'!A:J,1,FALSE)),"Produto não cadastrado",VLOOKUP(A1500,'Cadastro-Estoque'!A:J,2,FALSE)))</f>
        <v/>
      </c>
      <c r="H1500" s="141" t="str">
        <f>IF(ISERROR(VLOOKUP(A1500,'Cadastro-Estoque'!A:J,1,FALSE)),"",VLOOKUP(A1500,'Cadastro-Estoque'!A:J,3,FALSE))</f>
        <v/>
      </c>
    </row>
    <row r="1501" spans="5:8">
      <c r="E1501" s="140" t="str">
        <f t="shared" si="23"/>
        <v/>
      </c>
      <c r="F1501" s="141" t="str">
        <f>IF(ISERROR(VLOOKUP(A1501,'Cadastro-Estoque'!A:J,1,FALSE)),"",VLOOKUP(A1501,'Cadastro-Estoque'!A:J,4,FALSE))</f>
        <v/>
      </c>
      <c r="G1501" s="141" t="str">
        <f>IF(ISBLANK(A1501),"",IF(ISERROR(VLOOKUP(A1501,'Cadastro-Estoque'!A:J,1,FALSE)),"Produto não cadastrado",VLOOKUP(A1501,'Cadastro-Estoque'!A:J,2,FALSE)))</f>
        <v/>
      </c>
      <c r="H1501" s="141" t="str">
        <f>IF(ISERROR(VLOOKUP(A1501,'Cadastro-Estoque'!A:J,1,FALSE)),"",VLOOKUP(A1501,'Cadastro-Estoque'!A:J,3,FALSE))</f>
        <v/>
      </c>
    </row>
    <row r="1502" spans="5:8">
      <c r="E1502" s="140" t="str">
        <f t="shared" si="23"/>
        <v/>
      </c>
      <c r="F1502" s="141" t="str">
        <f>IF(ISERROR(VLOOKUP(A1502,'Cadastro-Estoque'!A:J,1,FALSE)),"",VLOOKUP(A1502,'Cadastro-Estoque'!A:J,4,FALSE))</f>
        <v/>
      </c>
      <c r="G1502" s="141" t="str">
        <f>IF(ISBLANK(A1502),"",IF(ISERROR(VLOOKUP(A1502,'Cadastro-Estoque'!A:J,1,FALSE)),"Produto não cadastrado",VLOOKUP(A1502,'Cadastro-Estoque'!A:J,2,FALSE)))</f>
        <v/>
      </c>
      <c r="H1502" s="141" t="str">
        <f>IF(ISERROR(VLOOKUP(A1502,'Cadastro-Estoque'!A:J,1,FALSE)),"",VLOOKUP(A1502,'Cadastro-Estoque'!A:J,3,FALSE))</f>
        <v/>
      </c>
    </row>
    <row r="1503" spans="5:8">
      <c r="E1503" s="140" t="str">
        <f t="shared" si="23"/>
        <v/>
      </c>
      <c r="F1503" s="141" t="str">
        <f>IF(ISERROR(VLOOKUP(A1503,'Cadastro-Estoque'!A:J,1,FALSE)),"",VLOOKUP(A1503,'Cadastro-Estoque'!A:J,4,FALSE))</f>
        <v/>
      </c>
      <c r="G1503" s="141" t="str">
        <f>IF(ISBLANK(A1503),"",IF(ISERROR(VLOOKUP(A1503,'Cadastro-Estoque'!A:J,1,FALSE)),"Produto não cadastrado",VLOOKUP(A1503,'Cadastro-Estoque'!A:J,2,FALSE)))</f>
        <v/>
      </c>
      <c r="H1503" s="141" t="str">
        <f>IF(ISERROR(VLOOKUP(A1503,'Cadastro-Estoque'!A:J,1,FALSE)),"",VLOOKUP(A1503,'Cadastro-Estoque'!A:J,3,FALSE))</f>
        <v/>
      </c>
    </row>
    <row r="1504" spans="5:8">
      <c r="E1504" s="140" t="str">
        <f t="shared" si="23"/>
        <v/>
      </c>
      <c r="F1504" s="141" t="str">
        <f>IF(ISERROR(VLOOKUP(A1504,'Cadastro-Estoque'!A:J,1,FALSE)),"",VLOOKUP(A1504,'Cadastro-Estoque'!A:J,4,FALSE))</f>
        <v/>
      </c>
      <c r="G1504" s="141" t="str">
        <f>IF(ISBLANK(A1504),"",IF(ISERROR(VLOOKUP(A1504,'Cadastro-Estoque'!A:J,1,FALSE)),"Produto não cadastrado",VLOOKUP(A1504,'Cadastro-Estoque'!A:J,2,FALSE)))</f>
        <v/>
      </c>
      <c r="H1504" s="141" t="str">
        <f>IF(ISERROR(VLOOKUP(A1504,'Cadastro-Estoque'!A:J,1,FALSE)),"",VLOOKUP(A1504,'Cadastro-Estoque'!A:J,3,FALSE))</f>
        <v/>
      </c>
    </row>
    <row r="1505" spans="5:8">
      <c r="E1505" s="140" t="str">
        <f t="shared" si="23"/>
        <v/>
      </c>
      <c r="F1505" s="141" t="str">
        <f>IF(ISERROR(VLOOKUP(A1505,'Cadastro-Estoque'!A:J,1,FALSE)),"",VLOOKUP(A1505,'Cadastro-Estoque'!A:J,4,FALSE))</f>
        <v/>
      </c>
      <c r="G1505" s="141" t="str">
        <f>IF(ISBLANK(A1505),"",IF(ISERROR(VLOOKUP(A1505,'Cadastro-Estoque'!A:J,1,FALSE)),"Produto não cadastrado",VLOOKUP(A1505,'Cadastro-Estoque'!A:J,2,FALSE)))</f>
        <v/>
      </c>
      <c r="H1505" s="141" t="str">
        <f>IF(ISERROR(VLOOKUP(A1505,'Cadastro-Estoque'!A:J,1,FALSE)),"",VLOOKUP(A1505,'Cadastro-Estoque'!A:J,3,FALSE))</f>
        <v/>
      </c>
    </row>
    <row r="1506" spans="5:8">
      <c r="E1506" s="140" t="str">
        <f t="shared" si="23"/>
        <v/>
      </c>
      <c r="F1506" s="141" t="str">
        <f>IF(ISERROR(VLOOKUP(A1506,'Cadastro-Estoque'!A:J,1,FALSE)),"",VLOOKUP(A1506,'Cadastro-Estoque'!A:J,4,FALSE))</f>
        <v/>
      </c>
      <c r="G1506" s="141" t="str">
        <f>IF(ISBLANK(A1506),"",IF(ISERROR(VLOOKUP(A1506,'Cadastro-Estoque'!A:J,1,FALSE)),"Produto não cadastrado",VLOOKUP(A1506,'Cadastro-Estoque'!A:J,2,FALSE)))</f>
        <v/>
      </c>
      <c r="H1506" s="141" t="str">
        <f>IF(ISERROR(VLOOKUP(A1506,'Cadastro-Estoque'!A:J,1,FALSE)),"",VLOOKUP(A1506,'Cadastro-Estoque'!A:J,3,FALSE))</f>
        <v/>
      </c>
    </row>
    <row r="1507" spans="5:8">
      <c r="E1507" s="140" t="str">
        <f t="shared" si="23"/>
        <v/>
      </c>
      <c r="F1507" s="141" t="str">
        <f>IF(ISERROR(VLOOKUP(A1507,'Cadastro-Estoque'!A:J,1,FALSE)),"",VLOOKUP(A1507,'Cadastro-Estoque'!A:J,4,FALSE))</f>
        <v/>
      </c>
      <c r="G1507" s="141" t="str">
        <f>IF(ISBLANK(A1507),"",IF(ISERROR(VLOOKUP(A1507,'Cadastro-Estoque'!A:J,1,FALSE)),"Produto não cadastrado",VLOOKUP(A1507,'Cadastro-Estoque'!A:J,2,FALSE)))</f>
        <v/>
      </c>
      <c r="H1507" s="141" t="str">
        <f>IF(ISERROR(VLOOKUP(A1507,'Cadastro-Estoque'!A:J,1,FALSE)),"",VLOOKUP(A1507,'Cadastro-Estoque'!A:J,3,FALSE))</f>
        <v/>
      </c>
    </row>
    <row r="1508" spans="5:8">
      <c r="E1508" s="140" t="str">
        <f t="shared" si="23"/>
        <v/>
      </c>
      <c r="F1508" s="141" t="str">
        <f>IF(ISERROR(VLOOKUP(A1508,'Cadastro-Estoque'!A:J,1,FALSE)),"",VLOOKUP(A1508,'Cadastro-Estoque'!A:J,4,FALSE))</f>
        <v/>
      </c>
      <c r="G1508" s="141" t="str">
        <f>IF(ISBLANK(A1508),"",IF(ISERROR(VLOOKUP(A1508,'Cadastro-Estoque'!A:J,1,FALSE)),"Produto não cadastrado",VLOOKUP(A1508,'Cadastro-Estoque'!A:J,2,FALSE)))</f>
        <v/>
      </c>
      <c r="H1508" s="141" t="str">
        <f>IF(ISERROR(VLOOKUP(A1508,'Cadastro-Estoque'!A:J,1,FALSE)),"",VLOOKUP(A1508,'Cadastro-Estoque'!A:J,3,FALSE))</f>
        <v/>
      </c>
    </row>
    <row r="1509" spans="5:8">
      <c r="E1509" s="140" t="str">
        <f t="shared" si="23"/>
        <v/>
      </c>
      <c r="F1509" s="141" t="str">
        <f>IF(ISERROR(VLOOKUP(A1509,'Cadastro-Estoque'!A:J,1,FALSE)),"",VLOOKUP(A1509,'Cadastro-Estoque'!A:J,4,FALSE))</f>
        <v/>
      </c>
      <c r="G1509" s="141" t="str">
        <f>IF(ISBLANK(A1509),"",IF(ISERROR(VLOOKUP(A1509,'Cadastro-Estoque'!A:J,1,FALSE)),"Produto não cadastrado",VLOOKUP(A1509,'Cadastro-Estoque'!A:J,2,FALSE)))</f>
        <v/>
      </c>
      <c r="H1509" s="141" t="str">
        <f>IF(ISERROR(VLOOKUP(A1509,'Cadastro-Estoque'!A:J,1,FALSE)),"",VLOOKUP(A1509,'Cadastro-Estoque'!A:J,3,FALSE))</f>
        <v/>
      </c>
    </row>
    <row r="1510" spans="5:8">
      <c r="E1510" s="140" t="str">
        <f t="shared" si="23"/>
        <v/>
      </c>
      <c r="F1510" s="141" t="str">
        <f>IF(ISERROR(VLOOKUP(A1510,'Cadastro-Estoque'!A:J,1,FALSE)),"",VLOOKUP(A1510,'Cadastro-Estoque'!A:J,4,FALSE))</f>
        <v/>
      </c>
      <c r="G1510" s="141" t="str">
        <f>IF(ISBLANK(A1510),"",IF(ISERROR(VLOOKUP(A1510,'Cadastro-Estoque'!A:J,1,FALSE)),"Produto não cadastrado",VLOOKUP(A1510,'Cadastro-Estoque'!A:J,2,FALSE)))</f>
        <v/>
      </c>
      <c r="H1510" s="141" t="str">
        <f>IF(ISERROR(VLOOKUP(A1510,'Cadastro-Estoque'!A:J,1,FALSE)),"",VLOOKUP(A1510,'Cadastro-Estoque'!A:J,3,FALSE))</f>
        <v/>
      </c>
    </row>
    <row r="1511" spans="5:8">
      <c r="E1511" s="140" t="str">
        <f t="shared" si="23"/>
        <v/>
      </c>
      <c r="F1511" s="141" t="str">
        <f>IF(ISERROR(VLOOKUP(A1511,'Cadastro-Estoque'!A:J,1,FALSE)),"",VLOOKUP(A1511,'Cadastro-Estoque'!A:J,4,FALSE))</f>
        <v/>
      </c>
      <c r="G1511" s="141" t="str">
        <f>IF(ISBLANK(A1511),"",IF(ISERROR(VLOOKUP(A1511,'Cadastro-Estoque'!A:J,1,FALSE)),"Produto não cadastrado",VLOOKUP(A1511,'Cadastro-Estoque'!A:J,2,FALSE)))</f>
        <v/>
      </c>
      <c r="H1511" s="141" t="str">
        <f>IF(ISERROR(VLOOKUP(A1511,'Cadastro-Estoque'!A:J,1,FALSE)),"",VLOOKUP(A1511,'Cadastro-Estoque'!A:J,3,FALSE))</f>
        <v/>
      </c>
    </row>
    <row r="1512" spans="5:8">
      <c r="E1512" s="140" t="str">
        <f t="shared" si="23"/>
        <v/>
      </c>
      <c r="F1512" s="141" t="str">
        <f>IF(ISERROR(VLOOKUP(A1512,'Cadastro-Estoque'!A:J,1,FALSE)),"",VLOOKUP(A1512,'Cadastro-Estoque'!A:J,4,FALSE))</f>
        <v/>
      </c>
      <c r="G1512" s="141" t="str">
        <f>IF(ISBLANK(A1512),"",IF(ISERROR(VLOOKUP(A1512,'Cadastro-Estoque'!A:J,1,FALSE)),"Produto não cadastrado",VLOOKUP(A1512,'Cadastro-Estoque'!A:J,2,FALSE)))</f>
        <v/>
      </c>
      <c r="H1512" s="141" t="str">
        <f>IF(ISERROR(VLOOKUP(A1512,'Cadastro-Estoque'!A:J,1,FALSE)),"",VLOOKUP(A1512,'Cadastro-Estoque'!A:J,3,FALSE))</f>
        <v/>
      </c>
    </row>
    <row r="1513" spans="5:8">
      <c r="E1513" s="140" t="str">
        <f t="shared" si="23"/>
        <v/>
      </c>
      <c r="F1513" s="141" t="str">
        <f>IF(ISERROR(VLOOKUP(A1513,'Cadastro-Estoque'!A:J,1,FALSE)),"",VLOOKUP(A1513,'Cadastro-Estoque'!A:J,4,FALSE))</f>
        <v/>
      </c>
      <c r="G1513" s="141" t="str">
        <f>IF(ISBLANK(A1513),"",IF(ISERROR(VLOOKUP(A1513,'Cadastro-Estoque'!A:J,1,FALSE)),"Produto não cadastrado",VLOOKUP(A1513,'Cadastro-Estoque'!A:J,2,FALSE)))</f>
        <v/>
      </c>
      <c r="H1513" s="141" t="str">
        <f>IF(ISERROR(VLOOKUP(A1513,'Cadastro-Estoque'!A:J,1,FALSE)),"",VLOOKUP(A1513,'Cadastro-Estoque'!A:J,3,FALSE))</f>
        <v/>
      </c>
    </row>
    <row r="1514" spans="5:8">
      <c r="E1514" s="140" t="str">
        <f t="shared" si="23"/>
        <v/>
      </c>
      <c r="F1514" s="141" t="str">
        <f>IF(ISERROR(VLOOKUP(A1514,'Cadastro-Estoque'!A:J,1,FALSE)),"",VLOOKUP(A1514,'Cadastro-Estoque'!A:J,4,FALSE))</f>
        <v/>
      </c>
      <c r="G1514" s="141" t="str">
        <f>IF(ISBLANK(A1514),"",IF(ISERROR(VLOOKUP(A1514,'Cadastro-Estoque'!A:J,1,FALSE)),"Produto não cadastrado",VLOOKUP(A1514,'Cadastro-Estoque'!A:J,2,FALSE)))</f>
        <v/>
      </c>
      <c r="H1514" s="141" t="str">
        <f>IF(ISERROR(VLOOKUP(A1514,'Cadastro-Estoque'!A:J,1,FALSE)),"",VLOOKUP(A1514,'Cadastro-Estoque'!A:J,3,FALSE))</f>
        <v/>
      </c>
    </row>
    <row r="1515" spans="5:8">
      <c r="E1515" s="140" t="str">
        <f t="shared" si="23"/>
        <v/>
      </c>
      <c r="F1515" s="141" t="str">
        <f>IF(ISERROR(VLOOKUP(A1515,'Cadastro-Estoque'!A:J,1,FALSE)),"",VLOOKUP(A1515,'Cadastro-Estoque'!A:J,4,FALSE))</f>
        <v/>
      </c>
      <c r="G1515" s="141" t="str">
        <f>IF(ISBLANK(A1515),"",IF(ISERROR(VLOOKUP(A1515,'Cadastro-Estoque'!A:J,1,FALSE)),"Produto não cadastrado",VLOOKUP(A1515,'Cadastro-Estoque'!A:J,2,FALSE)))</f>
        <v/>
      </c>
      <c r="H1515" s="141" t="str">
        <f>IF(ISERROR(VLOOKUP(A1515,'Cadastro-Estoque'!A:J,1,FALSE)),"",VLOOKUP(A1515,'Cadastro-Estoque'!A:J,3,FALSE))</f>
        <v/>
      </c>
    </row>
    <row r="1516" spans="5:8">
      <c r="E1516" s="140" t="str">
        <f t="shared" si="23"/>
        <v/>
      </c>
      <c r="F1516" s="141" t="str">
        <f>IF(ISERROR(VLOOKUP(A1516,'Cadastro-Estoque'!A:J,1,FALSE)),"",VLOOKUP(A1516,'Cadastro-Estoque'!A:J,4,FALSE))</f>
        <v/>
      </c>
      <c r="G1516" s="141" t="str">
        <f>IF(ISBLANK(A1516),"",IF(ISERROR(VLOOKUP(A1516,'Cadastro-Estoque'!A:J,1,FALSE)),"Produto não cadastrado",VLOOKUP(A1516,'Cadastro-Estoque'!A:J,2,FALSE)))</f>
        <v/>
      </c>
      <c r="H1516" s="141" t="str">
        <f>IF(ISERROR(VLOOKUP(A1516,'Cadastro-Estoque'!A:J,1,FALSE)),"",VLOOKUP(A1516,'Cadastro-Estoque'!A:J,3,FALSE))</f>
        <v/>
      </c>
    </row>
    <row r="1517" spans="5:8">
      <c r="E1517" s="140" t="str">
        <f t="shared" si="23"/>
        <v/>
      </c>
      <c r="F1517" s="141" t="str">
        <f>IF(ISERROR(VLOOKUP(A1517,'Cadastro-Estoque'!A:J,1,FALSE)),"",VLOOKUP(A1517,'Cadastro-Estoque'!A:J,4,FALSE))</f>
        <v/>
      </c>
      <c r="G1517" s="141" t="str">
        <f>IF(ISBLANK(A1517),"",IF(ISERROR(VLOOKUP(A1517,'Cadastro-Estoque'!A:J,1,FALSE)),"Produto não cadastrado",VLOOKUP(A1517,'Cadastro-Estoque'!A:J,2,FALSE)))</f>
        <v/>
      </c>
      <c r="H1517" s="141" t="str">
        <f>IF(ISERROR(VLOOKUP(A1517,'Cadastro-Estoque'!A:J,1,FALSE)),"",VLOOKUP(A1517,'Cadastro-Estoque'!A:J,3,FALSE))</f>
        <v/>
      </c>
    </row>
    <row r="1518" spans="5:8">
      <c r="E1518" s="140" t="str">
        <f t="shared" si="23"/>
        <v/>
      </c>
      <c r="F1518" s="141" t="str">
        <f>IF(ISERROR(VLOOKUP(A1518,'Cadastro-Estoque'!A:J,1,FALSE)),"",VLOOKUP(A1518,'Cadastro-Estoque'!A:J,4,FALSE))</f>
        <v/>
      </c>
      <c r="G1518" s="141" t="str">
        <f>IF(ISBLANK(A1518),"",IF(ISERROR(VLOOKUP(A1518,'Cadastro-Estoque'!A:J,1,FALSE)),"Produto não cadastrado",VLOOKUP(A1518,'Cadastro-Estoque'!A:J,2,FALSE)))</f>
        <v/>
      </c>
      <c r="H1518" s="141" t="str">
        <f>IF(ISERROR(VLOOKUP(A1518,'Cadastro-Estoque'!A:J,1,FALSE)),"",VLOOKUP(A1518,'Cadastro-Estoque'!A:J,3,FALSE))</f>
        <v/>
      </c>
    </row>
    <row r="1519" spans="5:8">
      <c r="E1519" s="140" t="str">
        <f t="shared" si="23"/>
        <v/>
      </c>
      <c r="F1519" s="141" t="str">
        <f>IF(ISERROR(VLOOKUP(A1519,'Cadastro-Estoque'!A:J,1,FALSE)),"",VLOOKUP(A1519,'Cadastro-Estoque'!A:J,4,FALSE))</f>
        <v/>
      </c>
      <c r="G1519" s="141" t="str">
        <f>IF(ISBLANK(A1519),"",IF(ISERROR(VLOOKUP(A1519,'Cadastro-Estoque'!A:J,1,FALSE)),"Produto não cadastrado",VLOOKUP(A1519,'Cadastro-Estoque'!A:J,2,FALSE)))</f>
        <v/>
      </c>
      <c r="H1519" s="141" t="str">
        <f>IF(ISERROR(VLOOKUP(A1519,'Cadastro-Estoque'!A:J,1,FALSE)),"",VLOOKUP(A1519,'Cadastro-Estoque'!A:J,3,FALSE))</f>
        <v/>
      </c>
    </row>
    <row r="1520" spans="5:8">
      <c r="E1520" s="140" t="str">
        <f t="shared" si="23"/>
        <v/>
      </c>
      <c r="F1520" s="141" t="str">
        <f>IF(ISERROR(VLOOKUP(A1520,'Cadastro-Estoque'!A:J,1,FALSE)),"",VLOOKUP(A1520,'Cadastro-Estoque'!A:J,4,FALSE))</f>
        <v/>
      </c>
      <c r="G1520" s="141" t="str">
        <f>IF(ISBLANK(A1520),"",IF(ISERROR(VLOOKUP(A1520,'Cadastro-Estoque'!A:J,1,FALSE)),"Produto não cadastrado",VLOOKUP(A1520,'Cadastro-Estoque'!A:J,2,FALSE)))</f>
        <v/>
      </c>
      <c r="H1520" s="141" t="str">
        <f>IF(ISERROR(VLOOKUP(A1520,'Cadastro-Estoque'!A:J,1,FALSE)),"",VLOOKUP(A1520,'Cadastro-Estoque'!A:J,3,FALSE))</f>
        <v/>
      </c>
    </row>
    <row r="1521" spans="5:8">
      <c r="E1521" s="140" t="str">
        <f t="shared" si="23"/>
        <v/>
      </c>
      <c r="F1521" s="141" t="str">
        <f>IF(ISERROR(VLOOKUP(A1521,'Cadastro-Estoque'!A:J,1,FALSE)),"",VLOOKUP(A1521,'Cadastro-Estoque'!A:J,4,FALSE))</f>
        <v/>
      </c>
      <c r="G1521" s="141" t="str">
        <f>IF(ISBLANK(A1521),"",IF(ISERROR(VLOOKUP(A1521,'Cadastro-Estoque'!A:J,1,FALSE)),"Produto não cadastrado",VLOOKUP(A1521,'Cadastro-Estoque'!A:J,2,FALSE)))</f>
        <v/>
      </c>
      <c r="H1521" s="141" t="str">
        <f>IF(ISERROR(VLOOKUP(A1521,'Cadastro-Estoque'!A:J,1,FALSE)),"",VLOOKUP(A1521,'Cadastro-Estoque'!A:J,3,FALSE))</f>
        <v/>
      </c>
    </row>
    <row r="1522" spans="5:8">
      <c r="E1522" s="140" t="str">
        <f t="shared" si="23"/>
        <v/>
      </c>
      <c r="F1522" s="141" t="str">
        <f>IF(ISERROR(VLOOKUP(A1522,'Cadastro-Estoque'!A:J,1,FALSE)),"",VLOOKUP(A1522,'Cadastro-Estoque'!A:J,4,FALSE))</f>
        <v/>
      </c>
      <c r="G1522" s="141" t="str">
        <f>IF(ISBLANK(A1522),"",IF(ISERROR(VLOOKUP(A1522,'Cadastro-Estoque'!A:J,1,FALSE)),"Produto não cadastrado",VLOOKUP(A1522,'Cadastro-Estoque'!A:J,2,FALSE)))</f>
        <v/>
      </c>
      <c r="H1522" s="141" t="str">
        <f>IF(ISERROR(VLOOKUP(A1522,'Cadastro-Estoque'!A:J,1,FALSE)),"",VLOOKUP(A1522,'Cadastro-Estoque'!A:J,3,FALSE))</f>
        <v/>
      </c>
    </row>
    <row r="1523" spans="5:8">
      <c r="E1523" s="140" t="str">
        <f t="shared" si="23"/>
        <v/>
      </c>
      <c r="F1523" s="141" t="str">
        <f>IF(ISERROR(VLOOKUP(A1523,'Cadastro-Estoque'!A:J,1,FALSE)),"",VLOOKUP(A1523,'Cadastro-Estoque'!A:J,4,FALSE))</f>
        <v/>
      </c>
      <c r="G1523" s="141" t="str">
        <f>IF(ISBLANK(A1523),"",IF(ISERROR(VLOOKUP(A1523,'Cadastro-Estoque'!A:J,1,FALSE)),"Produto não cadastrado",VLOOKUP(A1523,'Cadastro-Estoque'!A:J,2,FALSE)))</f>
        <v/>
      </c>
      <c r="H1523" s="141" t="str">
        <f>IF(ISERROR(VLOOKUP(A1523,'Cadastro-Estoque'!A:J,1,FALSE)),"",VLOOKUP(A1523,'Cadastro-Estoque'!A:J,3,FALSE))</f>
        <v/>
      </c>
    </row>
    <row r="1524" spans="5:8">
      <c r="E1524" s="140" t="str">
        <f t="shared" si="23"/>
        <v/>
      </c>
      <c r="F1524" s="141" t="str">
        <f>IF(ISERROR(VLOOKUP(A1524,'Cadastro-Estoque'!A:J,1,FALSE)),"",VLOOKUP(A1524,'Cadastro-Estoque'!A:J,4,FALSE))</f>
        <v/>
      </c>
      <c r="G1524" s="141" t="str">
        <f>IF(ISBLANK(A1524),"",IF(ISERROR(VLOOKUP(A1524,'Cadastro-Estoque'!A:J,1,FALSE)),"Produto não cadastrado",VLOOKUP(A1524,'Cadastro-Estoque'!A:J,2,FALSE)))</f>
        <v/>
      </c>
      <c r="H1524" s="141" t="str">
        <f>IF(ISERROR(VLOOKUP(A1524,'Cadastro-Estoque'!A:J,1,FALSE)),"",VLOOKUP(A1524,'Cadastro-Estoque'!A:J,3,FALSE))</f>
        <v/>
      </c>
    </row>
    <row r="1525" spans="5:8">
      <c r="E1525" s="140" t="str">
        <f t="shared" si="23"/>
        <v/>
      </c>
      <c r="F1525" s="141" t="str">
        <f>IF(ISERROR(VLOOKUP(A1525,'Cadastro-Estoque'!A:J,1,FALSE)),"",VLOOKUP(A1525,'Cadastro-Estoque'!A:J,4,FALSE))</f>
        <v/>
      </c>
      <c r="G1525" s="141" t="str">
        <f>IF(ISBLANK(A1525),"",IF(ISERROR(VLOOKUP(A1525,'Cadastro-Estoque'!A:J,1,FALSE)),"Produto não cadastrado",VLOOKUP(A1525,'Cadastro-Estoque'!A:J,2,FALSE)))</f>
        <v/>
      </c>
      <c r="H1525" s="141" t="str">
        <f>IF(ISERROR(VLOOKUP(A1525,'Cadastro-Estoque'!A:J,1,FALSE)),"",VLOOKUP(A1525,'Cadastro-Estoque'!A:J,3,FALSE))</f>
        <v/>
      </c>
    </row>
    <row r="1526" spans="5:8">
      <c r="E1526" s="140" t="str">
        <f t="shared" si="23"/>
        <v/>
      </c>
      <c r="F1526" s="141" t="str">
        <f>IF(ISERROR(VLOOKUP(A1526,'Cadastro-Estoque'!A:J,1,FALSE)),"",VLOOKUP(A1526,'Cadastro-Estoque'!A:J,4,FALSE))</f>
        <v/>
      </c>
      <c r="G1526" s="141" t="str">
        <f>IF(ISBLANK(A1526),"",IF(ISERROR(VLOOKUP(A1526,'Cadastro-Estoque'!A:J,1,FALSE)),"Produto não cadastrado",VLOOKUP(A1526,'Cadastro-Estoque'!A:J,2,FALSE)))</f>
        <v/>
      </c>
      <c r="H1526" s="141" t="str">
        <f>IF(ISERROR(VLOOKUP(A1526,'Cadastro-Estoque'!A:J,1,FALSE)),"",VLOOKUP(A1526,'Cadastro-Estoque'!A:J,3,FALSE))</f>
        <v/>
      </c>
    </row>
    <row r="1527" spans="5:8">
      <c r="E1527" s="140" t="str">
        <f t="shared" si="23"/>
        <v/>
      </c>
      <c r="F1527" s="141" t="str">
        <f>IF(ISERROR(VLOOKUP(A1527,'Cadastro-Estoque'!A:J,1,FALSE)),"",VLOOKUP(A1527,'Cadastro-Estoque'!A:J,4,FALSE))</f>
        <v/>
      </c>
      <c r="G1527" s="141" t="str">
        <f>IF(ISBLANK(A1527),"",IF(ISERROR(VLOOKUP(A1527,'Cadastro-Estoque'!A:J,1,FALSE)),"Produto não cadastrado",VLOOKUP(A1527,'Cadastro-Estoque'!A:J,2,FALSE)))</f>
        <v/>
      </c>
      <c r="H1527" s="141" t="str">
        <f>IF(ISERROR(VLOOKUP(A1527,'Cadastro-Estoque'!A:J,1,FALSE)),"",VLOOKUP(A1527,'Cadastro-Estoque'!A:J,3,FALSE))</f>
        <v/>
      </c>
    </row>
    <row r="1528" spans="5:8">
      <c r="E1528" s="140" t="str">
        <f t="shared" si="23"/>
        <v/>
      </c>
      <c r="F1528" s="141" t="str">
        <f>IF(ISERROR(VLOOKUP(A1528,'Cadastro-Estoque'!A:J,1,FALSE)),"",VLOOKUP(A1528,'Cadastro-Estoque'!A:J,4,FALSE))</f>
        <v/>
      </c>
      <c r="G1528" s="141" t="str">
        <f>IF(ISBLANK(A1528),"",IF(ISERROR(VLOOKUP(A1528,'Cadastro-Estoque'!A:J,1,FALSE)),"Produto não cadastrado",VLOOKUP(A1528,'Cadastro-Estoque'!A:J,2,FALSE)))</f>
        <v/>
      </c>
      <c r="H1528" s="141" t="str">
        <f>IF(ISERROR(VLOOKUP(A1528,'Cadastro-Estoque'!A:J,1,FALSE)),"",VLOOKUP(A1528,'Cadastro-Estoque'!A:J,3,FALSE))</f>
        <v/>
      </c>
    </row>
    <row r="1529" spans="5:8">
      <c r="E1529" s="140" t="str">
        <f t="shared" si="23"/>
        <v/>
      </c>
      <c r="F1529" s="141" t="str">
        <f>IF(ISERROR(VLOOKUP(A1529,'Cadastro-Estoque'!A:J,1,FALSE)),"",VLOOKUP(A1529,'Cadastro-Estoque'!A:J,4,FALSE))</f>
        <v/>
      </c>
      <c r="G1529" s="141" t="str">
        <f>IF(ISBLANK(A1529),"",IF(ISERROR(VLOOKUP(A1529,'Cadastro-Estoque'!A:J,1,FALSE)),"Produto não cadastrado",VLOOKUP(A1529,'Cadastro-Estoque'!A:J,2,FALSE)))</f>
        <v/>
      </c>
      <c r="H1529" s="141" t="str">
        <f>IF(ISERROR(VLOOKUP(A1529,'Cadastro-Estoque'!A:J,1,FALSE)),"",VLOOKUP(A1529,'Cadastro-Estoque'!A:J,3,FALSE))</f>
        <v/>
      </c>
    </row>
    <row r="1530" spans="5:8">
      <c r="E1530" s="140" t="str">
        <f t="shared" si="23"/>
        <v/>
      </c>
      <c r="F1530" s="141" t="str">
        <f>IF(ISERROR(VLOOKUP(A1530,'Cadastro-Estoque'!A:J,1,FALSE)),"",VLOOKUP(A1530,'Cadastro-Estoque'!A:J,4,FALSE))</f>
        <v/>
      </c>
      <c r="G1530" s="141" t="str">
        <f>IF(ISBLANK(A1530),"",IF(ISERROR(VLOOKUP(A1530,'Cadastro-Estoque'!A:J,1,FALSE)),"Produto não cadastrado",VLOOKUP(A1530,'Cadastro-Estoque'!A:J,2,FALSE)))</f>
        <v/>
      </c>
      <c r="H1530" s="141" t="str">
        <f>IF(ISERROR(VLOOKUP(A1530,'Cadastro-Estoque'!A:J,1,FALSE)),"",VLOOKUP(A1530,'Cadastro-Estoque'!A:J,3,FALSE))</f>
        <v/>
      </c>
    </row>
    <row r="1531" spans="5:8">
      <c r="E1531" s="140" t="str">
        <f t="shared" si="23"/>
        <v/>
      </c>
      <c r="F1531" s="141" t="str">
        <f>IF(ISERROR(VLOOKUP(A1531,'Cadastro-Estoque'!A:J,1,FALSE)),"",VLOOKUP(A1531,'Cadastro-Estoque'!A:J,4,FALSE))</f>
        <v/>
      </c>
      <c r="G1531" s="141" t="str">
        <f>IF(ISBLANK(A1531),"",IF(ISERROR(VLOOKUP(A1531,'Cadastro-Estoque'!A:J,1,FALSE)),"Produto não cadastrado",VLOOKUP(A1531,'Cadastro-Estoque'!A:J,2,FALSE)))</f>
        <v/>
      </c>
      <c r="H1531" s="141" t="str">
        <f>IF(ISERROR(VLOOKUP(A1531,'Cadastro-Estoque'!A:J,1,FALSE)),"",VLOOKUP(A1531,'Cadastro-Estoque'!A:J,3,FALSE))</f>
        <v/>
      </c>
    </row>
    <row r="1532" spans="5:8">
      <c r="E1532" s="140" t="str">
        <f t="shared" si="23"/>
        <v/>
      </c>
      <c r="F1532" s="141" t="str">
        <f>IF(ISERROR(VLOOKUP(A1532,'Cadastro-Estoque'!A:J,1,FALSE)),"",VLOOKUP(A1532,'Cadastro-Estoque'!A:J,4,FALSE))</f>
        <v/>
      </c>
      <c r="G1532" s="141" t="str">
        <f>IF(ISBLANK(A1532),"",IF(ISERROR(VLOOKUP(A1532,'Cadastro-Estoque'!A:J,1,FALSE)),"Produto não cadastrado",VLOOKUP(A1532,'Cadastro-Estoque'!A:J,2,FALSE)))</f>
        <v/>
      </c>
      <c r="H1532" s="141" t="str">
        <f>IF(ISERROR(VLOOKUP(A1532,'Cadastro-Estoque'!A:J,1,FALSE)),"",VLOOKUP(A1532,'Cadastro-Estoque'!A:J,3,FALSE))</f>
        <v/>
      </c>
    </row>
    <row r="1533" spans="5:8">
      <c r="E1533" s="140" t="str">
        <f t="shared" si="23"/>
        <v/>
      </c>
      <c r="F1533" s="141" t="str">
        <f>IF(ISERROR(VLOOKUP(A1533,'Cadastro-Estoque'!A:J,1,FALSE)),"",VLOOKUP(A1533,'Cadastro-Estoque'!A:J,4,FALSE))</f>
        <v/>
      </c>
      <c r="G1533" s="141" t="str">
        <f>IF(ISBLANK(A1533),"",IF(ISERROR(VLOOKUP(A1533,'Cadastro-Estoque'!A:J,1,FALSE)),"Produto não cadastrado",VLOOKUP(A1533,'Cadastro-Estoque'!A:J,2,FALSE)))</f>
        <v/>
      </c>
      <c r="H1533" s="141" t="str">
        <f>IF(ISERROR(VLOOKUP(A1533,'Cadastro-Estoque'!A:J,1,FALSE)),"",VLOOKUP(A1533,'Cadastro-Estoque'!A:J,3,FALSE))</f>
        <v/>
      </c>
    </row>
    <row r="1534" spans="5:8">
      <c r="E1534" s="140" t="str">
        <f t="shared" si="23"/>
        <v/>
      </c>
      <c r="F1534" s="141" t="str">
        <f>IF(ISERROR(VLOOKUP(A1534,'Cadastro-Estoque'!A:J,1,FALSE)),"",VLOOKUP(A1534,'Cadastro-Estoque'!A:J,4,FALSE))</f>
        <v/>
      </c>
      <c r="G1534" s="141" t="str">
        <f>IF(ISBLANK(A1534),"",IF(ISERROR(VLOOKUP(A1534,'Cadastro-Estoque'!A:J,1,FALSE)),"Produto não cadastrado",VLOOKUP(A1534,'Cadastro-Estoque'!A:J,2,FALSE)))</f>
        <v/>
      </c>
      <c r="H1534" s="141" t="str">
        <f>IF(ISERROR(VLOOKUP(A1534,'Cadastro-Estoque'!A:J,1,FALSE)),"",VLOOKUP(A1534,'Cadastro-Estoque'!A:J,3,FALSE))</f>
        <v/>
      </c>
    </row>
    <row r="1535" spans="5:8">
      <c r="E1535" s="140" t="str">
        <f t="shared" si="23"/>
        <v/>
      </c>
      <c r="F1535" s="141" t="str">
        <f>IF(ISERROR(VLOOKUP(A1535,'Cadastro-Estoque'!A:J,1,FALSE)),"",VLOOKUP(A1535,'Cadastro-Estoque'!A:J,4,FALSE))</f>
        <v/>
      </c>
      <c r="G1535" s="141" t="str">
        <f>IF(ISBLANK(A1535),"",IF(ISERROR(VLOOKUP(A1535,'Cadastro-Estoque'!A:J,1,FALSE)),"Produto não cadastrado",VLOOKUP(A1535,'Cadastro-Estoque'!A:J,2,FALSE)))</f>
        <v/>
      </c>
      <c r="H1535" s="141" t="str">
        <f>IF(ISERROR(VLOOKUP(A1535,'Cadastro-Estoque'!A:J,1,FALSE)),"",VLOOKUP(A1535,'Cadastro-Estoque'!A:J,3,FALSE))</f>
        <v/>
      </c>
    </row>
    <row r="1536" spans="5:8">
      <c r="E1536" s="140" t="str">
        <f t="shared" si="23"/>
        <v/>
      </c>
      <c r="F1536" s="141" t="str">
        <f>IF(ISERROR(VLOOKUP(A1536,'Cadastro-Estoque'!A:J,1,FALSE)),"",VLOOKUP(A1536,'Cadastro-Estoque'!A:J,4,FALSE))</f>
        <v/>
      </c>
      <c r="G1536" s="141" t="str">
        <f>IF(ISBLANK(A1536),"",IF(ISERROR(VLOOKUP(A1536,'Cadastro-Estoque'!A:J,1,FALSE)),"Produto não cadastrado",VLOOKUP(A1536,'Cadastro-Estoque'!A:J,2,FALSE)))</f>
        <v/>
      </c>
      <c r="H1536" s="141" t="str">
        <f>IF(ISERROR(VLOOKUP(A1536,'Cadastro-Estoque'!A:J,1,FALSE)),"",VLOOKUP(A1536,'Cadastro-Estoque'!A:J,3,FALSE))</f>
        <v/>
      </c>
    </row>
    <row r="1537" spans="5:8">
      <c r="E1537" s="140" t="str">
        <f t="shared" si="23"/>
        <v/>
      </c>
      <c r="F1537" s="141" t="str">
        <f>IF(ISERROR(VLOOKUP(A1537,'Cadastro-Estoque'!A:J,1,FALSE)),"",VLOOKUP(A1537,'Cadastro-Estoque'!A:J,4,FALSE))</f>
        <v/>
      </c>
      <c r="G1537" s="141" t="str">
        <f>IF(ISBLANK(A1537),"",IF(ISERROR(VLOOKUP(A1537,'Cadastro-Estoque'!A:J,1,FALSE)),"Produto não cadastrado",VLOOKUP(A1537,'Cadastro-Estoque'!A:J,2,FALSE)))</f>
        <v/>
      </c>
      <c r="H1537" s="141" t="str">
        <f>IF(ISERROR(VLOOKUP(A1537,'Cadastro-Estoque'!A:J,1,FALSE)),"",VLOOKUP(A1537,'Cadastro-Estoque'!A:J,3,FALSE))</f>
        <v/>
      </c>
    </row>
    <row r="1538" spans="5:8">
      <c r="E1538" s="140" t="str">
        <f t="shared" si="23"/>
        <v/>
      </c>
      <c r="F1538" s="141" t="str">
        <f>IF(ISERROR(VLOOKUP(A1538,'Cadastro-Estoque'!A:J,1,FALSE)),"",VLOOKUP(A1538,'Cadastro-Estoque'!A:J,4,FALSE))</f>
        <v/>
      </c>
      <c r="G1538" s="141" t="str">
        <f>IF(ISBLANK(A1538),"",IF(ISERROR(VLOOKUP(A1538,'Cadastro-Estoque'!A:J,1,FALSE)),"Produto não cadastrado",VLOOKUP(A1538,'Cadastro-Estoque'!A:J,2,FALSE)))</f>
        <v/>
      </c>
      <c r="H1538" s="141" t="str">
        <f>IF(ISERROR(VLOOKUP(A1538,'Cadastro-Estoque'!A:J,1,FALSE)),"",VLOOKUP(A1538,'Cadastro-Estoque'!A:J,3,FALSE))</f>
        <v/>
      </c>
    </row>
    <row r="1539" spans="5:8">
      <c r="E1539" s="140" t="str">
        <f t="shared" si="23"/>
        <v/>
      </c>
      <c r="F1539" s="141" t="str">
        <f>IF(ISERROR(VLOOKUP(A1539,'Cadastro-Estoque'!A:J,1,FALSE)),"",VLOOKUP(A1539,'Cadastro-Estoque'!A:J,4,FALSE))</f>
        <v/>
      </c>
      <c r="G1539" s="141" t="str">
        <f>IF(ISBLANK(A1539),"",IF(ISERROR(VLOOKUP(A1539,'Cadastro-Estoque'!A:J,1,FALSE)),"Produto não cadastrado",VLOOKUP(A1539,'Cadastro-Estoque'!A:J,2,FALSE)))</f>
        <v/>
      </c>
      <c r="H1539" s="141" t="str">
        <f>IF(ISERROR(VLOOKUP(A1539,'Cadastro-Estoque'!A:J,1,FALSE)),"",VLOOKUP(A1539,'Cadastro-Estoque'!A:J,3,FALSE))</f>
        <v/>
      </c>
    </row>
    <row r="1540" spans="5:8">
      <c r="E1540" s="140" t="str">
        <f t="shared" ref="E1540:E1603" si="24">IF(ISBLANK(A1540),"",C1540*D1540)</f>
        <v/>
      </c>
      <c r="F1540" s="141" t="str">
        <f>IF(ISERROR(VLOOKUP(A1540,'Cadastro-Estoque'!A:J,1,FALSE)),"",VLOOKUP(A1540,'Cadastro-Estoque'!A:J,4,FALSE))</f>
        <v/>
      </c>
      <c r="G1540" s="141" t="str">
        <f>IF(ISBLANK(A1540),"",IF(ISERROR(VLOOKUP(A1540,'Cadastro-Estoque'!A:J,1,FALSE)),"Produto não cadastrado",VLOOKUP(A1540,'Cadastro-Estoque'!A:J,2,FALSE)))</f>
        <v/>
      </c>
      <c r="H1540" s="141" t="str">
        <f>IF(ISERROR(VLOOKUP(A1540,'Cadastro-Estoque'!A:J,1,FALSE)),"",VLOOKUP(A1540,'Cadastro-Estoque'!A:J,3,FALSE))</f>
        <v/>
      </c>
    </row>
    <row r="1541" spans="5:8">
      <c r="E1541" s="140" t="str">
        <f t="shared" si="24"/>
        <v/>
      </c>
      <c r="F1541" s="141" t="str">
        <f>IF(ISERROR(VLOOKUP(A1541,'Cadastro-Estoque'!A:J,1,FALSE)),"",VLOOKUP(A1541,'Cadastro-Estoque'!A:J,4,FALSE))</f>
        <v/>
      </c>
      <c r="G1541" s="141" t="str">
        <f>IF(ISBLANK(A1541),"",IF(ISERROR(VLOOKUP(A1541,'Cadastro-Estoque'!A:J,1,FALSE)),"Produto não cadastrado",VLOOKUP(A1541,'Cadastro-Estoque'!A:J,2,FALSE)))</f>
        <v/>
      </c>
      <c r="H1541" s="141" t="str">
        <f>IF(ISERROR(VLOOKUP(A1541,'Cadastro-Estoque'!A:J,1,FALSE)),"",VLOOKUP(A1541,'Cadastro-Estoque'!A:J,3,FALSE))</f>
        <v/>
      </c>
    </row>
    <row r="1542" spans="5:8">
      <c r="E1542" s="140" t="str">
        <f t="shared" si="24"/>
        <v/>
      </c>
      <c r="F1542" s="141" t="str">
        <f>IF(ISERROR(VLOOKUP(A1542,'Cadastro-Estoque'!A:J,1,FALSE)),"",VLOOKUP(A1542,'Cadastro-Estoque'!A:J,4,FALSE))</f>
        <v/>
      </c>
      <c r="G1542" s="141" t="str">
        <f>IF(ISBLANK(A1542),"",IF(ISERROR(VLOOKUP(A1542,'Cadastro-Estoque'!A:J,1,FALSE)),"Produto não cadastrado",VLOOKUP(A1542,'Cadastro-Estoque'!A:J,2,FALSE)))</f>
        <v/>
      </c>
      <c r="H1542" s="141" t="str">
        <f>IF(ISERROR(VLOOKUP(A1542,'Cadastro-Estoque'!A:J,1,FALSE)),"",VLOOKUP(A1542,'Cadastro-Estoque'!A:J,3,FALSE))</f>
        <v/>
      </c>
    </row>
    <row r="1543" spans="5:8">
      <c r="E1543" s="140" t="str">
        <f t="shared" si="24"/>
        <v/>
      </c>
      <c r="F1543" s="141" t="str">
        <f>IF(ISERROR(VLOOKUP(A1543,'Cadastro-Estoque'!A:J,1,FALSE)),"",VLOOKUP(A1543,'Cadastro-Estoque'!A:J,4,FALSE))</f>
        <v/>
      </c>
      <c r="G1543" s="141" t="str">
        <f>IF(ISBLANK(A1543),"",IF(ISERROR(VLOOKUP(A1543,'Cadastro-Estoque'!A:J,1,FALSE)),"Produto não cadastrado",VLOOKUP(A1543,'Cadastro-Estoque'!A:J,2,FALSE)))</f>
        <v/>
      </c>
      <c r="H1543" s="141" t="str">
        <f>IF(ISERROR(VLOOKUP(A1543,'Cadastro-Estoque'!A:J,1,FALSE)),"",VLOOKUP(A1543,'Cadastro-Estoque'!A:J,3,FALSE))</f>
        <v/>
      </c>
    </row>
    <row r="1544" spans="5:8">
      <c r="E1544" s="140" t="str">
        <f t="shared" si="24"/>
        <v/>
      </c>
      <c r="F1544" s="141" t="str">
        <f>IF(ISERROR(VLOOKUP(A1544,'Cadastro-Estoque'!A:J,1,FALSE)),"",VLOOKUP(A1544,'Cadastro-Estoque'!A:J,4,FALSE))</f>
        <v/>
      </c>
      <c r="G1544" s="141" t="str">
        <f>IF(ISBLANK(A1544),"",IF(ISERROR(VLOOKUP(A1544,'Cadastro-Estoque'!A:J,1,FALSE)),"Produto não cadastrado",VLOOKUP(A1544,'Cadastro-Estoque'!A:J,2,FALSE)))</f>
        <v/>
      </c>
      <c r="H1544" s="141" t="str">
        <f>IF(ISERROR(VLOOKUP(A1544,'Cadastro-Estoque'!A:J,1,FALSE)),"",VLOOKUP(A1544,'Cadastro-Estoque'!A:J,3,FALSE))</f>
        <v/>
      </c>
    </row>
    <row r="1545" spans="5:8">
      <c r="E1545" s="140" t="str">
        <f t="shared" si="24"/>
        <v/>
      </c>
      <c r="F1545" s="141" t="str">
        <f>IF(ISERROR(VLOOKUP(A1545,'Cadastro-Estoque'!A:J,1,FALSE)),"",VLOOKUP(A1545,'Cadastro-Estoque'!A:J,4,FALSE))</f>
        <v/>
      </c>
      <c r="G1545" s="141" t="str">
        <f>IF(ISBLANK(A1545),"",IF(ISERROR(VLOOKUP(A1545,'Cadastro-Estoque'!A:J,1,FALSE)),"Produto não cadastrado",VLOOKUP(A1545,'Cadastro-Estoque'!A:J,2,FALSE)))</f>
        <v/>
      </c>
      <c r="H1545" s="141" t="str">
        <f>IF(ISERROR(VLOOKUP(A1545,'Cadastro-Estoque'!A:J,1,FALSE)),"",VLOOKUP(A1545,'Cadastro-Estoque'!A:J,3,FALSE))</f>
        <v/>
      </c>
    </row>
    <row r="1546" spans="5:8">
      <c r="E1546" s="140" t="str">
        <f t="shared" si="24"/>
        <v/>
      </c>
      <c r="F1546" s="141" t="str">
        <f>IF(ISERROR(VLOOKUP(A1546,'Cadastro-Estoque'!A:J,1,FALSE)),"",VLOOKUP(A1546,'Cadastro-Estoque'!A:J,4,FALSE))</f>
        <v/>
      </c>
      <c r="G1546" s="141" t="str">
        <f>IF(ISBLANK(A1546),"",IF(ISERROR(VLOOKUP(A1546,'Cadastro-Estoque'!A:J,1,FALSE)),"Produto não cadastrado",VLOOKUP(A1546,'Cadastro-Estoque'!A:J,2,FALSE)))</f>
        <v/>
      </c>
      <c r="H1546" s="141" t="str">
        <f>IF(ISERROR(VLOOKUP(A1546,'Cadastro-Estoque'!A:J,1,FALSE)),"",VLOOKUP(A1546,'Cadastro-Estoque'!A:J,3,FALSE))</f>
        <v/>
      </c>
    </row>
    <row r="1547" spans="5:8">
      <c r="E1547" s="140" t="str">
        <f t="shared" si="24"/>
        <v/>
      </c>
      <c r="F1547" s="141" t="str">
        <f>IF(ISERROR(VLOOKUP(A1547,'Cadastro-Estoque'!A:J,1,FALSE)),"",VLOOKUP(A1547,'Cadastro-Estoque'!A:J,4,FALSE))</f>
        <v/>
      </c>
      <c r="G1547" s="141" t="str">
        <f>IF(ISBLANK(A1547),"",IF(ISERROR(VLOOKUP(A1547,'Cadastro-Estoque'!A:J,1,FALSE)),"Produto não cadastrado",VLOOKUP(A1547,'Cadastro-Estoque'!A:J,2,FALSE)))</f>
        <v/>
      </c>
      <c r="H1547" s="141" t="str">
        <f>IF(ISERROR(VLOOKUP(A1547,'Cadastro-Estoque'!A:J,1,FALSE)),"",VLOOKUP(A1547,'Cadastro-Estoque'!A:J,3,FALSE))</f>
        <v/>
      </c>
    </row>
    <row r="1548" spans="5:8">
      <c r="E1548" s="140" t="str">
        <f t="shared" si="24"/>
        <v/>
      </c>
      <c r="F1548" s="141" t="str">
        <f>IF(ISERROR(VLOOKUP(A1548,'Cadastro-Estoque'!A:J,1,FALSE)),"",VLOOKUP(A1548,'Cadastro-Estoque'!A:J,4,FALSE))</f>
        <v/>
      </c>
      <c r="G1548" s="141" t="str">
        <f>IF(ISBLANK(A1548),"",IF(ISERROR(VLOOKUP(A1548,'Cadastro-Estoque'!A:J,1,FALSE)),"Produto não cadastrado",VLOOKUP(A1548,'Cadastro-Estoque'!A:J,2,FALSE)))</f>
        <v/>
      </c>
      <c r="H1548" s="141" t="str">
        <f>IF(ISERROR(VLOOKUP(A1548,'Cadastro-Estoque'!A:J,1,FALSE)),"",VLOOKUP(A1548,'Cadastro-Estoque'!A:J,3,FALSE))</f>
        <v/>
      </c>
    </row>
    <row r="1549" spans="5:8">
      <c r="E1549" s="140" t="str">
        <f t="shared" si="24"/>
        <v/>
      </c>
      <c r="F1549" s="141" t="str">
        <f>IF(ISERROR(VLOOKUP(A1549,'Cadastro-Estoque'!A:J,1,FALSE)),"",VLOOKUP(A1549,'Cadastro-Estoque'!A:J,4,FALSE))</f>
        <v/>
      </c>
      <c r="G1549" s="141" t="str">
        <f>IF(ISBLANK(A1549),"",IF(ISERROR(VLOOKUP(A1549,'Cadastro-Estoque'!A:J,1,FALSE)),"Produto não cadastrado",VLOOKUP(A1549,'Cadastro-Estoque'!A:J,2,FALSE)))</f>
        <v/>
      </c>
      <c r="H1549" s="141" t="str">
        <f>IF(ISERROR(VLOOKUP(A1549,'Cadastro-Estoque'!A:J,1,FALSE)),"",VLOOKUP(A1549,'Cadastro-Estoque'!A:J,3,FALSE))</f>
        <v/>
      </c>
    </row>
    <row r="1550" spans="5:8">
      <c r="E1550" s="140" t="str">
        <f t="shared" si="24"/>
        <v/>
      </c>
      <c r="F1550" s="141" t="str">
        <f>IF(ISERROR(VLOOKUP(A1550,'Cadastro-Estoque'!A:J,1,FALSE)),"",VLOOKUP(A1550,'Cadastro-Estoque'!A:J,4,FALSE))</f>
        <v/>
      </c>
      <c r="G1550" s="141" t="str">
        <f>IF(ISBLANK(A1550),"",IF(ISERROR(VLOOKUP(A1550,'Cadastro-Estoque'!A:J,1,FALSE)),"Produto não cadastrado",VLOOKUP(A1550,'Cadastro-Estoque'!A:J,2,FALSE)))</f>
        <v/>
      </c>
      <c r="H1550" s="141" t="str">
        <f>IF(ISERROR(VLOOKUP(A1550,'Cadastro-Estoque'!A:J,1,FALSE)),"",VLOOKUP(A1550,'Cadastro-Estoque'!A:J,3,FALSE))</f>
        <v/>
      </c>
    </row>
    <row r="1551" spans="5:8">
      <c r="E1551" s="140" t="str">
        <f t="shared" si="24"/>
        <v/>
      </c>
      <c r="F1551" s="141" t="str">
        <f>IF(ISERROR(VLOOKUP(A1551,'Cadastro-Estoque'!A:J,1,FALSE)),"",VLOOKUP(A1551,'Cadastro-Estoque'!A:J,4,FALSE))</f>
        <v/>
      </c>
      <c r="G1551" s="141" t="str">
        <f>IF(ISBLANK(A1551),"",IF(ISERROR(VLOOKUP(A1551,'Cadastro-Estoque'!A:J,1,FALSE)),"Produto não cadastrado",VLOOKUP(A1551,'Cadastro-Estoque'!A:J,2,FALSE)))</f>
        <v/>
      </c>
      <c r="H1551" s="141" t="str">
        <f>IF(ISERROR(VLOOKUP(A1551,'Cadastro-Estoque'!A:J,1,FALSE)),"",VLOOKUP(A1551,'Cadastro-Estoque'!A:J,3,FALSE))</f>
        <v/>
      </c>
    </row>
    <row r="1552" spans="5:8">
      <c r="E1552" s="140" t="str">
        <f t="shared" si="24"/>
        <v/>
      </c>
      <c r="F1552" s="141" t="str">
        <f>IF(ISERROR(VLOOKUP(A1552,'Cadastro-Estoque'!A:J,1,FALSE)),"",VLOOKUP(A1552,'Cadastro-Estoque'!A:J,4,FALSE))</f>
        <v/>
      </c>
      <c r="G1552" s="141" t="str">
        <f>IF(ISBLANK(A1552),"",IF(ISERROR(VLOOKUP(A1552,'Cadastro-Estoque'!A:J,1,FALSE)),"Produto não cadastrado",VLOOKUP(A1552,'Cadastro-Estoque'!A:J,2,FALSE)))</f>
        <v/>
      </c>
      <c r="H1552" s="141" t="str">
        <f>IF(ISERROR(VLOOKUP(A1552,'Cadastro-Estoque'!A:J,1,FALSE)),"",VLOOKUP(A1552,'Cadastro-Estoque'!A:J,3,FALSE))</f>
        <v/>
      </c>
    </row>
    <row r="1553" spans="5:8">
      <c r="E1553" s="140" t="str">
        <f t="shared" si="24"/>
        <v/>
      </c>
      <c r="F1553" s="141" t="str">
        <f>IF(ISERROR(VLOOKUP(A1553,'Cadastro-Estoque'!A:J,1,FALSE)),"",VLOOKUP(A1553,'Cadastro-Estoque'!A:J,4,FALSE))</f>
        <v/>
      </c>
      <c r="G1553" s="141" t="str">
        <f>IF(ISBLANK(A1553),"",IF(ISERROR(VLOOKUP(A1553,'Cadastro-Estoque'!A:J,1,FALSE)),"Produto não cadastrado",VLOOKUP(A1553,'Cadastro-Estoque'!A:J,2,FALSE)))</f>
        <v/>
      </c>
      <c r="H1553" s="141" t="str">
        <f>IF(ISERROR(VLOOKUP(A1553,'Cadastro-Estoque'!A:J,1,FALSE)),"",VLOOKUP(A1553,'Cadastro-Estoque'!A:J,3,FALSE))</f>
        <v/>
      </c>
    </row>
    <row r="1554" spans="5:8">
      <c r="E1554" s="140" t="str">
        <f t="shared" si="24"/>
        <v/>
      </c>
      <c r="F1554" s="141" t="str">
        <f>IF(ISERROR(VLOOKUP(A1554,'Cadastro-Estoque'!A:J,1,FALSE)),"",VLOOKUP(A1554,'Cadastro-Estoque'!A:J,4,FALSE))</f>
        <v/>
      </c>
      <c r="G1554" s="141" t="str">
        <f>IF(ISBLANK(A1554),"",IF(ISERROR(VLOOKUP(A1554,'Cadastro-Estoque'!A:J,1,FALSE)),"Produto não cadastrado",VLOOKUP(A1554,'Cadastro-Estoque'!A:J,2,FALSE)))</f>
        <v/>
      </c>
      <c r="H1554" s="141" t="str">
        <f>IF(ISERROR(VLOOKUP(A1554,'Cadastro-Estoque'!A:J,1,FALSE)),"",VLOOKUP(A1554,'Cadastro-Estoque'!A:J,3,FALSE))</f>
        <v/>
      </c>
    </row>
    <row r="1555" spans="5:8">
      <c r="E1555" s="140" t="str">
        <f t="shared" si="24"/>
        <v/>
      </c>
      <c r="F1555" s="141" t="str">
        <f>IF(ISERROR(VLOOKUP(A1555,'Cadastro-Estoque'!A:J,1,FALSE)),"",VLOOKUP(A1555,'Cadastro-Estoque'!A:J,4,FALSE))</f>
        <v/>
      </c>
      <c r="G1555" s="141" t="str">
        <f>IF(ISBLANK(A1555),"",IF(ISERROR(VLOOKUP(A1555,'Cadastro-Estoque'!A:J,1,FALSE)),"Produto não cadastrado",VLOOKUP(A1555,'Cadastro-Estoque'!A:J,2,FALSE)))</f>
        <v/>
      </c>
      <c r="H1555" s="141" t="str">
        <f>IF(ISERROR(VLOOKUP(A1555,'Cadastro-Estoque'!A:J,1,FALSE)),"",VLOOKUP(A1555,'Cadastro-Estoque'!A:J,3,FALSE))</f>
        <v/>
      </c>
    </row>
    <row r="1556" spans="5:8">
      <c r="E1556" s="140" t="str">
        <f t="shared" si="24"/>
        <v/>
      </c>
      <c r="F1556" s="141" t="str">
        <f>IF(ISERROR(VLOOKUP(A1556,'Cadastro-Estoque'!A:J,1,FALSE)),"",VLOOKUP(A1556,'Cadastro-Estoque'!A:J,4,FALSE))</f>
        <v/>
      </c>
      <c r="G1556" s="141" t="str">
        <f>IF(ISBLANK(A1556),"",IF(ISERROR(VLOOKUP(A1556,'Cadastro-Estoque'!A:J,1,FALSE)),"Produto não cadastrado",VLOOKUP(A1556,'Cadastro-Estoque'!A:J,2,FALSE)))</f>
        <v/>
      </c>
      <c r="H1556" s="141" t="str">
        <f>IF(ISERROR(VLOOKUP(A1556,'Cadastro-Estoque'!A:J,1,FALSE)),"",VLOOKUP(A1556,'Cadastro-Estoque'!A:J,3,FALSE))</f>
        <v/>
      </c>
    </row>
    <row r="1557" spans="5:8">
      <c r="E1557" s="140" t="str">
        <f t="shared" si="24"/>
        <v/>
      </c>
      <c r="F1557" s="141" t="str">
        <f>IF(ISERROR(VLOOKUP(A1557,'Cadastro-Estoque'!A:J,1,FALSE)),"",VLOOKUP(A1557,'Cadastro-Estoque'!A:J,4,FALSE))</f>
        <v/>
      </c>
      <c r="G1557" s="141" t="str">
        <f>IF(ISBLANK(A1557),"",IF(ISERROR(VLOOKUP(A1557,'Cadastro-Estoque'!A:J,1,FALSE)),"Produto não cadastrado",VLOOKUP(A1557,'Cadastro-Estoque'!A:J,2,FALSE)))</f>
        <v/>
      </c>
      <c r="H1557" s="141" t="str">
        <f>IF(ISERROR(VLOOKUP(A1557,'Cadastro-Estoque'!A:J,1,FALSE)),"",VLOOKUP(A1557,'Cadastro-Estoque'!A:J,3,FALSE))</f>
        <v/>
      </c>
    </row>
    <row r="1558" spans="5:8">
      <c r="E1558" s="140" t="str">
        <f t="shared" si="24"/>
        <v/>
      </c>
      <c r="F1558" s="141" t="str">
        <f>IF(ISERROR(VLOOKUP(A1558,'Cadastro-Estoque'!A:J,1,FALSE)),"",VLOOKUP(A1558,'Cadastro-Estoque'!A:J,4,FALSE))</f>
        <v/>
      </c>
      <c r="G1558" s="141" t="str">
        <f>IF(ISBLANK(A1558),"",IF(ISERROR(VLOOKUP(A1558,'Cadastro-Estoque'!A:J,1,FALSE)),"Produto não cadastrado",VLOOKUP(A1558,'Cadastro-Estoque'!A:J,2,FALSE)))</f>
        <v/>
      </c>
      <c r="H1558" s="141" t="str">
        <f>IF(ISERROR(VLOOKUP(A1558,'Cadastro-Estoque'!A:J,1,FALSE)),"",VLOOKUP(A1558,'Cadastro-Estoque'!A:J,3,FALSE))</f>
        <v/>
      </c>
    </row>
    <row r="1559" spans="5:8">
      <c r="E1559" s="140" t="str">
        <f t="shared" si="24"/>
        <v/>
      </c>
      <c r="F1559" s="141" t="str">
        <f>IF(ISERROR(VLOOKUP(A1559,'Cadastro-Estoque'!A:J,1,FALSE)),"",VLOOKUP(A1559,'Cadastro-Estoque'!A:J,4,FALSE))</f>
        <v/>
      </c>
      <c r="G1559" s="141" t="str">
        <f>IF(ISBLANK(A1559),"",IF(ISERROR(VLOOKUP(A1559,'Cadastro-Estoque'!A:J,1,FALSE)),"Produto não cadastrado",VLOOKUP(A1559,'Cadastro-Estoque'!A:J,2,FALSE)))</f>
        <v/>
      </c>
      <c r="H1559" s="141" t="str">
        <f>IF(ISERROR(VLOOKUP(A1559,'Cadastro-Estoque'!A:J,1,FALSE)),"",VLOOKUP(A1559,'Cadastro-Estoque'!A:J,3,FALSE))</f>
        <v/>
      </c>
    </row>
    <row r="1560" spans="5:8">
      <c r="E1560" s="140" t="str">
        <f t="shared" si="24"/>
        <v/>
      </c>
      <c r="F1560" s="141" t="str">
        <f>IF(ISERROR(VLOOKUP(A1560,'Cadastro-Estoque'!A:J,1,FALSE)),"",VLOOKUP(A1560,'Cadastro-Estoque'!A:J,4,FALSE))</f>
        <v/>
      </c>
      <c r="G1560" s="141" t="str">
        <f>IF(ISBLANK(A1560),"",IF(ISERROR(VLOOKUP(A1560,'Cadastro-Estoque'!A:J,1,FALSE)),"Produto não cadastrado",VLOOKUP(A1560,'Cadastro-Estoque'!A:J,2,FALSE)))</f>
        <v/>
      </c>
      <c r="H1560" s="141" t="str">
        <f>IF(ISERROR(VLOOKUP(A1560,'Cadastro-Estoque'!A:J,1,FALSE)),"",VLOOKUP(A1560,'Cadastro-Estoque'!A:J,3,FALSE))</f>
        <v/>
      </c>
    </row>
    <row r="1561" spans="5:8">
      <c r="E1561" s="140" t="str">
        <f t="shared" si="24"/>
        <v/>
      </c>
      <c r="F1561" s="141" t="str">
        <f>IF(ISERROR(VLOOKUP(A1561,'Cadastro-Estoque'!A:J,1,FALSE)),"",VLOOKUP(A1561,'Cadastro-Estoque'!A:J,4,FALSE))</f>
        <v/>
      </c>
      <c r="G1561" s="141" t="str">
        <f>IF(ISBLANK(A1561),"",IF(ISERROR(VLOOKUP(A1561,'Cadastro-Estoque'!A:J,1,FALSE)),"Produto não cadastrado",VLOOKUP(A1561,'Cadastro-Estoque'!A:J,2,FALSE)))</f>
        <v/>
      </c>
      <c r="H1561" s="141" t="str">
        <f>IF(ISERROR(VLOOKUP(A1561,'Cadastro-Estoque'!A:J,1,FALSE)),"",VLOOKUP(A1561,'Cadastro-Estoque'!A:J,3,FALSE))</f>
        <v/>
      </c>
    </row>
    <row r="1562" spans="5:8">
      <c r="E1562" s="140" t="str">
        <f t="shared" si="24"/>
        <v/>
      </c>
      <c r="F1562" s="141" t="str">
        <f>IF(ISERROR(VLOOKUP(A1562,'Cadastro-Estoque'!A:J,1,FALSE)),"",VLOOKUP(A1562,'Cadastro-Estoque'!A:J,4,FALSE))</f>
        <v/>
      </c>
      <c r="G1562" s="141" t="str">
        <f>IF(ISBLANK(A1562),"",IF(ISERROR(VLOOKUP(A1562,'Cadastro-Estoque'!A:J,1,FALSE)),"Produto não cadastrado",VLOOKUP(A1562,'Cadastro-Estoque'!A:J,2,FALSE)))</f>
        <v/>
      </c>
      <c r="H1562" s="141" t="str">
        <f>IF(ISERROR(VLOOKUP(A1562,'Cadastro-Estoque'!A:J,1,FALSE)),"",VLOOKUP(A1562,'Cadastro-Estoque'!A:J,3,FALSE))</f>
        <v/>
      </c>
    </row>
    <row r="1563" spans="5:8">
      <c r="E1563" s="140" t="str">
        <f t="shared" si="24"/>
        <v/>
      </c>
      <c r="F1563" s="141" t="str">
        <f>IF(ISERROR(VLOOKUP(A1563,'Cadastro-Estoque'!A:J,1,FALSE)),"",VLOOKUP(A1563,'Cadastro-Estoque'!A:J,4,FALSE))</f>
        <v/>
      </c>
      <c r="G1563" s="141" t="str">
        <f>IF(ISBLANK(A1563),"",IF(ISERROR(VLOOKUP(A1563,'Cadastro-Estoque'!A:J,1,FALSE)),"Produto não cadastrado",VLOOKUP(A1563,'Cadastro-Estoque'!A:J,2,FALSE)))</f>
        <v/>
      </c>
      <c r="H1563" s="141" t="str">
        <f>IF(ISERROR(VLOOKUP(A1563,'Cadastro-Estoque'!A:J,1,FALSE)),"",VLOOKUP(A1563,'Cadastro-Estoque'!A:J,3,FALSE))</f>
        <v/>
      </c>
    </row>
    <row r="1564" spans="5:8">
      <c r="E1564" s="140" t="str">
        <f t="shared" si="24"/>
        <v/>
      </c>
      <c r="F1564" s="141" t="str">
        <f>IF(ISERROR(VLOOKUP(A1564,'Cadastro-Estoque'!A:J,1,FALSE)),"",VLOOKUP(A1564,'Cadastro-Estoque'!A:J,4,FALSE))</f>
        <v/>
      </c>
      <c r="G1564" s="141" t="str">
        <f>IF(ISBLANK(A1564),"",IF(ISERROR(VLOOKUP(A1564,'Cadastro-Estoque'!A:J,1,FALSE)),"Produto não cadastrado",VLOOKUP(A1564,'Cadastro-Estoque'!A:J,2,FALSE)))</f>
        <v/>
      </c>
      <c r="H1564" s="141" t="str">
        <f>IF(ISERROR(VLOOKUP(A1564,'Cadastro-Estoque'!A:J,1,FALSE)),"",VLOOKUP(A1564,'Cadastro-Estoque'!A:J,3,FALSE))</f>
        <v/>
      </c>
    </row>
    <row r="1565" spans="5:8">
      <c r="E1565" s="140" t="str">
        <f t="shared" si="24"/>
        <v/>
      </c>
      <c r="F1565" s="141" t="str">
        <f>IF(ISERROR(VLOOKUP(A1565,'Cadastro-Estoque'!A:J,1,FALSE)),"",VLOOKUP(A1565,'Cadastro-Estoque'!A:J,4,FALSE))</f>
        <v/>
      </c>
      <c r="G1565" s="141" t="str">
        <f>IF(ISBLANK(A1565),"",IF(ISERROR(VLOOKUP(A1565,'Cadastro-Estoque'!A:J,1,FALSE)),"Produto não cadastrado",VLOOKUP(A1565,'Cadastro-Estoque'!A:J,2,FALSE)))</f>
        <v/>
      </c>
      <c r="H1565" s="141" t="str">
        <f>IF(ISERROR(VLOOKUP(A1565,'Cadastro-Estoque'!A:J,1,FALSE)),"",VLOOKUP(A1565,'Cadastro-Estoque'!A:J,3,FALSE))</f>
        <v/>
      </c>
    </row>
    <row r="1566" spans="5:8">
      <c r="E1566" s="140" t="str">
        <f t="shared" si="24"/>
        <v/>
      </c>
      <c r="F1566" s="141" t="str">
        <f>IF(ISERROR(VLOOKUP(A1566,'Cadastro-Estoque'!A:J,1,FALSE)),"",VLOOKUP(A1566,'Cadastro-Estoque'!A:J,4,FALSE))</f>
        <v/>
      </c>
      <c r="G1566" s="141" t="str">
        <f>IF(ISBLANK(A1566),"",IF(ISERROR(VLOOKUP(A1566,'Cadastro-Estoque'!A:J,1,FALSE)),"Produto não cadastrado",VLOOKUP(A1566,'Cadastro-Estoque'!A:J,2,FALSE)))</f>
        <v/>
      </c>
      <c r="H1566" s="141" t="str">
        <f>IF(ISERROR(VLOOKUP(A1566,'Cadastro-Estoque'!A:J,1,FALSE)),"",VLOOKUP(A1566,'Cadastro-Estoque'!A:J,3,FALSE))</f>
        <v/>
      </c>
    </row>
    <row r="1567" spans="5:8">
      <c r="E1567" s="140" t="str">
        <f t="shared" si="24"/>
        <v/>
      </c>
      <c r="F1567" s="141" t="str">
        <f>IF(ISERROR(VLOOKUP(A1567,'Cadastro-Estoque'!A:J,1,FALSE)),"",VLOOKUP(A1567,'Cadastro-Estoque'!A:J,4,FALSE))</f>
        <v/>
      </c>
      <c r="G1567" s="141" t="str">
        <f>IF(ISBLANK(A1567),"",IF(ISERROR(VLOOKUP(A1567,'Cadastro-Estoque'!A:J,1,FALSE)),"Produto não cadastrado",VLOOKUP(A1567,'Cadastro-Estoque'!A:J,2,FALSE)))</f>
        <v/>
      </c>
      <c r="H1567" s="141" t="str">
        <f>IF(ISERROR(VLOOKUP(A1567,'Cadastro-Estoque'!A:J,1,FALSE)),"",VLOOKUP(A1567,'Cadastro-Estoque'!A:J,3,FALSE))</f>
        <v/>
      </c>
    </row>
    <row r="1568" spans="5:8">
      <c r="E1568" s="140" t="str">
        <f t="shared" si="24"/>
        <v/>
      </c>
      <c r="F1568" s="141" t="str">
        <f>IF(ISERROR(VLOOKUP(A1568,'Cadastro-Estoque'!A:J,1,FALSE)),"",VLOOKUP(A1568,'Cadastro-Estoque'!A:J,4,FALSE))</f>
        <v/>
      </c>
      <c r="G1568" s="141" t="str">
        <f>IF(ISBLANK(A1568),"",IF(ISERROR(VLOOKUP(A1568,'Cadastro-Estoque'!A:J,1,FALSE)),"Produto não cadastrado",VLOOKUP(A1568,'Cadastro-Estoque'!A:J,2,FALSE)))</f>
        <v/>
      </c>
      <c r="H1568" s="141" t="str">
        <f>IF(ISERROR(VLOOKUP(A1568,'Cadastro-Estoque'!A:J,1,FALSE)),"",VLOOKUP(A1568,'Cadastro-Estoque'!A:J,3,FALSE))</f>
        <v/>
      </c>
    </row>
    <row r="1569" spans="5:8">
      <c r="E1569" s="140" t="str">
        <f t="shared" si="24"/>
        <v/>
      </c>
      <c r="F1569" s="141" t="str">
        <f>IF(ISERROR(VLOOKUP(A1569,'Cadastro-Estoque'!A:J,1,FALSE)),"",VLOOKUP(A1569,'Cadastro-Estoque'!A:J,4,FALSE))</f>
        <v/>
      </c>
      <c r="G1569" s="141" t="str">
        <f>IF(ISBLANK(A1569),"",IF(ISERROR(VLOOKUP(A1569,'Cadastro-Estoque'!A:J,1,FALSE)),"Produto não cadastrado",VLOOKUP(A1569,'Cadastro-Estoque'!A:J,2,FALSE)))</f>
        <v/>
      </c>
      <c r="H1569" s="141" t="str">
        <f>IF(ISERROR(VLOOKUP(A1569,'Cadastro-Estoque'!A:J,1,FALSE)),"",VLOOKUP(A1569,'Cadastro-Estoque'!A:J,3,FALSE))</f>
        <v/>
      </c>
    </row>
    <row r="1570" spans="5:8">
      <c r="E1570" s="140" t="str">
        <f t="shared" si="24"/>
        <v/>
      </c>
      <c r="F1570" s="141" t="str">
        <f>IF(ISERROR(VLOOKUP(A1570,'Cadastro-Estoque'!A:J,1,FALSE)),"",VLOOKUP(A1570,'Cadastro-Estoque'!A:J,4,FALSE))</f>
        <v/>
      </c>
      <c r="G1570" s="141" t="str">
        <f>IF(ISBLANK(A1570),"",IF(ISERROR(VLOOKUP(A1570,'Cadastro-Estoque'!A:J,1,FALSE)),"Produto não cadastrado",VLOOKUP(A1570,'Cadastro-Estoque'!A:J,2,FALSE)))</f>
        <v/>
      </c>
      <c r="H1570" s="141" t="str">
        <f>IF(ISERROR(VLOOKUP(A1570,'Cadastro-Estoque'!A:J,1,FALSE)),"",VLOOKUP(A1570,'Cadastro-Estoque'!A:J,3,FALSE))</f>
        <v/>
      </c>
    </row>
    <row r="1571" spans="5:8">
      <c r="E1571" s="140" t="str">
        <f t="shared" si="24"/>
        <v/>
      </c>
      <c r="F1571" s="141" t="str">
        <f>IF(ISERROR(VLOOKUP(A1571,'Cadastro-Estoque'!A:J,1,FALSE)),"",VLOOKUP(A1571,'Cadastro-Estoque'!A:J,4,FALSE))</f>
        <v/>
      </c>
      <c r="G1571" s="141" t="str">
        <f>IF(ISBLANK(A1571),"",IF(ISERROR(VLOOKUP(A1571,'Cadastro-Estoque'!A:J,1,FALSE)),"Produto não cadastrado",VLOOKUP(A1571,'Cadastro-Estoque'!A:J,2,FALSE)))</f>
        <v/>
      </c>
      <c r="H1571" s="141" t="str">
        <f>IF(ISERROR(VLOOKUP(A1571,'Cadastro-Estoque'!A:J,1,FALSE)),"",VLOOKUP(A1571,'Cadastro-Estoque'!A:J,3,FALSE))</f>
        <v/>
      </c>
    </row>
    <row r="1572" spans="5:8">
      <c r="E1572" s="140" t="str">
        <f t="shared" si="24"/>
        <v/>
      </c>
      <c r="F1572" s="141" t="str">
        <f>IF(ISERROR(VLOOKUP(A1572,'Cadastro-Estoque'!A:J,1,FALSE)),"",VLOOKUP(A1572,'Cadastro-Estoque'!A:J,4,FALSE))</f>
        <v/>
      </c>
      <c r="G1572" s="141" t="str">
        <f>IF(ISBLANK(A1572),"",IF(ISERROR(VLOOKUP(A1572,'Cadastro-Estoque'!A:J,1,FALSE)),"Produto não cadastrado",VLOOKUP(A1572,'Cadastro-Estoque'!A:J,2,FALSE)))</f>
        <v/>
      </c>
      <c r="H1572" s="141" t="str">
        <f>IF(ISERROR(VLOOKUP(A1572,'Cadastro-Estoque'!A:J,1,FALSE)),"",VLOOKUP(A1572,'Cadastro-Estoque'!A:J,3,FALSE))</f>
        <v/>
      </c>
    </row>
    <row r="1573" spans="5:8">
      <c r="E1573" s="140" t="str">
        <f t="shared" si="24"/>
        <v/>
      </c>
      <c r="F1573" s="141" t="str">
        <f>IF(ISERROR(VLOOKUP(A1573,'Cadastro-Estoque'!A:J,1,FALSE)),"",VLOOKUP(A1573,'Cadastro-Estoque'!A:J,4,FALSE))</f>
        <v/>
      </c>
      <c r="G1573" s="141" t="str">
        <f>IF(ISBLANK(A1573),"",IF(ISERROR(VLOOKUP(A1573,'Cadastro-Estoque'!A:J,1,FALSE)),"Produto não cadastrado",VLOOKUP(A1573,'Cadastro-Estoque'!A:J,2,FALSE)))</f>
        <v/>
      </c>
      <c r="H1573" s="141" t="str">
        <f>IF(ISERROR(VLOOKUP(A1573,'Cadastro-Estoque'!A:J,1,FALSE)),"",VLOOKUP(A1573,'Cadastro-Estoque'!A:J,3,FALSE))</f>
        <v/>
      </c>
    </row>
    <row r="1574" spans="5:8">
      <c r="E1574" s="140" t="str">
        <f t="shared" si="24"/>
        <v/>
      </c>
      <c r="F1574" s="141" t="str">
        <f>IF(ISERROR(VLOOKUP(A1574,'Cadastro-Estoque'!A:J,1,FALSE)),"",VLOOKUP(A1574,'Cadastro-Estoque'!A:J,4,FALSE))</f>
        <v/>
      </c>
      <c r="G1574" s="141" t="str">
        <f>IF(ISBLANK(A1574),"",IF(ISERROR(VLOOKUP(A1574,'Cadastro-Estoque'!A:J,1,FALSE)),"Produto não cadastrado",VLOOKUP(A1574,'Cadastro-Estoque'!A:J,2,FALSE)))</f>
        <v/>
      </c>
      <c r="H1574" s="141" t="str">
        <f>IF(ISERROR(VLOOKUP(A1574,'Cadastro-Estoque'!A:J,1,FALSE)),"",VLOOKUP(A1574,'Cadastro-Estoque'!A:J,3,FALSE))</f>
        <v/>
      </c>
    </row>
    <row r="1575" spans="5:8">
      <c r="E1575" s="140" t="str">
        <f t="shared" si="24"/>
        <v/>
      </c>
      <c r="F1575" s="141" t="str">
        <f>IF(ISERROR(VLOOKUP(A1575,'Cadastro-Estoque'!A:J,1,FALSE)),"",VLOOKUP(A1575,'Cadastro-Estoque'!A:J,4,FALSE))</f>
        <v/>
      </c>
      <c r="G1575" s="141" t="str">
        <f>IF(ISBLANK(A1575),"",IF(ISERROR(VLOOKUP(A1575,'Cadastro-Estoque'!A:J,1,FALSE)),"Produto não cadastrado",VLOOKUP(A1575,'Cadastro-Estoque'!A:J,2,FALSE)))</f>
        <v/>
      </c>
      <c r="H1575" s="141" t="str">
        <f>IF(ISERROR(VLOOKUP(A1575,'Cadastro-Estoque'!A:J,1,FALSE)),"",VLOOKUP(A1575,'Cadastro-Estoque'!A:J,3,FALSE))</f>
        <v/>
      </c>
    </row>
    <row r="1576" spans="5:8">
      <c r="E1576" s="140" t="str">
        <f t="shared" si="24"/>
        <v/>
      </c>
      <c r="F1576" s="141" t="str">
        <f>IF(ISERROR(VLOOKUP(A1576,'Cadastro-Estoque'!A:J,1,FALSE)),"",VLOOKUP(A1576,'Cadastro-Estoque'!A:J,4,FALSE))</f>
        <v/>
      </c>
      <c r="G1576" s="141" t="str">
        <f>IF(ISBLANK(A1576),"",IF(ISERROR(VLOOKUP(A1576,'Cadastro-Estoque'!A:J,1,FALSE)),"Produto não cadastrado",VLOOKUP(A1576,'Cadastro-Estoque'!A:J,2,FALSE)))</f>
        <v/>
      </c>
      <c r="H1576" s="141" t="str">
        <f>IF(ISERROR(VLOOKUP(A1576,'Cadastro-Estoque'!A:J,1,FALSE)),"",VLOOKUP(A1576,'Cadastro-Estoque'!A:J,3,FALSE))</f>
        <v/>
      </c>
    </row>
    <row r="1577" spans="5:8">
      <c r="E1577" s="140" t="str">
        <f t="shared" si="24"/>
        <v/>
      </c>
      <c r="F1577" s="141" t="str">
        <f>IF(ISERROR(VLOOKUP(A1577,'Cadastro-Estoque'!A:J,1,FALSE)),"",VLOOKUP(A1577,'Cadastro-Estoque'!A:J,4,FALSE))</f>
        <v/>
      </c>
      <c r="G1577" s="141" t="str">
        <f>IF(ISBLANK(A1577),"",IF(ISERROR(VLOOKUP(A1577,'Cadastro-Estoque'!A:J,1,FALSE)),"Produto não cadastrado",VLOOKUP(A1577,'Cadastro-Estoque'!A:J,2,FALSE)))</f>
        <v/>
      </c>
      <c r="H1577" s="141" t="str">
        <f>IF(ISERROR(VLOOKUP(A1577,'Cadastro-Estoque'!A:J,1,FALSE)),"",VLOOKUP(A1577,'Cadastro-Estoque'!A:J,3,FALSE))</f>
        <v/>
      </c>
    </row>
    <row r="1578" spans="5:8">
      <c r="E1578" s="140" t="str">
        <f t="shared" si="24"/>
        <v/>
      </c>
      <c r="F1578" s="141" t="str">
        <f>IF(ISERROR(VLOOKUP(A1578,'Cadastro-Estoque'!A:J,1,FALSE)),"",VLOOKUP(A1578,'Cadastro-Estoque'!A:J,4,FALSE))</f>
        <v/>
      </c>
      <c r="G1578" s="141" t="str">
        <f>IF(ISBLANK(A1578),"",IF(ISERROR(VLOOKUP(A1578,'Cadastro-Estoque'!A:J,1,FALSE)),"Produto não cadastrado",VLOOKUP(A1578,'Cadastro-Estoque'!A:J,2,FALSE)))</f>
        <v/>
      </c>
      <c r="H1578" s="141" t="str">
        <f>IF(ISERROR(VLOOKUP(A1578,'Cadastro-Estoque'!A:J,1,FALSE)),"",VLOOKUP(A1578,'Cadastro-Estoque'!A:J,3,FALSE))</f>
        <v/>
      </c>
    </row>
    <row r="1579" spans="5:8">
      <c r="E1579" s="140" t="str">
        <f t="shared" si="24"/>
        <v/>
      </c>
      <c r="F1579" s="141" t="str">
        <f>IF(ISERROR(VLOOKUP(A1579,'Cadastro-Estoque'!A:J,1,FALSE)),"",VLOOKUP(A1579,'Cadastro-Estoque'!A:J,4,FALSE))</f>
        <v/>
      </c>
      <c r="G1579" s="141" t="str">
        <f>IF(ISBLANK(A1579),"",IF(ISERROR(VLOOKUP(A1579,'Cadastro-Estoque'!A:J,1,FALSE)),"Produto não cadastrado",VLOOKUP(A1579,'Cadastro-Estoque'!A:J,2,FALSE)))</f>
        <v/>
      </c>
      <c r="H1579" s="141" t="str">
        <f>IF(ISERROR(VLOOKUP(A1579,'Cadastro-Estoque'!A:J,1,FALSE)),"",VLOOKUP(A1579,'Cadastro-Estoque'!A:J,3,FALSE))</f>
        <v/>
      </c>
    </row>
    <row r="1580" spans="5:8">
      <c r="E1580" s="140" t="str">
        <f t="shared" si="24"/>
        <v/>
      </c>
      <c r="F1580" s="141" t="str">
        <f>IF(ISERROR(VLOOKUP(A1580,'Cadastro-Estoque'!A:J,1,FALSE)),"",VLOOKUP(A1580,'Cadastro-Estoque'!A:J,4,FALSE))</f>
        <v/>
      </c>
      <c r="G1580" s="141" t="str">
        <f>IF(ISBLANK(A1580),"",IF(ISERROR(VLOOKUP(A1580,'Cadastro-Estoque'!A:J,1,FALSE)),"Produto não cadastrado",VLOOKUP(A1580,'Cadastro-Estoque'!A:J,2,FALSE)))</f>
        <v/>
      </c>
      <c r="H1580" s="141" t="str">
        <f>IF(ISERROR(VLOOKUP(A1580,'Cadastro-Estoque'!A:J,1,FALSE)),"",VLOOKUP(A1580,'Cadastro-Estoque'!A:J,3,FALSE))</f>
        <v/>
      </c>
    </row>
    <row r="1581" spans="5:8">
      <c r="E1581" s="140" t="str">
        <f t="shared" si="24"/>
        <v/>
      </c>
      <c r="F1581" s="141" t="str">
        <f>IF(ISERROR(VLOOKUP(A1581,'Cadastro-Estoque'!A:J,1,FALSE)),"",VLOOKUP(A1581,'Cadastro-Estoque'!A:J,4,FALSE))</f>
        <v/>
      </c>
      <c r="G1581" s="141" t="str">
        <f>IF(ISBLANK(A1581),"",IF(ISERROR(VLOOKUP(A1581,'Cadastro-Estoque'!A:J,1,FALSE)),"Produto não cadastrado",VLOOKUP(A1581,'Cadastro-Estoque'!A:J,2,FALSE)))</f>
        <v/>
      </c>
      <c r="H1581" s="141" t="str">
        <f>IF(ISERROR(VLOOKUP(A1581,'Cadastro-Estoque'!A:J,1,FALSE)),"",VLOOKUP(A1581,'Cadastro-Estoque'!A:J,3,FALSE))</f>
        <v/>
      </c>
    </row>
    <row r="1582" spans="5:8">
      <c r="E1582" s="140" t="str">
        <f t="shared" si="24"/>
        <v/>
      </c>
      <c r="F1582" s="141" t="str">
        <f>IF(ISERROR(VLOOKUP(A1582,'Cadastro-Estoque'!A:J,1,FALSE)),"",VLOOKUP(A1582,'Cadastro-Estoque'!A:J,4,FALSE))</f>
        <v/>
      </c>
      <c r="G1582" s="141" t="str">
        <f>IF(ISBLANK(A1582),"",IF(ISERROR(VLOOKUP(A1582,'Cadastro-Estoque'!A:J,1,FALSE)),"Produto não cadastrado",VLOOKUP(A1582,'Cadastro-Estoque'!A:J,2,FALSE)))</f>
        <v/>
      </c>
      <c r="H1582" s="141" t="str">
        <f>IF(ISERROR(VLOOKUP(A1582,'Cadastro-Estoque'!A:J,1,FALSE)),"",VLOOKUP(A1582,'Cadastro-Estoque'!A:J,3,FALSE))</f>
        <v/>
      </c>
    </row>
    <row r="1583" spans="5:8">
      <c r="E1583" s="140" t="str">
        <f t="shared" si="24"/>
        <v/>
      </c>
      <c r="F1583" s="141" t="str">
        <f>IF(ISERROR(VLOOKUP(A1583,'Cadastro-Estoque'!A:J,1,FALSE)),"",VLOOKUP(A1583,'Cadastro-Estoque'!A:J,4,FALSE))</f>
        <v/>
      </c>
      <c r="G1583" s="141" t="str">
        <f>IF(ISBLANK(A1583),"",IF(ISERROR(VLOOKUP(A1583,'Cadastro-Estoque'!A:J,1,FALSE)),"Produto não cadastrado",VLOOKUP(A1583,'Cadastro-Estoque'!A:J,2,FALSE)))</f>
        <v/>
      </c>
      <c r="H1583" s="141" t="str">
        <f>IF(ISERROR(VLOOKUP(A1583,'Cadastro-Estoque'!A:J,1,FALSE)),"",VLOOKUP(A1583,'Cadastro-Estoque'!A:J,3,FALSE))</f>
        <v/>
      </c>
    </row>
    <row r="1584" spans="5:8">
      <c r="E1584" s="140" t="str">
        <f t="shared" si="24"/>
        <v/>
      </c>
      <c r="F1584" s="141" t="str">
        <f>IF(ISERROR(VLOOKUP(A1584,'Cadastro-Estoque'!A:J,1,FALSE)),"",VLOOKUP(A1584,'Cadastro-Estoque'!A:J,4,FALSE))</f>
        <v/>
      </c>
      <c r="G1584" s="141" t="str">
        <f>IF(ISBLANK(A1584),"",IF(ISERROR(VLOOKUP(A1584,'Cadastro-Estoque'!A:J,1,FALSE)),"Produto não cadastrado",VLOOKUP(A1584,'Cadastro-Estoque'!A:J,2,FALSE)))</f>
        <v/>
      </c>
      <c r="H1584" s="141" t="str">
        <f>IF(ISERROR(VLOOKUP(A1584,'Cadastro-Estoque'!A:J,1,FALSE)),"",VLOOKUP(A1584,'Cadastro-Estoque'!A:J,3,FALSE))</f>
        <v/>
      </c>
    </row>
    <row r="1585" spans="5:8">
      <c r="E1585" s="140" t="str">
        <f t="shared" si="24"/>
        <v/>
      </c>
      <c r="F1585" s="141" t="str">
        <f>IF(ISERROR(VLOOKUP(A1585,'Cadastro-Estoque'!A:J,1,FALSE)),"",VLOOKUP(A1585,'Cadastro-Estoque'!A:J,4,FALSE))</f>
        <v/>
      </c>
      <c r="G1585" s="141" t="str">
        <f>IF(ISBLANK(A1585),"",IF(ISERROR(VLOOKUP(A1585,'Cadastro-Estoque'!A:J,1,FALSE)),"Produto não cadastrado",VLOOKUP(A1585,'Cadastro-Estoque'!A:J,2,FALSE)))</f>
        <v/>
      </c>
      <c r="H1585" s="141" t="str">
        <f>IF(ISERROR(VLOOKUP(A1585,'Cadastro-Estoque'!A:J,1,FALSE)),"",VLOOKUP(A1585,'Cadastro-Estoque'!A:J,3,FALSE))</f>
        <v/>
      </c>
    </row>
    <row r="1586" spans="5:8">
      <c r="E1586" s="140" t="str">
        <f t="shared" si="24"/>
        <v/>
      </c>
      <c r="F1586" s="141" t="str">
        <f>IF(ISERROR(VLOOKUP(A1586,'Cadastro-Estoque'!A:J,1,FALSE)),"",VLOOKUP(A1586,'Cadastro-Estoque'!A:J,4,FALSE))</f>
        <v/>
      </c>
      <c r="G1586" s="141" t="str">
        <f>IF(ISBLANK(A1586),"",IF(ISERROR(VLOOKUP(A1586,'Cadastro-Estoque'!A:J,1,FALSE)),"Produto não cadastrado",VLOOKUP(A1586,'Cadastro-Estoque'!A:J,2,FALSE)))</f>
        <v/>
      </c>
      <c r="H1586" s="141" t="str">
        <f>IF(ISERROR(VLOOKUP(A1586,'Cadastro-Estoque'!A:J,1,FALSE)),"",VLOOKUP(A1586,'Cadastro-Estoque'!A:J,3,FALSE))</f>
        <v/>
      </c>
    </row>
    <row r="1587" spans="5:8">
      <c r="E1587" s="140" t="str">
        <f t="shared" si="24"/>
        <v/>
      </c>
      <c r="F1587" s="141" t="str">
        <f>IF(ISERROR(VLOOKUP(A1587,'Cadastro-Estoque'!A:J,1,FALSE)),"",VLOOKUP(A1587,'Cadastro-Estoque'!A:J,4,FALSE))</f>
        <v/>
      </c>
      <c r="G1587" s="141" t="str">
        <f>IF(ISBLANK(A1587),"",IF(ISERROR(VLOOKUP(A1587,'Cadastro-Estoque'!A:J,1,FALSE)),"Produto não cadastrado",VLOOKUP(A1587,'Cadastro-Estoque'!A:J,2,FALSE)))</f>
        <v/>
      </c>
      <c r="H1587" s="141" t="str">
        <f>IF(ISERROR(VLOOKUP(A1587,'Cadastro-Estoque'!A:J,1,FALSE)),"",VLOOKUP(A1587,'Cadastro-Estoque'!A:J,3,FALSE))</f>
        <v/>
      </c>
    </row>
    <row r="1588" spans="5:8">
      <c r="E1588" s="140" t="str">
        <f t="shared" si="24"/>
        <v/>
      </c>
      <c r="F1588" s="141" t="str">
        <f>IF(ISERROR(VLOOKUP(A1588,'Cadastro-Estoque'!A:J,1,FALSE)),"",VLOOKUP(A1588,'Cadastro-Estoque'!A:J,4,FALSE))</f>
        <v/>
      </c>
      <c r="G1588" s="141" t="str">
        <f>IF(ISBLANK(A1588),"",IF(ISERROR(VLOOKUP(A1588,'Cadastro-Estoque'!A:J,1,FALSE)),"Produto não cadastrado",VLOOKUP(A1588,'Cadastro-Estoque'!A:J,2,FALSE)))</f>
        <v/>
      </c>
      <c r="H1588" s="141" t="str">
        <f>IF(ISERROR(VLOOKUP(A1588,'Cadastro-Estoque'!A:J,1,FALSE)),"",VLOOKUP(A1588,'Cadastro-Estoque'!A:J,3,FALSE))</f>
        <v/>
      </c>
    </row>
    <row r="1589" spans="5:8">
      <c r="E1589" s="140" t="str">
        <f t="shared" si="24"/>
        <v/>
      </c>
      <c r="F1589" s="141" t="str">
        <f>IF(ISERROR(VLOOKUP(A1589,'Cadastro-Estoque'!A:J,1,FALSE)),"",VLOOKUP(A1589,'Cadastro-Estoque'!A:J,4,FALSE))</f>
        <v/>
      </c>
      <c r="G1589" s="141" t="str">
        <f>IF(ISBLANK(A1589),"",IF(ISERROR(VLOOKUP(A1589,'Cadastro-Estoque'!A:J,1,FALSE)),"Produto não cadastrado",VLOOKUP(A1589,'Cadastro-Estoque'!A:J,2,FALSE)))</f>
        <v/>
      </c>
      <c r="H1589" s="141" t="str">
        <f>IF(ISERROR(VLOOKUP(A1589,'Cadastro-Estoque'!A:J,1,FALSE)),"",VLOOKUP(A1589,'Cadastro-Estoque'!A:J,3,FALSE))</f>
        <v/>
      </c>
    </row>
    <row r="1590" spans="5:8">
      <c r="E1590" s="140" t="str">
        <f t="shared" si="24"/>
        <v/>
      </c>
      <c r="F1590" s="141" t="str">
        <f>IF(ISERROR(VLOOKUP(A1590,'Cadastro-Estoque'!A:J,1,FALSE)),"",VLOOKUP(A1590,'Cadastro-Estoque'!A:J,4,FALSE))</f>
        <v/>
      </c>
      <c r="G1590" s="141" t="str">
        <f>IF(ISBLANK(A1590),"",IF(ISERROR(VLOOKUP(A1590,'Cadastro-Estoque'!A:J,1,FALSE)),"Produto não cadastrado",VLOOKUP(A1590,'Cadastro-Estoque'!A:J,2,FALSE)))</f>
        <v/>
      </c>
      <c r="H1590" s="141" t="str">
        <f>IF(ISERROR(VLOOKUP(A1590,'Cadastro-Estoque'!A:J,1,FALSE)),"",VLOOKUP(A1590,'Cadastro-Estoque'!A:J,3,FALSE))</f>
        <v/>
      </c>
    </row>
    <row r="1591" spans="5:8">
      <c r="E1591" s="140" t="str">
        <f t="shared" si="24"/>
        <v/>
      </c>
      <c r="F1591" s="141" t="str">
        <f>IF(ISERROR(VLOOKUP(A1591,'Cadastro-Estoque'!A:J,1,FALSE)),"",VLOOKUP(A1591,'Cadastro-Estoque'!A:J,4,FALSE))</f>
        <v/>
      </c>
      <c r="G1591" s="141" t="str">
        <f>IF(ISBLANK(A1591),"",IF(ISERROR(VLOOKUP(A1591,'Cadastro-Estoque'!A:J,1,FALSE)),"Produto não cadastrado",VLOOKUP(A1591,'Cadastro-Estoque'!A:J,2,FALSE)))</f>
        <v/>
      </c>
      <c r="H1591" s="141" t="str">
        <f>IF(ISERROR(VLOOKUP(A1591,'Cadastro-Estoque'!A:J,1,FALSE)),"",VLOOKUP(A1591,'Cadastro-Estoque'!A:J,3,FALSE))</f>
        <v/>
      </c>
    </row>
    <row r="1592" spans="5:8">
      <c r="E1592" s="140" t="str">
        <f t="shared" si="24"/>
        <v/>
      </c>
      <c r="F1592" s="141" t="str">
        <f>IF(ISERROR(VLOOKUP(A1592,'Cadastro-Estoque'!A:J,1,FALSE)),"",VLOOKUP(A1592,'Cadastro-Estoque'!A:J,4,FALSE))</f>
        <v/>
      </c>
      <c r="G1592" s="141" t="str">
        <f>IF(ISBLANK(A1592),"",IF(ISERROR(VLOOKUP(A1592,'Cadastro-Estoque'!A:J,1,FALSE)),"Produto não cadastrado",VLOOKUP(A1592,'Cadastro-Estoque'!A:J,2,FALSE)))</f>
        <v/>
      </c>
      <c r="H1592" s="141" t="str">
        <f>IF(ISERROR(VLOOKUP(A1592,'Cadastro-Estoque'!A:J,1,FALSE)),"",VLOOKUP(A1592,'Cadastro-Estoque'!A:J,3,FALSE))</f>
        <v/>
      </c>
    </row>
    <row r="1593" spans="5:8">
      <c r="E1593" s="140" t="str">
        <f t="shared" si="24"/>
        <v/>
      </c>
      <c r="F1593" s="141" t="str">
        <f>IF(ISERROR(VLOOKUP(A1593,'Cadastro-Estoque'!A:J,1,FALSE)),"",VLOOKUP(A1593,'Cadastro-Estoque'!A:J,4,FALSE))</f>
        <v/>
      </c>
      <c r="G1593" s="141" t="str">
        <f>IF(ISBLANK(A1593),"",IF(ISERROR(VLOOKUP(A1593,'Cadastro-Estoque'!A:J,1,FALSE)),"Produto não cadastrado",VLOOKUP(A1593,'Cadastro-Estoque'!A:J,2,FALSE)))</f>
        <v/>
      </c>
      <c r="H1593" s="141" t="str">
        <f>IF(ISERROR(VLOOKUP(A1593,'Cadastro-Estoque'!A:J,1,FALSE)),"",VLOOKUP(A1593,'Cadastro-Estoque'!A:J,3,FALSE))</f>
        <v/>
      </c>
    </row>
    <row r="1594" spans="5:8">
      <c r="E1594" s="140" t="str">
        <f t="shared" si="24"/>
        <v/>
      </c>
      <c r="F1594" s="141" t="str">
        <f>IF(ISERROR(VLOOKUP(A1594,'Cadastro-Estoque'!A:J,1,FALSE)),"",VLOOKUP(A1594,'Cadastro-Estoque'!A:J,4,FALSE))</f>
        <v/>
      </c>
      <c r="G1594" s="141" t="str">
        <f>IF(ISBLANK(A1594),"",IF(ISERROR(VLOOKUP(A1594,'Cadastro-Estoque'!A:J,1,FALSE)),"Produto não cadastrado",VLOOKUP(A1594,'Cadastro-Estoque'!A:J,2,FALSE)))</f>
        <v/>
      </c>
      <c r="H1594" s="141" t="str">
        <f>IF(ISERROR(VLOOKUP(A1594,'Cadastro-Estoque'!A:J,1,FALSE)),"",VLOOKUP(A1594,'Cadastro-Estoque'!A:J,3,FALSE))</f>
        <v/>
      </c>
    </row>
    <row r="1595" spans="5:8">
      <c r="E1595" s="140" t="str">
        <f t="shared" si="24"/>
        <v/>
      </c>
      <c r="F1595" s="141" t="str">
        <f>IF(ISERROR(VLOOKUP(A1595,'Cadastro-Estoque'!A:J,1,FALSE)),"",VLOOKUP(A1595,'Cadastro-Estoque'!A:J,4,FALSE))</f>
        <v/>
      </c>
      <c r="G1595" s="141" t="str">
        <f>IF(ISBLANK(A1595),"",IF(ISERROR(VLOOKUP(A1595,'Cadastro-Estoque'!A:J,1,FALSE)),"Produto não cadastrado",VLOOKUP(A1595,'Cadastro-Estoque'!A:J,2,FALSE)))</f>
        <v/>
      </c>
      <c r="H1595" s="141" t="str">
        <f>IF(ISERROR(VLOOKUP(A1595,'Cadastro-Estoque'!A:J,1,FALSE)),"",VLOOKUP(A1595,'Cadastro-Estoque'!A:J,3,FALSE))</f>
        <v/>
      </c>
    </row>
    <row r="1596" spans="5:8">
      <c r="E1596" s="140" t="str">
        <f t="shared" si="24"/>
        <v/>
      </c>
      <c r="F1596" s="141" t="str">
        <f>IF(ISERROR(VLOOKUP(A1596,'Cadastro-Estoque'!A:J,1,FALSE)),"",VLOOKUP(A1596,'Cadastro-Estoque'!A:J,4,FALSE))</f>
        <v/>
      </c>
      <c r="G1596" s="141" t="str">
        <f>IF(ISBLANK(A1596),"",IF(ISERROR(VLOOKUP(A1596,'Cadastro-Estoque'!A:J,1,FALSE)),"Produto não cadastrado",VLOOKUP(A1596,'Cadastro-Estoque'!A:J,2,FALSE)))</f>
        <v/>
      </c>
      <c r="H1596" s="141" t="str">
        <f>IF(ISERROR(VLOOKUP(A1596,'Cadastro-Estoque'!A:J,1,FALSE)),"",VLOOKUP(A1596,'Cadastro-Estoque'!A:J,3,FALSE))</f>
        <v/>
      </c>
    </row>
    <row r="1597" spans="5:8">
      <c r="E1597" s="140" t="str">
        <f t="shared" si="24"/>
        <v/>
      </c>
      <c r="F1597" s="141" t="str">
        <f>IF(ISERROR(VLOOKUP(A1597,'Cadastro-Estoque'!A:J,1,FALSE)),"",VLOOKUP(A1597,'Cadastro-Estoque'!A:J,4,FALSE))</f>
        <v/>
      </c>
      <c r="G1597" s="141" t="str">
        <f>IF(ISBLANK(A1597),"",IF(ISERROR(VLOOKUP(A1597,'Cadastro-Estoque'!A:J,1,FALSE)),"Produto não cadastrado",VLOOKUP(A1597,'Cadastro-Estoque'!A:J,2,FALSE)))</f>
        <v/>
      </c>
      <c r="H1597" s="141" t="str">
        <f>IF(ISERROR(VLOOKUP(A1597,'Cadastro-Estoque'!A:J,1,FALSE)),"",VLOOKUP(A1597,'Cadastro-Estoque'!A:J,3,FALSE))</f>
        <v/>
      </c>
    </row>
    <row r="1598" spans="5:8">
      <c r="E1598" s="140" t="str">
        <f t="shared" si="24"/>
        <v/>
      </c>
      <c r="F1598" s="141" t="str">
        <f>IF(ISERROR(VLOOKUP(A1598,'Cadastro-Estoque'!A:J,1,FALSE)),"",VLOOKUP(A1598,'Cadastro-Estoque'!A:J,4,FALSE))</f>
        <v/>
      </c>
      <c r="G1598" s="141" t="str">
        <f>IF(ISBLANK(A1598),"",IF(ISERROR(VLOOKUP(A1598,'Cadastro-Estoque'!A:J,1,FALSE)),"Produto não cadastrado",VLOOKUP(A1598,'Cadastro-Estoque'!A:J,2,FALSE)))</f>
        <v/>
      </c>
      <c r="H1598" s="141" t="str">
        <f>IF(ISERROR(VLOOKUP(A1598,'Cadastro-Estoque'!A:J,1,FALSE)),"",VLOOKUP(A1598,'Cadastro-Estoque'!A:J,3,FALSE))</f>
        <v/>
      </c>
    </row>
    <row r="1599" spans="5:8">
      <c r="E1599" s="140" t="str">
        <f t="shared" si="24"/>
        <v/>
      </c>
      <c r="F1599" s="141" t="str">
        <f>IF(ISERROR(VLOOKUP(A1599,'Cadastro-Estoque'!A:J,1,FALSE)),"",VLOOKUP(A1599,'Cadastro-Estoque'!A:J,4,FALSE))</f>
        <v/>
      </c>
      <c r="G1599" s="141" t="str">
        <f>IF(ISBLANK(A1599),"",IF(ISERROR(VLOOKUP(A1599,'Cadastro-Estoque'!A:J,1,FALSE)),"Produto não cadastrado",VLOOKUP(A1599,'Cadastro-Estoque'!A:J,2,FALSE)))</f>
        <v/>
      </c>
      <c r="H1599" s="141" t="str">
        <f>IF(ISERROR(VLOOKUP(A1599,'Cadastro-Estoque'!A:J,1,FALSE)),"",VLOOKUP(A1599,'Cadastro-Estoque'!A:J,3,FALSE))</f>
        <v/>
      </c>
    </row>
    <row r="1600" spans="5:8">
      <c r="E1600" s="140" t="str">
        <f t="shared" si="24"/>
        <v/>
      </c>
      <c r="F1600" s="141" t="str">
        <f>IF(ISERROR(VLOOKUP(A1600,'Cadastro-Estoque'!A:J,1,FALSE)),"",VLOOKUP(A1600,'Cadastro-Estoque'!A:J,4,FALSE))</f>
        <v/>
      </c>
      <c r="G1600" s="141" t="str">
        <f>IF(ISBLANK(A1600),"",IF(ISERROR(VLOOKUP(A1600,'Cadastro-Estoque'!A:J,1,FALSE)),"Produto não cadastrado",VLOOKUP(A1600,'Cadastro-Estoque'!A:J,2,FALSE)))</f>
        <v/>
      </c>
      <c r="H1600" s="141" t="str">
        <f>IF(ISERROR(VLOOKUP(A1600,'Cadastro-Estoque'!A:J,1,FALSE)),"",VLOOKUP(A1600,'Cadastro-Estoque'!A:J,3,FALSE))</f>
        <v/>
      </c>
    </row>
    <row r="1601" spans="5:8">
      <c r="E1601" s="140" t="str">
        <f t="shared" si="24"/>
        <v/>
      </c>
      <c r="F1601" s="141" t="str">
        <f>IF(ISERROR(VLOOKUP(A1601,'Cadastro-Estoque'!A:J,1,FALSE)),"",VLOOKUP(A1601,'Cadastro-Estoque'!A:J,4,FALSE))</f>
        <v/>
      </c>
      <c r="G1601" s="141" t="str">
        <f>IF(ISBLANK(A1601),"",IF(ISERROR(VLOOKUP(A1601,'Cadastro-Estoque'!A:J,1,FALSE)),"Produto não cadastrado",VLOOKUP(A1601,'Cadastro-Estoque'!A:J,2,FALSE)))</f>
        <v/>
      </c>
      <c r="H1601" s="141" t="str">
        <f>IF(ISERROR(VLOOKUP(A1601,'Cadastro-Estoque'!A:J,1,FALSE)),"",VLOOKUP(A1601,'Cadastro-Estoque'!A:J,3,FALSE))</f>
        <v/>
      </c>
    </row>
    <row r="1602" spans="5:8">
      <c r="E1602" s="140" t="str">
        <f t="shared" si="24"/>
        <v/>
      </c>
      <c r="F1602" s="141" t="str">
        <f>IF(ISERROR(VLOOKUP(A1602,'Cadastro-Estoque'!A:J,1,FALSE)),"",VLOOKUP(A1602,'Cadastro-Estoque'!A:J,4,FALSE))</f>
        <v/>
      </c>
      <c r="G1602" s="141" t="str">
        <f>IF(ISBLANK(A1602),"",IF(ISERROR(VLOOKUP(A1602,'Cadastro-Estoque'!A:J,1,FALSE)),"Produto não cadastrado",VLOOKUP(A1602,'Cadastro-Estoque'!A:J,2,FALSE)))</f>
        <v/>
      </c>
      <c r="H1602" s="141" t="str">
        <f>IF(ISERROR(VLOOKUP(A1602,'Cadastro-Estoque'!A:J,1,FALSE)),"",VLOOKUP(A1602,'Cadastro-Estoque'!A:J,3,FALSE))</f>
        <v/>
      </c>
    </row>
    <row r="1603" spans="5:8">
      <c r="E1603" s="140" t="str">
        <f t="shared" si="24"/>
        <v/>
      </c>
      <c r="F1603" s="141" t="str">
        <f>IF(ISERROR(VLOOKUP(A1603,'Cadastro-Estoque'!A:J,1,FALSE)),"",VLOOKUP(A1603,'Cadastro-Estoque'!A:J,4,FALSE))</f>
        <v/>
      </c>
      <c r="G1603" s="141" t="str">
        <f>IF(ISBLANK(A1603),"",IF(ISERROR(VLOOKUP(A1603,'Cadastro-Estoque'!A:J,1,FALSE)),"Produto não cadastrado",VLOOKUP(A1603,'Cadastro-Estoque'!A:J,2,FALSE)))</f>
        <v/>
      </c>
      <c r="H1603" s="141" t="str">
        <f>IF(ISERROR(VLOOKUP(A1603,'Cadastro-Estoque'!A:J,1,FALSE)),"",VLOOKUP(A1603,'Cadastro-Estoque'!A:J,3,FALSE))</f>
        <v/>
      </c>
    </row>
    <row r="1604" spans="5:8">
      <c r="E1604" s="140" t="str">
        <f t="shared" ref="E1604:E1667" si="25">IF(ISBLANK(A1604),"",C1604*D1604)</f>
        <v/>
      </c>
      <c r="F1604" s="141" t="str">
        <f>IF(ISERROR(VLOOKUP(A1604,'Cadastro-Estoque'!A:J,1,FALSE)),"",VLOOKUP(A1604,'Cadastro-Estoque'!A:J,4,FALSE))</f>
        <v/>
      </c>
      <c r="G1604" s="141" t="str">
        <f>IF(ISBLANK(A1604),"",IF(ISERROR(VLOOKUP(A1604,'Cadastro-Estoque'!A:J,1,FALSE)),"Produto não cadastrado",VLOOKUP(A1604,'Cadastro-Estoque'!A:J,2,FALSE)))</f>
        <v/>
      </c>
      <c r="H1604" s="141" t="str">
        <f>IF(ISERROR(VLOOKUP(A1604,'Cadastro-Estoque'!A:J,1,FALSE)),"",VLOOKUP(A1604,'Cadastro-Estoque'!A:J,3,FALSE))</f>
        <v/>
      </c>
    </row>
    <row r="1605" spans="5:8">
      <c r="E1605" s="140" t="str">
        <f t="shared" si="25"/>
        <v/>
      </c>
      <c r="F1605" s="141" t="str">
        <f>IF(ISERROR(VLOOKUP(A1605,'Cadastro-Estoque'!A:J,1,FALSE)),"",VLOOKUP(A1605,'Cadastro-Estoque'!A:J,4,FALSE))</f>
        <v/>
      </c>
      <c r="G1605" s="141" t="str">
        <f>IF(ISBLANK(A1605),"",IF(ISERROR(VLOOKUP(A1605,'Cadastro-Estoque'!A:J,1,FALSE)),"Produto não cadastrado",VLOOKUP(A1605,'Cadastro-Estoque'!A:J,2,FALSE)))</f>
        <v/>
      </c>
      <c r="H1605" s="141" t="str">
        <f>IF(ISERROR(VLOOKUP(A1605,'Cadastro-Estoque'!A:J,1,FALSE)),"",VLOOKUP(A1605,'Cadastro-Estoque'!A:J,3,FALSE))</f>
        <v/>
      </c>
    </row>
    <row r="1606" spans="5:8">
      <c r="E1606" s="140" t="str">
        <f t="shared" si="25"/>
        <v/>
      </c>
      <c r="F1606" s="141" t="str">
        <f>IF(ISERROR(VLOOKUP(A1606,'Cadastro-Estoque'!A:J,1,FALSE)),"",VLOOKUP(A1606,'Cadastro-Estoque'!A:J,4,FALSE))</f>
        <v/>
      </c>
      <c r="G1606" s="141" t="str">
        <f>IF(ISBLANK(A1606),"",IF(ISERROR(VLOOKUP(A1606,'Cadastro-Estoque'!A:J,1,FALSE)),"Produto não cadastrado",VLOOKUP(A1606,'Cadastro-Estoque'!A:J,2,FALSE)))</f>
        <v/>
      </c>
      <c r="H1606" s="141" t="str">
        <f>IF(ISERROR(VLOOKUP(A1606,'Cadastro-Estoque'!A:J,1,FALSE)),"",VLOOKUP(A1606,'Cadastro-Estoque'!A:J,3,FALSE))</f>
        <v/>
      </c>
    </row>
    <row r="1607" spans="5:8">
      <c r="E1607" s="140" t="str">
        <f t="shared" si="25"/>
        <v/>
      </c>
      <c r="F1607" s="141" t="str">
        <f>IF(ISERROR(VLOOKUP(A1607,'Cadastro-Estoque'!A:J,1,FALSE)),"",VLOOKUP(A1607,'Cadastro-Estoque'!A:J,4,FALSE))</f>
        <v/>
      </c>
      <c r="G1607" s="141" t="str">
        <f>IF(ISBLANK(A1607),"",IF(ISERROR(VLOOKUP(A1607,'Cadastro-Estoque'!A:J,1,FALSE)),"Produto não cadastrado",VLOOKUP(A1607,'Cadastro-Estoque'!A:J,2,FALSE)))</f>
        <v/>
      </c>
      <c r="H1607" s="141" t="str">
        <f>IF(ISERROR(VLOOKUP(A1607,'Cadastro-Estoque'!A:J,1,FALSE)),"",VLOOKUP(A1607,'Cadastro-Estoque'!A:J,3,FALSE))</f>
        <v/>
      </c>
    </row>
    <row r="1608" spans="5:8">
      <c r="E1608" s="140" t="str">
        <f t="shared" si="25"/>
        <v/>
      </c>
      <c r="F1608" s="141" t="str">
        <f>IF(ISERROR(VLOOKUP(A1608,'Cadastro-Estoque'!A:J,1,FALSE)),"",VLOOKUP(A1608,'Cadastro-Estoque'!A:J,4,FALSE))</f>
        <v/>
      </c>
      <c r="G1608" s="141" t="str">
        <f>IF(ISBLANK(A1608),"",IF(ISERROR(VLOOKUP(A1608,'Cadastro-Estoque'!A:J,1,FALSE)),"Produto não cadastrado",VLOOKUP(A1608,'Cadastro-Estoque'!A:J,2,FALSE)))</f>
        <v/>
      </c>
      <c r="H1608" s="141" t="str">
        <f>IF(ISERROR(VLOOKUP(A1608,'Cadastro-Estoque'!A:J,1,FALSE)),"",VLOOKUP(A1608,'Cadastro-Estoque'!A:J,3,FALSE))</f>
        <v/>
      </c>
    </row>
    <row r="1609" spans="5:8">
      <c r="E1609" s="140" t="str">
        <f t="shared" si="25"/>
        <v/>
      </c>
      <c r="F1609" s="141" t="str">
        <f>IF(ISERROR(VLOOKUP(A1609,'Cadastro-Estoque'!A:J,1,FALSE)),"",VLOOKUP(A1609,'Cadastro-Estoque'!A:J,4,FALSE))</f>
        <v/>
      </c>
      <c r="G1609" s="141" t="str">
        <f>IF(ISBLANK(A1609),"",IF(ISERROR(VLOOKUP(A1609,'Cadastro-Estoque'!A:J,1,FALSE)),"Produto não cadastrado",VLOOKUP(A1609,'Cadastro-Estoque'!A:J,2,FALSE)))</f>
        <v/>
      </c>
      <c r="H1609" s="141" t="str">
        <f>IF(ISERROR(VLOOKUP(A1609,'Cadastro-Estoque'!A:J,1,FALSE)),"",VLOOKUP(A1609,'Cadastro-Estoque'!A:J,3,FALSE))</f>
        <v/>
      </c>
    </row>
    <row r="1610" spans="5:8">
      <c r="E1610" s="140" t="str">
        <f t="shared" si="25"/>
        <v/>
      </c>
      <c r="F1610" s="141" t="str">
        <f>IF(ISERROR(VLOOKUP(A1610,'Cadastro-Estoque'!A:J,1,FALSE)),"",VLOOKUP(A1610,'Cadastro-Estoque'!A:J,4,FALSE))</f>
        <v/>
      </c>
      <c r="G1610" s="141" t="str">
        <f>IF(ISBLANK(A1610),"",IF(ISERROR(VLOOKUP(A1610,'Cadastro-Estoque'!A:J,1,FALSE)),"Produto não cadastrado",VLOOKUP(A1610,'Cadastro-Estoque'!A:J,2,FALSE)))</f>
        <v/>
      </c>
      <c r="H1610" s="141" t="str">
        <f>IF(ISERROR(VLOOKUP(A1610,'Cadastro-Estoque'!A:J,1,FALSE)),"",VLOOKUP(A1610,'Cadastro-Estoque'!A:J,3,FALSE))</f>
        <v/>
      </c>
    </row>
    <row r="1611" spans="5:8">
      <c r="E1611" s="140" t="str">
        <f t="shared" si="25"/>
        <v/>
      </c>
      <c r="F1611" s="141" t="str">
        <f>IF(ISERROR(VLOOKUP(A1611,'Cadastro-Estoque'!A:J,1,FALSE)),"",VLOOKUP(A1611,'Cadastro-Estoque'!A:J,4,FALSE))</f>
        <v/>
      </c>
      <c r="G1611" s="141" t="str">
        <f>IF(ISBLANK(A1611),"",IF(ISERROR(VLOOKUP(A1611,'Cadastro-Estoque'!A:J,1,FALSE)),"Produto não cadastrado",VLOOKUP(A1611,'Cadastro-Estoque'!A:J,2,FALSE)))</f>
        <v/>
      </c>
      <c r="H1611" s="141" t="str">
        <f>IF(ISERROR(VLOOKUP(A1611,'Cadastro-Estoque'!A:J,1,FALSE)),"",VLOOKUP(A1611,'Cadastro-Estoque'!A:J,3,FALSE))</f>
        <v/>
      </c>
    </row>
    <row r="1612" spans="5:8">
      <c r="E1612" s="140" t="str">
        <f t="shared" si="25"/>
        <v/>
      </c>
      <c r="F1612" s="141" t="str">
        <f>IF(ISERROR(VLOOKUP(A1612,'Cadastro-Estoque'!A:J,1,FALSE)),"",VLOOKUP(A1612,'Cadastro-Estoque'!A:J,4,FALSE))</f>
        <v/>
      </c>
      <c r="G1612" s="141" t="str">
        <f>IF(ISBLANK(A1612),"",IF(ISERROR(VLOOKUP(A1612,'Cadastro-Estoque'!A:J,1,FALSE)),"Produto não cadastrado",VLOOKUP(A1612,'Cadastro-Estoque'!A:J,2,FALSE)))</f>
        <v/>
      </c>
      <c r="H1612" s="141" t="str">
        <f>IF(ISERROR(VLOOKUP(A1612,'Cadastro-Estoque'!A:J,1,FALSE)),"",VLOOKUP(A1612,'Cadastro-Estoque'!A:J,3,FALSE))</f>
        <v/>
      </c>
    </row>
    <row r="1613" spans="5:8">
      <c r="E1613" s="140" t="str">
        <f t="shared" si="25"/>
        <v/>
      </c>
      <c r="F1613" s="141" t="str">
        <f>IF(ISERROR(VLOOKUP(A1613,'Cadastro-Estoque'!A:J,1,FALSE)),"",VLOOKUP(A1613,'Cadastro-Estoque'!A:J,4,FALSE))</f>
        <v/>
      </c>
      <c r="G1613" s="141" t="str">
        <f>IF(ISBLANK(A1613),"",IF(ISERROR(VLOOKUP(A1613,'Cadastro-Estoque'!A:J,1,FALSE)),"Produto não cadastrado",VLOOKUP(A1613,'Cadastro-Estoque'!A:J,2,FALSE)))</f>
        <v/>
      </c>
      <c r="H1613" s="141" t="str">
        <f>IF(ISERROR(VLOOKUP(A1613,'Cadastro-Estoque'!A:J,1,FALSE)),"",VLOOKUP(A1613,'Cadastro-Estoque'!A:J,3,FALSE))</f>
        <v/>
      </c>
    </row>
    <row r="1614" spans="5:8">
      <c r="E1614" s="140" t="str">
        <f t="shared" si="25"/>
        <v/>
      </c>
      <c r="F1614" s="141" t="str">
        <f>IF(ISERROR(VLOOKUP(A1614,'Cadastro-Estoque'!A:J,1,FALSE)),"",VLOOKUP(A1614,'Cadastro-Estoque'!A:J,4,FALSE))</f>
        <v/>
      </c>
      <c r="G1614" s="141" t="str">
        <f>IF(ISBLANK(A1614),"",IF(ISERROR(VLOOKUP(A1614,'Cadastro-Estoque'!A:J,1,FALSE)),"Produto não cadastrado",VLOOKUP(A1614,'Cadastro-Estoque'!A:J,2,FALSE)))</f>
        <v/>
      </c>
      <c r="H1614" s="141" t="str">
        <f>IF(ISERROR(VLOOKUP(A1614,'Cadastro-Estoque'!A:J,1,FALSE)),"",VLOOKUP(A1614,'Cadastro-Estoque'!A:J,3,FALSE))</f>
        <v/>
      </c>
    </row>
    <row r="1615" spans="5:8">
      <c r="E1615" s="140" t="str">
        <f t="shared" si="25"/>
        <v/>
      </c>
      <c r="F1615" s="141" t="str">
        <f>IF(ISERROR(VLOOKUP(A1615,'Cadastro-Estoque'!A:J,1,FALSE)),"",VLOOKUP(A1615,'Cadastro-Estoque'!A:J,4,FALSE))</f>
        <v/>
      </c>
      <c r="G1615" s="141" t="str">
        <f>IF(ISBLANK(A1615),"",IF(ISERROR(VLOOKUP(A1615,'Cadastro-Estoque'!A:J,1,FALSE)),"Produto não cadastrado",VLOOKUP(A1615,'Cadastro-Estoque'!A:J,2,FALSE)))</f>
        <v/>
      </c>
      <c r="H1615" s="141" t="str">
        <f>IF(ISERROR(VLOOKUP(A1615,'Cadastro-Estoque'!A:J,1,FALSE)),"",VLOOKUP(A1615,'Cadastro-Estoque'!A:J,3,FALSE))</f>
        <v/>
      </c>
    </row>
    <row r="1616" spans="5:8">
      <c r="E1616" s="140" t="str">
        <f t="shared" si="25"/>
        <v/>
      </c>
      <c r="F1616" s="141" t="str">
        <f>IF(ISERROR(VLOOKUP(A1616,'Cadastro-Estoque'!A:J,1,FALSE)),"",VLOOKUP(A1616,'Cadastro-Estoque'!A:J,4,FALSE))</f>
        <v/>
      </c>
      <c r="G1616" s="141" t="str">
        <f>IF(ISBLANK(A1616),"",IF(ISERROR(VLOOKUP(A1616,'Cadastro-Estoque'!A:J,1,FALSE)),"Produto não cadastrado",VLOOKUP(A1616,'Cadastro-Estoque'!A:J,2,FALSE)))</f>
        <v/>
      </c>
      <c r="H1616" s="141" t="str">
        <f>IF(ISERROR(VLOOKUP(A1616,'Cadastro-Estoque'!A:J,1,FALSE)),"",VLOOKUP(A1616,'Cadastro-Estoque'!A:J,3,FALSE))</f>
        <v/>
      </c>
    </row>
    <row r="1617" spans="5:8">
      <c r="E1617" s="140" t="str">
        <f t="shared" si="25"/>
        <v/>
      </c>
      <c r="F1617" s="141" t="str">
        <f>IF(ISERROR(VLOOKUP(A1617,'Cadastro-Estoque'!A:J,1,FALSE)),"",VLOOKUP(A1617,'Cadastro-Estoque'!A:J,4,FALSE))</f>
        <v/>
      </c>
      <c r="G1617" s="141" t="str">
        <f>IF(ISBLANK(A1617),"",IF(ISERROR(VLOOKUP(A1617,'Cadastro-Estoque'!A:J,1,FALSE)),"Produto não cadastrado",VLOOKUP(A1617,'Cadastro-Estoque'!A:J,2,FALSE)))</f>
        <v/>
      </c>
      <c r="H1617" s="141" t="str">
        <f>IF(ISERROR(VLOOKUP(A1617,'Cadastro-Estoque'!A:J,1,FALSE)),"",VLOOKUP(A1617,'Cadastro-Estoque'!A:J,3,FALSE))</f>
        <v/>
      </c>
    </row>
    <row r="1618" spans="5:8">
      <c r="E1618" s="140" t="str">
        <f t="shared" si="25"/>
        <v/>
      </c>
      <c r="F1618" s="141" t="str">
        <f>IF(ISERROR(VLOOKUP(A1618,'Cadastro-Estoque'!A:J,1,FALSE)),"",VLOOKUP(A1618,'Cadastro-Estoque'!A:J,4,FALSE))</f>
        <v/>
      </c>
      <c r="G1618" s="141" t="str">
        <f>IF(ISBLANK(A1618),"",IF(ISERROR(VLOOKUP(A1618,'Cadastro-Estoque'!A:J,1,FALSE)),"Produto não cadastrado",VLOOKUP(A1618,'Cadastro-Estoque'!A:J,2,FALSE)))</f>
        <v/>
      </c>
      <c r="H1618" s="141" t="str">
        <f>IF(ISERROR(VLOOKUP(A1618,'Cadastro-Estoque'!A:J,1,FALSE)),"",VLOOKUP(A1618,'Cadastro-Estoque'!A:J,3,FALSE))</f>
        <v/>
      </c>
    </row>
    <row r="1619" spans="5:8">
      <c r="E1619" s="140" t="str">
        <f t="shared" si="25"/>
        <v/>
      </c>
      <c r="F1619" s="141" t="str">
        <f>IF(ISERROR(VLOOKUP(A1619,'Cadastro-Estoque'!A:J,1,FALSE)),"",VLOOKUP(A1619,'Cadastro-Estoque'!A:J,4,FALSE))</f>
        <v/>
      </c>
      <c r="G1619" s="141" t="str">
        <f>IF(ISBLANK(A1619),"",IF(ISERROR(VLOOKUP(A1619,'Cadastro-Estoque'!A:J,1,FALSE)),"Produto não cadastrado",VLOOKUP(A1619,'Cadastro-Estoque'!A:J,2,FALSE)))</f>
        <v/>
      </c>
      <c r="H1619" s="141" t="str">
        <f>IF(ISERROR(VLOOKUP(A1619,'Cadastro-Estoque'!A:J,1,FALSE)),"",VLOOKUP(A1619,'Cadastro-Estoque'!A:J,3,FALSE))</f>
        <v/>
      </c>
    </row>
    <row r="1620" spans="5:8">
      <c r="E1620" s="140" t="str">
        <f t="shared" si="25"/>
        <v/>
      </c>
      <c r="F1620" s="141" t="str">
        <f>IF(ISERROR(VLOOKUP(A1620,'Cadastro-Estoque'!A:J,1,FALSE)),"",VLOOKUP(A1620,'Cadastro-Estoque'!A:J,4,FALSE))</f>
        <v/>
      </c>
      <c r="G1620" s="141" t="str">
        <f>IF(ISBLANK(A1620),"",IF(ISERROR(VLOOKUP(A1620,'Cadastro-Estoque'!A:J,1,FALSE)),"Produto não cadastrado",VLOOKUP(A1620,'Cadastro-Estoque'!A:J,2,FALSE)))</f>
        <v/>
      </c>
      <c r="H1620" s="141" t="str">
        <f>IF(ISERROR(VLOOKUP(A1620,'Cadastro-Estoque'!A:J,1,FALSE)),"",VLOOKUP(A1620,'Cadastro-Estoque'!A:J,3,FALSE))</f>
        <v/>
      </c>
    </row>
    <row r="1621" spans="5:8">
      <c r="E1621" s="140" t="str">
        <f t="shared" si="25"/>
        <v/>
      </c>
      <c r="F1621" s="141" t="str">
        <f>IF(ISERROR(VLOOKUP(A1621,'Cadastro-Estoque'!A:J,1,FALSE)),"",VLOOKUP(A1621,'Cadastro-Estoque'!A:J,4,FALSE))</f>
        <v/>
      </c>
      <c r="G1621" s="141" t="str">
        <f>IF(ISBLANK(A1621),"",IF(ISERROR(VLOOKUP(A1621,'Cadastro-Estoque'!A:J,1,FALSE)),"Produto não cadastrado",VLOOKUP(A1621,'Cadastro-Estoque'!A:J,2,FALSE)))</f>
        <v/>
      </c>
      <c r="H1621" s="141" t="str">
        <f>IF(ISERROR(VLOOKUP(A1621,'Cadastro-Estoque'!A:J,1,FALSE)),"",VLOOKUP(A1621,'Cadastro-Estoque'!A:J,3,FALSE))</f>
        <v/>
      </c>
    </row>
    <row r="1622" spans="5:8">
      <c r="E1622" s="140" t="str">
        <f t="shared" si="25"/>
        <v/>
      </c>
      <c r="F1622" s="141" t="str">
        <f>IF(ISERROR(VLOOKUP(A1622,'Cadastro-Estoque'!A:J,1,FALSE)),"",VLOOKUP(A1622,'Cadastro-Estoque'!A:J,4,FALSE))</f>
        <v/>
      </c>
      <c r="G1622" s="141" t="str">
        <f>IF(ISBLANK(A1622),"",IF(ISERROR(VLOOKUP(A1622,'Cadastro-Estoque'!A:J,1,FALSE)),"Produto não cadastrado",VLOOKUP(A1622,'Cadastro-Estoque'!A:J,2,FALSE)))</f>
        <v/>
      </c>
      <c r="H1622" s="141" t="str">
        <f>IF(ISERROR(VLOOKUP(A1622,'Cadastro-Estoque'!A:J,1,FALSE)),"",VLOOKUP(A1622,'Cadastro-Estoque'!A:J,3,FALSE))</f>
        <v/>
      </c>
    </row>
    <row r="1623" spans="5:8">
      <c r="E1623" s="140" t="str">
        <f t="shared" si="25"/>
        <v/>
      </c>
      <c r="F1623" s="141" t="str">
        <f>IF(ISERROR(VLOOKUP(A1623,'Cadastro-Estoque'!A:J,1,FALSE)),"",VLOOKUP(A1623,'Cadastro-Estoque'!A:J,4,FALSE))</f>
        <v/>
      </c>
      <c r="G1623" s="141" t="str">
        <f>IF(ISBLANK(A1623),"",IF(ISERROR(VLOOKUP(A1623,'Cadastro-Estoque'!A:J,1,FALSE)),"Produto não cadastrado",VLOOKUP(A1623,'Cadastro-Estoque'!A:J,2,FALSE)))</f>
        <v/>
      </c>
      <c r="H1623" s="141" t="str">
        <f>IF(ISERROR(VLOOKUP(A1623,'Cadastro-Estoque'!A:J,1,FALSE)),"",VLOOKUP(A1623,'Cadastro-Estoque'!A:J,3,FALSE))</f>
        <v/>
      </c>
    </row>
    <row r="1624" spans="5:8">
      <c r="E1624" s="140" t="str">
        <f t="shared" si="25"/>
        <v/>
      </c>
      <c r="F1624" s="141" t="str">
        <f>IF(ISERROR(VLOOKUP(A1624,'Cadastro-Estoque'!A:J,1,FALSE)),"",VLOOKUP(A1624,'Cadastro-Estoque'!A:J,4,FALSE))</f>
        <v/>
      </c>
      <c r="G1624" s="141" t="str">
        <f>IF(ISBLANK(A1624),"",IF(ISERROR(VLOOKUP(A1624,'Cadastro-Estoque'!A:J,1,FALSE)),"Produto não cadastrado",VLOOKUP(A1624,'Cadastro-Estoque'!A:J,2,FALSE)))</f>
        <v/>
      </c>
      <c r="H1624" s="141" t="str">
        <f>IF(ISERROR(VLOOKUP(A1624,'Cadastro-Estoque'!A:J,1,FALSE)),"",VLOOKUP(A1624,'Cadastro-Estoque'!A:J,3,FALSE))</f>
        <v/>
      </c>
    </row>
    <row r="1625" spans="5:8">
      <c r="E1625" s="140" t="str">
        <f t="shared" si="25"/>
        <v/>
      </c>
      <c r="F1625" s="141" t="str">
        <f>IF(ISERROR(VLOOKUP(A1625,'Cadastro-Estoque'!A:J,1,FALSE)),"",VLOOKUP(A1625,'Cadastro-Estoque'!A:J,4,FALSE))</f>
        <v/>
      </c>
      <c r="G1625" s="141" t="str">
        <f>IF(ISBLANK(A1625),"",IF(ISERROR(VLOOKUP(A1625,'Cadastro-Estoque'!A:J,1,FALSE)),"Produto não cadastrado",VLOOKUP(A1625,'Cadastro-Estoque'!A:J,2,FALSE)))</f>
        <v/>
      </c>
      <c r="H1625" s="141" t="str">
        <f>IF(ISERROR(VLOOKUP(A1625,'Cadastro-Estoque'!A:J,1,FALSE)),"",VLOOKUP(A1625,'Cadastro-Estoque'!A:J,3,FALSE))</f>
        <v/>
      </c>
    </row>
    <row r="1626" spans="5:8">
      <c r="E1626" s="140" t="str">
        <f t="shared" si="25"/>
        <v/>
      </c>
      <c r="F1626" s="141" t="str">
        <f>IF(ISERROR(VLOOKUP(A1626,'Cadastro-Estoque'!A:J,1,FALSE)),"",VLOOKUP(A1626,'Cadastro-Estoque'!A:J,4,FALSE))</f>
        <v/>
      </c>
      <c r="G1626" s="141" t="str">
        <f>IF(ISBLANK(A1626),"",IF(ISERROR(VLOOKUP(A1626,'Cadastro-Estoque'!A:J,1,FALSE)),"Produto não cadastrado",VLOOKUP(A1626,'Cadastro-Estoque'!A:J,2,FALSE)))</f>
        <v/>
      </c>
      <c r="H1626" s="141" t="str">
        <f>IF(ISERROR(VLOOKUP(A1626,'Cadastro-Estoque'!A:J,1,FALSE)),"",VLOOKUP(A1626,'Cadastro-Estoque'!A:J,3,FALSE))</f>
        <v/>
      </c>
    </row>
    <row r="1627" spans="5:8">
      <c r="E1627" s="140" t="str">
        <f t="shared" si="25"/>
        <v/>
      </c>
      <c r="F1627" s="141" t="str">
        <f>IF(ISERROR(VLOOKUP(A1627,'Cadastro-Estoque'!A:J,1,FALSE)),"",VLOOKUP(A1627,'Cadastro-Estoque'!A:J,4,FALSE))</f>
        <v/>
      </c>
      <c r="G1627" s="141" t="str">
        <f>IF(ISBLANK(A1627),"",IF(ISERROR(VLOOKUP(A1627,'Cadastro-Estoque'!A:J,1,FALSE)),"Produto não cadastrado",VLOOKUP(A1627,'Cadastro-Estoque'!A:J,2,FALSE)))</f>
        <v/>
      </c>
      <c r="H1627" s="141" t="str">
        <f>IF(ISERROR(VLOOKUP(A1627,'Cadastro-Estoque'!A:J,1,FALSE)),"",VLOOKUP(A1627,'Cadastro-Estoque'!A:J,3,FALSE))</f>
        <v/>
      </c>
    </row>
    <row r="1628" spans="5:8">
      <c r="E1628" s="140" t="str">
        <f t="shared" si="25"/>
        <v/>
      </c>
      <c r="F1628" s="141" t="str">
        <f>IF(ISERROR(VLOOKUP(A1628,'Cadastro-Estoque'!A:J,1,FALSE)),"",VLOOKUP(A1628,'Cadastro-Estoque'!A:J,4,FALSE))</f>
        <v/>
      </c>
      <c r="G1628" s="141" t="str">
        <f>IF(ISBLANK(A1628),"",IF(ISERROR(VLOOKUP(A1628,'Cadastro-Estoque'!A:J,1,FALSE)),"Produto não cadastrado",VLOOKUP(A1628,'Cadastro-Estoque'!A:J,2,FALSE)))</f>
        <v/>
      </c>
      <c r="H1628" s="141" t="str">
        <f>IF(ISERROR(VLOOKUP(A1628,'Cadastro-Estoque'!A:J,1,FALSE)),"",VLOOKUP(A1628,'Cadastro-Estoque'!A:J,3,FALSE))</f>
        <v/>
      </c>
    </row>
    <row r="1629" spans="5:8">
      <c r="E1629" s="140" t="str">
        <f t="shared" si="25"/>
        <v/>
      </c>
      <c r="F1629" s="141" t="str">
        <f>IF(ISERROR(VLOOKUP(A1629,'Cadastro-Estoque'!A:J,1,FALSE)),"",VLOOKUP(A1629,'Cadastro-Estoque'!A:J,4,FALSE))</f>
        <v/>
      </c>
      <c r="G1629" s="141" t="str">
        <f>IF(ISBLANK(A1629),"",IF(ISERROR(VLOOKUP(A1629,'Cadastro-Estoque'!A:J,1,FALSE)),"Produto não cadastrado",VLOOKUP(A1629,'Cadastro-Estoque'!A:J,2,FALSE)))</f>
        <v/>
      </c>
      <c r="H1629" s="141" t="str">
        <f>IF(ISERROR(VLOOKUP(A1629,'Cadastro-Estoque'!A:J,1,FALSE)),"",VLOOKUP(A1629,'Cadastro-Estoque'!A:J,3,FALSE))</f>
        <v/>
      </c>
    </row>
    <row r="1630" spans="5:8">
      <c r="E1630" s="140" t="str">
        <f t="shared" si="25"/>
        <v/>
      </c>
      <c r="F1630" s="141" t="str">
        <f>IF(ISERROR(VLOOKUP(A1630,'Cadastro-Estoque'!A:J,1,FALSE)),"",VLOOKUP(A1630,'Cadastro-Estoque'!A:J,4,FALSE))</f>
        <v/>
      </c>
      <c r="G1630" s="141" t="str">
        <f>IF(ISBLANK(A1630),"",IF(ISERROR(VLOOKUP(A1630,'Cadastro-Estoque'!A:J,1,FALSE)),"Produto não cadastrado",VLOOKUP(A1630,'Cadastro-Estoque'!A:J,2,FALSE)))</f>
        <v/>
      </c>
      <c r="H1630" s="141" t="str">
        <f>IF(ISERROR(VLOOKUP(A1630,'Cadastro-Estoque'!A:J,1,FALSE)),"",VLOOKUP(A1630,'Cadastro-Estoque'!A:J,3,FALSE))</f>
        <v/>
      </c>
    </row>
    <row r="1631" spans="5:8">
      <c r="E1631" s="140" t="str">
        <f t="shared" si="25"/>
        <v/>
      </c>
      <c r="F1631" s="141" t="str">
        <f>IF(ISERROR(VLOOKUP(A1631,'Cadastro-Estoque'!A:J,1,FALSE)),"",VLOOKUP(A1631,'Cadastro-Estoque'!A:J,4,FALSE))</f>
        <v/>
      </c>
      <c r="G1631" s="141" t="str">
        <f>IF(ISBLANK(A1631),"",IF(ISERROR(VLOOKUP(A1631,'Cadastro-Estoque'!A:J,1,FALSE)),"Produto não cadastrado",VLOOKUP(A1631,'Cadastro-Estoque'!A:J,2,FALSE)))</f>
        <v/>
      </c>
      <c r="H1631" s="141" t="str">
        <f>IF(ISERROR(VLOOKUP(A1631,'Cadastro-Estoque'!A:J,1,FALSE)),"",VLOOKUP(A1631,'Cadastro-Estoque'!A:J,3,FALSE))</f>
        <v/>
      </c>
    </row>
    <row r="1632" spans="5:8">
      <c r="E1632" s="140" t="str">
        <f t="shared" si="25"/>
        <v/>
      </c>
      <c r="F1632" s="141" t="str">
        <f>IF(ISERROR(VLOOKUP(A1632,'Cadastro-Estoque'!A:J,1,FALSE)),"",VLOOKUP(A1632,'Cadastro-Estoque'!A:J,4,FALSE))</f>
        <v/>
      </c>
      <c r="G1632" s="141" t="str">
        <f>IF(ISBLANK(A1632),"",IF(ISERROR(VLOOKUP(A1632,'Cadastro-Estoque'!A:J,1,FALSE)),"Produto não cadastrado",VLOOKUP(A1632,'Cadastro-Estoque'!A:J,2,FALSE)))</f>
        <v/>
      </c>
      <c r="H1632" s="141" t="str">
        <f>IF(ISERROR(VLOOKUP(A1632,'Cadastro-Estoque'!A:J,1,FALSE)),"",VLOOKUP(A1632,'Cadastro-Estoque'!A:J,3,FALSE))</f>
        <v/>
      </c>
    </row>
    <row r="1633" spans="5:8">
      <c r="E1633" s="140" t="str">
        <f t="shared" si="25"/>
        <v/>
      </c>
      <c r="F1633" s="141" t="str">
        <f>IF(ISERROR(VLOOKUP(A1633,'Cadastro-Estoque'!A:J,1,FALSE)),"",VLOOKUP(A1633,'Cadastro-Estoque'!A:J,4,FALSE))</f>
        <v/>
      </c>
      <c r="G1633" s="141" t="str">
        <f>IF(ISBLANK(A1633),"",IF(ISERROR(VLOOKUP(A1633,'Cadastro-Estoque'!A:J,1,FALSE)),"Produto não cadastrado",VLOOKUP(A1633,'Cadastro-Estoque'!A:J,2,FALSE)))</f>
        <v/>
      </c>
      <c r="H1633" s="141" t="str">
        <f>IF(ISERROR(VLOOKUP(A1633,'Cadastro-Estoque'!A:J,1,FALSE)),"",VLOOKUP(A1633,'Cadastro-Estoque'!A:J,3,FALSE))</f>
        <v/>
      </c>
    </row>
    <row r="1634" spans="5:8">
      <c r="E1634" s="140" t="str">
        <f t="shared" si="25"/>
        <v/>
      </c>
      <c r="F1634" s="141" t="str">
        <f>IF(ISERROR(VLOOKUP(A1634,'Cadastro-Estoque'!A:J,1,FALSE)),"",VLOOKUP(A1634,'Cadastro-Estoque'!A:J,4,FALSE))</f>
        <v/>
      </c>
      <c r="G1634" s="141" t="str">
        <f>IF(ISBLANK(A1634),"",IF(ISERROR(VLOOKUP(A1634,'Cadastro-Estoque'!A:J,1,FALSE)),"Produto não cadastrado",VLOOKUP(A1634,'Cadastro-Estoque'!A:J,2,FALSE)))</f>
        <v/>
      </c>
      <c r="H1634" s="141" t="str">
        <f>IF(ISERROR(VLOOKUP(A1634,'Cadastro-Estoque'!A:J,1,FALSE)),"",VLOOKUP(A1634,'Cadastro-Estoque'!A:J,3,FALSE))</f>
        <v/>
      </c>
    </row>
    <row r="1635" spans="5:8">
      <c r="E1635" s="140" t="str">
        <f t="shared" si="25"/>
        <v/>
      </c>
      <c r="F1635" s="141" t="str">
        <f>IF(ISERROR(VLOOKUP(A1635,'Cadastro-Estoque'!A:J,1,FALSE)),"",VLOOKUP(A1635,'Cadastro-Estoque'!A:J,4,FALSE))</f>
        <v/>
      </c>
      <c r="G1635" s="141" t="str">
        <f>IF(ISBLANK(A1635),"",IF(ISERROR(VLOOKUP(A1635,'Cadastro-Estoque'!A:J,1,FALSE)),"Produto não cadastrado",VLOOKUP(A1635,'Cadastro-Estoque'!A:J,2,FALSE)))</f>
        <v/>
      </c>
      <c r="H1635" s="141" t="str">
        <f>IF(ISERROR(VLOOKUP(A1635,'Cadastro-Estoque'!A:J,1,FALSE)),"",VLOOKUP(A1635,'Cadastro-Estoque'!A:J,3,FALSE))</f>
        <v/>
      </c>
    </row>
    <row r="1636" spans="5:8">
      <c r="E1636" s="140" t="str">
        <f t="shared" si="25"/>
        <v/>
      </c>
      <c r="F1636" s="141" t="str">
        <f>IF(ISERROR(VLOOKUP(A1636,'Cadastro-Estoque'!A:J,1,FALSE)),"",VLOOKUP(A1636,'Cadastro-Estoque'!A:J,4,FALSE))</f>
        <v/>
      </c>
      <c r="G1636" s="141" t="str">
        <f>IF(ISBLANK(A1636),"",IF(ISERROR(VLOOKUP(A1636,'Cadastro-Estoque'!A:J,1,FALSE)),"Produto não cadastrado",VLOOKUP(A1636,'Cadastro-Estoque'!A:J,2,FALSE)))</f>
        <v/>
      </c>
      <c r="H1636" s="141" t="str">
        <f>IF(ISERROR(VLOOKUP(A1636,'Cadastro-Estoque'!A:J,1,FALSE)),"",VLOOKUP(A1636,'Cadastro-Estoque'!A:J,3,FALSE))</f>
        <v/>
      </c>
    </row>
    <row r="1637" spans="5:8">
      <c r="E1637" s="140" t="str">
        <f t="shared" si="25"/>
        <v/>
      </c>
      <c r="F1637" s="141" t="str">
        <f>IF(ISERROR(VLOOKUP(A1637,'Cadastro-Estoque'!A:J,1,FALSE)),"",VLOOKUP(A1637,'Cadastro-Estoque'!A:J,4,FALSE))</f>
        <v/>
      </c>
      <c r="G1637" s="141" t="str">
        <f>IF(ISBLANK(A1637),"",IF(ISERROR(VLOOKUP(A1637,'Cadastro-Estoque'!A:J,1,FALSE)),"Produto não cadastrado",VLOOKUP(A1637,'Cadastro-Estoque'!A:J,2,FALSE)))</f>
        <v/>
      </c>
      <c r="H1637" s="141" t="str">
        <f>IF(ISERROR(VLOOKUP(A1637,'Cadastro-Estoque'!A:J,1,FALSE)),"",VLOOKUP(A1637,'Cadastro-Estoque'!A:J,3,FALSE))</f>
        <v/>
      </c>
    </row>
    <row r="1638" spans="5:8">
      <c r="E1638" s="140" t="str">
        <f t="shared" si="25"/>
        <v/>
      </c>
      <c r="F1638" s="141" t="str">
        <f>IF(ISERROR(VLOOKUP(A1638,'Cadastro-Estoque'!A:J,1,FALSE)),"",VLOOKUP(A1638,'Cadastro-Estoque'!A:J,4,FALSE))</f>
        <v/>
      </c>
      <c r="G1638" s="141" t="str">
        <f>IF(ISBLANK(A1638),"",IF(ISERROR(VLOOKUP(A1638,'Cadastro-Estoque'!A:J,1,FALSE)),"Produto não cadastrado",VLOOKUP(A1638,'Cadastro-Estoque'!A:J,2,FALSE)))</f>
        <v/>
      </c>
      <c r="H1638" s="141" t="str">
        <f>IF(ISERROR(VLOOKUP(A1638,'Cadastro-Estoque'!A:J,1,FALSE)),"",VLOOKUP(A1638,'Cadastro-Estoque'!A:J,3,FALSE))</f>
        <v/>
      </c>
    </row>
    <row r="1639" spans="5:8">
      <c r="E1639" s="140" t="str">
        <f t="shared" si="25"/>
        <v/>
      </c>
      <c r="F1639" s="141" t="str">
        <f>IF(ISERROR(VLOOKUP(A1639,'Cadastro-Estoque'!A:J,1,FALSE)),"",VLOOKUP(A1639,'Cadastro-Estoque'!A:J,4,FALSE))</f>
        <v/>
      </c>
      <c r="G1639" s="141" t="str">
        <f>IF(ISBLANK(A1639),"",IF(ISERROR(VLOOKUP(A1639,'Cadastro-Estoque'!A:J,1,FALSE)),"Produto não cadastrado",VLOOKUP(A1639,'Cadastro-Estoque'!A:J,2,FALSE)))</f>
        <v/>
      </c>
      <c r="H1639" s="141" t="str">
        <f>IF(ISERROR(VLOOKUP(A1639,'Cadastro-Estoque'!A:J,1,FALSE)),"",VLOOKUP(A1639,'Cadastro-Estoque'!A:J,3,FALSE))</f>
        <v/>
      </c>
    </row>
    <row r="1640" spans="5:8">
      <c r="E1640" s="140" t="str">
        <f t="shared" si="25"/>
        <v/>
      </c>
      <c r="F1640" s="141" t="str">
        <f>IF(ISERROR(VLOOKUP(A1640,'Cadastro-Estoque'!A:J,1,FALSE)),"",VLOOKUP(A1640,'Cadastro-Estoque'!A:J,4,FALSE))</f>
        <v/>
      </c>
      <c r="G1640" s="141" t="str">
        <f>IF(ISBLANK(A1640),"",IF(ISERROR(VLOOKUP(A1640,'Cadastro-Estoque'!A:J,1,FALSE)),"Produto não cadastrado",VLOOKUP(A1640,'Cadastro-Estoque'!A:J,2,FALSE)))</f>
        <v/>
      </c>
      <c r="H1640" s="141" t="str">
        <f>IF(ISERROR(VLOOKUP(A1640,'Cadastro-Estoque'!A:J,1,FALSE)),"",VLOOKUP(A1640,'Cadastro-Estoque'!A:J,3,FALSE))</f>
        <v/>
      </c>
    </row>
    <row r="1641" spans="5:8">
      <c r="E1641" s="140" t="str">
        <f t="shared" si="25"/>
        <v/>
      </c>
      <c r="F1641" s="141" t="str">
        <f>IF(ISERROR(VLOOKUP(A1641,'Cadastro-Estoque'!A:J,1,FALSE)),"",VLOOKUP(A1641,'Cadastro-Estoque'!A:J,4,FALSE))</f>
        <v/>
      </c>
      <c r="G1641" s="141" t="str">
        <f>IF(ISBLANK(A1641),"",IF(ISERROR(VLOOKUP(A1641,'Cadastro-Estoque'!A:J,1,FALSE)),"Produto não cadastrado",VLOOKUP(A1641,'Cadastro-Estoque'!A:J,2,FALSE)))</f>
        <v/>
      </c>
      <c r="H1641" s="141" t="str">
        <f>IF(ISERROR(VLOOKUP(A1641,'Cadastro-Estoque'!A:J,1,FALSE)),"",VLOOKUP(A1641,'Cadastro-Estoque'!A:J,3,FALSE))</f>
        <v/>
      </c>
    </row>
    <row r="1642" spans="5:8">
      <c r="E1642" s="140" t="str">
        <f t="shared" si="25"/>
        <v/>
      </c>
      <c r="F1642" s="141" t="str">
        <f>IF(ISERROR(VLOOKUP(A1642,'Cadastro-Estoque'!A:J,1,FALSE)),"",VLOOKUP(A1642,'Cadastro-Estoque'!A:J,4,FALSE))</f>
        <v/>
      </c>
      <c r="G1642" s="141" t="str">
        <f>IF(ISBLANK(A1642),"",IF(ISERROR(VLOOKUP(A1642,'Cadastro-Estoque'!A:J,1,FALSE)),"Produto não cadastrado",VLOOKUP(A1642,'Cadastro-Estoque'!A:J,2,FALSE)))</f>
        <v/>
      </c>
      <c r="H1642" s="141" t="str">
        <f>IF(ISERROR(VLOOKUP(A1642,'Cadastro-Estoque'!A:J,1,FALSE)),"",VLOOKUP(A1642,'Cadastro-Estoque'!A:J,3,FALSE))</f>
        <v/>
      </c>
    </row>
    <row r="1643" spans="5:8">
      <c r="E1643" s="140" t="str">
        <f t="shared" si="25"/>
        <v/>
      </c>
      <c r="F1643" s="141" t="str">
        <f>IF(ISERROR(VLOOKUP(A1643,'Cadastro-Estoque'!A:J,1,FALSE)),"",VLOOKUP(A1643,'Cadastro-Estoque'!A:J,4,FALSE))</f>
        <v/>
      </c>
      <c r="G1643" s="141" t="str">
        <f>IF(ISBLANK(A1643),"",IF(ISERROR(VLOOKUP(A1643,'Cadastro-Estoque'!A:J,1,FALSE)),"Produto não cadastrado",VLOOKUP(A1643,'Cadastro-Estoque'!A:J,2,FALSE)))</f>
        <v/>
      </c>
      <c r="H1643" s="141" t="str">
        <f>IF(ISERROR(VLOOKUP(A1643,'Cadastro-Estoque'!A:J,1,FALSE)),"",VLOOKUP(A1643,'Cadastro-Estoque'!A:J,3,FALSE))</f>
        <v/>
      </c>
    </row>
    <row r="1644" spans="5:8">
      <c r="E1644" s="140" t="str">
        <f t="shared" si="25"/>
        <v/>
      </c>
      <c r="F1644" s="141" t="str">
        <f>IF(ISERROR(VLOOKUP(A1644,'Cadastro-Estoque'!A:J,1,FALSE)),"",VLOOKUP(A1644,'Cadastro-Estoque'!A:J,4,FALSE))</f>
        <v/>
      </c>
      <c r="G1644" s="141" t="str">
        <f>IF(ISBLANK(A1644),"",IF(ISERROR(VLOOKUP(A1644,'Cadastro-Estoque'!A:J,1,FALSE)),"Produto não cadastrado",VLOOKUP(A1644,'Cadastro-Estoque'!A:J,2,FALSE)))</f>
        <v/>
      </c>
      <c r="H1644" s="141" t="str">
        <f>IF(ISERROR(VLOOKUP(A1644,'Cadastro-Estoque'!A:J,1,FALSE)),"",VLOOKUP(A1644,'Cadastro-Estoque'!A:J,3,FALSE))</f>
        <v/>
      </c>
    </row>
    <row r="1645" spans="5:8">
      <c r="E1645" s="140" t="str">
        <f t="shared" si="25"/>
        <v/>
      </c>
      <c r="F1645" s="141" t="str">
        <f>IF(ISERROR(VLOOKUP(A1645,'Cadastro-Estoque'!A:J,1,FALSE)),"",VLOOKUP(A1645,'Cadastro-Estoque'!A:J,4,FALSE))</f>
        <v/>
      </c>
      <c r="G1645" s="141" t="str">
        <f>IF(ISBLANK(A1645),"",IF(ISERROR(VLOOKUP(A1645,'Cadastro-Estoque'!A:J,1,FALSE)),"Produto não cadastrado",VLOOKUP(A1645,'Cadastro-Estoque'!A:J,2,FALSE)))</f>
        <v/>
      </c>
      <c r="H1645" s="141" t="str">
        <f>IF(ISERROR(VLOOKUP(A1645,'Cadastro-Estoque'!A:J,1,FALSE)),"",VLOOKUP(A1645,'Cadastro-Estoque'!A:J,3,FALSE))</f>
        <v/>
      </c>
    </row>
    <row r="1646" spans="5:8">
      <c r="E1646" s="140" t="str">
        <f t="shared" si="25"/>
        <v/>
      </c>
      <c r="F1646" s="141" t="str">
        <f>IF(ISERROR(VLOOKUP(A1646,'Cadastro-Estoque'!A:J,1,FALSE)),"",VLOOKUP(A1646,'Cadastro-Estoque'!A:J,4,FALSE))</f>
        <v/>
      </c>
      <c r="G1646" s="141" t="str">
        <f>IF(ISBLANK(A1646),"",IF(ISERROR(VLOOKUP(A1646,'Cadastro-Estoque'!A:J,1,FALSE)),"Produto não cadastrado",VLOOKUP(A1646,'Cadastro-Estoque'!A:J,2,FALSE)))</f>
        <v/>
      </c>
      <c r="H1646" s="141" t="str">
        <f>IF(ISERROR(VLOOKUP(A1646,'Cadastro-Estoque'!A:J,1,FALSE)),"",VLOOKUP(A1646,'Cadastro-Estoque'!A:J,3,FALSE))</f>
        <v/>
      </c>
    </row>
    <row r="1647" spans="5:8">
      <c r="E1647" s="140" t="str">
        <f t="shared" si="25"/>
        <v/>
      </c>
      <c r="F1647" s="141" t="str">
        <f>IF(ISERROR(VLOOKUP(A1647,'Cadastro-Estoque'!A:J,1,FALSE)),"",VLOOKUP(A1647,'Cadastro-Estoque'!A:J,4,FALSE))</f>
        <v/>
      </c>
      <c r="G1647" s="141" t="str">
        <f>IF(ISBLANK(A1647),"",IF(ISERROR(VLOOKUP(A1647,'Cadastro-Estoque'!A:J,1,FALSE)),"Produto não cadastrado",VLOOKUP(A1647,'Cadastro-Estoque'!A:J,2,FALSE)))</f>
        <v/>
      </c>
      <c r="H1647" s="141" t="str">
        <f>IF(ISERROR(VLOOKUP(A1647,'Cadastro-Estoque'!A:J,1,FALSE)),"",VLOOKUP(A1647,'Cadastro-Estoque'!A:J,3,FALSE))</f>
        <v/>
      </c>
    </row>
    <row r="1648" spans="5:8">
      <c r="E1648" s="140" t="str">
        <f t="shared" si="25"/>
        <v/>
      </c>
      <c r="F1648" s="141" t="str">
        <f>IF(ISERROR(VLOOKUP(A1648,'Cadastro-Estoque'!A:J,1,FALSE)),"",VLOOKUP(A1648,'Cadastro-Estoque'!A:J,4,FALSE))</f>
        <v/>
      </c>
      <c r="G1648" s="141" t="str">
        <f>IF(ISBLANK(A1648),"",IF(ISERROR(VLOOKUP(A1648,'Cadastro-Estoque'!A:J,1,FALSE)),"Produto não cadastrado",VLOOKUP(A1648,'Cadastro-Estoque'!A:J,2,FALSE)))</f>
        <v/>
      </c>
      <c r="H1648" s="141" t="str">
        <f>IF(ISERROR(VLOOKUP(A1648,'Cadastro-Estoque'!A:J,1,FALSE)),"",VLOOKUP(A1648,'Cadastro-Estoque'!A:J,3,FALSE))</f>
        <v/>
      </c>
    </row>
    <row r="1649" spans="5:8">
      <c r="E1649" s="140" t="str">
        <f t="shared" si="25"/>
        <v/>
      </c>
      <c r="F1649" s="141" t="str">
        <f>IF(ISERROR(VLOOKUP(A1649,'Cadastro-Estoque'!A:J,1,FALSE)),"",VLOOKUP(A1649,'Cadastro-Estoque'!A:J,4,FALSE))</f>
        <v/>
      </c>
      <c r="G1649" s="141" t="str">
        <f>IF(ISBLANK(A1649),"",IF(ISERROR(VLOOKUP(A1649,'Cadastro-Estoque'!A:J,1,FALSE)),"Produto não cadastrado",VLOOKUP(A1649,'Cadastro-Estoque'!A:J,2,FALSE)))</f>
        <v/>
      </c>
      <c r="H1649" s="141" t="str">
        <f>IF(ISERROR(VLOOKUP(A1649,'Cadastro-Estoque'!A:J,1,FALSE)),"",VLOOKUP(A1649,'Cadastro-Estoque'!A:J,3,FALSE))</f>
        <v/>
      </c>
    </row>
    <row r="1650" spans="5:8">
      <c r="E1650" s="140" t="str">
        <f t="shared" si="25"/>
        <v/>
      </c>
      <c r="F1650" s="141" t="str">
        <f>IF(ISERROR(VLOOKUP(A1650,'Cadastro-Estoque'!A:J,1,FALSE)),"",VLOOKUP(A1650,'Cadastro-Estoque'!A:J,4,FALSE))</f>
        <v/>
      </c>
      <c r="G1650" s="141" t="str">
        <f>IF(ISBLANK(A1650),"",IF(ISERROR(VLOOKUP(A1650,'Cadastro-Estoque'!A:J,1,FALSE)),"Produto não cadastrado",VLOOKUP(A1650,'Cadastro-Estoque'!A:J,2,FALSE)))</f>
        <v/>
      </c>
      <c r="H1650" s="141" t="str">
        <f>IF(ISERROR(VLOOKUP(A1650,'Cadastro-Estoque'!A:J,1,FALSE)),"",VLOOKUP(A1650,'Cadastro-Estoque'!A:J,3,FALSE))</f>
        <v/>
      </c>
    </row>
    <row r="1651" spans="5:8">
      <c r="E1651" s="140" t="str">
        <f t="shared" si="25"/>
        <v/>
      </c>
      <c r="F1651" s="141" t="str">
        <f>IF(ISERROR(VLOOKUP(A1651,'Cadastro-Estoque'!A:J,1,FALSE)),"",VLOOKUP(A1651,'Cadastro-Estoque'!A:J,4,FALSE))</f>
        <v/>
      </c>
      <c r="G1651" s="141" t="str">
        <f>IF(ISBLANK(A1651),"",IF(ISERROR(VLOOKUP(A1651,'Cadastro-Estoque'!A:J,1,FALSE)),"Produto não cadastrado",VLOOKUP(A1651,'Cadastro-Estoque'!A:J,2,FALSE)))</f>
        <v/>
      </c>
      <c r="H1651" s="141" t="str">
        <f>IF(ISERROR(VLOOKUP(A1651,'Cadastro-Estoque'!A:J,1,FALSE)),"",VLOOKUP(A1651,'Cadastro-Estoque'!A:J,3,FALSE))</f>
        <v/>
      </c>
    </row>
    <row r="1652" spans="5:8">
      <c r="E1652" s="140" t="str">
        <f t="shared" si="25"/>
        <v/>
      </c>
      <c r="F1652" s="141" t="str">
        <f>IF(ISERROR(VLOOKUP(A1652,'Cadastro-Estoque'!A:J,1,FALSE)),"",VLOOKUP(A1652,'Cadastro-Estoque'!A:J,4,FALSE))</f>
        <v/>
      </c>
      <c r="G1652" s="141" t="str">
        <f>IF(ISBLANK(A1652),"",IF(ISERROR(VLOOKUP(A1652,'Cadastro-Estoque'!A:J,1,FALSE)),"Produto não cadastrado",VLOOKUP(A1652,'Cadastro-Estoque'!A:J,2,FALSE)))</f>
        <v/>
      </c>
      <c r="H1652" s="141" t="str">
        <f>IF(ISERROR(VLOOKUP(A1652,'Cadastro-Estoque'!A:J,1,FALSE)),"",VLOOKUP(A1652,'Cadastro-Estoque'!A:J,3,FALSE))</f>
        <v/>
      </c>
    </row>
    <row r="1653" spans="5:8">
      <c r="E1653" s="140" t="str">
        <f t="shared" si="25"/>
        <v/>
      </c>
      <c r="F1653" s="141" t="str">
        <f>IF(ISERROR(VLOOKUP(A1653,'Cadastro-Estoque'!A:J,1,FALSE)),"",VLOOKUP(A1653,'Cadastro-Estoque'!A:J,4,FALSE))</f>
        <v/>
      </c>
      <c r="G1653" s="141" t="str">
        <f>IF(ISBLANK(A1653),"",IF(ISERROR(VLOOKUP(A1653,'Cadastro-Estoque'!A:J,1,FALSE)),"Produto não cadastrado",VLOOKUP(A1653,'Cadastro-Estoque'!A:J,2,FALSE)))</f>
        <v/>
      </c>
      <c r="H1653" s="141" t="str">
        <f>IF(ISERROR(VLOOKUP(A1653,'Cadastro-Estoque'!A:J,1,FALSE)),"",VLOOKUP(A1653,'Cadastro-Estoque'!A:J,3,FALSE))</f>
        <v/>
      </c>
    </row>
    <row r="1654" spans="5:8">
      <c r="E1654" s="140" t="str">
        <f t="shared" si="25"/>
        <v/>
      </c>
      <c r="F1654" s="141" t="str">
        <f>IF(ISERROR(VLOOKUP(A1654,'Cadastro-Estoque'!A:J,1,FALSE)),"",VLOOKUP(A1654,'Cadastro-Estoque'!A:J,4,FALSE))</f>
        <v/>
      </c>
      <c r="G1654" s="141" t="str">
        <f>IF(ISBLANK(A1654),"",IF(ISERROR(VLOOKUP(A1654,'Cadastro-Estoque'!A:J,1,FALSE)),"Produto não cadastrado",VLOOKUP(A1654,'Cadastro-Estoque'!A:J,2,FALSE)))</f>
        <v/>
      </c>
      <c r="H1654" s="141" t="str">
        <f>IF(ISERROR(VLOOKUP(A1654,'Cadastro-Estoque'!A:J,1,FALSE)),"",VLOOKUP(A1654,'Cadastro-Estoque'!A:J,3,FALSE))</f>
        <v/>
      </c>
    </row>
    <row r="1655" spans="5:8">
      <c r="E1655" s="140" t="str">
        <f t="shared" si="25"/>
        <v/>
      </c>
      <c r="F1655" s="141" t="str">
        <f>IF(ISERROR(VLOOKUP(A1655,'Cadastro-Estoque'!A:J,1,FALSE)),"",VLOOKUP(A1655,'Cadastro-Estoque'!A:J,4,FALSE))</f>
        <v/>
      </c>
      <c r="G1655" s="141" t="str">
        <f>IF(ISBLANK(A1655),"",IF(ISERROR(VLOOKUP(A1655,'Cadastro-Estoque'!A:J,1,FALSE)),"Produto não cadastrado",VLOOKUP(A1655,'Cadastro-Estoque'!A:J,2,FALSE)))</f>
        <v/>
      </c>
      <c r="H1655" s="141" t="str">
        <f>IF(ISERROR(VLOOKUP(A1655,'Cadastro-Estoque'!A:J,1,FALSE)),"",VLOOKUP(A1655,'Cadastro-Estoque'!A:J,3,FALSE))</f>
        <v/>
      </c>
    </row>
    <row r="1656" spans="5:8">
      <c r="E1656" s="140" t="str">
        <f t="shared" si="25"/>
        <v/>
      </c>
      <c r="F1656" s="141" t="str">
        <f>IF(ISERROR(VLOOKUP(A1656,'Cadastro-Estoque'!A:J,1,FALSE)),"",VLOOKUP(A1656,'Cadastro-Estoque'!A:J,4,FALSE))</f>
        <v/>
      </c>
      <c r="G1656" s="141" t="str">
        <f>IF(ISBLANK(A1656),"",IF(ISERROR(VLOOKUP(A1656,'Cadastro-Estoque'!A:J,1,FALSE)),"Produto não cadastrado",VLOOKUP(A1656,'Cadastro-Estoque'!A:J,2,FALSE)))</f>
        <v/>
      </c>
      <c r="H1656" s="141" t="str">
        <f>IF(ISERROR(VLOOKUP(A1656,'Cadastro-Estoque'!A:J,1,FALSE)),"",VLOOKUP(A1656,'Cadastro-Estoque'!A:J,3,FALSE))</f>
        <v/>
      </c>
    </row>
    <row r="1657" spans="5:8">
      <c r="E1657" s="140" t="str">
        <f t="shared" si="25"/>
        <v/>
      </c>
      <c r="F1657" s="141" t="str">
        <f>IF(ISERROR(VLOOKUP(A1657,'Cadastro-Estoque'!A:J,1,FALSE)),"",VLOOKUP(A1657,'Cadastro-Estoque'!A:J,4,FALSE))</f>
        <v/>
      </c>
      <c r="G1657" s="141" t="str">
        <f>IF(ISBLANK(A1657),"",IF(ISERROR(VLOOKUP(A1657,'Cadastro-Estoque'!A:J,1,FALSE)),"Produto não cadastrado",VLOOKUP(A1657,'Cadastro-Estoque'!A:J,2,FALSE)))</f>
        <v/>
      </c>
      <c r="H1657" s="141" t="str">
        <f>IF(ISERROR(VLOOKUP(A1657,'Cadastro-Estoque'!A:J,1,FALSE)),"",VLOOKUP(A1657,'Cadastro-Estoque'!A:J,3,FALSE))</f>
        <v/>
      </c>
    </row>
    <row r="1658" spans="5:8">
      <c r="E1658" s="140" t="str">
        <f t="shared" si="25"/>
        <v/>
      </c>
      <c r="F1658" s="141" t="str">
        <f>IF(ISERROR(VLOOKUP(A1658,'Cadastro-Estoque'!A:J,1,FALSE)),"",VLOOKUP(A1658,'Cadastro-Estoque'!A:J,4,FALSE))</f>
        <v/>
      </c>
      <c r="G1658" s="141" t="str">
        <f>IF(ISBLANK(A1658),"",IF(ISERROR(VLOOKUP(A1658,'Cadastro-Estoque'!A:J,1,FALSE)),"Produto não cadastrado",VLOOKUP(A1658,'Cadastro-Estoque'!A:J,2,FALSE)))</f>
        <v/>
      </c>
      <c r="H1658" s="141" t="str">
        <f>IF(ISERROR(VLOOKUP(A1658,'Cadastro-Estoque'!A:J,1,FALSE)),"",VLOOKUP(A1658,'Cadastro-Estoque'!A:J,3,FALSE))</f>
        <v/>
      </c>
    </row>
    <row r="1659" spans="5:8">
      <c r="E1659" s="140" t="str">
        <f t="shared" si="25"/>
        <v/>
      </c>
      <c r="F1659" s="141" t="str">
        <f>IF(ISERROR(VLOOKUP(A1659,'Cadastro-Estoque'!A:J,1,FALSE)),"",VLOOKUP(A1659,'Cadastro-Estoque'!A:J,4,FALSE))</f>
        <v/>
      </c>
      <c r="G1659" s="141" t="str">
        <f>IF(ISBLANK(A1659),"",IF(ISERROR(VLOOKUP(A1659,'Cadastro-Estoque'!A:J,1,FALSE)),"Produto não cadastrado",VLOOKUP(A1659,'Cadastro-Estoque'!A:J,2,FALSE)))</f>
        <v/>
      </c>
      <c r="H1659" s="141" t="str">
        <f>IF(ISERROR(VLOOKUP(A1659,'Cadastro-Estoque'!A:J,1,FALSE)),"",VLOOKUP(A1659,'Cadastro-Estoque'!A:J,3,FALSE))</f>
        <v/>
      </c>
    </row>
    <row r="1660" spans="5:8">
      <c r="E1660" s="140" t="str">
        <f t="shared" si="25"/>
        <v/>
      </c>
      <c r="F1660" s="141" t="str">
        <f>IF(ISERROR(VLOOKUP(A1660,'Cadastro-Estoque'!A:J,1,FALSE)),"",VLOOKUP(A1660,'Cadastro-Estoque'!A:J,4,FALSE))</f>
        <v/>
      </c>
      <c r="G1660" s="141" t="str">
        <f>IF(ISBLANK(A1660),"",IF(ISERROR(VLOOKUP(A1660,'Cadastro-Estoque'!A:J,1,FALSE)),"Produto não cadastrado",VLOOKUP(A1660,'Cadastro-Estoque'!A:J,2,FALSE)))</f>
        <v/>
      </c>
      <c r="H1660" s="141" t="str">
        <f>IF(ISERROR(VLOOKUP(A1660,'Cadastro-Estoque'!A:J,1,FALSE)),"",VLOOKUP(A1660,'Cadastro-Estoque'!A:J,3,FALSE))</f>
        <v/>
      </c>
    </row>
    <row r="1661" spans="5:8">
      <c r="E1661" s="140" t="str">
        <f t="shared" si="25"/>
        <v/>
      </c>
      <c r="F1661" s="141" t="str">
        <f>IF(ISERROR(VLOOKUP(A1661,'Cadastro-Estoque'!A:J,1,FALSE)),"",VLOOKUP(A1661,'Cadastro-Estoque'!A:J,4,FALSE))</f>
        <v/>
      </c>
      <c r="G1661" s="141" t="str">
        <f>IF(ISBLANK(A1661),"",IF(ISERROR(VLOOKUP(A1661,'Cadastro-Estoque'!A:J,1,FALSE)),"Produto não cadastrado",VLOOKUP(A1661,'Cadastro-Estoque'!A:J,2,FALSE)))</f>
        <v/>
      </c>
      <c r="H1661" s="141" t="str">
        <f>IF(ISERROR(VLOOKUP(A1661,'Cadastro-Estoque'!A:J,1,FALSE)),"",VLOOKUP(A1661,'Cadastro-Estoque'!A:J,3,FALSE))</f>
        <v/>
      </c>
    </row>
    <row r="1662" spans="5:8">
      <c r="E1662" s="140" t="str">
        <f t="shared" si="25"/>
        <v/>
      </c>
      <c r="F1662" s="141" t="str">
        <f>IF(ISERROR(VLOOKUP(A1662,'Cadastro-Estoque'!A:J,1,FALSE)),"",VLOOKUP(A1662,'Cadastro-Estoque'!A:J,4,FALSE))</f>
        <v/>
      </c>
      <c r="G1662" s="141" t="str">
        <f>IF(ISBLANK(A1662),"",IF(ISERROR(VLOOKUP(A1662,'Cadastro-Estoque'!A:J,1,FALSE)),"Produto não cadastrado",VLOOKUP(A1662,'Cadastro-Estoque'!A:J,2,FALSE)))</f>
        <v/>
      </c>
      <c r="H1662" s="141" t="str">
        <f>IF(ISERROR(VLOOKUP(A1662,'Cadastro-Estoque'!A:J,1,FALSE)),"",VLOOKUP(A1662,'Cadastro-Estoque'!A:J,3,FALSE))</f>
        <v/>
      </c>
    </row>
    <row r="1663" spans="5:8">
      <c r="E1663" s="140" t="str">
        <f t="shared" si="25"/>
        <v/>
      </c>
      <c r="F1663" s="141" t="str">
        <f>IF(ISERROR(VLOOKUP(A1663,'Cadastro-Estoque'!A:J,1,FALSE)),"",VLOOKUP(A1663,'Cadastro-Estoque'!A:J,4,FALSE))</f>
        <v/>
      </c>
      <c r="G1663" s="141" t="str">
        <f>IF(ISBLANK(A1663),"",IF(ISERROR(VLOOKUP(A1663,'Cadastro-Estoque'!A:J,1,FALSE)),"Produto não cadastrado",VLOOKUP(A1663,'Cadastro-Estoque'!A:J,2,FALSE)))</f>
        <v/>
      </c>
      <c r="H1663" s="141" t="str">
        <f>IF(ISERROR(VLOOKUP(A1663,'Cadastro-Estoque'!A:J,1,FALSE)),"",VLOOKUP(A1663,'Cadastro-Estoque'!A:J,3,FALSE))</f>
        <v/>
      </c>
    </row>
    <row r="1664" spans="5:8">
      <c r="E1664" s="140" t="str">
        <f t="shared" si="25"/>
        <v/>
      </c>
      <c r="F1664" s="141" t="str">
        <f>IF(ISERROR(VLOOKUP(A1664,'Cadastro-Estoque'!A:J,1,FALSE)),"",VLOOKUP(A1664,'Cadastro-Estoque'!A:J,4,FALSE))</f>
        <v/>
      </c>
      <c r="G1664" s="141" t="str">
        <f>IF(ISBLANK(A1664),"",IF(ISERROR(VLOOKUP(A1664,'Cadastro-Estoque'!A:J,1,FALSE)),"Produto não cadastrado",VLOOKUP(A1664,'Cadastro-Estoque'!A:J,2,FALSE)))</f>
        <v/>
      </c>
      <c r="H1664" s="141" t="str">
        <f>IF(ISERROR(VLOOKUP(A1664,'Cadastro-Estoque'!A:J,1,FALSE)),"",VLOOKUP(A1664,'Cadastro-Estoque'!A:J,3,FALSE))</f>
        <v/>
      </c>
    </row>
    <row r="1665" spans="5:8">
      <c r="E1665" s="140" t="str">
        <f t="shared" si="25"/>
        <v/>
      </c>
      <c r="F1665" s="141" t="str">
        <f>IF(ISERROR(VLOOKUP(A1665,'Cadastro-Estoque'!A:J,1,FALSE)),"",VLOOKUP(A1665,'Cadastro-Estoque'!A:J,4,FALSE))</f>
        <v/>
      </c>
      <c r="G1665" s="141" t="str">
        <f>IF(ISBLANK(A1665),"",IF(ISERROR(VLOOKUP(A1665,'Cadastro-Estoque'!A:J,1,FALSE)),"Produto não cadastrado",VLOOKUP(A1665,'Cadastro-Estoque'!A:J,2,FALSE)))</f>
        <v/>
      </c>
      <c r="H1665" s="141" t="str">
        <f>IF(ISERROR(VLOOKUP(A1665,'Cadastro-Estoque'!A:J,1,FALSE)),"",VLOOKUP(A1665,'Cadastro-Estoque'!A:J,3,FALSE))</f>
        <v/>
      </c>
    </row>
    <row r="1666" spans="5:8">
      <c r="E1666" s="140" t="str">
        <f t="shared" si="25"/>
        <v/>
      </c>
      <c r="F1666" s="141" t="str">
        <f>IF(ISERROR(VLOOKUP(A1666,'Cadastro-Estoque'!A:J,1,FALSE)),"",VLOOKUP(A1666,'Cadastro-Estoque'!A:J,4,FALSE))</f>
        <v/>
      </c>
      <c r="G1666" s="141" t="str">
        <f>IF(ISBLANK(A1666),"",IF(ISERROR(VLOOKUP(A1666,'Cadastro-Estoque'!A:J,1,FALSE)),"Produto não cadastrado",VLOOKUP(A1666,'Cadastro-Estoque'!A:J,2,FALSE)))</f>
        <v/>
      </c>
      <c r="H1666" s="141" t="str">
        <f>IF(ISERROR(VLOOKUP(A1666,'Cadastro-Estoque'!A:J,1,FALSE)),"",VLOOKUP(A1666,'Cadastro-Estoque'!A:J,3,FALSE))</f>
        <v/>
      </c>
    </row>
    <row r="1667" spans="5:8">
      <c r="E1667" s="140" t="str">
        <f t="shared" si="25"/>
        <v/>
      </c>
      <c r="F1667" s="141" t="str">
        <f>IF(ISERROR(VLOOKUP(A1667,'Cadastro-Estoque'!A:J,1,FALSE)),"",VLOOKUP(A1667,'Cadastro-Estoque'!A:J,4,FALSE))</f>
        <v/>
      </c>
      <c r="G1667" s="141" t="str">
        <f>IF(ISBLANK(A1667),"",IF(ISERROR(VLOOKUP(A1667,'Cadastro-Estoque'!A:J,1,FALSE)),"Produto não cadastrado",VLOOKUP(A1667,'Cadastro-Estoque'!A:J,2,FALSE)))</f>
        <v/>
      </c>
      <c r="H1667" s="141" t="str">
        <f>IF(ISERROR(VLOOKUP(A1667,'Cadastro-Estoque'!A:J,1,FALSE)),"",VLOOKUP(A1667,'Cadastro-Estoque'!A:J,3,FALSE))</f>
        <v/>
      </c>
    </row>
    <row r="1668" spans="5:8">
      <c r="E1668" s="140" t="str">
        <f t="shared" ref="E1668:E1731" si="26">IF(ISBLANK(A1668),"",C1668*D1668)</f>
        <v/>
      </c>
      <c r="F1668" s="141" t="str">
        <f>IF(ISERROR(VLOOKUP(A1668,'Cadastro-Estoque'!A:J,1,FALSE)),"",VLOOKUP(A1668,'Cadastro-Estoque'!A:J,4,FALSE))</f>
        <v/>
      </c>
      <c r="G1668" s="141" t="str">
        <f>IF(ISBLANK(A1668),"",IF(ISERROR(VLOOKUP(A1668,'Cadastro-Estoque'!A:J,1,FALSE)),"Produto não cadastrado",VLOOKUP(A1668,'Cadastro-Estoque'!A:J,2,FALSE)))</f>
        <v/>
      </c>
      <c r="H1668" s="141" t="str">
        <f>IF(ISERROR(VLOOKUP(A1668,'Cadastro-Estoque'!A:J,1,FALSE)),"",VLOOKUP(A1668,'Cadastro-Estoque'!A:J,3,FALSE))</f>
        <v/>
      </c>
    </row>
    <row r="1669" spans="5:8">
      <c r="E1669" s="140" t="str">
        <f t="shared" si="26"/>
        <v/>
      </c>
      <c r="F1669" s="141" t="str">
        <f>IF(ISERROR(VLOOKUP(A1669,'Cadastro-Estoque'!A:J,1,FALSE)),"",VLOOKUP(A1669,'Cadastro-Estoque'!A:J,4,FALSE))</f>
        <v/>
      </c>
      <c r="G1669" s="141" t="str">
        <f>IF(ISBLANK(A1669),"",IF(ISERROR(VLOOKUP(A1669,'Cadastro-Estoque'!A:J,1,FALSE)),"Produto não cadastrado",VLOOKUP(A1669,'Cadastro-Estoque'!A:J,2,FALSE)))</f>
        <v/>
      </c>
      <c r="H1669" s="141" t="str">
        <f>IF(ISERROR(VLOOKUP(A1669,'Cadastro-Estoque'!A:J,1,FALSE)),"",VLOOKUP(A1669,'Cadastro-Estoque'!A:J,3,FALSE))</f>
        <v/>
      </c>
    </row>
    <row r="1670" spans="5:8">
      <c r="E1670" s="140" t="str">
        <f t="shared" si="26"/>
        <v/>
      </c>
      <c r="F1670" s="141" t="str">
        <f>IF(ISERROR(VLOOKUP(A1670,'Cadastro-Estoque'!A:J,1,FALSE)),"",VLOOKUP(A1670,'Cadastro-Estoque'!A:J,4,FALSE))</f>
        <v/>
      </c>
      <c r="G1670" s="141" t="str">
        <f>IF(ISBLANK(A1670),"",IF(ISERROR(VLOOKUP(A1670,'Cadastro-Estoque'!A:J,1,FALSE)),"Produto não cadastrado",VLOOKUP(A1670,'Cadastro-Estoque'!A:J,2,FALSE)))</f>
        <v/>
      </c>
      <c r="H1670" s="141" t="str">
        <f>IF(ISERROR(VLOOKUP(A1670,'Cadastro-Estoque'!A:J,1,FALSE)),"",VLOOKUP(A1670,'Cadastro-Estoque'!A:J,3,FALSE))</f>
        <v/>
      </c>
    </row>
    <row r="1671" spans="5:8">
      <c r="E1671" s="140" t="str">
        <f t="shared" si="26"/>
        <v/>
      </c>
      <c r="F1671" s="141" t="str">
        <f>IF(ISERROR(VLOOKUP(A1671,'Cadastro-Estoque'!A:J,1,FALSE)),"",VLOOKUP(A1671,'Cadastro-Estoque'!A:J,4,FALSE))</f>
        <v/>
      </c>
      <c r="G1671" s="141" t="str">
        <f>IF(ISBLANK(A1671),"",IF(ISERROR(VLOOKUP(A1671,'Cadastro-Estoque'!A:J,1,FALSE)),"Produto não cadastrado",VLOOKUP(A1671,'Cadastro-Estoque'!A:J,2,FALSE)))</f>
        <v/>
      </c>
      <c r="H1671" s="141" t="str">
        <f>IF(ISERROR(VLOOKUP(A1671,'Cadastro-Estoque'!A:J,1,FALSE)),"",VLOOKUP(A1671,'Cadastro-Estoque'!A:J,3,FALSE))</f>
        <v/>
      </c>
    </row>
    <row r="1672" spans="5:8">
      <c r="E1672" s="140" t="str">
        <f t="shared" si="26"/>
        <v/>
      </c>
      <c r="F1672" s="141" t="str">
        <f>IF(ISERROR(VLOOKUP(A1672,'Cadastro-Estoque'!A:J,1,FALSE)),"",VLOOKUP(A1672,'Cadastro-Estoque'!A:J,4,FALSE))</f>
        <v/>
      </c>
      <c r="G1672" s="141" t="str">
        <f>IF(ISBLANK(A1672),"",IF(ISERROR(VLOOKUP(A1672,'Cadastro-Estoque'!A:J,1,FALSE)),"Produto não cadastrado",VLOOKUP(A1672,'Cadastro-Estoque'!A:J,2,FALSE)))</f>
        <v/>
      </c>
      <c r="H1672" s="141" t="str">
        <f>IF(ISERROR(VLOOKUP(A1672,'Cadastro-Estoque'!A:J,1,FALSE)),"",VLOOKUP(A1672,'Cadastro-Estoque'!A:J,3,FALSE))</f>
        <v/>
      </c>
    </row>
    <row r="1673" spans="5:8">
      <c r="E1673" s="140" t="str">
        <f t="shared" si="26"/>
        <v/>
      </c>
      <c r="F1673" s="141" t="str">
        <f>IF(ISERROR(VLOOKUP(A1673,'Cadastro-Estoque'!A:J,1,FALSE)),"",VLOOKUP(A1673,'Cadastro-Estoque'!A:J,4,FALSE))</f>
        <v/>
      </c>
      <c r="G1673" s="141" t="str">
        <f>IF(ISBLANK(A1673),"",IF(ISERROR(VLOOKUP(A1673,'Cadastro-Estoque'!A:J,1,FALSE)),"Produto não cadastrado",VLOOKUP(A1673,'Cadastro-Estoque'!A:J,2,FALSE)))</f>
        <v/>
      </c>
      <c r="H1673" s="141" t="str">
        <f>IF(ISERROR(VLOOKUP(A1673,'Cadastro-Estoque'!A:J,1,FALSE)),"",VLOOKUP(A1673,'Cadastro-Estoque'!A:J,3,FALSE))</f>
        <v/>
      </c>
    </row>
    <row r="1674" spans="5:8">
      <c r="E1674" s="140" t="str">
        <f t="shared" si="26"/>
        <v/>
      </c>
      <c r="F1674" s="141" t="str">
        <f>IF(ISERROR(VLOOKUP(A1674,'Cadastro-Estoque'!A:J,1,FALSE)),"",VLOOKUP(A1674,'Cadastro-Estoque'!A:J,4,FALSE))</f>
        <v/>
      </c>
      <c r="G1674" s="141" t="str">
        <f>IF(ISBLANK(A1674),"",IF(ISERROR(VLOOKUP(A1674,'Cadastro-Estoque'!A:J,1,FALSE)),"Produto não cadastrado",VLOOKUP(A1674,'Cadastro-Estoque'!A:J,2,FALSE)))</f>
        <v/>
      </c>
      <c r="H1674" s="141" t="str">
        <f>IF(ISERROR(VLOOKUP(A1674,'Cadastro-Estoque'!A:J,1,FALSE)),"",VLOOKUP(A1674,'Cadastro-Estoque'!A:J,3,FALSE))</f>
        <v/>
      </c>
    </row>
    <row r="1675" spans="5:8">
      <c r="E1675" s="140" t="str">
        <f t="shared" si="26"/>
        <v/>
      </c>
      <c r="F1675" s="141" t="str">
        <f>IF(ISERROR(VLOOKUP(A1675,'Cadastro-Estoque'!A:J,1,FALSE)),"",VLOOKUP(A1675,'Cadastro-Estoque'!A:J,4,FALSE))</f>
        <v/>
      </c>
      <c r="G1675" s="141" t="str">
        <f>IF(ISBLANK(A1675),"",IF(ISERROR(VLOOKUP(A1675,'Cadastro-Estoque'!A:J,1,FALSE)),"Produto não cadastrado",VLOOKUP(A1675,'Cadastro-Estoque'!A:J,2,FALSE)))</f>
        <v/>
      </c>
      <c r="H1675" s="141" t="str">
        <f>IF(ISERROR(VLOOKUP(A1675,'Cadastro-Estoque'!A:J,1,FALSE)),"",VLOOKUP(A1675,'Cadastro-Estoque'!A:J,3,FALSE))</f>
        <v/>
      </c>
    </row>
    <row r="1676" spans="5:8">
      <c r="E1676" s="140" t="str">
        <f t="shared" si="26"/>
        <v/>
      </c>
      <c r="F1676" s="141" t="str">
        <f>IF(ISERROR(VLOOKUP(A1676,'Cadastro-Estoque'!A:J,1,FALSE)),"",VLOOKUP(A1676,'Cadastro-Estoque'!A:J,4,FALSE))</f>
        <v/>
      </c>
      <c r="G1676" s="141" t="str">
        <f>IF(ISBLANK(A1676),"",IF(ISERROR(VLOOKUP(A1676,'Cadastro-Estoque'!A:J,1,FALSE)),"Produto não cadastrado",VLOOKUP(A1676,'Cadastro-Estoque'!A:J,2,FALSE)))</f>
        <v/>
      </c>
      <c r="H1676" s="141" t="str">
        <f>IF(ISERROR(VLOOKUP(A1676,'Cadastro-Estoque'!A:J,1,FALSE)),"",VLOOKUP(A1676,'Cadastro-Estoque'!A:J,3,FALSE))</f>
        <v/>
      </c>
    </row>
    <row r="1677" spans="5:8">
      <c r="E1677" s="140" t="str">
        <f t="shared" si="26"/>
        <v/>
      </c>
      <c r="F1677" s="141" t="str">
        <f>IF(ISERROR(VLOOKUP(A1677,'Cadastro-Estoque'!A:J,1,FALSE)),"",VLOOKUP(A1677,'Cadastro-Estoque'!A:J,4,FALSE))</f>
        <v/>
      </c>
      <c r="G1677" s="141" t="str">
        <f>IF(ISBLANK(A1677),"",IF(ISERROR(VLOOKUP(A1677,'Cadastro-Estoque'!A:J,1,FALSE)),"Produto não cadastrado",VLOOKUP(A1677,'Cadastro-Estoque'!A:J,2,FALSE)))</f>
        <v/>
      </c>
      <c r="H1677" s="141" t="str">
        <f>IF(ISERROR(VLOOKUP(A1677,'Cadastro-Estoque'!A:J,1,FALSE)),"",VLOOKUP(A1677,'Cadastro-Estoque'!A:J,3,FALSE))</f>
        <v/>
      </c>
    </row>
    <row r="1678" spans="5:8">
      <c r="E1678" s="140" t="str">
        <f t="shared" si="26"/>
        <v/>
      </c>
      <c r="F1678" s="141" t="str">
        <f>IF(ISERROR(VLOOKUP(A1678,'Cadastro-Estoque'!A:J,1,FALSE)),"",VLOOKUP(A1678,'Cadastro-Estoque'!A:J,4,FALSE))</f>
        <v/>
      </c>
      <c r="G1678" s="141" t="str">
        <f>IF(ISBLANK(A1678),"",IF(ISERROR(VLOOKUP(A1678,'Cadastro-Estoque'!A:J,1,FALSE)),"Produto não cadastrado",VLOOKUP(A1678,'Cadastro-Estoque'!A:J,2,FALSE)))</f>
        <v/>
      </c>
      <c r="H1678" s="141" t="str">
        <f>IF(ISERROR(VLOOKUP(A1678,'Cadastro-Estoque'!A:J,1,FALSE)),"",VLOOKUP(A1678,'Cadastro-Estoque'!A:J,3,FALSE))</f>
        <v/>
      </c>
    </row>
    <row r="1679" spans="5:8">
      <c r="E1679" s="140" t="str">
        <f t="shared" si="26"/>
        <v/>
      </c>
      <c r="F1679" s="141" t="str">
        <f>IF(ISERROR(VLOOKUP(A1679,'Cadastro-Estoque'!A:J,1,FALSE)),"",VLOOKUP(A1679,'Cadastro-Estoque'!A:J,4,FALSE))</f>
        <v/>
      </c>
      <c r="G1679" s="141" t="str">
        <f>IF(ISBLANK(A1679),"",IF(ISERROR(VLOOKUP(A1679,'Cadastro-Estoque'!A:J,1,FALSE)),"Produto não cadastrado",VLOOKUP(A1679,'Cadastro-Estoque'!A:J,2,FALSE)))</f>
        <v/>
      </c>
      <c r="H1679" s="141" t="str">
        <f>IF(ISERROR(VLOOKUP(A1679,'Cadastro-Estoque'!A:J,1,FALSE)),"",VLOOKUP(A1679,'Cadastro-Estoque'!A:J,3,FALSE))</f>
        <v/>
      </c>
    </row>
    <row r="1680" spans="5:8">
      <c r="E1680" s="140" t="str">
        <f t="shared" si="26"/>
        <v/>
      </c>
      <c r="F1680" s="141" t="str">
        <f>IF(ISERROR(VLOOKUP(A1680,'Cadastro-Estoque'!A:J,1,FALSE)),"",VLOOKUP(A1680,'Cadastro-Estoque'!A:J,4,FALSE))</f>
        <v/>
      </c>
      <c r="G1680" s="141" t="str">
        <f>IF(ISBLANK(A1680),"",IF(ISERROR(VLOOKUP(A1680,'Cadastro-Estoque'!A:J,1,FALSE)),"Produto não cadastrado",VLOOKUP(A1680,'Cadastro-Estoque'!A:J,2,FALSE)))</f>
        <v/>
      </c>
      <c r="H1680" s="141" t="str">
        <f>IF(ISERROR(VLOOKUP(A1680,'Cadastro-Estoque'!A:J,1,FALSE)),"",VLOOKUP(A1680,'Cadastro-Estoque'!A:J,3,FALSE))</f>
        <v/>
      </c>
    </row>
    <row r="1681" spans="5:8">
      <c r="E1681" s="140" t="str">
        <f t="shared" si="26"/>
        <v/>
      </c>
      <c r="F1681" s="141" t="str">
        <f>IF(ISERROR(VLOOKUP(A1681,'Cadastro-Estoque'!A:J,1,FALSE)),"",VLOOKUP(A1681,'Cadastro-Estoque'!A:J,4,FALSE))</f>
        <v/>
      </c>
      <c r="G1681" s="141" t="str">
        <f>IF(ISBLANK(A1681),"",IF(ISERROR(VLOOKUP(A1681,'Cadastro-Estoque'!A:J,1,FALSE)),"Produto não cadastrado",VLOOKUP(A1681,'Cadastro-Estoque'!A:J,2,FALSE)))</f>
        <v/>
      </c>
      <c r="H1681" s="141" t="str">
        <f>IF(ISERROR(VLOOKUP(A1681,'Cadastro-Estoque'!A:J,1,FALSE)),"",VLOOKUP(A1681,'Cadastro-Estoque'!A:J,3,FALSE))</f>
        <v/>
      </c>
    </row>
    <row r="1682" spans="5:8">
      <c r="E1682" s="140" t="str">
        <f t="shared" si="26"/>
        <v/>
      </c>
      <c r="F1682" s="141" t="str">
        <f>IF(ISERROR(VLOOKUP(A1682,'Cadastro-Estoque'!A:J,1,FALSE)),"",VLOOKUP(A1682,'Cadastro-Estoque'!A:J,4,FALSE))</f>
        <v/>
      </c>
      <c r="G1682" s="141" t="str">
        <f>IF(ISBLANK(A1682),"",IF(ISERROR(VLOOKUP(A1682,'Cadastro-Estoque'!A:J,1,FALSE)),"Produto não cadastrado",VLOOKUP(A1682,'Cadastro-Estoque'!A:J,2,FALSE)))</f>
        <v/>
      </c>
      <c r="H1682" s="141" t="str">
        <f>IF(ISERROR(VLOOKUP(A1682,'Cadastro-Estoque'!A:J,1,FALSE)),"",VLOOKUP(A1682,'Cadastro-Estoque'!A:J,3,FALSE))</f>
        <v/>
      </c>
    </row>
    <row r="1683" spans="5:8">
      <c r="E1683" s="140" t="str">
        <f t="shared" si="26"/>
        <v/>
      </c>
      <c r="F1683" s="141" t="str">
        <f>IF(ISERROR(VLOOKUP(A1683,'Cadastro-Estoque'!A:J,1,FALSE)),"",VLOOKUP(A1683,'Cadastro-Estoque'!A:J,4,FALSE))</f>
        <v/>
      </c>
      <c r="G1683" s="141" t="str">
        <f>IF(ISBLANK(A1683),"",IF(ISERROR(VLOOKUP(A1683,'Cadastro-Estoque'!A:J,1,FALSE)),"Produto não cadastrado",VLOOKUP(A1683,'Cadastro-Estoque'!A:J,2,FALSE)))</f>
        <v/>
      </c>
      <c r="H1683" s="141" t="str">
        <f>IF(ISERROR(VLOOKUP(A1683,'Cadastro-Estoque'!A:J,1,FALSE)),"",VLOOKUP(A1683,'Cadastro-Estoque'!A:J,3,FALSE))</f>
        <v/>
      </c>
    </row>
    <row r="1684" spans="5:8">
      <c r="E1684" s="140" t="str">
        <f t="shared" si="26"/>
        <v/>
      </c>
      <c r="F1684" s="141" t="str">
        <f>IF(ISERROR(VLOOKUP(A1684,'Cadastro-Estoque'!A:J,1,FALSE)),"",VLOOKUP(A1684,'Cadastro-Estoque'!A:J,4,FALSE))</f>
        <v/>
      </c>
      <c r="G1684" s="141" t="str">
        <f>IF(ISBLANK(A1684),"",IF(ISERROR(VLOOKUP(A1684,'Cadastro-Estoque'!A:J,1,FALSE)),"Produto não cadastrado",VLOOKUP(A1684,'Cadastro-Estoque'!A:J,2,FALSE)))</f>
        <v/>
      </c>
      <c r="H1684" s="141" t="str">
        <f>IF(ISERROR(VLOOKUP(A1684,'Cadastro-Estoque'!A:J,1,FALSE)),"",VLOOKUP(A1684,'Cadastro-Estoque'!A:J,3,FALSE))</f>
        <v/>
      </c>
    </row>
    <row r="1685" spans="5:8">
      <c r="E1685" s="140" t="str">
        <f t="shared" si="26"/>
        <v/>
      </c>
      <c r="F1685" s="141" t="str">
        <f>IF(ISERROR(VLOOKUP(A1685,'Cadastro-Estoque'!A:J,1,FALSE)),"",VLOOKUP(A1685,'Cadastro-Estoque'!A:J,4,FALSE))</f>
        <v/>
      </c>
      <c r="G1685" s="141" t="str">
        <f>IF(ISBLANK(A1685),"",IF(ISERROR(VLOOKUP(A1685,'Cadastro-Estoque'!A:J,1,FALSE)),"Produto não cadastrado",VLOOKUP(A1685,'Cadastro-Estoque'!A:J,2,FALSE)))</f>
        <v/>
      </c>
      <c r="H1685" s="141" t="str">
        <f>IF(ISERROR(VLOOKUP(A1685,'Cadastro-Estoque'!A:J,1,FALSE)),"",VLOOKUP(A1685,'Cadastro-Estoque'!A:J,3,FALSE))</f>
        <v/>
      </c>
    </row>
    <row r="1686" spans="5:8">
      <c r="E1686" s="140" t="str">
        <f t="shared" si="26"/>
        <v/>
      </c>
      <c r="F1686" s="141" t="str">
        <f>IF(ISERROR(VLOOKUP(A1686,'Cadastro-Estoque'!A:J,1,FALSE)),"",VLOOKUP(A1686,'Cadastro-Estoque'!A:J,4,FALSE))</f>
        <v/>
      </c>
      <c r="G1686" s="141" t="str">
        <f>IF(ISBLANK(A1686),"",IF(ISERROR(VLOOKUP(A1686,'Cadastro-Estoque'!A:J,1,FALSE)),"Produto não cadastrado",VLOOKUP(A1686,'Cadastro-Estoque'!A:J,2,FALSE)))</f>
        <v/>
      </c>
      <c r="H1686" s="141" t="str">
        <f>IF(ISERROR(VLOOKUP(A1686,'Cadastro-Estoque'!A:J,1,FALSE)),"",VLOOKUP(A1686,'Cadastro-Estoque'!A:J,3,FALSE))</f>
        <v/>
      </c>
    </row>
    <row r="1687" spans="5:8">
      <c r="E1687" s="140" t="str">
        <f t="shared" si="26"/>
        <v/>
      </c>
      <c r="F1687" s="141" t="str">
        <f>IF(ISERROR(VLOOKUP(A1687,'Cadastro-Estoque'!A:J,1,FALSE)),"",VLOOKUP(A1687,'Cadastro-Estoque'!A:J,4,FALSE))</f>
        <v/>
      </c>
      <c r="G1687" s="141" t="str">
        <f>IF(ISBLANK(A1687),"",IF(ISERROR(VLOOKUP(A1687,'Cadastro-Estoque'!A:J,1,FALSE)),"Produto não cadastrado",VLOOKUP(A1687,'Cadastro-Estoque'!A:J,2,FALSE)))</f>
        <v/>
      </c>
      <c r="H1687" s="141" t="str">
        <f>IF(ISERROR(VLOOKUP(A1687,'Cadastro-Estoque'!A:J,1,FALSE)),"",VLOOKUP(A1687,'Cadastro-Estoque'!A:J,3,FALSE))</f>
        <v/>
      </c>
    </row>
    <row r="1688" spans="5:8">
      <c r="E1688" s="140" t="str">
        <f t="shared" si="26"/>
        <v/>
      </c>
      <c r="F1688" s="141" t="str">
        <f>IF(ISERROR(VLOOKUP(A1688,'Cadastro-Estoque'!A:J,1,FALSE)),"",VLOOKUP(A1688,'Cadastro-Estoque'!A:J,4,FALSE))</f>
        <v/>
      </c>
      <c r="G1688" s="141" t="str">
        <f>IF(ISBLANK(A1688),"",IF(ISERROR(VLOOKUP(A1688,'Cadastro-Estoque'!A:J,1,FALSE)),"Produto não cadastrado",VLOOKUP(A1688,'Cadastro-Estoque'!A:J,2,FALSE)))</f>
        <v/>
      </c>
      <c r="H1688" s="141" t="str">
        <f>IF(ISERROR(VLOOKUP(A1688,'Cadastro-Estoque'!A:J,1,FALSE)),"",VLOOKUP(A1688,'Cadastro-Estoque'!A:J,3,FALSE))</f>
        <v/>
      </c>
    </row>
    <row r="1689" spans="5:8">
      <c r="E1689" s="140" t="str">
        <f t="shared" si="26"/>
        <v/>
      </c>
      <c r="F1689" s="141" t="str">
        <f>IF(ISERROR(VLOOKUP(A1689,'Cadastro-Estoque'!A:J,1,FALSE)),"",VLOOKUP(A1689,'Cadastro-Estoque'!A:J,4,FALSE))</f>
        <v/>
      </c>
      <c r="G1689" s="141" t="str">
        <f>IF(ISBLANK(A1689),"",IF(ISERROR(VLOOKUP(A1689,'Cadastro-Estoque'!A:J,1,FALSE)),"Produto não cadastrado",VLOOKUP(A1689,'Cadastro-Estoque'!A:J,2,FALSE)))</f>
        <v/>
      </c>
      <c r="H1689" s="141" t="str">
        <f>IF(ISERROR(VLOOKUP(A1689,'Cadastro-Estoque'!A:J,1,FALSE)),"",VLOOKUP(A1689,'Cadastro-Estoque'!A:J,3,FALSE))</f>
        <v/>
      </c>
    </row>
    <row r="1690" spans="5:8">
      <c r="E1690" s="140" t="str">
        <f t="shared" si="26"/>
        <v/>
      </c>
      <c r="F1690" s="141" t="str">
        <f>IF(ISERROR(VLOOKUP(A1690,'Cadastro-Estoque'!A:J,1,FALSE)),"",VLOOKUP(A1690,'Cadastro-Estoque'!A:J,4,FALSE))</f>
        <v/>
      </c>
      <c r="G1690" s="141" t="str">
        <f>IF(ISBLANK(A1690),"",IF(ISERROR(VLOOKUP(A1690,'Cadastro-Estoque'!A:J,1,FALSE)),"Produto não cadastrado",VLOOKUP(A1690,'Cadastro-Estoque'!A:J,2,FALSE)))</f>
        <v/>
      </c>
      <c r="H1690" s="141" t="str">
        <f>IF(ISERROR(VLOOKUP(A1690,'Cadastro-Estoque'!A:J,1,FALSE)),"",VLOOKUP(A1690,'Cadastro-Estoque'!A:J,3,FALSE))</f>
        <v/>
      </c>
    </row>
    <row r="1691" spans="5:8">
      <c r="E1691" s="140" t="str">
        <f t="shared" si="26"/>
        <v/>
      </c>
      <c r="F1691" s="141" t="str">
        <f>IF(ISERROR(VLOOKUP(A1691,'Cadastro-Estoque'!A:J,1,FALSE)),"",VLOOKUP(A1691,'Cadastro-Estoque'!A:J,4,FALSE))</f>
        <v/>
      </c>
      <c r="G1691" s="141" t="str">
        <f>IF(ISBLANK(A1691),"",IF(ISERROR(VLOOKUP(A1691,'Cadastro-Estoque'!A:J,1,FALSE)),"Produto não cadastrado",VLOOKUP(A1691,'Cadastro-Estoque'!A:J,2,FALSE)))</f>
        <v/>
      </c>
      <c r="H1691" s="141" t="str">
        <f>IF(ISERROR(VLOOKUP(A1691,'Cadastro-Estoque'!A:J,1,FALSE)),"",VLOOKUP(A1691,'Cadastro-Estoque'!A:J,3,FALSE))</f>
        <v/>
      </c>
    </row>
    <row r="1692" spans="5:8">
      <c r="E1692" s="140" t="str">
        <f t="shared" si="26"/>
        <v/>
      </c>
      <c r="F1692" s="141" t="str">
        <f>IF(ISERROR(VLOOKUP(A1692,'Cadastro-Estoque'!A:J,1,FALSE)),"",VLOOKUP(A1692,'Cadastro-Estoque'!A:J,4,FALSE))</f>
        <v/>
      </c>
      <c r="G1692" s="141" t="str">
        <f>IF(ISBLANK(A1692),"",IF(ISERROR(VLOOKUP(A1692,'Cadastro-Estoque'!A:J,1,FALSE)),"Produto não cadastrado",VLOOKUP(A1692,'Cadastro-Estoque'!A:J,2,FALSE)))</f>
        <v/>
      </c>
      <c r="H1692" s="141" t="str">
        <f>IF(ISERROR(VLOOKUP(A1692,'Cadastro-Estoque'!A:J,1,FALSE)),"",VLOOKUP(A1692,'Cadastro-Estoque'!A:J,3,FALSE))</f>
        <v/>
      </c>
    </row>
    <row r="1693" spans="5:8">
      <c r="E1693" s="140" t="str">
        <f t="shared" si="26"/>
        <v/>
      </c>
      <c r="F1693" s="141" t="str">
        <f>IF(ISERROR(VLOOKUP(A1693,'Cadastro-Estoque'!A:J,1,FALSE)),"",VLOOKUP(A1693,'Cadastro-Estoque'!A:J,4,FALSE))</f>
        <v/>
      </c>
      <c r="G1693" s="141" t="str">
        <f>IF(ISBLANK(A1693),"",IF(ISERROR(VLOOKUP(A1693,'Cadastro-Estoque'!A:J,1,FALSE)),"Produto não cadastrado",VLOOKUP(A1693,'Cadastro-Estoque'!A:J,2,FALSE)))</f>
        <v/>
      </c>
      <c r="H1693" s="141" t="str">
        <f>IF(ISERROR(VLOOKUP(A1693,'Cadastro-Estoque'!A:J,1,FALSE)),"",VLOOKUP(A1693,'Cadastro-Estoque'!A:J,3,FALSE))</f>
        <v/>
      </c>
    </row>
    <row r="1694" spans="5:8">
      <c r="E1694" s="140" t="str">
        <f t="shared" si="26"/>
        <v/>
      </c>
      <c r="F1694" s="141" t="str">
        <f>IF(ISERROR(VLOOKUP(A1694,'Cadastro-Estoque'!A:J,1,FALSE)),"",VLOOKUP(A1694,'Cadastro-Estoque'!A:J,4,FALSE))</f>
        <v/>
      </c>
      <c r="G1694" s="141" t="str">
        <f>IF(ISBLANK(A1694),"",IF(ISERROR(VLOOKUP(A1694,'Cadastro-Estoque'!A:J,1,FALSE)),"Produto não cadastrado",VLOOKUP(A1694,'Cadastro-Estoque'!A:J,2,FALSE)))</f>
        <v/>
      </c>
      <c r="H1694" s="141" t="str">
        <f>IF(ISERROR(VLOOKUP(A1694,'Cadastro-Estoque'!A:J,1,FALSE)),"",VLOOKUP(A1694,'Cadastro-Estoque'!A:J,3,FALSE))</f>
        <v/>
      </c>
    </row>
    <row r="1695" spans="5:8">
      <c r="E1695" s="140" t="str">
        <f t="shared" si="26"/>
        <v/>
      </c>
      <c r="F1695" s="141" t="str">
        <f>IF(ISERROR(VLOOKUP(A1695,'Cadastro-Estoque'!A:J,1,FALSE)),"",VLOOKUP(A1695,'Cadastro-Estoque'!A:J,4,FALSE))</f>
        <v/>
      </c>
      <c r="G1695" s="141" t="str">
        <f>IF(ISBLANK(A1695),"",IF(ISERROR(VLOOKUP(A1695,'Cadastro-Estoque'!A:J,1,FALSE)),"Produto não cadastrado",VLOOKUP(A1695,'Cadastro-Estoque'!A:J,2,FALSE)))</f>
        <v/>
      </c>
      <c r="H1695" s="141" t="str">
        <f>IF(ISERROR(VLOOKUP(A1695,'Cadastro-Estoque'!A:J,1,FALSE)),"",VLOOKUP(A1695,'Cadastro-Estoque'!A:J,3,FALSE))</f>
        <v/>
      </c>
    </row>
    <row r="1696" spans="5:8">
      <c r="E1696" s="140" t="str">
        <f t="shared" si="26"/>
        <v/>
      </c>
      <c r="F1696" s="141" t="str">
        <f>IF(ISERROR(VLOOKUP(A1696,'Cadastro-Estoque'!A:J,1,FALSE)),"",VLOOKUP(A1696,'Cadastro-Estoque'!A:J,4,FALSE))</f>
        <v/>
      </c>
      <c r="G1696" s="141" t="str">
        <f>IF(ISBLANK(A1696),"",IF(ISERROR(VLOOKUP(A1696,'Cadastro-Estoque'!A:J,1,FALSE)),"Produto não cadastrado",VLOOKUP(A1696,'Cadastro-Estoque'!A:J,2,FALSE)))</f>
        <v/>
      </c>
      <c r="H1696" s="141" t="str">
        <f>IF(ISERROR(VLOOKUP(A1696,'Cadastro-Estoque'!A:J,1,FALSE)),"",VLOOKUP(A1696,'Cadastro-Estoque'!A:J,3,FALSE))</f>
        <v/>
      </c>
    </row>
    <row r="1697" spans="5:8">
      <c r="E1697" s="140" t="str">
        <f t="shared" si="26"/>
        <v/>
      </c>
      <c r="F1697" s="141" t="str">
        <f>IF(ISERROR(VLOOKUP(A1697,'Cadastro-Estoque'!A:J,1,FALSE)),"",VLOOKUP(A1697,'Cadastro-Estoque'!A:J,4,FALSE))</f>
        <v/>
      </c>
      <c r="G1697" s="141" t="str">
        <f>IF(ISBLANK(A1697),"",IF(ISERROR(VLOOKUP(A1697,'Cadastro-Estoque'!A:J,1,FALSE)),"Produto não cadastrado",VLOOKUP(A1697,'Cadastro-Estoque'!A:J,2,FALSE)))</f>
        <v/>
      </c>
      <c r="H1697" s="141" t="str">
        <f>IF(ISERROR(VLOOKUP(A1697,'Cadastro-Estoque'!A:J,1,FALSE)),"",VLOOKUP(A1697,'Cadastro-Estoque'!A:J,3,FALSE))</f>
        <v/>
      </c>
    </row>
    <row r="1698" spans="5:8">
      <c r="E1698" s="140" t="str">
        <f t="shared" si="26"/>
        <v/>
      </c>
      <c r="F1698" s="141" t="str">
        <f>IF(ISERROR(VLOOKUP(A1698,'Cadastro-Estoque'!A:J,1,FALSE)),"",VLOOKUP(A1698,'Cadastro-Estoque'!A:J,4,FALSE))</f>
        <v/>
      </c>
      <c r="G1698" s="141" t="str">
        <f>IF(ISBLANK(A1698),"",IF(ISERROR(VLOOKUP(A1698,'Cadastro-Estoque'!A:J,1,FALSE)),"Produto não cadastrado",VLOOKUP(A1698,'Cadastro-Estoque'!A:J,2,FALSE)))</f>
        <v/>
      </c>
      <c r="H1698" s="141" t="str">
        <f>IF(ISERROR(VLOOKUP(A1698,'Cadastro-Estoque'!A:J,1,FALSE)),"",VLOOKUP(A1698,'Cadastro-Estoque'!A:J,3,FALSE))</f>
        <v/>
      </c>
    </row>
    <row r="1699" spans="5:8">
      <c r="E1699" s="140" t="str">
        <f t="shared" si="26"/>
        <v/>
      </c>
      <c r="F1699" s="141" t="str">
        <f>IF(ISERROR(VLOOKUP(A1699,'Cadastro-Estoque'!A:J,1,FALSE)),"",VLOOKUP(A1699,'Cadastro-Estoque'!A:J,4,FALSE))</f>
        <v/>
      </c>
      <c r="G1699" s="141" t="str">
        <f>IF(ISBLANK(A1699),"",IF(ISERROR(VLOOKUP(A1699,'Cadastro-Estoque'!A:J,1,FALSE)),"Produto não cadastrado",VLOOKUP(A1699,'Cadastro-Estoque'!A:J,2,FALSE)))</f>
        <v/>
      </c>
      <c r="H1699" s="141" t="str">
        <f>IF(ISERROR(VLOOKUP(A1699,'Cadastro-Estoque'!A:J,1,FALSE)),"",VLOOKUP(A1699,'Cadastro-Estoque'!A:J,3,FALSE))</f>
        <v/>
      </c>
    </row>
    <row r="1700" spans="5:8">
      <c r="E1700" s="140" t="str">
        <f t="shared" si="26"/>
        <v/>
      </c>
      <c r="F1700" s="141" t="str">
        <f>IF(ISERROR(VLOOKUP(A1700,'Cadastro-Estoque'!A:J,1,FALSE)),"",VLOOKUP(A1700,'Cadastro-Estoque'!A:J,4,FALSE))</f>
        <v/>
      </c>
      <c r="G1700" s="141" t="str">
        <f>IF(ISBLANK(A1700),"",IF(ISERROR(VLOOKUP(A1700,'Cadastro-Estoque'!A:J,1,FALSE)),"Produto não cadastrado",VLOOKUP(A1700,'Cadastro-Estoque'!A:J,2,FALSE)))</f>
        <v/>
      </c>
      <c r="H1700" s="141" t="str">
        <f>IF(ISERROR(VLOOKUP(A1700,'Cadastro-Estoque'!A:J,1,FALSE)),"",VLOOKUP(A1700,'Cadastro-Estoque'!A:J,3,FALSE))</f>
        <v/>
      </c>
    </row>
    <row r="1701" spans="5:8">
      <c r="E1701" s="140" t="str">
        <f t="shared" si="26"/>
        <v/>
      </c>
      <c r="F1701" s="141" t="str">
        <f>IF(ISERROR(VLOOKUP(A1701,'Cadastro-Estoque'!A:J,1,FALSE)),"",VLOOKUP(A1701,'Cadastro-Estoque'!A:J,4,FALSE))</f>
        <v/>
      </c>
      <c r="G1701" s="141" t="str">
        <f>IF(ISBLANK(A1701),"",IF(ISERROR(VLOOKUP(A1701,'Cadastro-Estoque'!A:J,1,FALSE)),"Produto não cadastrado",VLOOKUP(A1701,'Cadastro-Estoque'!A:J,2,FALSE)))</f>
        <v/>
      </c>
      <c r="H1701" s="141" t="str">
        <f>IF(ISERROR(VLOOKUP(A1701,'Cadastro-Estoque'!A:J,1,FALSE)),"",VLOOKUP(A1701,'Cadastro-Estoque'!A:J,3,FALSE))</f>
        <v/>
      </c>
    </row>
    <row r="1702" spans="5:8">
      <c r="E1702" s="140" t="str">
        <f t="shared" si="26"/>
        <v/>
      </c>
      <c r="F1702" s="141" t="str">
        <f>IF(ISERROR(VLOOKUP(A1702,'Cadastro-Estoque'!A:J,1,FALSE)),"",VLOOKUP(A1702,'Cadastro-Estoque'!A:J,4,FALSE))</f>
        <v/>
      </c>
      <c r="G1702" s="141" t="str">
        <f>IF(ISBLANK(A1702),"",IF(ISERROR(VLOOKUP(A1702,'Cadastro-Estoque'!A:J,1,FALSE)),"Produto não cadastrado",VLOOKUP(A1702,'Cadastro-Estoque'!A:J,2,FALSE)))</f>
        <v/>
      </c>
      <c r="H1702" s="141" t="str">
        <f>IF(ISERROR(VLOOKUP(A1702,'Cadastro-Estoque'!A:J,1,FALSE)),"",VLOOKUP(A1702,'Cadastro-Estoque'!A:J,3,FALSE))</f>
        <v/>
      </c>
    </row>
    <row r="1703" spans="5:8">
      <c r="E1703" s="140" t="str">
        <f t="shared" si="26"/>
        <v/>
      </c>
      <c r="F1703" s="141" t="str">
        <f>IF(ISERROR(VLOOKUP(A1703,'Cadastro-Estoque'!A:J,1,FALSE)),"",VLOOKUP(A1703,'Cadastro-Estoque'!A:J,4,FALSE))</f>
        <v/>
      </c>
      <c r="G1703" s="141" t="str">
        <f>IF(ISBLANK(A1703),"",IF(ISERROR(VLOOKUP(A1703,'Cadastro-Estoque'!A:J,1,FALSE)),"Produto não cadastrado",VLOOKUP(A1703,'Cadastro-Estoque'!A:J,2,FALSE)))</f>
        <v/>
      </c>
      <c r="H1703" s="141" t="str">
        <f>IF(ISERROR(VLOOKUP(A1703,'Cadastro-Estoque'!A:J,1,FALSE)),"",VLOOKUP(A1703,'Cadastro-Estoque'!A:J,3,FALSE))</f>
        <v/>
      </c>
    </row>
    <row r="1704" spans="5:8">
      <c r="E1704" s="140" t="str">
        <f t="shared" si="26"/>
        <v/>
      </c>
      <c r="F1704" s="141" t="str">
        <f>IF(ISERROR(VLOOKUP(A1704,'Cadastro-Estoque'!A:J,1,FALSE)),"",VLOOKUP(A1704,'Cadastro-Estoque'!A:J,4,FALSE))</f>
        <v/>
      </c>
      <c r="G1704" s="141" t="str">
        <f>IF(ISBLANK(A1704),"",IF(ISERROR(VLOOKUP(A1704,'Cadastro-Estoque'!A:J,1,FALSE)),"Produto não cadastrado",VLOOKUP(A1704,'Cadastro-Estoque'!A:J,2,FALSE)))</f>
        <v/>
      </c>
      <c r="H1704" s="141" t="str">
        <f>IF(ISERROR(VLOOKUP(A1704,'Cadastro-Estoque'!A:J,1,FALSE)),"",VLOOKUP(A1704,'Cadastro-Estoque'!A:J,3,FALSE))</f>
        <v/>
      </c>
    </row>
    <row r="1705" spans="5:8">
      <c r="E1705" s="140" t="str">
        <f t="shared" si="26"/>
        <v/>
      </c>
      <c r="F1705" s="141" t="str">
        <f>IF(ISERROR(VLOOKUP(A1705,'Cadastro-Estoque'!A:J,1,FALSE)),"",VLOOKUP(A1705,'Cadastro-Estoque'!A:J,4,FALSE))</f>
        <v/>
      </c>
      <c r="G1705" s="141" t="str">
        <f>IF(ISBLANK(A1705),"",IF(ISERROR(VLOOKUP(A1705,'Cadastro-Estoque'!A:J,1,FALSE)),"Produto não cadastrado",VLOOKUP(A1705,'Cadastro-Estoque'!A:J,2,FALSE)))</f>
        <v/>
      </c>
      <c r="H1705" s="141" t="str">
        <f>IF(ISERROR(VLOOKUP(A1705,'Cadastro-Estoque'!A:J,1,FALSE)),"",VLOOKUP(A1705,'Cadastro-Estoque'!A:J,3,FALSE))</f>
        <v/>
      </c>
    </row>
    <row r="1706" spans="5:8">
      <c r="E1706" s="140" t="str">
        <f t="shared" si="26"/>
        <v/>
      </c>
      <c r="F1706" s="141" t="str">
        <f>IF(ISERROR(VLOOKUP(A1706,'Cadastro-Estoque'!A:J,1,FALSE)),"",VLOOKUP(A1706,'Cadastro-Estoque'!A:J,4,FALSE))</f>
        <v/>
      </c>
      <c r="G1706" s="141" t="str">
        <f>IF(ISBLANK(A1706),"",IF(ISERROR(VLOOKUP(A1706,'Cadastro-Estoque'!A:J,1,FALSE)),"Produto não cadastrado",VLOOKUP(A1706,'Cadastro-Estoque'!A:J,2,FALSE)))</f>
        <v/>
      </c>
      <c r="H1706" s="141" t="str">
        <f>IF(ISERROR(VLOOKUP(A1706,'Cadastro-Estoque'!A:J,1,FALSE)),"",VLOOKUP(A1706,'Cadastro-Estoque'!A:J,3,FALSE))</f>
        <v/>
      </c>
    </row>
    <row r="1707" spans="5:8">
      <c r="E1707" s="140" t="str">
        <f t="shared" si="26"/>
        <v/>
      </c>
      <c r="F1707" s="141" t="str">
        <f>IF(ISERROR(VLOOKUP(A1707,'Cadastro-Estoque'!A:J,1,FALSE)),"",VLOOKUP(A1707,'Cadastro-Estoque'!A:J,4,FALSE))</f>
        <v/>
      </c>
      <c r="G1707" s="141" t="str">
        <f>IF(ISBLANK(A1707),"",IF(ISERROR(VLOOKUP(A1707,'Cadastro-Estoque'!A:J,1,FALSE)),"Produto não cadastrado",VLOOKUP(A1707,'Cadastro-Estoque'!A:J,2,FALSE)))</f>
        <v/>
      </c>
      <c r="H1707" s="141" t="str">
        <f>IF(ISERROR(VLOOKUP(A1707,'Cadastro-Estoque'!A:J,1,FALSE)),"",VLOOKUP(A1707,'Cadastro-Estoque'!A:J,3,FALSE))</f>
        <v/>
      </c>
    </row>
    <row r="1708" spans="5:8">
      <c r="E1708" s="140" t="str">
        <f t="shared" si="26"/>
        <v/>
      </c>
      <c r="F1708" s="141" t="str">
        <f>IF(ISERROR(VLOOKUP(A1708,'Cadastro-Estoque'!A:J,1,FALSE)),"",VLOOKUP(A1708,'Cadastro-Estoque'!A:J,4,FALSE))</f>
        <v/>
      </c>
      <c r="G1708" s="141" t="str">
        <f>IF(ISBLANK(A1708),"",IF(ISERROR(VLOOKUP(A1708,'Cadastro-Estoque'!A:J,1,FALSE)),"Produto não cadastrado",VLOOKUP(A1708,'Cadastro-Estoque'!A:J,2,FALSE)))</f>
        <v/>
      </c>
      <c r="H1708" s="141" t="str">
        <f>IF(ISERROR(VLOOKUP(A1708,'Cadastro-Estoque'!A:J,1,FALSE)),"",VLOOKUP(A1708,'Cadastro-Estoque'!A:J,3,FALSE))</f>
        <v/>
      </c>
    </row>
    <row r="1709" spans="5:8">
      <c r="E1709" s="140" t="str">
        <f t="shared" si="26"/>
        <v/>
      </c>
      <c r="F1709" s="141" t="str">
        <f>IF(ISERROR(VLOOKUP(A1709,'Cadastro-Estoque'!A:J,1,FALSE)),"",VLOOKUP(A1709,'Cadastro-Estoque'!A:J,4,FALSE))</f>
        <v/>
      </c>
      <c r="G1709" s="141" t="str">
        <f>IF(ISBLANK(A1709),"",IF(ISERROR(VLOOKUP(A1709,'Cadastro-Estoque'!A:J,1,FALSE)),"Produto não cadastrado",VLOOKUP(A1709,'Cadastro-Estoque'!A:J,2,FALSE)))</f>
        <v/>
      </c>
      <c r="H1709" s="141" t="str">
        <f>IF(ISERROR(VLOOKUP(A1709,'Cadastro-Estoque'!A:J,1,FALSE)),"",VLOOKUP(A1709,'Cadastro-Estoque'!A:J,3,FALSE))</f>
        <v/>
      </c>
    </row>
    <row r="1710" spans="5:8">
      <c r="E1710" s="140" t="str">
        <f t="shared" si="26"/>
        <v/>
      </c>
      <c r="F1710" s="141" t="str">
        <f>IF(ISERROR(VLOOKUP(A1710,'Cadastro-Estoque'!A:J,1,FALSE)),"",VLOOKUP(A1710,'Cadastro-Estoque'!A:J,4,FALSE))</f>
        <v/>
      </c>
      <c r="G1710" s="141" t="str">
        <f>IF(ISBLANK(A1710),"",IF(ISERROR(VLOOKUP(A1710,'Cadastro-Estoque'!A:J,1,FALSE)),"Produto não cadastrado",VLOOKUP(A1710,'Cadastro-Estoque'!A:J,2,FALSE)))</f>
        <v/>
      </c>
      <c r="H1710" s="141" t="str">
        <f>IF(ISERROR(VLOOKUP(A1710,'Cadastro-Estoque'!A:J,1,FALSE)),"",VLOOKUP(A1710,'Cadastro-Estoque'!A:J,3,FALSE))</f>
        <v/>
      </c>
    </row>
    <row r="1711" spans="5:8">
      <c r="E1711" s="140" t="str">
        <f t="shared" si="26"/>
        <v/>
      </c>
      <c r="F1711" s="141" t="str">
        <f>IF(ISERROR(VLOOKUP(A1711,'Cadastro-Estoque'!A:J,1,FALSE)),"",VLOOKUP(A1711,'Cadastro-Estoque'!A:J,4,FALSE))</f>
        <v/>
      </c>
      <c r="G1711" s="141" t="str">
        <f>IF(ISBLANK(A1711),"",IF(ISERROR(VLOOKUP(A1711,'Cadastro-Estoque'!A:J,1,FALSE)),"Produto não cadastrado",VLOOKUP(A1711,'Cadastro-Estoque'!A:J,2,FALSE)))</f>
        <v/>
      </c>
      <c r="H1711" s="141" t="str">
        <f>IF(ISERROR(VLOOKUP(A1711,'Cadastro-Estoque'!A:J,1,FALSE)),"",VLOOKUP(A1711,'Cadastro-Estoque'!A:J,3,FALSE))</f>
        <v/>
      </c>
    </row>
    <row r="1712" spans="5:8">
      <c r="E1712" s="140" t="str">
        <f t="shared" si="26"/>
        <v/>
      </c>
      <c r="F1712" s="141" t="str">
        <f>IF(ISERROR(VLOOKUP(A1712,'Cadastro-Estoque'!A:J,1,FALSE)),"",VLOOKUP(A1712,'Cadastro-Estoque'!A:J,4,FALSE))</f>
        <v/>
      </c>
      <c r="G1712" s="141" t="str">
        <f>IF(ISBLANK(A1712),"",IF(ISERROR(VLOOKUP(A1712,'Cadastro-Estoque'!A:J,1,FALSE)),"Produto não cadastrado",VLOOKUP(A1712,'Cadastro-Estoque'!A:J,2,FALSE)))</f>
        <v/>
      </c>
      <c r="H1712" s="141" t="str">
        <f>IF(ISERROR(VLOOKUP(A1712,'Cadastro-Estoque'!A:J,1,FALSE)),"",VLOOKUP(A1712,'Cadastro-Estoque'!A:J,3,FALSE))</f>
        <v/>
      </c>
    </row>
    <row r="1713" spans="5:8">
      <c r="E1713" s="140" t="str">
        <f t="shared" si="26"/>
        <v/>
      </c>
      <c r="F1713" s="141" t="str">
        <f>IF(ISERROR(VLOOKUP(A1713,'Cadastro-Estoque'!A:J,1,FALSE)),"",VLOOKUP(A1713,'Cadastro-Estoque'!A:J,4,FALSE))</f>
        <v/>
      </c>
      <c r="G1713" s="141" t="str">
        <f>IF(ISBLANK(A1713),"",IF(ISERROR(VLOOKUP(A1713,'Cadastro-Estoque'!A:J,1,FALSE)),"Produto não cadastrado",VLOOKUP(A1713,'Cadastro-Estoque'!A:J,2,FALSE)))</f>
        <v/>
      </c>
      <c r="H1713" s="141" t="str">
        <f>IF(ISERROR(VLOOKUP(A1713,'Cadastro-Estoque'!A:J,1,FALSE)),"",VLOOKUP(A1713,'Cadastro-Estoque'!A:J,3,FALSE))</f>
        <v/>
      </c>
    </row>
    <row r="1714" spans="5:8">
      <c r="E1714" s="140" t="str">
        <f t="shared" si="26"/>
        <v/>
      </c>
      <c r="F1714" s="141" t="str">
        <f>IF(ISERROR(VLOOKUP(A1714,'Cadastro-Estoque'!A:J,1,FALSE)),"",VLOOKUP(A1714,'Cadastro-Estoque'!A:J,4,FALSE))</f>
        <v/>
      </c>
      <c r="G1714" s="141" t="str">
        <f>IF(ISBLANK(A1714),"",IF(ISERROR(VLOOKUP(A1714,'Cadastro-Estoque'!A:J,1,FALSE)),"Produto não cadastrado",VLOOKUP(A1714,'Cadastro-Estoque'!A:J,2,FALSE)))</f>
        <v/>
      </c>
      <c r="H1714" s="141" t="str">
        <f>IF(ISERROR(VLOOKUP(A1714,'Cadastro-Estoque'!A:J,1,FALSE)),"",VLOOKUP(A1714,'Cadastro-Estoque'!A:J,3,FALSE))</f>
        <v/>
      </c>
    </row>
    <row r="1715" spans="5:8">
      <c r="E1715" s="140" t="str">
        <f t="shared" si="26"/>
        <v/>
      </c>
      <c r="F1715" s="141" t="str">
        <f>IF(ISERROR(VLOOKUP(A1715,'Cadastro-Estoque'!A:J,1,FALSE)),"",VLOOKUP(A1715,'Cadastro-Estoque'!A:J,4,FALSE))</f>
        <v/>
      </c>
      <c r="G1715" s="141" t="str">
        <f>IF(ISBLANK(A1715),"",IF(ISERROR(VLOOKUP(A1715,'Cadastro-Estoque'!A:J,1,FALSE)),"Produto não cadastrado",VLOOKUP(A1715,'Cadastro-Estoque'!A:J,2,FALSE)))</f>
        <v/>
      </c>
      <c r="H1715" s="141" t="str">
        <f>IF(ISERROR(VLOOKUP(A1715,'Cadastro-Estoque'!A:J,1,FALSE)),"",VLOOKUP(A1715,'Cadastro-Estoque'!A:J,3,FALSE))</f>
        <v/>
      </c>
    </row>
    <row r="1716" spans="5:8">
      <c r="E1716" s="140" t="str">
        <f t="shared" si="26"/>
        <v/>
      </c>
      <c r="F1716" s="141" t="str">
        <f>IF(ISERROR(VLOOKUP(A1716,'Cadastro-Estoque'!A:J,1,FALSE)),"",VLOOKUP(A1716,'Cadastro-Estoque'!A:J,4,FALSE))</f>
        <v/>
      </c>
      <c r="G1716" s="141" t="str">
        <f>IF(ISBLANK(A1716),"",IF(ISERROR(VLOOKUP(A1716,'Cadastro-Estoque'!A:J,1,FALSE)),"Produto não cadastrado",VLOOKUP(A1716,'Cadastro-Estoque'!A:J,2,FALSE)))</f>
        <v/>
      </c>
      <c r="H1716" s="141" t="str">
        <f>IF(ISERROR(VLOOKUP(A1716,'Cadastro-Estoque'!A:J,1,FALSE)),"",VLOOKUP(A1716,'Cadastro-Estoque'!A:J,3,FALSE))</f>
        <v/>
      </c>
    </row>
    <row r="1717" spans="5:8">
      <c r="E1717" s="140" t="str">
        <f t="shared" si="26"/>
        <v/>
      </c>
      <c r="F1717" s="141" t="str">
        <f>IF(ISERROR(VLOOKUP(A1717,'Cadastro-Estoque'!A:J,1,FALSE)),"",VLOOKUP(A1717,'Cadastro-Estoque'!A:J,4,FALSE))</f>
        <v/>
      </c>
      <c r="G1717" s="141" t="str">
        <f>IF(ISBLANK(A1717),"",IF(ISERROR(VLOOKUP(A1717,'Cadastro-Estoque'!A:J,1,FALSE)),"Produto não cadastrado",VLOOKUP(A1717,'Cadastro-Estoque'!A:J,2,FALSE)))</f>
        <v/>
      </c>
      <c r="H1717" s="141" t="str">
        <f>IF(ISERROR(VLOOKUP(A1717,'Cadastro-Estoque'!A:J,1,FALSE)),"",VLOOKUP(A1717,'Cadastro-Estoque'!A:J,3,FALSE))</f>
        <v/>
      </c>
    </row>
    <row r="1718" spans="5:8">
      <c r="E1718" s="140" t="str">
        <f t="shared" si="26"/>
        <v/>
      </c>
      <c r="F1718" s="141" t="str">
        <f>IF(ISERROR(VLOOKUP(A1718,'Cadastro-Estoque'!A:J,1,FALSE)),"",VLOOKUP(A1718,'Cadastro-Estoque'!A:J,4,FALSE))</f>
        <v/>
      </c>
      <c r="G1718" s="141" t="str">
        <f>IF(ISBLANK(A1718),"",IF(ISERROR(VLOOKUP(A1718,'Cadastro-Estoque'!A:J,1,FALSE)),"Produto não cadastrado",VLOOKUP(A1718,'Cadastro-Estoque'!A:J,2,FALSE)))</f>
        <v/>
      </c>
      <c r="H1718" s="141" t="str">
        <f>IF(ISERROR(VLOOKUP(A1718,'Cadastro-Estoque'!A:J,1,FALSE)),"",VLOOKUP(A1718,'Cadastro-Estoque'!A:J,3,FALSE))</f>
        <v/>
      </c>
    </row>
    <row r="1719" spans="5:8">
      <c r="E1719" s="140" t="str">
        <f t="shared" si="26"/>
        <v/>
      </c>
      <c r="F1719" s="141" t="str">
        <f>IF(ISERROR(VLOOKUP(A1719,'Cadastro-Estoque'!A:J,1,FALSE)),"",VLOOKUP(A1719,'Cadastro-Estoque'!A:J,4,FALSE))</f>
        <v/>
      </c>
      <c r="G1719" s="141" t="str">
        <f>IF(ISBLANK(A1719),"",IF(ISERROR(VLOOKUP(A1719,'Cadastro-Estoque'!A:J,1,FALSE)),"Produto não cadastrado",VLOOKUP(A1719,'Cadastro-Estoque'!A:J,2,FALSE)))</f>
        <v/>
      </c>
      <c r="H1719" s="141" t="str">
        <f>IF(ISERROR(VLOOKUP(A1719,'Cadastro-Estoque'!A:J,1,FALSE)),"",VLOOKUP(A1719,'Cadastro-Estoque'!A:J,3,FALSE))</f>
        <v/>
      </c>
    </row>
    <row r="1720" spans="5:8">
      <c r="E1720" s="140" t="str">
        <f t="shared" si="26"/>
        <v/>
      </c>
      <c r="F1720" s="141" t="str">
        <f>IF(ISERROR(VLOOKUP(A1720,'Cadastro-Estoque'!A:J,1,FALSE)),"",VLOOKUP(A1720,'Cadastro-Estoque'!A:J,4,FALSE))</f>
        <v/>
      </c>
      <c r="G1720" s="141" t="str">
        <f>IF(ISBLANK(A1720),"",IF(ISERROR(VLOOKUP(A1720,'Cadastro-Estoque'!A:J,1,FALSE)),"Produto não cadastrado",VLOOKUP(A1720,'Cadastro-Estoque'!A:J,2,FALSE)))</f>
        <v/>
      </c>
      <c r="H1720" s="141" t="str">
        <f>IF(ISERROR(VLOOKUP(A1720,'Cadastro-Estoque'!A:J,1,FALSE)),"",VLOOKUP(A1720,'Cadastro-Estoque'!A:J,3,FALSE))</f>
        <v/>
      </c>
    </row>
    <row r="1721" spans="5:8">
      <c r="E1721" s="140" t="str">
        <f t="shared" si="26"/>
        <v/>
      </c>
      <c r="F1721" s="141" t="str">
        <f>IF(ISERROR(VLOOKUP(A1721,'Cadastro-Estoque'!A:J,1,FALSE)),"",VLOOKUP(A1721,'Cadastro-Estoque'!A:J,4,FALSE))</f>
        <v/>
      </c>
      <c r="G1721" s="141" t="str">
        <f>IF(ISBLANK(A1721),"",IF(ISERROR(VLOOKUP(A1721,'Cadastro-Estoque'!A:J,1,FALSE)),"Produto não cadastrado",VLOOKUP(A1721,'Cadastro-Estoque'!A:J,2,FALSE)))</f>
        <v/>
      </c>
      <c r="H1721" s="141" t="str">
        <f>IF(ISERROR(VLOOKUP(A1721,'Cadastro-Estoque'!A:J,1,FALSE)),"",VLOOKUP(A1721,'Cadastro-Estoque'!A:J,3,FALSE))</f>
        <v/>
      </c>
    </row>
    <row r="1722" spans="5:8">
      <c r="E1722" s="140" t="str">
        <f t="shared" si="26"/>
        <v/>
      </c>
      <c r="F1722" s="141" t="str">
        <f>IF(ISERROR(VLOOKUP(A1722,'Cadastro-Estoque'!A:J,1,FALSE)),"",VLOOKUP(A1722,'Cadastro-Estoque'!A:J,4,FALSE))</f>
        <v/>
      </c>
      <c r="G1722" s="141" t="str">
        <f>IF(ISBLANK(A1722),"",IF(ISERROR(VLOOKUP(A1722,'Cadastro-Estoque'!A:J,1,FALSE)),"Produto não cadastrado",VLOOKUP(A1722,'Cadastro-Estoque'!A:J,2,FALSE)))</f>
        <v/>
      </c>
      <c r="H1722" s="141" t="str">
        <f>IF(ISERROR(VLOOKUP(A1722,'Cadastro-Estoque'!A:J,1,FALSE)),"",VLOOKUP(A1722,'Cadastro-Estoque'!A:J,3,FALSE))</f>
        <v/>
      </c>
    </row>
    <row r="1723" spans="5:8">
      <c r="E1723" s="140" t="str">
        <f t="shared" si="26"/>
        <v/>
      </c>
      <c r="F1723" s="141" t="str">
        <f>IF(ISERROR(VLOOKUP(A1723,'Cadastro-Estoque'!A:J,1,FALSE)),"",VLOOKUP(A1723,'Cadastro-Estoque'!A:J,4,FALSE))</f>
        <v/>
      </c>
      <c r="G1723" s="141" t="str">
        <f>IF(ISBLANK(A1723),"",IF(ISERROR(VLOOKUP(A1723,'Cadastro-Estoque'!A:J,1,FALSE)),"Produto não cadastrado",VLOOKUP(A1723,'Cadastro-Estoque'!A:J,2,FALSE)))</f>
        <v/>
      </c>
      <c r="H1723" s="141" t="str">
        <f>IF(ISERROR(VLOOKUP(A1723,'Cadastro-Estoque'!A:J,1,FALSE)),"",VLOOKUP(A1723,'Cadastro-Estoque'!A:J,3,FALSE))</f>
        <v/>
      </c>
    </row>
    <row r="1724" spans="5:8">
      <c r="E1724" s="140" t="str">
        <f t="shared" si="26"/>
        <v/>
      </c>
      <c r="F1724" s="141" t="str">
        <f>IF(ISERROR(VLOOKUP(A1724,'Cadastro-Estoque'!A:J,1,FALSE)),"",VLOOKUP(A1724,'Cadastro-Estoque'!A:J,4,FALSE))</f>
        <v/>
      </c>
      <c r="G1724" s="141" t="str">
        <f>IF(ISBLANK(A1724),"",IF(ISERROR(VLOOKUP(A1724,'Cadastro-Estoque'!A:J,1,FALSE)),"Produto não cadastrado",VLOOKUP(A1724,'Cadastro-Estoque'!A:J,2,FALSE)))</f>
        <v/>
      </c>
      <c r="H1724" s="141" t="str">
        <f>IF(ISERROR(VLOOKUP(A1724,'Cadastro-Estoque'!A:J,1,FALSE)),"",VLOOKUP(A1724,'Cadastro-Estoque'!A:J,3,FALSE))</f>
        <v/>
      </c>
    </row>
    <row r="1725" spans="5:8">
      <c r="E1725" s="140" t="str">
        <f t="shared" si="26"/>
        <v/>
      </c>
      <c r="F1725" s="141" t="str">
        <f>IF(ISERROR(VLOOKUP(A1725,'Cadastro-Estoque'!A:J,1,FALSE)),"",VLOOKUP(A1725,'Cadastro-Estoque'!A:J,4,FALSE))</f>
        <v/>
      </c>
      <c r="G1725" s="141" t="str">
        <f>IF(ISBLANK(A1725),"",IF(ISERROR(VLOOKUP(A1725,'Cadastro-Estoque'!A:J,1,FALSE)),"Produto não cadastrado",VLOOKUP(A1725,'Cadastro-Estoque'!A:J,2,FALSE)))</f>
        <v/>
      </c>
      <c r="H1725" s="141" t="str">
        <f>IF(ISERROR(VLOOKUP(A1725,'Cadastro-Estoque'!A:J,1,FALSE)),"",VLOOKUP(A1725,'Cadastro-Estoque'!A:J,3,FALSE))</f>
        <v/>
      </c>
    </row>
    <row r="1726" spans="5:8">
      <c r="E1726" s="140" t="str">
        <f t="shared" si="26"/>
        <v/>
      </c>
      <c r="F1726" s="141" t="str">
        <f>IF(ISERROR(VLOOKUP(A1726,'Cadastro-Estoque'!A:J,1,FALSE)),"",VLOOKUP(A1726,'Cadastro-Estoque'!A:J,4,FALSE))</f>
        <v/>
      </c>
      <c r="G1726" s="141" t="str">
        <f>IF(ISBLANK(A1726),"",IF(ISERROR(VLOOKUP(A1726,'Cadastro-Estoque'!A:J,1,FALSE)),"Produto não cadastrado",VLOOKUP(A1726,'Cadastro-Estoque'!A:J,2,FALSE)))</f>
        <v/>
      </c>
      <c r="H1726" s="141" t="str">
        <f>IF(ISERROR(VLOOKUP(A1726,'Cadastro-Estoque'!A:J,1,FALSE)),"",VLOOKUP(A1726,'Cadastro-Estoque'!A:J,3,FALSE))</f>
        <v/>
      </c>
    </row>
    <row r="1727" spans="5:8">
      <c r="E1727" s="140" t="str">
        <f t="shared" si="26"/>
        <v/>
      </c>
      <c r="F1727" s="141" t="str">
        <f>IF(ISERROR(VLOOKUP(A1727,'Cadastro-Estoque'!A:J,1,FALSE)),"",VLOOKUP(A1727,'Cadastro-Estoque'!A:J,4,FALSE))</f>
        <v/>
      </c>
      <c r="G1727" s="141" t="str">
        <f>IF(ISBLANK(A1727),"",IF(ISERROR(VLOOKUP(A1727,'Cadastro-Estoque'!A:J,1,FALSE)),"Produto não cadastrado",VLOOKUP(A1727,'Cadastro-Estoque'!A:J,2,FALSE)))</f>
        <v/>
      </c>
      <c r="H1727" s="141" t="str">
        <f>IF(ISERROR(VLOOKUP(A1727,'Cadastro-Estoque'!A:J,1,FALSE)),"",VLOOKUP(A1727,'Cadastro-Estoque'!A:J,3,FALSE))</f>
        <v/>
      </c>
    </row>
    <row r="1728" spans="5:8">
      <c r="E1728" s="140" t="str">
        <f t="shared" si="26"/>
        <v/>
      </c>
      <c r="F1728" s="141" t="str">
        <f>IF(ISERROR(VLOOKUP(A1728,'Cadastro-Estoque'!A:J,1,FALSE)),"",VLOOKUP(A1728,'Cadastro-Estoque'!A:J,4,FALSE))</f>
        <v/>
      </c>
      <c r="G1728" s="141" t="str">
        <f>IF(ISBLANK(A1728),"",IF(ISERROR(VLOOKUP(A1728,'Cadastro-Estoque'!A:J,1,FALSE)),"Produto não cadastrado",VLOOKUP(A1728,'Cadastro-Estoque'!A:J,2,FALSE)))</f>
        <v/>
      </c>
      <c r="H1728" s="141" t="str">
        <f>IF(ISERROR(VLOOKUP(A1728,'Cadastro-Estoque'!A:J,1,FALSE)),"",VLOOKUP(A1728,'Cadastro-Estoque'!A:J,3,FALSE))</f>
        <v/>
      </c>
    </row>
    <row r="1729" spans="5:8">
      <c r="E1729" s="140" t="str">
        <f t="shared" si="26"/>
        <v/>
      </c>
      <c r="F1729" s="141" t="str">
        <f>IF(ISERROR(VLOOKUP(A1729,'Cadastro-Estoque'!A:J,1,FALSE)),"",VLOOKUP(A1729,'Cadastro-Estoque'!A:J,4,FALSE))</f>
        <v/>
      </c>
      <c r="G1729" s="141" t="str">
        <f>IF(ISBLANK(A1729),"",IF(ISERROR(VLOOKUP(A1729,'Cadastro-Estoque'!A:J,1,FALSE)),"Produto não cadastrado",VLOOKUP(A1729,'Cadastro-Estoque'!A:J,2,FALSE)))</f>
        <v/>
      </c>
      <c r="H1729" s="141" t="str">
        <f>IF(ISERROR(VLOOKUP(A1729,'Cadastro-Estoque'!A:J,1,FALSE)),"",VLOOKUP(A1729,'Cadastro-Estoque'!A:J,3,FALSE))</f>
        <v/>
      </c>
    </row>
    <row r="1730" spans="5:8">
      <c r="E1730" s="140" t="str">
        <f t="shared" si="26"/>
        <v/>
      </c>
      <c r="F1730" s="141" t="str">
        <f>IF(ISERROR(VLOOKUP(A1730,'Cadastro-Estoque'!A:J,1,FALSE)),"",VLOOKUP(A1730,'Cadastro-Estoque'!A:J,4,FALSE))</f>
        <v/>
      </c>
      <c r="G1730" s="141" t="str">
        <f>IF(ISBLANK(A1730),"",IF(ISERROR(VLOOKUP(A1730,'Cadastro-Estoque'!A:J,1,FALSE)),"Produto não cadastrado",VLOOKUP(A1730,'Cadastro-Estoque'!A:J,2,FALSE)))</f>
        <v/>
      </c>
      <c r="H1730" s="141" t="str">
        <f>IF(ISERROR(VLOOKUP(A1730,'Cadastro-Estoque'!A:J,1,FALSE)),"",VLOOKUP(A1730,'Cadastro-Estoque'!A:J,3,FALSE))</f>
        <v/>
      </c>
    </row>
    <row r="1731" spans="5:8">
      <c r="E1731" s="140" t="str">
        <f t="shared" si="26"/>
        <v/>
      </c>
      <c r="F1731" s="141" t="str">
        <f>IF(ISERROR(VLOOKUP(A1731,'Cadastro-Estoque'!A:J,1,FALSE)),"",VLOOKUP(A1731,'Cadastro-Estoque'!A:J,4,FALSE))</f>
        <v/>
      </c>
      <c r="G1731" s="141" t="str">
        <f>IF(ISBLANK(A1731),"",IF(ISERROR(VLOOKUP(A1731,'Cadastro-Estoque'!A:J,1,FALSE)),"Produto não cadastrado",VLOOKUP(A1731,'Cadastro-Estoque'!A:J,2,FALSE)))</f>
        <v/>
      </c>
      <c r="H1731" s="141" t="str">
        <f>IF(ISERROR(VLOOKUP(A1731,'Cadastro-Estoque'!A:J,1,FALSE)),"",VLOOKUP(A1731,'Cadastro-Estoque'!A:J,3,FALSE))</f>
        <v/>
      </c>
    </row>
    <row r="1732" spans="5:8">
      <c r="E1732" s="140" t="str">
        <f t="shared" ref="E1732:E1795" si="27">IF(ISBLANK(A1732),"",C1732*D1732)</f>
        <v/>
      </c>
      <c r="F1732" s="141" t="str">
        <f>IF(ISERROR(VLOOKUP(A1732,'Cadastro-Estoque'!A:J,1,FALSE)),"",VLOOKUP(A1732,'Cadastro-Estoque'!A:J,4,FALSE))</f>
        <v/>
      </c>
      <c r="G1732" s="141" t="str">
        <f>IF(ISBLANK(A1732),"",IF(ISERROR(VLOOKUP(A1732,'Cadastro-Estoque'!A:J,1,FALSE)),"Produto não cadastrado",VLOOKUP(A1732,'Cadastro-Estoque'!A:J,2,FALSE)))</f>
        <v/>
      </c>
      <c r="H1732" s="141" t="str">
        <f>IF(ISERROR(VLOOKUP(A1732,'Cadastro-Estoque'!A:J,1,FALSE)),"",VLOOKUP(A1732,'Cadastro-Estoque'!A:J,3,FALSE))</f>
        <v/>
      </c>
    </row>
    <row r="1733" spans="5:8">
      <c r="E1733" s="140" t="str">
        <f t="shared" si="27"/>
        <v/>
      </c>
      <c r="F1733" s="141" t="str">
        <f>IF(ISERROR(VLOOKUP(A1733,'Cadastro-Estoque'!A:J,1,FALSE)),"",VLOOKUP(A1733,'Cadastro-Estoque'!A:J,4,FALSE))</f>
        <v/>
      </c>
      <c r="G1733" s="141" t="str">
        <f>IF(ISBLANK(A1733),"",IF(ISERROR(VLOOKUP(A1733,'Cadastro-Estoque'!A:J,1,FALSE)),"Produto não cadastrado",VLOOKUP(A1733,'Cadastro-Estoque'!A:J,2,FALSE)))</f>
        <v/>
      </c>
      <c r="H1733" s="141" t="str">
        <f>IF(ISERROR(VLOOKUP(A1733,'Cadastro-Estoque'!A:J,1,FALSE)),"",VLOOKUP(A1733,'Cadastro-Estoque'!A:J,3,FALSE))</f>
        <v/>
      </c>
    </row>
    <row r="1734" spans="5:8">
      <c r="E1734" s="140" t="str">
        <f t="shared" si="27"/>
        <v/>
      </c>
      <c r="F1734" s="141" t="str">
        <f>IF(ISERROR(VLOOKUP(A1734,'Cadastro-Estoque'!A:J,1,FALSE)),"",VLOOKUP(A1734,'Cadastro-Estoque'!A:J,4,FALSE))</f>
        <v/>
      </c>
      <c r="G1734" s="141" t="str">
        <f>IF(ISBLANK(A1734),"",IF(ISERROR(VLOOKUP(A1734,'Cadastro-Estoque'!A:J,1,FALSE)),"Produto não cadastrado",VLOOKUP(A1734,'Cadastro-Estoque'!A:J,2,FALSE)))</f>
        <v/>
      </c>
      <c r="H1734" s="141" t="str">
        <f>IF(ISERROR(VLOOKUP(A1734,'Cadastro-Estoque'!A:J,1,FALSE)),"",VLOOKUP(A1734,'Cadastro-Estoque'!A:J,3,FALSE))</f>
        <v/>
      </c>
    </row>
    <row r="1735" spans="5:8">
      <c r="E1735" s="140" t="str">
        <f t="shared" si="27"/>
        <v/>
      </c>
      <c r="F1735" s="141" t="str">
        <f>IF(ISERROR(VLOOKUP(A1735,'Cadastro-Estoque'!A:J,1,FALSE)),"",VLOOKUP(A1735,'Cadastro-Estoque'!A:J,4,FALSE))</f>
        <v/>
      </c>
      <c r="G1735" s="141" t="str">
        <f>IF(ISBLANK(A1735),"",IF(ISERROR(VLOOKUP(A1735,'Cadastro-Estoque'!A:J,1,FALSE)),"Produto não cadastrado",VLOOKUP(A1735,'Cadastro-Estoque'!A:J,2,FALSE)))</f>
        <v/>
      </c>
      <c r="H1735" s="141" t="str">
        <f>IF(ISERROR(VLOOKUP(A1735,'Cadastro-Estoque'!A:J,1,FALSE)),"",VLOOKUP(A1735,'Cadastro-Estoque'!A:J,3,FALSE))</f>
        <v/>
      </c>
    </row>
    <row r="1736" spans="5:8">
      <c r="E1736" s="140" t="str">
        <f t="shared" si="27"/>
        <v/>
      </c>
      <c r="F1736" s="141" t="str">
        <f>IF(ISERROR(VLOOKUP(A1736,'Cadastro-Estoque'!A:J,1,FALSE)),"",VLOOKUP(A1736,'Cadastro-Estoque'!A:J,4,FALSE))</f>
        <v/>
      </c>
      <c r="G1736" s="141" t="str">
        <f>IF(ISBLANK(A1736),"",IF(ISERROR(VLOOKUP(A1736,'Cadastro-Estoque'!A:J,1,FALSE)),"Produto não cadastrado",VLOOKUP(A1736,'Cadastro-Estoque'!A:J,2,FALSE)))</f>
        <v/>
      </c>
      <c r="H1736" s="141" t="str">
        <f>IF(ISERROR(VLOOKUP(A1736,'Cadastro-Estoque'!A:J,1,FALSE)),"",VLOOKUP(A1736,'Cadastro-Estoque'!A:J,3,FALSE))</f>
        <v/>
      </c>
    </row>
    <row r="1737" spans="5:8">
      <c r="E1737" s="140" t="str">
        <f t="shared" si="27"/>
        <v/>
      </c>
      <c r="F1737" s="141" t="str">
        <f>IF(ISERROR(VLOOKUP(A1737,'Cadastro-Estoque'!A:J,1,FALSE)),"",VLOOKUP(A1737,'Cadastro-Estoque'!A:J,4,FALSE))</f>
        <v/>
      </c>
      <c r="G1737" s="141" t="str">
        <f>IF(ISBLANK(A1737),"",IF(ISERROR(VLOOKUP(A1737,'Cadastro-Estoque'!A:J,1,FALSE)),"Produto não cadastrado",VLOOKUP(A1737,'Cadastro-Estoque'!A:J,2,FALSE)))</f>
        <v/>
      </c>
      <c r="H1737" s="141" t="str">
        <f>IF(ISERROR(VLOOKUP(A1737,'Cadastro-Estoque'!A:J,1,FALSE)),"",VLOOKUP(A1737,'Cadastro-Estoque'!A:J,3,FALSE))</f>
        <v/>
      </c>
    </row>
    <row r="1738" spans="5:8">
      <c r="E1738" s="140" t="str">
        <f t="shared" si="27"/>
        <v/>
      </c>
      <c r="F1738" s="141" t="str">
        <f>IF(ISERROR(VLOOKUP(A1738,'Cadastro-Estoque'!A:J,1,FALSE)),"",VLOOKUP(A1738,'Cadastro-Estoque'!A:J,4,FALSE))</f>
        <v/>
      </c>
      <c r="G1738" s="141" t="str">
        <f>IF(ISBLANK(A1738),"",IF(ISERROR(VLOOKUP(A1738,'Cadastro-Estoque'!A:J,1,FALSE)),"Produto não cadastrado",VLOOKUP(A1738,'Cadastro-Estoque'!A:J,2,FALSE)))</f>
        <v/>
      </c>
      <c r="H1738" s="141" t="str">
        <f>IF(ISERROR(VLOOKUP(A1738,'Cadastro-Estoque'!A:J,1,FALSE)),"",VLOOKUP(A1738,'Cadastro-Estoque'!A:J,3,FALSE))</f>
        <v/>
      </c>
    </row>
    <row r="1739" spans="5:8">
      <c r="E1739" s="140" t="str">
        <f t="shared" si="27"/>
        <v/>
      </c>
      <c r="F1739" s="141" t="str">
        <f>IF(ISERROR(VLOOKUP(A1739,'Cadastro-Estoque'!A:J,1,FALSE)),"",VLOOKUP(A1739,'Cadastro-Estoque'!A:J,4,FALSE))</f>
        <v/>
      </c>
      <c r="G1739" s="141" t="str">
        <f>IF(ISBLANK(A1739),"",IF(ISERROR(VLOOKUP(A1739,'Cadastro-Estoque'!A:J,1,FALSE)),"Produto não cadastrado",VLOOKUP(A1739,'Cadastro-Estoque'!A:J,2,FALSE)))</f>
        <v/>
      </c>
      <c r="H1739" s="141" t="str">
        <f>IF(ISERROR(VLOOKUP(A1739,'Cadastro-Estoque'!A:J,1,FALSE)),"",VLOOKUP(A1739,'Cadastro-Estoque'!A:J,3,FALSE))</f>
        <v/>
      </c>
    </row>
    <row r="1740" spans="5:8">
      <c r="E1740" s="140" t="str">
        <f t="shared" si="27"/>
        <v/>
      </c>
      <c r="F1740" s="141" t="str">
        <f>IF(ISERROR(VLOOKUP(A1740,'Cadastro-Estoque'!A:J,1,FALSE)),"",VLOOKUP(A1740,'Cadastro-Estoque'!A:J,4,FALSE))</f>
        <v/>
      </c>
      <c r="G1740" s="141" t="str">
        <f>IF(ISBLANK(A1740),"",IF(ISERROR(VLOOKUP(A1740,'Cadastro-Estoque'!A:J,1,FALSE)),"Produto não cadastrado",VLOOKUP(A1740,'Cadastro-Estoque'!A:J,2,FALSE)))</f>
        <v/>
      </c>
      <c r="H1740" s="141" t="str">
        <f>IF(ISERROR(VLOOKUP(A1740,'Cadastro-Estoque'!A:J,1,FALSE)),"",VLOOKUP(A1740,'Cadastro-Estoque'!A:J,3,FALSE))</f>
        <v/>
      </c>
    </row>
    <row r="1741" spans="5:8">
      <c r="E1741" s="140" t="str">
        <f t="shared" si="27"/>
        <v/>
      </c>
      <c r="F1741" s="141" t="str">
        <f>IF(ISERROR(VLOOKUP(A1741,'Cadastro-Estoque'!A:J,1,FALSE)),"",VLOOKUP(A1741,'Cadastro-Estoque'!A:J,4,FALSE))</f>
        <v/>
      </c>
      <c r="G1741" s="141" t="str">
        <f>IF(ISBLANK(A1741),"",IF(ISERROR(VLOOKUP(A1741,'Cadastro-Estoque'!A:J,1,FALSE)),"Produto não cadastrado",VLOOKUP(A1741,'Cadastro-Estoque'!A:J,2,FALSE)))</f>
        <v/>
      </c>
      <c r="H1741" s="141" t="str">
        <f>IF(ISERROR(VLOOKUP(A1741,'Cadastro-Estoque'!A:J,1,FALSE)),"",VLOOKUP(A1741,'Cadastro-Estoque'!A:J,3,FALSE))</f>
        <v/>
      </c>
    </row>
    <row r="1742" spans="5:8">
      <c r="E1742" s="140" t="str">
        <f t="shared" si="27"/>
        <v/>
      </c>
      <c r="F1742" s="141" t="str">
        <f>IF(ISERROR(VLOOKUP(A1742,'Cadastro-Estoque'!A:J,1,FALSE)),"",VLOOKUP(A1742,'Cadastro-Estoque'!A:J,4,FALSE))</f>
        <v/>
      </c>
      <c r="G1742" s="141" t="str">
        <f>IF(ISBLANK(A1742),"",IF(ISERROR(VLOOKUP(A1742,'Cadastro-Estoque'!A:J,1,FALSE)),"Produto não cadastrado",VLOOKUP(A1742,'Cadastro-Estoque'!A:J,2,FALSE)))</f>
        <v/>
      </c>
      <c r="H1742" s="141" t="str">
        <f>IF(ISERROR(VLOOKUP(A1742,'Cadastro-Estoque'!A:J,1,FALSE)),"",VLOOKUP(A1742,'Cadastro-Estoque'!A:J,3,FALSE))</f>
        <v/>
      </c>
    </row>
    <row r="1743" spans="5:8">
      <c r="E1743" s="140" t="str">
        <f t="shared" si="27"/>
        <v/>
      </c>
      <c r="F1743" s="141" t="str">
        <f>IF(ISERROR(VLOOKUP(A1743,'Cadastro-Estoque'!A:J,1,FALSE)),"",VLOOKUP(A1743,'Cadastro-Estoque'!A:J,4,FALSE))</f>
        <v/>
      </c>
      <c r="G1743" s="141" t="str">
        <f>IF(ISBLANK(A1743),"",IF(ISERROR(VLOOKUP(A1743,'Cadastro-Estoque'!A:J,1,FALSE)),"Produto não cadastrado",VLOOKUP(A1743,'Cadastro-Estoque'!A:J,2,FALSE)))</f>
        <v/>
      </c>
      <c r="H1743" s="141" t="str">
        <f>IF(ISERROR(VLOOKUP(A1743,'Cadastro-Estoque'!A:J,1,FALSE)),"",VLOOKUP(A1743,'Cadastro-Estoque'!A:J,3,FALSE))</f>
        <v/>
      </c>
    </row>
    <row r="1744" spans="5:8">
      <c r="E1744" s="140" t="str">
        <f t="shared" si="27"/>
        <v/>
      </c>
      <c r="F1744" s="141" t="str">
        <f>IF(ISERROR(VLOOKUP(A1744,'Cadastro-Estoque'!A:J,1,FALSE)),"",VLOOKUP(A1744,'Cadastro-Estoque'!A:J,4,FALSE))</f>
        <v/>
      </c>
      <c r="G1744" s="141" t="str">
        <f>IF(ISBLANK(A1744),"",IF(ISERROR(VLOOKUP(A1744,'Cadastro-Estoque'!A:J,1,FALSE)),"Produto não cadastrado",VLOOKUP(A1744,'Cadastro-Estoque'!A:J,2,FALSE)))</f>
        <v/>
      </c>
      <c r="H1744" s="141" t="str">
        <f>IF(ISERROR(VLOOKUP(A1744,'Cadastro-Estoque'!A:J,1,FALSE)),"",VLOOKUP(A1744,'Cadastro-Estoque'!A:J,3,FALSE))</f>
        <v/>
      </c>
    </row>
    <row r="1745" spans="5:8">
      <c r="E1745" s="140" t="str">
        <f t="shared" si="27"/>
        <v/>
      </c>
      <c r="F1745" s="141" t="str">
        <f>IF(ISERROR(VLOOKUP(A1745,'Cadastro-Estoque'!A:J,1,FALSE)),"",VLOOKUP(A1745,'Cadastro-Estoque'!A:J,4,FALSE))</f>
        <v/>
      </c>
      <c r="G1745" s="141" t="str">
        <f>IF(ISBLANK(A1745),"",IF(ISERROR(VLOOKUP(A1745,'Cadastro-Estoque'!A:J,1,FALSE)),"Produto não cadastrado",VLOOKUP(A1745,'Cadastro-Estoque'!A:J,2,FALSE)))</f>
        <v/>
      </c>
      <c r="H1745" s="141" t="str">
        <f>IF(ISERROR(VLOOKUP(A1745,'Cadastro-Estoque'!A:J,1,FALSE)),"",VLOOKUP(A1745,'Cadastro-Estoque'!A:J,3,FALSE))</f>
        <v/>
      </c>
    </row>
    <row r="1746" spans="5:8">
      <c r="E1746" s="140" t="str">
        <f t="shared" si="27"/>
        <v/>
      </c>
      <c r="F1746" s="141" t="str">
        <f>IF(ISERROR(VLOOKUP(A1746,'Cadastro-Estoque'!A:J,1,FALSE)),"",VLOOKUP(A1746,'Cadastro-Estoque'!A:J,4,FALSE))</f>
        <v/>
      </c>
      <c r="G1746" s="141" t="str">
        <f>IF(ISBLANK(A1746),"",IF(ISERROR(VLOOKUP(A1746,'Cadastro-Estoque'!A:J,1,FALSE)),"Produto não cadastrado",VLOOKUP(A1746,'Cadastro-Estoque'!A:J,2,FALSE)))</f>
        <v/>
      </c>
      <c r="H1746" s="141" t="str">
        <f>IF(ISERROR(VLOOKUP(A1746,'Cadastro-Estoque'!A:J,1,FALSE)),"",VLOOKUP(A1746,'Cadastro-Estoque'!A:J,3,FALSE))</f>
        <v/>
      </c>
    </row>
    <row r="1747" spans="5:8">
      <c r="E1747" s="140" t="str">
        <f t="shared" si="27"/>
        <v/>
      </c>
      <c r="F1747" s="141" t="str">
        <f>IF(ISERROR(VLOOKUP(A1747,'Cadastro-Estoque'!A:J,1,FALSE)),"",VLOOKUP(A1747,'Cadastro-Estoque'!A:J,4,FALSE))</f>
        <v/>
      </c>
      <c r="G1747" s="141" t="str">
        <f>IF(ISBLANK(A1747),"",IF(ISERROR(VLOOKUP(A1747,'Cadastro-Estoque'!A:J,1,FALSE)),"Produto não cadastrado",VLOOKUP(A1747,'Cadastro-Estoque'!A:J,2,FALSE)))</f>
        <v/>
      </c>
      <c r="H1747" s="141" t="str">
        <f>IF(ISERROR(VLOOKUP(A1747,'Cadastro-Estoque'!A:J,1,FALSE)),"",VLOOKUP(A1747,'Cadastro-Estoque'!A:J,3,FALSE))</f>
        <v/>
      </c>
    </row>
    <row r="1748" spans="5:8">
      <c r="E1748" s="140" t="str">
        <f t="shared" si="27"/>
        <v/>
      </c>
      <c r="F1748" s="141" t="str">
        <f>IF(ISERROR(VLOOKUP(A1748,'Cadastro-Estoque'!A:J,1,FALSE)),"",VLOOKUP(A1748,'Cadastro-Estoque'!A:J,4,FALSE))</f>
        <v/>
      </c>
      <c r="G1748" s="141" t="str">
        <f>IF(ISBLANK(A1748),"",IF(ISERROR(VLOOKUP(A1748,'Cadastro-Estoque'!A:J,1,FALSE)),"Produto não cadastrado",VLOOKUP(A1748,'Cadastro-Estoque'!A:J,2,FALSE)))</f>
        <v/>
      </c>
      <c r="H1748" s="141" t="str">
        <f>IF(ISERROR(VLOOKUP(A1748,'Cadastro-Estoque'!A:J,1,FALSE)),"",VLOOKUP(A1748,'Cadastro-Estoque'!A:J,3,FALSE))</f>
        <v/>
      </c>
    </row>
    <row r="1749" spans="5:8">
      <c r="E1749" s="140" t="str">
        <f t="shared" si="27"/>
        <v/>
      </c>
      <c r="F1749" s="141" t="str">
        <f>IF(ISERROR(VLOOKUP(A1749,'Cadastro-Estoque'!A:J,1,FALSE)),"",VLOOKUP(A1749,'Cadastro-Estoque'!A:J,4,FALSE))</f>
        <v/>
      </c>
      <c r="G1749" s="141" t="str">
        <f>IF(ISBLANK(A1749),"",IF(ISERROR(VLOOKUP(A1749,'Cadastro-Estoque'!A:J,1,FALSE)),"Produto não cadastrado",VLOOKUP(A1749,'Cadastro-Estoque'!A:J,2,FALSE)))</f>
        <v/>
      </c>
      <c r="H1749" s="141" t="str">
        <f>IF(ISERROR(VLOOKUP(A1749,'Cadastro-Estoque'!A:J,1,FALSE)),"",VLOOKUP(A1749,'Cadastro-Estoque'!A:J,3,FALSE))</f>
        <v/>
      </c>
    </row>
    <row r="1750" spans="5:8">
      <c r="E1750" s="140" t="str">
        <f t="shared" si="27"/>
        <v/>
      </c>
      <c r="F1750" s="141" t="str">
        <f>IF(ISERROR(VLOOKUP(A1750,'Cadastro-Estoque'!A:J,1,FALSE)),"",VLOOKUP(A1750,'Cadastro-Estoque'!A:J,4,FALSE))</f>
        <v/>
      </c>
      <c r="G1750" s="141" t="str">
        <f>IF(ISBLANK(A1750),"",IF(ISERROR(VLOOKUP(A1750,'Cadastro-Estoque'!A:J,1,FALSE)),"Produto não cadastrado",VLOOKUP(A1750,'Cadastro-Estoque'!A:J,2,FALSE)))</f>
        <v/>
      </c>
      <c r="H1750" s="141" t="str">
        <f>IF(ISERROR(VLOOKUP(A1750,'Cadastro-Estoque'!A:J,1,FALSE)),"",VLOOKUP(A1750,'Cadastro-Estoque'!A:J,3,FALSE))</f>
        <v/>
      </c>
    </row>
    <row r="1751" spans="5:8">
      <c r="E1751" s="140" t="str">
        <f t="shared" si="27"/>
        <v/>
      </c>
      <c r="F1751" s="141" t="str">
        <f>IF(ISERROR(VLOOKUP(A1751,'Cadastro-Estoque'!A:J,1,FALSE)),"",VLOOKUP(A1751,'Cadastro-Estoque'!A:J,4,FALSE))</f>
        <v/>
      </c>
      <c r="G1751" s="141" t="str">
        <f>IF(ISBLANK(A1751),"",IF(ISERROR(VLOOKUP(A1751,'Cadastro-Estoque'!A:J,1,FALSE)),"Produto não cadastrado",VLOOKUP(A1751,'Cadastro-Estoque'!A:J,2,FALSE)))</f>
        <v/>
      </c>
      <c r="H1751" s="141" t="str">
        <f>IF(ISERROR(VLOOKUP(A1751,'Cadastro-Estoque'!A:J,1,FALSE)),"",VLOOKUP(A1751,'Cadastro-Estoque'!A:J,3,FALSE))</f>
        <v/>
      </c>
    </row>
    <row r="1752" spans="5:8">
      <c r="E1752" s="140" t="str">
        <f t="shared" si="27"/>
        <v/>
      </c>
      <c r="F1752" s="141" t="str">
        <f>IF(ISERROR(VLOOKUP(A1752,'Cadastro-Estoque'!A:J,1,FALSE)),"",VLOOKUP(A1752,'Cadastro-Estoque'!A:J,4,FALSE))</f>
        <v/>
      </c>
      <c r="G1752" s="141" t="str">
        <f>IF(ISBLANK(A1752),"",IF(ISERROR(VLOOKUP(A1752,'Cadastro-Estoque'!A:J,1,FALSE)),"Produto não cadastrado",VLOOKUP(A1752,'Cadastro-Estoque'!A:J,2,FALSE)))</f>
        <v/>
      </c>
      <c r="H1752" s="141" t="str">
        <f>IF(ISERROR(VLOOKUP(A1752,'Cadastro-Estoque'!A:J,1,FALSE)),"",VLOOKUP(A1752,'Cadastro-Estoque'!A:J,3,FALSE))</f>
        <v/>
      </c>
    </row>
    <row r="1753" spans="5:8">
      <c r="E1753" s="140" t="str">
        <f t="shared" si="27"/>
        <v/>
      </c>
      <c r="F1753" s="141" t="str">
        <f>IF(ISERROR(VLOOKUP(A1753,'Cadastro-Estoque'!A:J,1,FALSE)),"",VLOOKUP(A1753,'Cadastro-Estoque'!A:J,4,FALSE))</f>
        <v/>
      </c>
      <c r="G1753" s="141" t="str">
        <f>IF(ISBLANK(A1753),"",IF(ISERROR(VLOOKUP(A1753,'Cadastro-Estoque'!A:J,1,FALSE)),"Produto não cadastrado",VLOOKUP(A1753,'Cadastro-Estoque'!A:J,2,FALSE)))</f>
        <v/>
      </c>
      <c r="H1753" s="141" t="str">
        <f>IF(ISERROR(VLOOKUP(A1753,'Cadastro-Estoque'!A:J,1,FALSE)),"",VLOOKUP(A1753,'Cadastro-Estoque'!A:J,3,FALSE))</f>
        <v/>
      </c>
    </row>
    <row r="1754" spans="5:8">
      <c r="E1754" s="140" t="str">
        <f t="shared" si="27"/>
        <v/>
      </c>
      <c r="F1754" s="141" t="str">
        <f>IF(ISERROR(VLOOKUP(A1754,'Cadastro-Estoque'!A:J,1,FALSE)),"",VLOOKUP(A1754,'Cadastro-Estoque'!A:J,4,FALSE))</f>
        <v/>
      </c>
      <c r="G1754" s="141" t="str">
        <f>IF(ISBLANK(A1754),"",IF(ISERROR(VLOOKUP(A1754,'Cadastro-Estoque'!A:J,1,FALSE)),"Produto não cadastrado",VLOOKUP(A1754,'Cadastro-Estoque'!A:J,2,FALSE)))</f>
        <v/>
      </c>
      <c r="H1754" s="141" t="str">
        <f>IF(ISERROR(VLOOKUP(A1754,'Cadastro-Estoque'!A:J,1,FALSE)),"",VLOOKUP(A1754,'Cadastro-Estoque'!A:J,3,FALSE))</f>
        <v/>
      </c>
    </row>
    <row r="1755" spans="5:8">
      <c r="E1755" s="140" t="str">
        <f t="shared" si="27"/>
        <v/>
      </c>
      <c r="F1755" s="141" t="str">
        <f>IF(ISERROR(VLOOKUP(A1755,'Cadastro-Estoque'!A:J,1,FALSE)),"",VLOOKUP(A1755,'Cadastro-Estoque'!A:J,4,FALSE))</f>
        <v/>
      </c>
      <c r="G1755" s="141" t="str">
        <f>IF(ISBLANK(A1755),"",IF(ISERROR(VLOOKUP(A1755,'Cadastro-Estoque'!A:J,1,FALSE)),"Produto não cadastrado",VLOOKUP(A1755,'Cadastro-Estoque'!A:J,2,FALSE)))</f>
        <v/>
      </c>
      <c r="H1755" s="141" t="str">
        <f>IF(ISERROR(VLOOKUP(A1755,'Cadastro-Estoque'!A:J,1,FALSE)),"",VLOOKUP(A1755,'Cadastro-Estoque'!A:J,3,FALSE))</f>
        <v/>
      </c>
    </row>
    <row r="1756" spans="5:8">
      <c r="E1756" s="140" t="str">
        <f t="shared" si="27"/>
        <v/>
      </c>
      <c r="F1756" s="141" t="str">
        <f>IF(ISERROR(VLOOKUP(A1756,'Cadastro-Estoque'!A:J,1,FALSE)),"",VLOOKUP(A1756,'Cadastro-Estoque'!A:J,4,FALSE))</f>
        <v/>
      </c>
      <c r="G1756" s="141" t="str">
        <f>IF(ISBLANK(A1756),"",IF(ISERROR(VLOOKUP(A1756,'Cadastro-Estoque'!A:J,1,FALSE)),"Produto não cadastrado",VLOOKUP(A1756,'Cadastro-Estoque'!A:J,2,FALSE)))</f>
        <v/>
      </c>
      <c r="H1756" s="141" t="str">
        <f>IF(ISERROR(VLOOKUP(A1756,'Cadastro-Estoque'!A:J,1,FALSE)),"",VLOOKUP(A1756,'Cadastro-Estoque'!A:J,3,FALSE))</f>
        <v/>
      </c>
    </row>
    <row r="1757" spans="5:8">
      <c r="E1757" s="140" t="str">
        <f t="shared" si="27"/>
        <v/>
      </c>
      <c r="F1757" s="141" t="str">
        <f>IF(ISERROR(VLOOKUP(A1757,'Cadastro-Estoque'!A:J,1,FALSE)),"",VLOOKUP(A1757,'Cadastro-Estoque'!A:J,4,FALSE))</f>
        <v/>
      </c>
      <c r="G1757" s="141" t="str">
        <f>IF(ISBLANK(A1757),"",IF(ISERROR(VLOOKUP(A1757,'Cadastro-Estoque'!A:J,1,FALSE)),"Produto não cadastrado",VLOOKUP(A1757,'Cadastro-Estoque'!A:J,2,FALSE)))</f>
        <v/>
      </c>
      <c r="H1757" s="141" t="str">
        <f>IF(ISERROR(VLOOKUP(A1757,'Cadastro-Estoque'!A:J,1,FALSE)),"",VLOOKUP(A1757,'Cadastro-Estoque'!A:J,3,FALSE))</f>
        <v/>
      </c>
    </row>
    <row r="1758" spans="5:8">
      <c r="E1758" s="140" t="str">
        <f t="shared" si="27"/>
        <v/>
      </c>
      <c r="F1758" s="141" t="str">
        <f>IF(ISERROR(VLOOKUP(A1758,'Cadastro-Estoque'!A:J,1,FALSE)),"",VLOOKUP(A1758,'Cadastro-Estoque'!A:J,4,FALSE))</f>
        <v/>
      </c>
      <c r="G1758" s="141" t="str">
        <f>IF(ISBLANK(A1758),"",IF(ISERROR(VLOOKUP(A1758,'Cadastro-Estoque'!A:J,1,FALSE)),"Produto não cadastrado",VLOOKUP(A1758,'Cadastro-Estoque'!A:J,2,FALSE)))</f>
        <v/>
      </c>
      <c r="H1758" s="141" t="str">
        <f>IF(ISERROR(VLOOKUP(A1758,'Cadastro-Estoque'!A:J,1,FALSE)),"",VLOOKUP(A1758,'Cadastro-Estoque'!A:J,3,FALSE))</f>
        <v/>
      </c>
    </row>
    <row r="1759" spans="5:8">
      <c r="E1759" s="140" t="str">
        <f t="shared" si="27"/>
        <v/>
      </c>
      <c r="F1759" s="141" t="str">
        <f>IF(ISERROR(VLOOKUP(A1759,'Cadastro-Estoque'!A:J,1,FALSE)),"",VLOOKUP(A1759,'Cadastro-Estoque'!A:J,4,FALSE))</f>
        <v/>
      </c>
      <c r="G1759" s="141" t="str">
        <f>IF(ISBLANK(A1759),"",IF(ISERROR(VLOOKUP(A1759,'Cadastro-Estoque'!A:J,1,FALSE)),"Produto não cadastrado",VLOOKUP(A1759,'Cadastro-Estoque'!A:J,2,FALSE)))</f>
        <v/>
      </c>
      <c r="H1759" s="141" t="str">
        <f>IF(ISERROR(VLOOKUP(A1759,'Cadastro-Estoque'!A:J,1,FALSE)),"",VLOOKUP(A1759,'Cadastro-Estoque'!A:J,3,FALSE))</f>
        <v/>
      </c>
    </row>
    <row r="1760" spans="5:8">
      <c r="E1760" s="140" t="str">
        <f t="shared" si="27"/>
        <v/>
      </c>
      <c r="F1760" s="141" t="str">
        <f>IF(ISERROR(VLOOKUP(A1760,'Cadastro-Estoque'!A:J,1,FALSE)),"",VLOOKUP(A1760,'Cadastro-Estoque'!A:J,4,FALSE))</f>
        <v/>
      </c>
      <c r="G1760" s="141" t="str">
        <f>IF(ISBLANK(A1760),"",IF(ISERROR(VLOOKUP(A1760,'Cadastro-Estoque'!A:J,1,FALSE)),"Produto não cadastrado",VLOOKUP(A1760,'Cadastro-Estoque'!A:J,2,FALSE)))</f>
        <v/>
      </c>
      <c r="H1760" s="141" t="str">
        <f>IF(ISERROR(VLOOKUP(A1760,'Cadastro-Estoque'!A:J,1,FALSE)),"",VLOOKUP(A1760,'Cadastro-Estoque'!A:J,3,FALSE))</f>
        <v/>
      </c>
    </row>
    <row r="1761" spans="5:8">
      <c r="E1761" s="140" t="str">
        <f t="shared" si="27"/>
        <v/>
      </c>
      <c r="F1761" s="141" t="str">
        <f>IF(ISERROR(VLOOKUP(A1761,'Cadastro-Estoque'!A:J,1,FALSE)),"",VLOOKUP(A1761,'Cadastro-Estoque'!A:J,4,FALSE))</f>
        <v/>
      </c>
      <c r="G1761" s="141" t="str">
        <f>IF(ISBLANK(A1761),"",IF(ISERROR(VLOOKUP(A1761,'Cadastro-Estoque'!A:J,1,FALSE)),"Produto não cadastrado",VLOOKUP(A1761,'Cadastro-Estoque'!A:J,2,FALSE)))</f>
        <v/>
      </c>
      <c r="H1761" s="141" t="str">
        <f>IF(ISERROR(VLOOKUP(A1761,'Cadastro-Estoque'!A:J,1,FALSE)),"",VLOOKUP(A1761,'Cadastro-Estoque'!A:J,3,FALSE))</f>
        <v/>
      </c>
    </row>
    <row r="1762" spans="5:8">
      <c r="E1762" s="140" t="str">
        <f t="shared" si="27"/>
        <v/>
      </c>
      <c r="F1762" s="141" t="str">
        <f>IF(ISERROR(VLOOKUP(A1762,'Cadastro-Estoque'!A:J,1,FALSE)),"",VLOOKUP(A1762,'Cadastro-Estoque'!A:J,4,FALSE))</f>
        <v/>
      </c>
      <c r="G1762" s="141" t="str">
        <f>IF(ISBLANK(A1762),"",IF(ISERROR(VLOOKUP(A1762,'Cadastro-Estoque'!A:J,1,FALSE)),"Produto não cadastrado",VLOOKUP(A1762,'Cadastro-Estoque'!A:J,2,FALSE)))</f>
        <v/>
      </c>
      <c r="H1762" s="141" t="str">
        <f>IF(ISERROR(VLOOKUP(A1762,'Cadastro-Estoque'!A:J,1,FALSE)),"",VLOOKUP(A1762,'Cadastro-Estoque'!A:J,3,FALSE))</f>
        <v/>
      </c>
    </row>
    <row r="1763" spans="5:8">
      <c r="E1763" s="140" t="str">
        <f t="shared" si="27"/>
        <v/>
      </c>
      <c r="F1763" s="141" t="str">
        <f>IF(ISERROR(VLOOKUP(A1763,'Cadastro-Estoque'!A:J,1,FALSE)),"",VLOOKUP(A1763,'Cadastro-Estoque'!A:J,4,FALSE))</f>
        <v/>
      </c>
      <c r="G1763" s="141" t="str">
        <f>IF(ISBLANK(A1763),"",IF(ISERROR(VLOOKUP(A1763,'Cadastro-Estoque'!A:J,1,FALSE)),"Produto não cadastrado",VLOOKUP(A1763,'Cadastro-Estoque'!A:J,2,FALSE)))</f>
        <v/>
      </c>
      <c r="H1763" s="141" t="str">
        <f>IF(ISERROR(VLOOKUP(A1763,'Cadastro-Estoque'!A:J,1,FALSE)),"",VLOOKUP(A1763,'Cadastro-Estoque'!A:J,3,FALSE))</f>
        <v/>
      </c>
    </row>
    <row r="1764" spans="5:8">
      <c r="E1764" s="140" t="str">
        <f t="shared" si="27"/>
        <v/>
      </c>
      <c r="F1764" s="141" t="str">
        <f>IF(ISERROR(VLOOKUP(A1764,'Cadastro-Estoque'!A:J,1,FALSE)),"",VLOOKUP(A1764,'Cadastro-Estoque'!A:J,4,FALSE))</f>
        <v/>
      </c>
      <c r="G1764" s="141" t="str">
        <f>IF(ISBLANK(A1764),"",IF(ISERROR(VLOOKUP(A1764,'Cadastro-Estoque'!A:J,1,FALSE)),"Produto não cadastrado",VLOOKUP(A1764,'Cadastro-Estoque'!A:J,2,FALSE)))</f>
        <v/>
      </c>
      <c r="H1764" s="141" t="str">
        <f>IF(ISERROR(VLOOKUP(A1764,'Cadastro-Estoque'!A:J,1,FALSE)),"",VLOOKUP(A1764,'Cadastro-Estoque'!A:J,3,FALSE))</f>
        <v/>
      </c>
    </row>
    <row r="1765" spans="5:8">
      <c r="E1765" s="140" t="str">
        <f t="shared" si="27"/>
        <v/>
      </c>
      <c r="F1765" s="141" t="str">
        <f>IF(ISERROR(VLOOKUP(A1765,'Cadastro-Estoque'!A:J,1,FALSE)),"",VLOOKUP(A1765,'Cadastro-Estoque'!A:J,4,FALSE))</f>
        <v/>
      </c>
      <c r="G1765" s="141" t="str">
        <f>IF(ISBLANK(A1765),"",IF(ISERROR(VLOOKUP(A1765,'Cadastro-Estoque'!A:J,1,FALSE)),"Produto não cadastrado",VLOOKUP(A1765,'Cadastro-Estoque'!A:J,2,FALSE)))</f>
        <v/>
      </c>
      <c r="H1765" s="141" t="str">
        <f>IF(ISERROR(VLOOKUP(A1765,'Cadastro-Estoque'!A:J,1,FALSE)),"",VLOOKUP(A1765,'Cadastro-Estoque'!A:J,3,FALSE))</f>
        <v/>
      </c>
    </row>
    <row r="1766" spans="5:8">
      <c r="E1766" s="140" t="str">
        <f t="shared" si="27"/>
        <v/>
      </c>
      <c r="F1766" s="141" t="str">
        <f>IF(ISERROR(VLOOKUP(A1766,'Cadastro-Estoque'!A:J,1,FALSE)),"",VLOOKUP(A1766,'Cadastro-Estoque'!A:J,4,FALSE))</f>
        <v/>
      </c>
      <c r="G1766" s="141" t="str">
        <f>IF(ISBLANK(A1766),"",IF(ISERROR(VLOOKUP(A1766,'Cadastro-Estoque'!A:J,1,FALSE)),"Produto não cadastrado",VLOOKUP(A1766,'Cadastro-Estoque'!A:J,2,FALSE)))</f>
        <v/>
      </c>
      <c r="H1766" s="141" t="str">
        <f>IF(ISERROR(VLOOKUP(A1766,'Cadastro-Estoque'!A:J,1,FALSE)),"",VLOOKUP(A1766,'Cadastro-Estoque'!A:J,3,FALSE))</f>
        <v/>
      </c>
    </row>
    <row r="1767" spans="5:8">
      <c r="E1767" s="140" t="str">
        <f t="shared" si="27"/>
        <v/>
      </c>
      <c r="F1767" s="141" t="str">
        <f>IF(ISERROR(VLOOKUP(A1767,'Cadastro-Estoque'!A:J,1,FALSE)),"",VLOOKUP(A1767,'Cadastro-Estoque'!A:J,4,FALSE))</f>
        <v/>
      </c>
      <c r="G1767" s="141" t="str">
        <f>IF(ISBLANK(A1767),"",IF(ISERROR(VLOOKUP(A1767,'Cadastro-Estoque'!A:J,1,FALSE)),"Produto não cadastrado",VLOOKUP(A1767,'Cadastro-Estoque'!A:J,2,FALSE)))</f>
        <v/>
      </c>
      <c r="H1767" s="141" t="str">
        <f>IF(ISERROR(VLOOKUP(A1767,'Cadastro-Estoque'!A:J,1,FALSE)),"",VLOOKUP(A1767,'Cadastro-Estoque'!A:J,3,FALSE))</f>
        <v/>
      </c>
    </row>
    <row r="1768" spans="5:8">
      <c r="E1768" s="140" t="str">
        <f t="shared" si="27"/>
        <v/>
      </c>
      <c r="F1768" s="141" t="str">
        <f>IF(ISERROR(VLOOKUP(A1768,'Cadastro-Estoque'!A:J,1,FALSE)),"",VLOOKUP(A1768,'Cadastro-Estoque'!A:J,4,FALSE))</f>
        <v/>
      </c>
      <c r="G1768" s="141" t="str">
        <f>IF(ISBLANK(A1768),"",IF(ISERROR(VLOOKUP(A1768,'Cadastro-Estoque'!A:J,1,FALSE)),"Produto não cadastrado",VLOOKUP(A1768,'Cadastro-Estoque'!A:J,2,FALSE)))</f>
        <v/>
      </c>
      <c r="H1768" s="141" t="str">
        <f>IF(ISERROR(VLOOKUP(A1768,'Cadastro-Estoque'!A:J,1,FALSE)),"",VLOOKUP(A1768,'Cadastro-Estoque'!A:J,3,FALSE))</f>
        <v/>
      </c>
    </row>
    <row r="1769" spans="5:8">
      <c r="E1769" s="140" t="str">
        <f t="shared" si="27"/>
        <v/>
      </c>
      <c r="F1769" s="141" t="str">
        <f>IF(ISERROR(VLOOKUP(A1769,'Cadastro-Estoque'!A:J,1,FALSE)),"",VLOOKUP(A1769,'Cadastro-Estoque'!A:J,4,FALSE))</f>
        <v/>
      </c>
      <c r="G1769" s="141" t="str">
        <f>IF(ISBLANK(A1769),"",IF(ISERROR(VLOOKUP(A1769,'Cadastro-Estoque'!A:J,1,FALSE)),"Produto não cadastrado",VLOOKUP(A1769,'Cadastro-Estoque'!A:J,2,FALSE)))</f>
        <v/>
      </c>
      <c r="H1769" s="141" t="str">
        <f>IF(ISERROR(VLOOKUP(A1769,'Cadastro-Estoque'!A:J,1,FALSE)),"",VLOOKUP(A1769,'Cadastro-Estoque'!A:J,3,FALSE))</f>
        <v/>
      </c>
    </row>
    <row r="1770" spans="5:8">
      <c r="E1770" s="140" t="str">
        <f t="shared" si="27"/>
        <v/>
      </c>
      <c r="F1770" s="141" t="str">
        <f>IF(ISERROR(VLOOKUP(A1770,'Cadastro-Estoque'!A:J,1,FALSE)),"",VLOOKUP(A1770,'Cadastro-Estoque'!A:J,4,FALSE))</f>
        <v/>
      </c>
      <c r="G1770" s="141" t="str">
        <f>IF(ISBLANK(A1770),"",IF(ISERROR(VLOOKUP(A1770,'Cadastro-Estoque'!A:J,1,FALSE)),"Produto não cadastrado",VLOOKUP(A1770,'Cadastro-Estoque'!A:J,2,FALSE)))</f>
        <v/>
      </c>
      <c r="H1770" s="141" t="str">
        <f>IF(ISERROR(VLOOKUP(A1770,'Cadastro-Estoque'!A:J,1,FALSE)),"",VLOOKUP(A1770,'Cadastro-Estoque'!A:J,3,FALSE))</f>
        <v/>
      </c>
    </row>
    <row r="1771" spans="5:8">
      <c r="E1771" s="140" t="str">
        <f t="shared" si="27"/>
        <v/>
      </c>
      <c r="F1771" s="141" t="str">
        <f>IF(ISERROR(VLOOKUP(A1771,'Cadastro-Estoque'!A:J,1,FALSE)),"",VLOOKUP(A1771,'Cadastro-Estoque'!A:J,4,FALSE))</f>
        <v/>
      </c>
      <c r="G1771" s="141" t="str">
        <f>IF(ISBLANK(A1771),"",IF(ISERROR(VLOOKUP(A1771,'Cadastro-Estoque'!A:J,1,FALSE)),"Produto não cadastrado",VLOOKUP(A1771,'Cadastro-Estoque'!A:J,2,FALSE)))</f>
        <v/>
      </c>
      <c r="H1771" s="141" t="str">
        <f>IF(ISERROR(VLOOKUP(A1771,'Cadastro-Estoque'!A:J,1,FALSE)),"",VLOOKUP(A1771,'Cadastro-Estoque'!A:J,3,FALSE))</f>
        <v/>
      </c>
    </row>
    <row r="1772" spans="5:8">
      <c r="E1772" s="140" t="str">
        <f t="shared" si="27"/>
        <v/>
      </c>
      <c r="F1772" s="141" t="str">
        <f>IF(ISERROR(VLOOKUP(A1772,'Cadastro-Estoque'!A:J,1,FALSE)),"",VLOOKUP(A1772,'Cadastro-Estoque'!A:J,4,FALSE))</f>
        <v/>
      </c>
      <c r="G1772" s="141" t="str">
        <f>IF(ISBLANK(A1772),"",IF(ISERROR(VLOOKUP(A1772,'Cadastro-Estoque'!A:J,1,FALSE)),"Produto não cadastrado",VLOOKUP(A1772,'Cadastro-Estoque'!A:J,2,FALSE)))</f>
        <v/>
      </c>
      <c r="H1772" s="141" t="str">
        <f>IF(ISERROR(VLOOKUP(A1772,'Cadastro-Estoque'!A:J,1,FALSE)),"",VLOOKUP(A1772,'Cadastro-Estoque'!A:J,3,FALSE))</f>
        <v/>
      </c>
    </row>
    <row r="1773" spans="5:8">
      <c r="E1773" s="140" t="str">
        <f t="shared" si="27"/>
        <v/>
      </c>
      <c r="F1773" s="141" t="str">
        <f>IF(ISERROR(VLOOKUP(A1773,'Cadastro-Estoque'!A:J,1,FALSE)),"",VLOOKUP(A1773,'Cadastro-Estoque'!A:J,4,FALSE))</f>
        <v/>
      </c>
      <c r="G1773" s="141" t="str">
        <f>IF(ISBLANK(A1773),"",IF(ISERROR(VLOOKUP(A1773,'Cadastro-Estoque'!A:J,1,FALSE)),"Produto não cadastrado",VLOOKUP(A1773,'Cadastro-Estoque'!A:J,2,FALSE)))</f>
        <v/>
      </c>
      <c r="H1773" s="141" t="str">
        <f>IF(ISERROR(VLOOKUP(A1773,'Cadastro-Estoque'!A:J,1,FALSE)),"",VLOOKUP(A1773,'Cadastro-Estoque'!A:J,3,FALSE))</f>
        <v/>
      </c>
    </row>
    <row r="1774" spans="5:8">
      <c r="E1774" s="140" t="str">
        <f t="shared" si="27"/>
        <v/>
      </c>
      <c r="F1774" s="141" t="str">
        <f>IF(ISERROR(VLOOKUP(A1774,'Cadastro-Estoque'!A:J,1,FALSE)),"",VLOOKUP(A1774,'Cadastro-Estoque'!A:J,4,FALSE))</f>
        <v/>
      </c>
      <c r="G1774" s="141" t="str">
        <f>IF(ISBLANK(A1774),"",IF(ISERROR(VLOOKUP(A1774,'Cadastro-Estoque'!A:J,1,FALSE)),"Produto não cadastrado",VLOOKUP(A1774,'Cadastro-Estoque'!A:J,2,FALSE)))</f>
        <v/>
      </c>
      <c r="H1774" s="141" t="str">
        <f>IF(ISERROR(VLOOKUP(A1774,'Cadastro-Estoque'!A:J,1,FALSE)),"",VLOOKUP(A1774,'Cadastro-Estoque'!A:J,3,FALSE))</f>
        <v/>
      </c>
    </row>
    <row r="1775" spans="5:8">
      <c r="E1775" s="140" t="str">
        <f t="shared" si="27"/>
        <v/>
      </c>
      <c r="F1775" s="141" t="str">
        <f>IF(ISERROR(VLOOKUP(A1775,'Cadastro-Estoque'!A:J,1,FALSE)),"",VLOOKUP(A1775,'Cadastro-Estoque'!A:J,4,FALSE))</f>
        <v/>
      </c>
      <c r="G1775" s="141" t="str">
        <f>IF(ISBLANK(A1775),"",IF(ISERROR(VLOOKUP(A1775,'Cadastro-Estoque'!A:J,1,FALSE)),"Produto não cadastrado",VLOOKUP(A1775,'Cadastro-Estoque'!A:J,2,FALSE)))</f>
        <v/>
      </c>
      <c r="H1775" s="141" t="str">
        <f>IF(ISERROR(VLOOKUP(A1775,'Cadastro-Estoque'!A:J,1,FALSE)),"",VLOOKUP(A1775,'Cadastro-Estoque'!A:J,3,FALSE))</f>
        <v/>
      </c>
    </row>
    <row r="1776" spans="5:8">
      <c r="E1776" s="140" t="str">
        <f t="shared" si="27"/>
        <v/>
      </c>
      <c r="F1776" s="141" t="str">
        <f>IF(ISERROR(VLOOKUP(A1776,'Cadastro-Estoque'!A:J,1,FALSE)),"",VLOOKUP(A1776,'Cadastro-Estoque'!A:J,4,FALSE))</f>
        <v/>
      </c>
      <c r="G1776" s="141" t="str">
        <f>IF(ISBLANK(A1776),"",IF(ISERROR(VLOOKUP(A1776,'Cadastro-Estoque'!A:J,1,FALSE)),"Produto não cadastrado",VLOOKUP(A1776,'Cadastro-Estoque'!A:J,2,FALSE)))</f>
        <v/>
      </c>
      <c r="H1776" s="141" t="str">
        <f>IF(ISERROR(VLOOKUP(A1776,'Cadastro-Estoque'!A:J,1,FALSE)),"",VLOOKUP(A1776,'Cadastro-Estoque'!A:J,3,FALSE))</f>
        <v/>
      </c>
    </row>
    <row r="1777" spans="5:8">
      <c r="E1777" s="140" t="str">
        <f t="shared" si="27"/>
        <v/>
      </c>
      <c r="F1777" s="141" t="str">
        <f>IF(ISERROR(VLOOKUP(A1777,'Cadastro-Estoque'!A:J,1,FALSE)),"",VLOOKUP(A1777,'Cadastro-Estoque'!A:J,4,FALSE))</f>
        <v/>
      </c>
      <c r="G1777" s="141" t="str">
        <f>IF(ISBLANK(A1777),"",IF(ISERROR(VLOOKUP(A1777,'Cadastro-Estoque'!A:J,1,FALSE)),"Produto não cadastrado",VLOOKUP(A1777,'Cadastro-Estoque'!A:J,2,FALSE)))</f>
        <v/>
      </c>
      <c r="H1777" s="141" t="str">
        <f>IF(ISERROR(VLOOKUP(A1777,'Cadastro-Estoque'!A:J,1,FALSE)),"",VLOOKUP(A1777,'Cadastro-Estoque'!A:J,3,FALSE))</f>
        <v/>
      </c>
    </row>
    <row r="1778" spans="5:8">
      <c r="E1778" s="140" t="str">
        <f t="shared" si="27"/>
        <v/>
      </c>
      <c r="F1778" s="141" t="str">
        <f>IF(ISERROR(VLOOKUP(A1778,'Cadastro-Estoque'!A:J,1,FALSE)),"",VLOOKUP(A1778,'Cadastro-Estoque'!A:J,4,FALSE))</f>
        <v/>
      </c>
      <c r="G1778" s="141" t="str">
        <f>IF(ISBLANK(A1778),"",IF(ISERROR(VLOOKUP(A1778,'Cadastro-Estoque'!A:J,1,FALSE)),"Produto não cadastrado",VLOOKUP(A1778,'Cadastro-Estoque'!A:J,2,FALSE)))</f>
        <v/>
      </c>
      <c r="H1778" s="141" t="str">
        <f>IF(ISERROR(VLOOKUP(A1778,'Cadastro-Estoque'!A:J,1,FALSE)),"",VLOOKUP(A1778,'Cadastro-Estoque'!A:J,3,FALSE))</f>
        <v/>
      </c>
    </row>
    <row r="1779" spans="5:8">
      <c r="E1779" s="140" t="str">
        <f t="shared" si="27"/>
        <v/>
      </c>
      <c r="F1779" s="141" t="str">
        <f>IF(ISERROR(VLOOKUP(A1779,'Cadastro-Estoque'!A:J,1,FALSE)),"",VLOOKUP(A1779,'Cadastro-Estoque'!A:J,4,FALSE))</f>
        <v/>
      </c>
      <c r="G1779" s="141" t="str">
        <f>IF(ISBLANK(A1779),"",IF(ISERROR(VLOOKUP(A1779,'Cadastro-Estoque'!A:J,1,FALSE)),"Produto não cadastrado",VLOOKUP(A1779,'Cadastro-Estoque'!A:J,2,FALSE)))</f>
        <v/>
      </c>
      <c r="H1779" s="141" t="str">
        <f>IF(ISERROR(VLOOKUP(A1779,'Cadastro-Estoque'!A:J,1,FALSE)),"",VLOOKUP(A1779,'Cadastro-Estoque'!A:J,3,FALSE))</f>
        <v/>
      </c>
    </row>
    <row r="1780" spans="5:8">
      <c r="E1780" s="140" t="str">
        <f t="shared" si="27"/>
        <v/>
      </c>
      <c r="F1780" s="141" t="str">
        <f>IF(ISERROR(VLOOKUP(A1780,'Cadastro-Estoque'!A:J,1,FALSE)),"",VLOOKUP(A1780,'Cadastro-Estoque'!A:J,4,FALSE))</f>
        <v/>
      </c>
      <c r="G1780" s="141" t="str">
        <f>IF(ISBLANK(A1780),"",IF(ISERROR(VLOOKUP(A1780,'Cadastro-Estoque'!A:J,1,FALSE)),"Produto não cadastrado",VLOOKUP(A1780,'Cadastro-Estoque'!A:J,2,FALSE)))</f>
        <v/>
      </c>
      <c r="H1780" s="141" t="str">
        <f>IF(ISERROR(VLOOKUP(A1780,'Cadastro-Estoque'!A:J,1,FALSE)),"",VLOOKUP(A1780,'Cadastro-Estoque'!A:J,3,FALSE))</f>
        <v/>
      </c>
    </row>
    <row r="1781" spans="5:8">
      <c r="E1781" s="140" t="str">
        <f t="shared" si="27"/>
        <v/>
      </c>
      <c r="F1781" s="141" t="str">
        <f>IF(ISERROR(VLOOKUP(A1781,'Cadastro-Estoque'!A:J,1,FALSE)),"",VLOOKUP(A1781,'Cadastro-Estoque'!A:J,4,FALSE))</f>
        <v/>
      </c>
      <c r="G1781" s="141" t="str">
        <f>IF(ISBLANK(A1781),"",IF(ISERROR(VLOOKUP(A1781,'Cadastro-Estoque'!A:J,1,FALSE)),"Produto não cadastrado",VLOOKUP(A1781,'Cadastro-Estoque'!A:J,2,FALSE)))</f>
        <v/>
      </c>
      <c r="H1781" s="141" t="str">
        <f>IF(ISERROR(VLOOKUP(A1781,'Cadastro-Estoque'!A:J,1,FALSE)),"",VLOOKUP(A1781,'Cadastro-Estoque'!A:J,3,FALSE))</f>
        <v/>
      </c>
    </row>
    <row r="1782" spans="5:8">
      <c r="E1782" s="140" t="str">
        <f t="shared" si="27"/>
        <v/>
      </c>
      <c r="F1782" s="141" t="str">
        <f>IF(ISERROR(VLOOKUP(A1782,'Cadastro-Estoque'!A:J,1,FALSE)),"",VLOOKUP(A1782,'Cadastro-Estoque'!A:J,4,FALSE))</f>
        <v/>
      </c>
      <c r="G1782" s="141" t="str">
        <f>IF(ISBLANK(A1782),"",IF(ISERROR(VLOOKUP(A1782,'Cadastro-Estoque'!A:J,1,FALSE)),"Produto não cadastrado",VLOOKUP(A1782,'Cadastro-Estoque'!A:J,2,FALSE)))</f>
        <v/>
      </c>
      <c r="H1782" s="141" t="str">
        <f>IF(ISERROR(VLOOKUP(A1782,'Cadastro-Estoque'!A:J,1,FALSE)),"",VLOOKUP(A1782,'Cadastro-Estoque'!A:J,3,FALSE))</f>
        <v/>
      </c>
    </row>
    <row r="1783" spans="5:8">
      <c r="E1783" s="140" t="str">
        <f t="shared" si="27"/>
        <v/>
      </c>
      <c r="F1783" s="141" t="str">
        <f>IF(ISERROR(VLOOKUP(A1783,'Cadastro-Estoque'!A:J,1,FALSE)),"",VLOOKUP(A1783,'Cadastro-Estoque'!A:J,4,FALSE))</f>
        <v/>
      </c>
      <c r="G1783" s="141" t="str">
        <f>IF(ISBLANK(A1783),"",IF(ISERROR(VLOOKUP(A1783,'Cadastro-Estoque'!A:J,1,FALSE)),"Produto não cadastrado",VLOOKUP(A1783,'Cadastro-Estoque'!A:J,2,FALSE)))</f>
        <v/>
      </c>
      <c r="H1783" s="141" t="str">
        <f>IF(ISERROR(VLOOKUP(A1783,'Cadastro-Estoque'!A:J,1,FALSE)),"",VLOOKUP(A1783,'Cadastro-Estoque'!A:J,3,FALSE))</f>
        <v/>
      </c>
    </row>
    <row r="1784" spans="5:8">
      <c r="E1784" s="140" t="str">
        <f t="shared" si="27"/>
        <v/>
      </c>
      <c r="F1784" s="141" t="str">
        <f>IF(ISERROR(VLOOKUP(A1784,'Cadastro-Estoque'!A:J,1,FALSE)),"",VLOOKUP(A1784,'Cadastro-Estoque'!A:J,4,FALSE))</f>
        <v/>
      </c>
      <c r="G1784" s="141" t="str">
        <f>IF(ISBLANK(A1784),"",IF(ISERROR(VLOOKUP(A1784,'Cadastro-Estoque'!A:J,1,FALSE)),"Produto não cadastrado",VLOOKUP(A1784,'Cadastro-Estoque'!A:J,2,FALSE)))</f>
        <v/>
      </c>
      <c r="H1784" s="141" t="str">
        <f>IF(ISERROR(VLOOKUP(A1784,'Cadastro-Estoque'!A:J,1,FALSE)),"",VLOOKUP(A1784,'Cadastro-Estoque'!A:J,3,FALSE))</f>
        <v/>
      </c>
    </row>
    <row r="1785" spans="5:8">
      <c r="E1785" s="140" t="str">
        <f t="shared" si="27"/>
        <v/>
      </c>
      <c r="F1785" s="141" t="str">
        <f>IF(ISERROR(VLOOKUP(A1785,'Cadastro-Estoque'!A:J,1,FALSE)),"",VLOOKUP(A1785,'Cadastro-Estoque'!A:J,4,FALSE))</f>
        <v/>
      </c>
      <c r="G1785" s="141" t="str">
        <f>IF(ISBLANK(A1785),"",IF(ISERROR(VLOOKUP(A1785,'Cadastro-Estoque'!A:J,1,FALSE)),"Produto não cadastrado",VLOOKUP(A1785,'Cadastro-Estoque'!A:J,2,FALSE)))</f>
        <v/>
      </c>
      <c r="H1785" s="141" t="str">
        <f>IF(ISERROR(VLOOKUP(A1785,'Cadastro-Estoque'!A:J,1,FALSE)),"",VLOOKUP(A1785,'Cadastro-Estoque'!A:J,3,FALSE))</f>
        <v/>
      </c>
    </row>
    <row r="1786" spans="5:8">
      <c r="E1786" s="140" t="str">
        <f t="shared" si="27"/>
        <v/>
      </c>
      <c r="F1786" s="141" t="str">
        <f>IF(ISERROR(VLOOKUP(A1786,'Cadastro-Estoque'!A:J,1,FALSE)),"",VLOOKUP(A1786,'Cadastro-Estoque'!A:J,4,FALSE))</f>
        <v/>
      </c>
      <c r="G1786" s="141" t="str">
        <f>IF(ISBLANK(A1786),"",IF(ISERROR(VLOOKUP(A1786,'Cadastro-Estoque'!A:J,1,FALSE)),"Produto não cadastrado",VLOOKUP(A1786,'Cadastro-Estoque'!A:J,2,FALSE)))</f>
        <v/>
      </c>
      <c r="H1786" s="141" t="str">
        <f>IF(ISERROR(VLOOKUP(A1786,'Cadastro-Estoque'!A:J,1,FALSE)),"",VLOOKUP(A1786,'Cadastro-Estoque'!A:J,3,FALSE))</f>
        <v/>
      </c>
    </row>
    <row r="1787" spans="5:8">
      <c r="E1787" s="140" t="str">
        <f t="shared" si="27"/>
        <v/>
      </c>
      <c r="F1787" s="141" t="str">
        <f>IF(ISERROR(VLOOKUP(A1787,'Cadastro-Estoque'!A:J,1,FALSE)),"",VLOOKUP(A1787,'Cadastro-Estoque'!A:J,4,FALSE))</f>
        <v/>
      </c>
      <c r="G1787" s="141" t="str">
        <f>IF(ISBLANK(A1787),"",IF(ISERROR(VLOOKUP(A1787,'Cadastro-Estoque'!A:J,1,FALSE)),"Produto não cadastrado",VLOOKUP(A1787,'Cadastro-Estoque'!A:J,2,FALSE)))</f>
        <v/>
      </c>
      <c r="H1787" s="141" t="str">
        <f>IF(ISERROR(VLOOKUP(A1787,'Cadastro-Estoque'!A:J,1,FALSE)),"",VLOOKUP(A1787,'Cadastro-Estoque'!A:J,3,FALSE))</f>
        <v/>
      </c>
    </row>
    <row r="1788" spans="5:8">
      <c r="E1788" s="140" t="str">
        <f t="shared" si="27"/>
        <v/>
      </c>
      <c r="F1788" s="141" t="str">
        <f>IF(ISERROR(VLOOKUP(A1788,'Cadastro-Estoque'!A:J,1,FALSE)),"",VLOOKUP(A1788,'Cadastro-Estoque'!A:J,4,FALSE))</f>
        <v/>
      </c>
      <c r="G1788" s="141" t="str">
        <f>IF(ISBLANK(A1788),"",IF(ISERROR(VLOOKUP(A1788,'Cadastro-Estoque'!A:J,1,FALSE)),"Produto não cadastrado",VLOOKUP(A1788,'Cadastro-Estoque'!A:J,2,FALSE)))</f>
        <v/>
      </c>
      <c r="H1788" s="141" t="str">
        <f>IF(ISERROR(VLOOKUP(A1788,'Cadastro-Estoque'!A:J,1,FALSE)),"",VLOOKUP(A1788,'Cadastro-Estoque'!A:J,3,FALSE))</f>
        <v/>
      </c>
    </row>
    <row r="1789" spans="5:8">
      <c r="E1789" s="140" t="str">
        <f t="shared" si="27"/>
        <v/>
      </c>
      <c r="F1789" s="141" t="str">
        <f>IF(ISERROR(VLOOKUP(A1789,'Cadastro-Estoque'!A:J,1,FALSE)),"",VLOOKUP(A1789,'Cadastro-Estoque'!A:J,4,FALSE))</f>
        <v/>
      </c>
      <c r="G1789" s="141" t="str">
        <f>IF(ISBLANK(A1789),"",IF(ISERROR(VLOOKUP(A1789,'Cadastro-Estoque'!A:J,1,FALSE)),"Produto não cadastrado",VLOOKUP(A1789,'Cadastro-Estoque'!A:J,2,FALSE)))</f>
        <v/>
      </c>
      <c r="H1789" s="141" t="str">
        <f>IF(ISERROR(VLOOKUP(A1789,'Cadastro-Estoque'!A:J,1,FALSE)),"",VLOOKUP(A1789,'Cadastro-Estoque'!A:J,3,FALSE))</f>
        <v/>
      </c>
    </row>
    <row r="1790" spans="5:8">
      <c r="E1790" s="140" t="str">
        <f t="shared" si="27"/>
        <v/>
      </c>
      <c r="F1790" s="141" t="str">
        <f>IF(ISERROR(VLOOKUP(A1790,'Cadastro-Estoque'!A:J,1,FALSE)),"",VLOOKUP(A1790,'Cadastro-Estoque'!A:J,4,FALSE))</f>
        <v/>
      </c>
      <c r="G1790" s="141" t="str">
        <f>IF(ISBLANK(A1790),"",IF(ISERROR(VLOOKUP(A1790,'Cadastro-Estoque'!A:J,1,FALSE)),"Produto não cadastrado",VLOOKUP(A1790,'Cadastro-Estoque'!A:J,2,FALSE)))</f>
        <v/>
      </c>
      <c r="H1790" s="141" t="str">
        <f>IF(ISERROR(VLOOKUP(A1790,'Cadastro-Estoque'!A:J,1,FALSE)),"",VLOOKUP(A1790,'Cadastro-Estoque'!A:J,3,FALSE))</f>
        <v/>
      </c>
    </row>
    <row r="1791" spans="5:8">
      <c r="E1791" s="140" t="str">
        <f t="shared" si="27"/>
        <v/>
      </c>
      <c r="F1791" s="141" t="str">
        <f>IF(ISERROR(VLOOKUP(A1791,'Cadastro-Estoque'!A:J,1,FALSE)),"",VLOOKUP(A1791,'Cadastro-Estoque'!A:J,4,FALSE))</f>
        <v/>
      </c>
      <c r="G1791" s="141" t="str">
        <f>IF(ISBLANK(A1791),"",IF(ISERROR(VLOOKUP(A1791,'Cadastro-Estoque'!A:J,1,FALSE)),"Produto não cadastrado",VLOOKUP(A1791,'Cadastro-Estoque'!A:J,2,FALSE)))</f>
        <v/>
      </c>
      <c r="H1791" s="141" t="str">
        <f>IF(ISERROR(VLOOKUP(A1791,'Cadastro-Estoque'!A:J,1,FALSE)),"",VLOOKUP(A1791,'Cadastro-Estoque'!A:J,3,FALSE))</f>
        <v/>
      </c>
    </row>
    <row r="1792" spans="5:8">
      <c r="E1792" s="140" t="str">
        <f t="shared" si="27"/>
        <v/>
      </c>
      <c r="F1792" s="141" t="str">
        <f>IF(ISERROR(VLOOKUP(A1792,'Cadastro-Estoque'!A:J,1,FALSE)),"",VLOOKUP(A1792,'Cadastro-Estoque'!A:J,4,FALSE))</f>
        <v/>
      </c>
      <c r="G1792" s="141" t="str">
        <f>IF(ISBLANK(A1792),"",IF(ISERROR(VLOOKUP(A1792,'Cadastro-Estoque'!A:J,1,FALSE)),"Produto não cadastrado",VLOOKUP(A1792,'Cadastro-Estoque'!A:J,2,FALSE)))</f>
        <v/>
      </c>
      <c r="H1792" s="141" t="str">
        <f>IF(ISERROR(VLOOKUP(A1792,'Cadastro-Estoque'!A:J,1,FALSE)),"",VLOOKUP(A1792,'Cadastro-Estoque'!A:J,3,FALSE))</f>
        <v/>
      </c>
    </row>
    <row r="1793" spans="5:8">
      <c r="E1793" s="140" t="str">
        <f t="shared" si="27"/>
        <v/>
      </c>
      <c r="F1793" s="141" t="str">
        <f>IF(ISERROR(VLOOKUP(A1793,'Cadastro-Estoque'!A:J,1,FALSE)),"",VLOOKUP(A1793,'Cadastro-Estoque'!A:J,4,FALSE))</f>
        <v/>
      </c>
      <c r="G1793" s="141" t="str">
        <f>IF(ISBLANK(A1793),"",IF(ISERROR(VLOOKUP(A1793,'Cadastro-Estoque'!A:J,1,FALSE)),"Produto não cadastrado",VLOOKUP(A1793,'Cadastro-Estoque'!A:J,2,FALSE)))</f>
        <v/>
      </c>
      <c r="H1793" s="141" t="str">
        <f>IF(ISERROR(VLOOKUP(A1793,'Cadastro-Estoque'!A:J,1,FALSE)),"",VLOOKUP(A1793,'Cadastro-Estoque'!A:J,3,FALSE))</f>
        <v/>
      </c>
    </row>
    <row r="1794" spans="5:8">
      <c r="E1794" s="140" t="str">
        <f t="shared" si="27"/>
        <v/>
      </c>
      <c r="F1794" s="141" t="str">
        <f>IF(ISERROR(VLOOKUP(A1794,'Cadastro-Estoque'!A:J,1,FALSE)),"",VLOOKUP(A1794,'Cadastro-Estoque'!A:J,4,FALSE))</f>
        <v/>
      </c>
      <c r="G1794" s="141" t="str">
        <f>IF(ISBLANK(A1794),"",IF(ISERROR(VLOOKUP(A1794,'Cadastro-Estoque'!A:J,1,FALSE)),"Produto não cadastrado",VLOOKUP(A1794,'Cadastro-Estoque'!A:J,2,FALSE)))</f>
        <v/>
      </c>
      <c r="H1794" s="141" t="str">
        <f>IF(ISERROR(VLOOKUP(A1794,'Cadastro-Estoque'!A:J,1,FALSE)),"",VLOOKUP(A1794,'Cadastro-Estoque'!A:J,3,FALSE))</f>
        <v/>
      </c>
    </row>
    <row r="1795" spans="5:8">
      <c r="E1795" s="140" t="str">
        <f t="shared" si="27"/>
        <v/>
      </c>
      <c r="F1795" s="141" t="str">
        <f>IF(ISERROR(VLOOKUP(A1795,'Cadastro-Estoque'!A:J,1,FALSE)),"",VLOOKUP(A1795,'Cadastro-Estoque'!A:J,4,FALSE))</f>
        <v/>
      </c>
      <c r="G1795" s="141" t="str">
        <f>IF(ISBLANK(A1795),"",IF(ISERROR(VLOOKUP(A1795,'Cadastro-Estoque'!A:J,1,FALSE)),"Produto não cadastrado",VLOOKUP(A1795,'Cadastro-Estoque'!A:J,2,FALSE)))</f>
        <v/>
      </c>
      <c r="H1795" s="141" t="str">
        <f>IF(ISERROR(VLOOKUP(A1795,'Cadastro-Estoque'!A:J,1,FALSE)),"",VLOOKUP(A1795,'Cadastro-Estoque'!A:J,3,FALSE))</f>
        <v/>
      </c>
    </row>
    <row r="1796" spans="5:8">
      <c r="E1796" s="140" t="str">
        <f t="shared" ref="E1796:E1859" si="28">IF(ISBLANK(A1796),"",C1796*D1796)</f>
        <v/>
      </c>
      <c r="F1796" s="141" t="str">
        <f>IF(ISERROR(VLOOKUP(A1796,'Cadastro-Estoque'!A:J,1,FALSE)),"",VLOOKUP(A1796,'Cadastro-Estoque'!A:J,4,FALSE))</f>
        <v/>
      </c>
      <c r="G1796" s="141" t="str">
        <f>IF(ISBLANK(A1796),"",IF(ISERROR(VLOOKUP(A1796,'Cadastro-Estoque'!A:J,1,FALSE)),"Produto não cadastrado",VLOOKUP(A1796,'Cadastro-Estoque'!A:J,2,FALSE)))</f>
        <v/>
      </c>
      <c r="H1796" s="141" t="str">
        <f>IF(ISERROR(VLOOKUP(A1796,'Cadastro-Estoque'!A:J,1,FALSE)),"",VLOOKUP(A1796,'Cadastro-Estoque'!A:J,3,FALSE))</f>
        <v/>
      </c>
    </row>
    <row r="1797" spans="5:8">
      <c r="E1797" s="140" t="str">
        <f t="shared" si="28"/>
        <v/>
      </c>
      <c r="F1797" s="141" t="str">
        <f>IF(ISERROR(VLOOKUP(A1797,'Cadastro-Estoque'!A:J,1,FALSE)),"",VLOOKUP(A1797,'Cadastro-Estoque'!A:J,4,FALSE))</f>
        <v/>
      </c>
      <c r="G1797" s="141" t="str">
        <f>IF(ISBLANK(A1797),"",IF(ISERROR(VLOOKUP(A1797,'Cadastro-Estoque'!A:J,1,FALSE)),"Produto não cadastrado",VLOOKUP(A1797,'Cadastro-Estoque'!A:J,2,FALSE)))</f>
        <v/>
      </c>
      <c r="H1797" s="141" t="str">
        <f>IF(ISERROR(VLOOKUP(A1797,'Cadastro-Estoque'!A:J,1,FALSE)),"",VLOOKUP(A1797,'Cadastro-Estoque'!A:J,3,FALSE))</f>
        <v/>
      </c>
    </row>
    <row r="1798" spans="5:8">
      <c r="E1798" s="140" t="str">
        <f t="shared" si="28"/>
        <v/>
      </c>
      <c r="F1798" s="141" t="str">
        <f>IF(ISERROR(VLOOKUP(A1798,'Cadastro-Estoque'!A:J,1,FALSE)),"",VLOOKUP(A1798,'Cadastro-Estoque'!A:J,4,FALSE))</f>
        <v/>
      </c>
      <c r="G1798" s="141" t="str">
        <f>IF(ISBLANK(A1798),"",IF(ISERROR(VLOOKUP(A1798,'Cadastro-Estoque'!A:J,1,FALSE)),"Produto não cadastrado",VLOOKUP(A1798,'Cadastro-Estoque'!A:J,2,FALSE)))</f>
        <v/>
      </c>
      <c r="H1798" s="141" t="str">
        <f>IF(ISERROR(VLOOKUP(A1798,'Cadastro-Estoque'!A:J,1,FALSE)),"",VLOOKUP(A1798,'Cadastro-Estoque'!A:J,3,FALSE))</f>
        <v/>
      </c>
    </row>
    <row r="1799" spans="5:8">
      <c r="E1799" s="140" t="str">
        <f t="shared" si="28"/>
        <v/>
      </c>
      <c r="F1799" s="141" t="str">
        <f>IF(ISERROR(VLOOKUP(A1799,'Cadastro-Estoque'!A:J,1,FALSE)),"",VLOOKUP(A1799,'Cadastro-Estoque'!A:J,4,FALSE))</f>
        <v/>
      </c>
      <c r="G1799" s="141" t="str">
        <f>IF(ISBLANK(A1799),"",IF(ISERROR(VLOOKUP(A1799,'Cadastro-Estoque'!A:J,1,FALSE)),"Produto não cadastrado",VLOOKUP(A1799,'Cadastro-Estoque'!A:J,2,FALSE)))</f>
        <v/>
      </c>
      <c r="H1799" s="141" t="str">
        <f>IF(ISERROR(VLOOKUP(A1799,'Cadastro-Estoque'!A:J,1,FALSE)),"",VLOOKUP(A1799,'Cadastro-Estoque'!A:J,3,FALSE))</f>
        <v/>
      </c>
    </row>
    <row r="1800" spans="5:8">
      <c r="E1800" s="140" t="str">
        <f t="shared" si="28"/>
        <v/>
      </c>
      <c r="F1800" s="141" t="str">
        <f>IF(ISERROR(VLOOKUP(A1800,'Cadastro-Estoque'!A:J,1,FALSE)),"",VLOOKUP(A1800,'Cadastro-Estoque'!A:J,4,FALSE))</f>
        <v/>
      </c>
      <c r="G1800" s="141" t="str">
        <f>IF(ISBLANK(A1800),"",IF(ISERROR(VLOOKUP(A1800,'Cadastro-Estoque'!A:J,1,FALSE)),"Produto não cadastrado",VLOOKUP(A1800,'Cadastro-Estoque'!A:J,2,FALSE)))</f>
        <v/>
      </c>
      <c r="H1800" s="141" t="str">
        <f>IF(ISERROR(VLOOKUP(A1800,'Cadastro-Estoque'!A:J,1,FALSE)),"",VLOOKUP(A1800,'Cadastro-Estoque'!A:J,3,FALSE))</f>
        <v/>
      </c>
    </row>
    <row r="1801" spans="5:8">
      <c r="E1801" s="140" t="str">
        <f t="shared" si="28"/>
        <v/>
      </c>
      <c r="F1801" s="141" t="str">
        <f>IF(ISERROR(VLOOKUP(A1801,'Cadastro-Estoque'!A:J,1,FALSE)),"",VLOOKUP(A1801,'Cadastro-Estoque'!A:J,4,FALSE))</f>
        <v/>
      </c>
      <c r="G1801" s="141" t="str">
        <f>IF(ISBLANK(A1801),"",IF(ISERROR(VLOOKUP(A1801,'Cadastro-Estoque'!A:J,1,FALSE)),"Produto não cadastrado",VLOOKUP(A1801,'Cadastro-Estoque'!A:J,2,FALSE)))</f>
        <v/>
      </c>
      <c r="H1801" s="141" t="str">
        <f>IF(ISERROR(VLOOKUP(A1801,'Cadastro-Estoque'!A:J,1,FALSE)),"",VLOOKUP(A1801,'Cadastro-Estoque'!A:J,3,FALSE))</f>
        <v/>
      </c>
    </row>
    <row r="1802" spans="5:8">
      <c r="E1802" s="140" t="str">
        <f t="shared" si="28"/>
        <v/>
      </c>
      <c r="F1802" s="141" t="str">
        <f>IF(ISERROR(VLOOKUP(A1802,'Cadastro-Estoque'!A:J,1,FALSE)),"",VLOOKUP(A1802,'Cadastro-Estoque'!A:J,4,FALSE))</f>
        <v/>
      </c>
      <c r="G1802" s="141" t="str">
        <f>IF(ISBLANK(A1802),"",IF(ISERROR(VLOOKUP(A1802,'Cadastro-Estoque'!A:J,1,FALSE)),"Produto não cadastrado",VLOOKUP(A1802,'Cadastro-Estoque'!A:J,2,FALSE)))</f>
        <v/>
      </c>
      <c r="H1802" s="141" t="str">
        <f>IF(ISERROR(VLOOKUP(A1802,'Cadastro-Estoque'!A:J,1,FALSE)),"",VLOOKUP(A1802,'Cadastro-Estoque'!A:J,3,FALSE))</f>
        <v/>
      </c>
    </row>
    <row r="1803" spans="5:8">
      <c r="E1803" s="140" t="str">
        <f t="shared" si="28"/>
        <v/>
      </c>
      <c r="F1803" s="141" t="str">
        <f>IF(ISERROR(VLOOKUP(A1803,'Cadastro-Estoque'!A:J,1,FALSE)),"",VLOOKUP(A1803,'Cadastro-Estoque'!A:J,4,FALSE))</f>
        <v/>
      </c>
      <c r="G1803" s="141" t="str">
        <f>IF(ISBLANK(A1803),"",IF(ISERROR(VLOOKUP(A1803,'Cadastro-Estoque'!A:J,1,FALSE)),"Produto não cadastrado",VLOOKUP(A1803,'Cadastro-Estoque'!A:J,2,FALSE)))</f>
        <v/>
      </c>
      <c r="H1803" s="141" t="str">
        <f>IF(ISERROR(VLOOKUP(A1803,'Cadastro-Estoque'!A:J,1,FALSE)),"",VLOOKUP(A1803,'Cadastro-Estoque'!A:J,3,FALSE))</f>
        <v/>
      </c>
    </row>
    <row r="1804" spans="5:8">
      <c r="E1804" s="140" t="str">
        <f t="shared" si="28"/>
        <v/>
      </c>
      <c r="F1804" s="141" t="str">
        <f>IF(ISERROR(VLOOKUP(A1804,'Cadastro-Estoque'!A:J,1,FALSE)),"",VLOOKUP(A1804,'Cadastro-Estoque'!A:J,4,FALSE))</f>
        <v/>
      </c>
      <c r="G1804" s="141" t="str">
        <f>IF(ISBLANK(A1804),"",IF(ISERROR(VLOOKUP(A1804,'Cadastro-Estoque'!A:J,1,FALSE)),"Produto não cadastrado",VLOOKUP(A1804,'Cadastro-Estoque'!A:J,2,FALSE)))</f>
        <v/>
      </c>
      <c r="H1804" s="141" t="str">
        <f>IF(ISERROR(VLOOKUP(A1804,'Cadastro-Estoque'!A:J,1,FALSE)),"",VLOOKUP(A1804,'Cadastro-Estoque'!A:J,3,FALSE))</f>
        <v/>
      </c>
    </row>
    <row r="1805" spans="5:8">
      <c r="E1805" s="140" t="str">
        <f t="shared" si="28"/>
        <v/>
      </c>
      <c r="F1805" s="141" t="str">
        <f>IF(ISERROR(VLOOKUP(A1805,'Cadastro-Estoque'!A:J,1,FALSE)),"",VLOOKUP(A1805,'Cadastro-Estoque'!A:J,4,FALSE))</f>
        <v/>
      </c>
      <c r="G1805" s="141" t="str">
        <f>IF(ISBLANK(A1805),"",IF(ISERROR(VLOOKUP(A1805,'Cadastro-Estoque'!A:J,1,FALSE)),"Produto não cadastrado",VLOOKUP(A1805,'Cadastro-Estoque'!A:J,2,FALSE)))</f>
        <v/>
      </c>
      <c r="H1805" s="141" t="str">
        <f>IF(ISERROR(VLOOKUP(A1805,'Cadastro-Estoque'!A:J,1,FALSE)),"",VLOOKUP(A1805,'Cadastro-Estoque'!A:J,3,FALSE))</f>
        <v/>
      </c>
    </row>
    <row r="1806" spans="5:8">
      <c r="E1806" s="140" t="str">
        <f t="shared" si="28"/>
        <v/>
      </c>
      <c r="F1806" s="141" t="str">
        <f>IF(ISERROR(VLOOKUP(A1806,'Cadastro-Estoque'!A:J,1,FALSE)),"",VLOOKUP(A1806,'Cadastro-Estoque'!A:J,4,FALSE))</f>
        <v/>
      </c>
      <c r="G1806" s="141" t="str">
        <f>IF(ISBLANK(A1806),"",IF(ISERROR(VLOOKUP(A1806,'Cadastro-Estoque'!A:J,1,FALSE)),"Produto não cadastrado",VLOOKUP(A1806,'Cadastro-Estoque'!A:J,2,FALSE)))</f>
        <v/>
      </c>
      <c r="H1806" s="141" t="str">
        <f>IF(ISERROR(VLOOKUP(A1806,'Cadastro-Estoque'!A:J,1,FALSE)),"",VLOOKUP(A1806,'Cadastro-Estoque'!A:J,3,FALSE))</f>
        <v/>
      </c>
    </row>
    <row r="1807" spans="5:8">
      <c r="E1807" s="140" t="str">
        <f t="shared" si="28"/>
        <v/>
      </c>
      <c r="F1807" s="141" t="str">
        <f>IF(ISERROR(VLOOKUP(A1807,'Cadastro-Estoque'!A:J,1,FALSE)),"",VLOOKUP(A1807,'Cadastro-Estoque'!A:J,4,FALSE))</f>
        <v/>
      </c>
      <c r="G1807" s="141" t="str">
        <f>IF(ISBLANK(A1807),"",IF(ISERROR(VLOOKUP(A1807,'Cadastro-Estoque'!A:J,1,FALSE)),"Produto não cadastrado",VLOOKUP(A1807,'Cadastro-Estoque'!A:J,2,FALSE)))</f>
        <v/>
      </c>
      <c r="H1807" s="141" t="str">
        <f>IF(ISERROR(VLOOKUP(A1807,'Cadastro-Estoque'!A:J,1,FALSE)),"",VLOOKUP(A1807,'Cadastro-Estoque'!A:J,3,FALSE))</f>
        <v/>
      </c>
    </row>
    <row r="1808" spans="5:8">
      <c r="E1808" s="140" t="str">
        <f t="shared" si="28"/>
        <v/>
      </c>
      <c r="F1808" s="141" t="str">
        <f>IF(ISERROR(VLOOKUP(A1808,'Cadastro-Estoque'!A:J,1,FALSE)),"",VLOOKUP(A1808,'Cadastro-Estoque'!A:J,4,FALSE))</f>
        <v/>
      </c>
      <c r="G1808" s="141" t="str">
        <f>IF(ISBLANK(A1808),"",IF(ISERROR(VLOOKUP(A1808,'Cadastro-Estoque'!A:J,1,FALSE)),"Produto não cadastrado",VLOOKUP(A1808,'Cadastro-Estoque'!A:J,2,FALSE)))</f>
        <v/>
      </c>
      <c r="H1808" s="141" t="str">
        <f>IF(ISERROR(VLOOKUP(A1808,'Cadastro-Estoque'!A:J,1,FALSE)),"",VLOOKUP(A1808,'Cadastro-Estoque'!A:J,3,FALSE))</f>
        <v/>
      </c>
    </row>
    <row r="1809" spans="5:8">
      <c r="E1809" s="140" t="str">
        <f t="shared" si="28"/>
        <v/>
      </c>
      <c r="F1809" s="141" t="str">
        <f>IF(ISERROR(VLOOKUP(A1809,'Cadastro-Estoque'!A:J,1,FALSE)),"",VLOOKUP(A1809,'Cadastro-Estoque'!A:J,4,FALSE))</f>
        <v/>
      </c>
      <c r="G1809" s="141" t="str">
        <f>IF(ISBLANK(A1809),"",IF(ISERROR(VLOOKUP(A1809,'Cadastro-Estoque'!A:J,1,FALSE)),"Produto não cadastrado",VLOOKUP(A1809,'Cadastro-Estoque'!A:J,2,FALSE)))</f>
        <v/>
      </c>
      <c r="H1809" s="141" t="str">
        <f>IF(ISERROR(VLOOKUP(A1809,'Cadastro-Estoque'!A:J,1,FALSE)),"",VLOOKUP(A1809,'Cadastro-Estoque'!A:J,3,FALSE))</f>
        <v/>
      </c>
    </row>
    <row r="1810" spans="5:8">
      <c r="E1810" s="140" t="str">
        <f t="shared" si="28"/>
        <v/>
      </c>
      <c r="F1810" s="141" t="str">
        <f>IF(ISERROR(VLOOKUP(A1810,'Cadastro-Estoque'!A:J,1,FALSE)),"",VLOOKUP(A1810,'Cadastro-Estoque'!A:J,4,FALSE))</f>
        <v/>
      </c>
      <c r="G1810" s="141" t="str">
        <f>IF(ISBLANK(A1810),"",IF(ISERROR(VLOOKUP(A1810,'Cadastro-Estoque'!A:J,1,FALSE)),"Produto não cadastrado",VLOOKUP(A1810,'Cadastro-Estoque'!A:J,2,FALSE)))</f>
        <v/>
      </c>
      <c r="H1810" s="141" t="str">
        <f>IF(ISERROR(VLOOKUP(A1810,'Cadastro-Estoque'!A:J,1,FALSE)),"",VLOOKUP(A1810,'Cadastro-Estoque'!A:J,3,FALSE))</f>
        <v/>
      </c>
    </row>
    <row r="1811" spans="5:8">
      <c r="E1811" s="140" t="str">
        <f t="shared" si="28"/>
        <v/>
      </c>
      <c r="F1811" s="141" t="str">
        <f>IF(ISERROR(VLOOKUP(A1811,'Cadastro-Estoque'!A:J,1,FALSE)),"",VLOOKUP(A1811,'Cadastro-Estoque'!A:J,4,FALSE))</f>
        <v/>
      </c>
      <c r="G1811" s="141" t="str">
        <f>IF(ISBLANK(A1811),"",IF(ISERROR(VLOOKUP(A1811,'Cadastro-Estoque'!A:J,1,FALSE)),"Produto não cadastrado",VLOOKUP(A1811,'Cadastro-Estoque'!A:J,2,FALSE)))</f>
        <v/>
      </c>
      <c r="H1811" s="141" t="str">
        <f>IF(ISERROR(VLOOKUP(A1811,'Cadastro-Estoque'!A:J,1,FALSE)),"",VLOOKUP(A1811,'Cadastro-Estoque'!A:J,3,FALSE))</f>
        <v/>
      </c>
    </row>
    <row r="1812" spans="5:8">
      <c r="E1812" s="140" t="str">
        <f t="shared" si="28"/>
        <v/>
      </c>
      <c r="F1812" s="141" t="str">
        <f>IF(ISERROR(VLOOKUP(A1812,'Cadastro-Estoque'!A:J,1,FALSE)),"",VLOOKUP(A1812,'Cadastro-Estoque'!A:J,4,FALSE))</f>
        <v/>
      </c>
      <c r="G1812" s="141" t="str">
        <f>IF(ISBLANK(A1812),"",IF(ISERROR(VLOOKUP(A1812,'Cadastro-Estoque'!A:J,1,FALSE)),"Produto não cadastrado",VLOOKUP(A1812,'Cadastro-Estoque'!A:J,2,FALSE)))</f>
        <v/>
      </c>
      <c r="H1812" s="141" t="str">
        <f>IF(ISERROR(VLOOKUP(A1812,'Cadastro-Estoque'!A:J,1,FALSE)),"",VLOOKUP(A1812,'Cadastro-Estoque'!A:J,3,FALSE))</f>
        <v/>
      </c>
    </row>
    <row r="1813" spans="5:8">
      <c r="E1813" s="140" t="str">
        <f t="shared" si="28"/>
        <v/>
      </c>
      <c r="F1813" s="141" t="str">
        <f>IF(ISERROR(VLOOKUP(A1813,'Cadastro-Estoque'!A:J,1,FALSE)),"",VLOOKUP(A1813,'Cadastro-Estoque'!A:J,4,FALSE))</f>
        <v/>
      </c>
      <c r="G1813" s="141" t="str">
        <f>IF(ISBLANK(A1813),"",IF(ISERROR(VLOOKUP(A1813,'Cadastro-Estoque'!A:J,1,FALSE)),"Produto não cadastrado",VLOOKUP(A1813,'Cadastro-Estoque'!A:J,2,FALSE)))</f>
        <v/>
      </c>
      <c r="H1813" s="141" t="str">
        <f>IF(ISERROR(VLOOKUP(A1813,'Cadastro-Estoque'!A:J,1,FALSE)),"",VLOOKUP(A1813,'Cadastro-Estoque'!A:J,3,FALSE))</f>
        <v/>
      </c>
    </row>
    <row r="1814" spans="5:8">
      <c r="E1814" s="140" t="str">
        <f t="shared" si="28"/>
        <v/>
      </c>
      <c r="F1814" s="141" t="str">
        <f>IF(ISERROR(VLOOKUP(A1814,'Cadastro-Estoque'!A:J,1,FALSE)),"",VLOOKUP(A1814,'Cadastro-Estoque'!A:J,4,FALSE))</f>
        <v/>
      </c>
      <c r="G1814" s="141" t="str">
        <f>IF(ISBLANK(A1814),"",IF(ISERROR(VLOOKUP(A1814,'Cadastro-Estoque'!A:J,1,FALSE)),"Produto não cadastrado",VLOOKUP(A1814,'Cadastro-Estoque'!A:J,2,FALSE)))</f>
        <v/>
      </c>
      <c r="H1814" s="141" t="str">
        <f>IF(ISERROR(VLOOKUP(A1814,'Cadastro-Estoque'!A:J,1,FALSE)),"",VLOOKUP(A1814,'Cadastro-Estoque'!A:J,3,FALSE))</f>
        <v/>
      </c>
    </row>
    <row r="1815" spans="5:8">
      <c r="E1815" s="140" t="str">
        <f t="shared" si="28"/>
        <v/>
      </c>
      <c r="F1815" s="141" t="str">
        <f>IF(ISERROR(VLOOKUP(A1815,'Cadastro-Estoque'!A:J,1,FALSE)),"",VLOOKUP(A1815,'Cadastro-Estoque'!A:J,4,FALSE))</f>
        <v/>
      </c>
      <c r="G1815" s="141" t="str">
        <f>IF(ISBLANK(A1815),"",IF(ISERROR(VLOOKUP(A1815,'Cadastro-Estoque'!A:J,1,FALSE)),"Produto não cadastrado",VLOOKUP(A1815,'Cadastro-Estoque'!A:J,2,FALSE)))</f>
        <v/>
      </c>
      <c r="H1815" s="141" t="str">
        <f>IF(ISERROR(VLOOKUP(A1815,'Cadastro-Estoque'!A:J,1,FALSE)),"",VLOOKUP(A1815,'Cadastro-Estoque'!A:J,3,FALSE))</f>
        <v/>
      </c>
    </row>
    <row r="1816" spans="5:8">
      <c r="E1816" s="140" t="str">
        <f t="shared" si="28"/>
        <v/>
      </c>
      <c r="F1816" s="141" t="str">
        <f>IF(ISERROR(VLOOKUP(A1816,'Cadastro-Estoque'!A:J,1,FALSE)),"",VLOOKUP(A1816,'Cadastro-Estoque'!A:J,4,FALSE))</f>
        <v/>
      </c>
      <c r="G1816" s="141" t="str">
        <f>IF(ISBLANK(A1816),"",IF(ISERROR(VLOOKUP(A1816,'Cadastro-Estoque'!A:J,1,FALSE)),"Produto não cadastrado",VLOOKUP(A1816,'Cadastro-Estoque'!A:J,2,FALSE)))</f>
        <v/>
      </c>
      <c r="H1816" s="141" t="str">
        <f>IF(ISERROR(VLOOKUP(A1816,'Cadastro-Estoque'!A:J,1,FALSE)),"",VLOOKUP(A1816,'Cadastro-Estoque'!A:J,3,FALSE))</f>
        <v/>
      </c>
    </row>
    <row r="1817" spans="5:8">
      <c r="E1817" s="140" t="str">
        <f t="shared" si="28"/>
        <v/>
      </c>
      <c r="F1817" s="141" t="str">
        <f>IF(ISERROR(VLOOKUP(A1817,'Cadastro-Estoque'!A:J,1,FALSE)),"",VLOOKUP(A1817,'Cadastro-Estoque'!A:J,4,FALSE))</f>
        <v/>
      </c>
      <c r="G1817" s="141" t="str">
        <f>IF(ISBLANK(A1817),"",IF(ISERROR(VLOOKUP(A1817,'Cadastro-Estoque'!A:J,1,FALSE)),"Produto não cadastrado",VLOOKUP(A1817,'Cadastro-Estoque'!A:J,2,FALSE)))</f>
        <v/>
      </c>
      <c r="H1817" s="141" t="str">
        <f>IF(ISERROR(VLOOKUP(A1817,'Cadastro-Estoque'!A:J,1,FALSE)),"",VLOOKUP(A1817,'Cadastro-Estoque'!A:J,3,FALSE))</f>
        <v/>
      </c>
    </row>
    <row r="1818" spans="5:8">
      <c r="E1818" s="140" t="str">
        <f t="shared" si="28"/>
        <v/>
      </c>
      <c r="F1818" s="141" t="str">
        <f>IF(ISERROR(VLOOKUP(A1818,'Cadastro-Estoque'!A:J,1,FALSE)),"",VLOOKUP(A1818,'Cadastro-Estoque'!A:J,4,FALSE))</f>
        <v/>
      </c>
      <c r="G1818" s="141" t="str">
        <f>IF(ISBLANK(A1818),"",IF(ISERROR(VLOOKUP(A1818,'Cadastro-Estoque'!A:J,1,FALSE)),"Produto não cadastrado",VLOOKUP(A1818,'Cadastro-Estoque'!A:J,2,FALSE)))</f>
        <v/>
      </c>
      <c r="H1818" s="141" t="str">
        <f>IF(ISERROR(VLOOKUP(A1818,'Cadastro-Estoque'!A:J,1,FALSE)),"",VLOOKUP(A1818,'Cadastro-Estoque'!A:J,3,FALSE))</f>
        <v/>
      </c>
    </row>
    <row r="1819" spans="5:8">
      <c r="E1819" s="140" t="str">
        <f t="shared" si="28"/>
        <v/>
      </c>
      <c r="F1819" s="141" t="str">
        <f>IF(ISERROR(VLOOKUP(A1819,'Cadastro-Estoque'!A:J,1,FALSE)),"",VLOOKUP(A1819,'Cadastro-Estoque'!A:J,4,FALSE))</f>
        <v/>
      </c>
      <c r="G1819" s="141" t="str">
        <f>IF(ISBLANK(A1819),"",IF(ISERROR(VLOOKUP(A1819,'Cadastro-Estoque'!A:J,1,FALSE)),"Produto não cadastrado",VLOOKUP(A1819,'Cadastro-Estoque'!A:J,2,FALSE)))</f>
        <v/>
      </c>
      <c r="H1819" s="141" t="str">
        <f>IF(ISERROR(VLOOKUP(A1819,'Cadastro-Estoque'!A:J,1,FALSE)),"",VLOOKUP(A1819,'Cadastro-Estoque'!A:J,3,FALSE))</f>
        <v/>
      </c>
    </row>
    <row r="1820" spans="5:8">
      <c r="E1820" s="140" t="str">
        <f t="shared" si="28"/>
        <v/>
      </c>
      <c r="F1820" s="141" t="str">
        <f>IF(ISERROR(VLOOKUP(A1820,'Cadastro-Estoque'!A:J,1,FALSE)),"",VLOOKUP(A1820,'Cadastro-Estoque'!A:J,4,FALSE))</f>
        <v/>
      </c>
      <c r="G1820" s="141" t="str">
        <f>IF(ISBLANK(A1820),"",IF(ISERROR(VLOOKUP(A1820,'Cadastro-Estoque'!A:J,1,FALSE)),"Produto não cadastrado",VLOOKUP(A1820,'Cadastro-Estoque'!A:J,2,FALSE)))</f>
        <v/>
      </c>
      <c r="H1820" s="141" t="str">
        <f>IF(ISERROR(VLOOKUP(A1820,'Cadastro-Estoque'!A:J,1,FALSE)),"",VLOOKUP(A1820,'Cadastro-Estoque'!A:J,3,FALSE))</f>
        <v/>
      </c>
    </row>
    <row r="1821" spans="5:8">
      <c r="E1821" s="140" t="str">
        <f t="shared" si="28"/>
        <v/>
      </c>
      <c r="F1821" s="141" t="str">
        <f>IF(ISERROR(VLOOKUP(A1821,'Cadastro-Estoque'!A:J,1,FALSE)),"",VLOOKUP(A1821,'Cadastro-Estoque'!A:J,4,FALSE))</f>
        <v/>
      </c>
      <c r="G1821" s="141" t="str">
        <f>IF(ISBLANK(A1821),"",IF(ISERROR(VLOOKUP(A1821,'Cadastro-Estoque'!A:J,1,FALSE)),"Produto não cadastrado",VLOOKUP(A1821,'Cadastro-Estoque'!A:J,2,FALSE)))</f>
        <v/>
      </c>
      <c r="H1821" s="141" t="str">
        <f>IF(ISERROR(VLOOKUP(A1821,'Cadastro-Estoque'!A:J,1,FALSE)),"",VLOOKUP(A1821,'Cadastro-Estoque'!A:J,3,FALSE))</f>
        <v/>
      </c>
    </row>
    <row r="1822" spans="5:8">
      <c r="E1822" s="140" t="str">
        <f t="shared" si="28"/>
        <v/>
      </c>
      <c r="F1822" s="141" t="str">
        <f>IF(ISERROR(VLOOKUP(A1822,'Cadastro-Estoque'!A:J,1,FALSE)),"",VLOOKUP(A1822,'Cadastro-Estoque'!A:J,4,FALSE))</f>
        <v/>
      </c>
      <c r="G1822" s="141" t="str">
        <f>IF(ISBLANK(A1822),"",IF(ISERROR(VLOOKUP(A1822,'Cadastro-Estoque'!A:J,1,FALSE)),"Produto não cadastrado",VLOOKUP(A1822,'Cadastro-Estoque'!A:J,2,FALSE)))</f>
        <v/>
      </c>
      <c r="H1822" s="141" t="str">
        <f>IF(ISERROR(VLOOKUP(A1822,'Cadastro-Estoque'!A:J,1,FALSE)),"",VLOOKUP(A1822,'Cadastro-Estoque'!A:J,3,FALSE))</f>
        <v/>
      </c>
    </row>
    <row r="1823" spans="5:8">
      <c r="E1823" s="140" t="str">
        <f t="shared" si="28"/>
        <v/>
      </c>
      <c r="F1823" s="141" t="str">
        <f>IF(ISERROR(VLOOKUP(A1823,'Cadastro-Estoque'!A:J,1,FALSE)),"",VLOOKUP(A1823,'Cadastro-Estoque'!A:J,4,FALSE))</f>
        <v/>
      </c>
      <c r="G1823" s="141" t="str">
        <f>IF(ISBLANK(A1823),"",IF(ISERROR(VLOOKUP(A1823,'Cadastro-Estoque'!A:J,1,FALSE)),"Produto não cadastrado",VLOOKUP(A1823,'Cadastro-Estoque'!A:J,2,FALSE)))</f>
        <v/>
      </c>
      <c r="H1823" s="141" t="str">
        <f>IF(ISERROR(VLOOKUP(A1823,'Cadastro-Estoque'!A:J,1,FALSE)),"",VLOOKUP(A1823,'Cadastro-Estoque'!A:J,3,FALSE))</f>
        <v/>
      </c>
    </row>
    <row r="1824" spans="5:8">
      <c r="E1824" s="140" t="str">
        <f t="shared" si="28"/>
        <v/>
      </c>
      <c r="F1824" s="141" t="str">
        <f>IF(ISERROR(VLOOKUP(A1824,'Cadastro-Estoque'!A:J,1,FALSE)),"",VLOOKUP(A1824,'Cadastro-Estoque'!A:J,4,FALSE))</f>
        <v/>
      </c>
      <c r="G1824" s="141" t="str">
        <f>IF(ISBLANK(A1824),"",IF(ISERROR(VLOOKUP(A1824,'Cadastro-Estoque'!A:J,1,FALSE)),"Produto não cadastrado",VLOOKUP(A1824,'Cadastro-Estoque'!A:J,2,FALSE)))</f>
        <v/>
      </c>
      <c r="H1824" s="141" t="str">
        <f>IF(ISERROR(VLOOKUP(A1824,'Cadastro-Estoque'!A:J,1,FALSE)),"",VLOOKUP(A1824,'Cadastro-Estoque'!A:J,3,FALSE))</f>
        <v/>
      </c>
    </row>
    <row r="1825" spans="5:8">
      <c r="E1825" s="140" t="str">
        <f t="shared" si="28"/>
        <v/>
      </c>
      <c r="F1825" s="141" t="str">
        <f>IF(ISERROR(VLOOKUP(A1825,'Cadastro-Estoque'!A:J,1,FALSE)),"",VLOOKUP(A1825,'Cadastro-Estoque'!A:J,4,FALSE))</f>
        <v/>
      </c>
      <c r="G1825" s="141" t="str">
        <f>IF(ISBLANK(A1825),"",IF(ISERROR(VLOOKUP(A1825,'Cadastro-Estoque'!A:J,1,FALSE)),"Produto não cadastrado",VLOOKUP(A1825,'Cadastro-Estoque'!A:J,2,FALSE)))</f>
        <v/>
      </c>
      <c r="H1825" s="141" t="str">
        <f>IF(ISERROR(VLOOKUP(A1825,'Cadastro-Estoque'!A:J,1,FALSE)),"",VLOOKUP(A1825,'Cadastro-Estoque'!A:J,3,FALSE))</f>
        <v/>
      </c>
    </row>
    <row r="1826" spans="5:8">
      <c r="E1826" s="140" t="str">
        <f t="shared" si="28"/>
        <v/>
      </c>
      <c r="F1826" s="141" t="str">
        <f>IF(ISERROR(VLOOKUP(A1826,'Cadastro-Estoque'!A:J,1,FALSE)),"",VLOOKUP(A1826,'Cadastro-Estoque'!A:J,4,FALSE))</f>
        <v/>
      </c>
      <c r="G1826" s="141" t="str">
        <f>IF(ISBLANK(A1826),"",IF(ISERROR(VLOOKUP(A1826,'Cadastro-Estoque'!A:J,1,FALSE)),"Produto não cadastrado",VLOOKUP(A1826,'Cadastro-Estoque'!A:J,2,FALSE)))</f>
        <v/>
      </c>
      <c r="H1826" s="141" t="str">
        <f>IF(ISERROR(VLOOKUP(A1826,'Cadastro-Estoque'!A:J,1,FALSE)),"",VLOOKUP(A1826,'Cadastro-Estoque'!A:J,3,FALSE))</f>
        <v/>
      </c>
    </row>
    <row r="1827" spans="5:8">
      <c r="E1827" s="140" t="str">
        <f t="shared" si="28"/>
        <v/>
      </c>
      <c r="F1827" s="141" t="str">
        <f>IF(ISERROR(VLOOKUP(A1827,'Cadastro-Estoque'!A:J,1,FALSE)),"",VLOOKUP(A1827,'Cadastro-Estoque'!A:J,4,FALSE))</f>
        <v/>
      </c>
      <c r="G1827" s="141" t="str">
        <f>IF(ISBLANK(A1827),"",IF(ISERROR(VLOOKUP(A1827,'Cadastro-Estoque'!A:J,1,FALSE)),"Produto não cadastrado",VLOOKUP(A1827,'Cadastro-Estoque'!A:J,2,FALSE)))</f>
        <v/>
      </c>
      <c r="H1827" s="141" t="str">
        <f>IF(ISERROR(VLOOKUP(A1827,'Cadastro-Estoque'!A:J,1,FALSE)),"",VLOOKUP(A1827,'Cadastro-Estoque'!A:J,3,FALSE))</f>
        <v/>
      </c>
    </row>
    <row r="1828" spans="5:8">
      <c r="E1828" s="140" t="str">
        <f t="shared" si="28"/>
        <v/>
      </c>
      <c r="F1828" s="141" t="str">
        <f>IF(ISERROR(VLOOKUP(A1828,'Cadastro-Estoque'!A:J,1,FALSE)),"",VLOOKUP(A1828,'Cadastro-Estoque'!A:J,4,FALSE))</f>
        <v/>
      </c>
      <c r="G1828" s="141" t="str">
        <f>IF(ISBLANK(A1828),"",IF(ISERROR(VLOOKUP(A1828,'Cadastro-Estoque'!A:J,1,FALSE)),"Produto não cadastrado",VLOOKUP(A1828,'Cadastro-Estoque'!A:J,2,FALSE)))</f>
        <v/>
      </c>
      <c r="H1828" s="141" t="str">
        <f>IF(ISERROR(VLOOKUP(A1828,'Cadastro-Estoque'!A:J,1,FALSE)),"",VLOOKUP(A1828,'Cadastro-Estoque'!A:J,3,FALSE))</f>
        <v/>
      </c>
    </row>
    <row r="1829" spans="5:8">
      <c r="E1829" s="140" t="str">
        <f t="shared" si="28"/>
        <v/>
      </c>
      <c r="F1829" s="141" t="str">
        <f>IF(ISERROR(VLOOKUP(A1829,'Cadastro-Estoque'!A:J,1,FALSE)),"",VLOOKUP(A1829,'Cadastro-Estoque'!A:J,4,FALSE))</f>
        <v/>
      </c>
      <c r="G1829" s="141" t="str">
        <f>IF(ISBLANK(A1829),"",IF(ISERROR(VLOOKUP(A1829,'Cadastro-Estoque'!A:J,1,FALSE)),"Produto não cadastrado",VLOOKUP(A1829,'Cadastro-Estoque'!A:J,2,FALSE)))</f>
        <v/>
      </c>
      <c r="H1829" s="141" t="str">
        <f>IF(ISERROR(VLOOKUP(A1829,'Cadastro-Estoque'!A:J,1,FALSE)),"",VLOOKUP(A1829,'Cadastro-Estoque'!A:J,3,FALSE))</f>
        <v/>
      </c>
    </row>
    <row r="1830" spans="5:8">
      <c r="E1830" s="140" t="str">
        <f t="shared" si="28"/>
        <v/>
      </c>
      <c r="F1830" s="141" t="str">
        <f>IF(ISERROR(VLOOKUP(A1830,'Cadastro-Estoque'!A:J,1,FALSE)),"",VLOOKUP(A1830,'Cadastro-Estoque'!A:J,4,FALSE))</f>
        <v/>
      </c>
      <c r="G1830" s="141" t="str">
        <f>IF(ISBLANK(A1830),"",IF(ISERROR(VLOOKUP(A1830,'Cadastro-Estoque'!A:J,1,FALSE)),"Produto não cadastrado",VLOOKUP(A1830,'Cadastro-Estoque'!A:J,2,FALSE)))</f>
        <v/>
      </c>
      <c r="H1830" s="141" t="str">
        <f>IF(ISERROR(VLOOKUP(A1830,'Cadastro-Estoque'!A:J,1,FALSE)),"",VLOOKUP(A1830,'Cadastro-Estoque'!A:J,3,FALSE))</f>
        <v/>
      </c>
    </row>
    <row r="1831" spans="5:8">
      <c r="E1831" s="140" t="str">
        <f t="shared" si="28"/>
        <v/>
      </c>
      <c r="F1831" s="141" t="str">
        <f>IF(ISERROR(VLOOKUP(A1831,'Cadastro-Estoque'!A:J,1,FALSE)),"",VLOOKUP(A1831,'Cadastro-Estoque'!A:J,4,FALSE))</f>
        <v/>
      </c>
      <c r="G1831" s="141" t="str">
        <f>IF(ISBLANK(A1831),"",IF(ISERROR(VLOOKUP(A1831,'Cadastro-Estoque'!A:J,1,FALSE)),"Produto não cadastrado",VLOOKUP(A1831,'Cadastro-Estoque'!A:J,2,FALSE)))</f>
        <v/>
      </c>
      <c r="H1831" s="141" t="str">
        <f>IF(ISERROR(VLOOKUP(A1831,'Cadastro-Estoque'!A:J,1,FALSE)),"",VLOOKUP(A1831,'Cadastro-Estoque'!A:J,3,FALSE))</f>
        <v/>
      </c>
    </row>
    <row r="1832" spans="5:8">
      <c r="E1832" s="140" t="str">
        <f t="shared" si="28"/>
        <v/>
      </c>
      <c r="F1832" s="141" t="str">
        <f>IF(ISERROR(VLOOKUP(A1832,'Cadastro-Estoque'!A:J,1,FALSE)),"",VLOOKUP(A1832,'Cadastro-Estoque'!A:J,4,FALSE))</f>
        <v/>
      </c>
      <c r="G1832" s="141" t="str">
        <f>IF(ISBLANK(A1832),"",IF(ISERROR(VLOOKUP(A1832,'Cadastro-Estoque'!A:J,1,FALSE)),"Produto não cadastrado",VLOOKUP(A1832,'Cadastro-Estoque'!A:J,2,FALSE)))</f>
        <v/>
      </c>
      <c r="H1832" s="141" t="str">
        <f>IF(ISERROR(VLOOKUP(A1832,'Cadastro-Estoque'!A:J,1,FALSE)),"",VLOOKUP(A1832,'Cadastro-Estoque'!A:J,3,FALSE))</f>
        <v/>
      </c>
    </row>
    <row r="1833" spans="5:8">
      <c r="E1833" s="140" t="str">
        <f t="shared" si="28"/>
        <v/>
      </c>
      <c r="F1833" s="141" t="str">
        <f>IF(ISERROR(VLOOKUP(A1833,'Cadastro-Estoque'!A:J,1,FALSE)),"",VLOOKUP(A1833,'Cadastro-Estoque'!A:J,4,FALSE))</f>
        <v/>
      </c>
      <c r="G1833" s="141" t="str">
        <f>IF(ISBLANK(A1833),"",IF(ISERROR(VLOOKUP(A1833,'Cadastro-Estoque'!A:J,1,FALSE)),"Produto não cadastrado",VLOOKUP(A1833,'Cadastro-Estoque'!A:J,2,FALSE)))</f>
        <v/>
      </c>
      <c r="H1833" s="141" t="str">
        <f>IF(ISERROR(VLOOKUP(A1833,'Cadastro-Estoque'!A:J,1,FALSE)),"",VLOOKUP(A1833,'Cadastro-Estoque'!A:J,3,FALSE))</f>
        <v/>
      </c>
    </row>
    <row r="1834" spans="5:8">
      <c r="E1834" s="140" t="str">
        <f t="shared" si="28"/>
        <v/>
      </c>
      <c r="F1834" s="141" t="str">
        <f>IF(ISERROR(VLOOKUP(A1834,'Cadastro-Estoque'!A:J,1,FALSE)),"",VLOOKUP(A1834,'Cadastro-Estoque'!A:J,4,FALSE))</f>
        <v/>
      </c>
      <c r="G1834" s="141" t="str">
        <f>IF(ISBLANK(A1834),"",IF(ISERROR(VLOOKUP(A1834,'Cadastro-Estoque'!A:J,1,FALSE)),"Produto não cadastrado",VLOOKUP(A1834,'Cadastro-Estoque'!A:J,2,FALSE)))</f>
        <v/>
      </c>
      <c r="H1834" s="141" t="str">
        <f>IF(ISERROR(VLOOKUP(A1834,'Cadastro-Estoque'!A:J,1,FALSE)),"",VLOOKUP(A1834,'Cadastro-Estoque'!A:J,3,FALSE))</f>
        <v/>
      </c>
    </row>
    <row r="1835" spans="5:8">
      <c r="E1835" s="140" t="str">
        <f t="shared" si="28"/>
        <v/>
      </c>
      <c r="F1835" s="141" t="str">
        <f>IF(ISERROR(VLOOKUP(A1835,'Cadastro-Estoque'!A:J,1,FALSE)),"",VLOOKUP(A1835,'Cadastro-Estoque'!A:J,4,FALSE))</f>
        <v/>
      </c>
      <c r="G1835" s="141" t="str">
        <f>IF(ISBLANK(A1835),"",IF(ISERROR(VLOOKUP(A1835,'Cadastro-Estoque'!A:J,1,FALSE)),"Produto não cadastrado",VLOOKUP(A1835,'Cadastro-Estoque'!A:J,2,FALSE)))</f>
        <v/>
      </c>
      <c r="H1835" s="141" t="str">
        <f>IF(ISERROR(VLOOKUP(A1835,'Cadastro-Estoque'!A:J,1,FALSE)),"",VLOOKUP(A1835,'Cadastro-Estoque'!A:J,3,FALSE))</f>
        <v/>
      </c>
    </row>
    <row r="1836" spans="5:8">
      <c r="E1836" s="140" t="str">
        <f t="shared" si="28"/>
        <v/>
      </c>
      <c r="F1836" s="141" t="str">
        <f>IF(ISERROR(VLOOKUP(A1836,'Cadastro-Estoque'!A:J,1,FALSE)),"",VLOOKUP(A1836,'Cadastro-Estoque'!A:J,4,FALSE))</f>
        <v/>
      </c>
      <c r="G1836" s="141" t="str">
        <f>IF(ISBLANK(A1836),"",IF(ISERROR(VLOOKUP(A1836,'Cadastro-Estoque'!A:J,1,FALSE)),"Produto não cadastrado",VLOOKUP(A1836,'Cadastro-Estoque'!A:J,2,FALSE)))</f>
        <v/>
      </c>
      <c r="H1836" s="141" t="str">
        <f>IF(ISERROR(VLOOKUP(A1836,'Cadastro-Estoque'!A:J,1,FALSE)),"",VLOOKUP(A1836,'Cadastro-Estoque'!A:J,3,FALSE))</f>
        <v/>
      </c>
    </row>
    <row r="1837" spans="5:8">
      <c r="E1837" s="140" t="str">
        <f t="shared" si="28"/>
        <v/>
      </c>
      <c r="F1837" s="141" t="str">
        <f>IF(ISERROR(VLOOKUP(A1837,'Cadastro-Estoque'!A:J,1,FALSE)),"",VLOOKUP(A1837,'Cadastro-Estoque'!A:J,4,FALSE))</f>
        <v/>
      </c>
      <c r="G1837" s="141" t="str">
        <f>IF(ISBLANK(A1837),"",IF(ISERROR(VLOOKUP(A1837,'Cadastro-Estoque'!A:J,1,FALSE)),"Produto não cadastrado",VLOOKUP(A1837,'Cadastro-Estoque'!A:J,2,FALSE)))</f>
        <v/>
      </c>
      <c r="H1837" s="141" t="str">
        <f>IF(ISERROR(VLOOKUP(A1837,'Cadastro-Estoque'!A:J,1,FALSE)),"",VLOOKUP(A1837,'Cadastro-Estoque'!A:J,3,FALSE))</f>
        <v/>
      </c>
    </row>
    <row r="1838" spans="5:8">
      <c r="E1838" s="140" t="str">
        <f t="shared" si="28"/>
        <v/>
      </c>
      <c r="F1838" s="141" t="str">
        <f>IF(ISERROR(VLOOKUP(A1838,'Cadastro-Estoque'!A:J,1,FALSE)),"",VLOOKUP(A1838,'Cadastro-Estoque'!A:J,4,FALSE))</f>
        <v/>
      </c>
      <c r="G1838" s="141" t="str">
        <f>IF(ISBLANK(A1838),"",IF(ISERROR(VLOOKUP(A1838,'Cadastro-Estoque'!A:J,1,FALSE)),"Produto não cadastrado",VLOOKUP(A1838,'Cadastro-Estoque'!A:J,2,FALSE)))</f>
        <v/>
      </c>
      <c r="H1838" s="141" t="str">
        <f>IF(ISERROR(VLOOKUP(A1838,'Cadastro-Estoque'!A:J,1,FALSE)),"",VLOOKUP(A1838,'Cadastro-Estoque'!A:J,3,FALSE))</f>
        <v/>
      </c>
    </row>
    <row r="1839" spans="5:8">
      <c r="E1839" s="140" t="str">
        <f t="shared" si="28"/>
        <v/>
      </c>
      <c r="F1839" s="141" t="str">
        <f>IF(ISERROR(VLOOKUP(A1839,'Cadastro-Estoque'!A:J,1,FALSE)),"",VLOOKUP(A1839,'Cadastro-Estoque'!A:J,4,FALSE))</f>
        <v/>
      </c>
      <c r="G1839" s="141" t="str">
        <f>IF(ISBLANK(A1839),"",IF(ISERROR(VLOOKUP(A1839,'Cadastro-Estoque'!A:J,1,FALSE)),"Produto não cadastrado",VLOOKUP(A1839,'Cadastro-Estoque'!A:J,2,FALSE)))</f>
        <v/>
      </c>
      <c r="H1839" s="141" t="str">
        <f>IF(ISERROR(VLOOKUP(A1839,'Cadastro-Estoque'!A:J,1,FALSE)),"",VLOOKUP(A1839,'Cadastro-Estoque'!A:J,3,FALSE))</f>
        <v/>
      </c>
    </row>
    <row r="1840" spans="5:8">
      <c r="E1840" s="140" t="str">
        <f t="shared" si="28"/>
        <v/>
      </c>
      <c r="F1840" s="141" t="str">
        <f>IF(ISERROR(VLOOKUP(A1840,'Cadastro-Estoque'!A:J,1,FALSE)),"",VLOOKUP(A1840,'Cadastro-Estoque'!A:J,4,FALSE))</f>
        <v/>
      </c>
      <c r="G1840" s="141" t="str">
        <f>IF(ISBLANK(A1840),"",IF(ISERROR(VLOOKUP(A1840,'Cadastro-Estoque'!A:J,1,FALSE)),"Produto não cadastrado",VLOOKUP(A1840,'Cadastro-Estoque'!A:J,2,FALSE)))</f>
        <v/>
      </c>
      <c r="H1840" s="141" t="str">
        <f>IF(ISERROR(VLOOKUP(A1840,'Cadastro-Estoque'!A:J,1,FALSE)),"",VLOOKUP(A1840,'Cadastro-Estoque'!A:J,3,FALSE))</f>
        <v/>
      </c>
    </row>
    <row r="1841" spans="5:8">
      <c r="E1841" s="140" t="str">
        <f t="shared" si="28"/>
        <v/>
      </c>
      <c r="F1841" s="141" t="str">
        <f>IF(ISERROR(VLOOKUP(A1841,'Cadastro-Estoque'!A:J,1,FALSE)),"",VLOOKUP(A1841,'Cadastro-Estoque'!A:J,4,FALSE))</f>
        <v/>
      </c>
      <c r="G1841" s="141" t="str">
        <f>IF(ISBLANK(A1841),"",IF(ISERROR(VLOOKUP(A1841,'Cadastro-Estoque'!A:J,1,FALSE)),"Produto não cadastrado",VLOOKUP(A1841,'Cadastro-Estoque'!A:J,2,FALSE)))</f>
        <v/>
      </c>
      <c r="H1841" s="141" t="str">
        <f>IF(ISERROR(VLOOKUP(A1841,'Cadastro-Estoque'!A:J,1,FALSE)),"",VLOOKUP(A1841,'Cadastro-Estoque'!A:J,3,FALSE))</f>
        <v/>
      </c>
    </row>
    <row r="1842" spans="5:8">
      <c r="E1842" s="140" t="str">
        <f t="shared" si="28"/>
        <v/>
      </c>
      <c r="F1842" s="141" t="str">
        <f>IF(ISERROR(VLOOKUP(A1842,'Cadastro-Estoque'!A:J,1,FALSE)),"",VLOOKUP(A1842,'Cadastro-Estoque'!A:J,4,FALSE))</f>
        <v/>
      </c>
      <c r="G1842" s="141" t="str">
        <f>IF(ISBLANK(A1842),"",IF(ISERROR(VLOOKUP(A1842,'Cadastro-Estoque'!A:J,1,FALSE)),"Produto não cadastrado",VLOOKUP(A1842,'Cadastro-Estoque'!A:J,2,FALSE)))</f>
        <v/>
      </c>
      <c r="H1842" s="141" t="str">
        <f>IF(ISERROR(VLOOKUP(A1842,'Cadastro-Estoque'!A:J,1,FALSE)),"",VLOOKUP(A1842,'Cadastro-Estoque'!A:J,3,FALSE))</f>
        <v/>
      </c>
    </row>
    <row r="1843" spans="5:8">
      <c r="E1843" s="140" t="str">
        <f t="shared" si="28"/>
        <v/>
      </c>
      <c r="F1843" s="141" t="str">
        <f>IF(ISERROR(VLOOKUP(A1843,'Cadastro-Estoque'!A:J,1,FALSE)),"",VLOOKUP(A1843,'Cadastro-Estoque'!A:J,4,FALSE))</f>
        <v/>
      </c>
      <c r="G1843" s="141" t="str">
        <f>IF(ISBLANK(A1843),"",IF(ISERROR(VLOOKUP(A1843,'Cadastro-Estoque'!A:J,1,FALSE)),"Produto não cadastrado",VLOOKUP(A1843,'Cadastro-Estoque'!A:J,2,FALSE)))</f>
        <v/>
      </c>
      <c r="H1843" s="141" t="str">
        <f>IF(ISERROR(VLOOKUP(A1843,'Cadastro-Estoque'!A:J,1,FALSE)),"",VLOOKUP(A1843,'Cadastro-Estoque'!A:J,3,FALSE))</f>
        <v/>
      </c>
    </row>
    <row r="1844" spans="5:8">
      <c r="E1844" s="140" t="str">
        <f t="shared" si="28"/>
        <v/>
      </c>
      <c r="F1844" s="141" t="str">
        <f>IF(ISERROR(VLOOKUP(A1844,'Cadastro-Estoque'!A:J,1,FALSE)),"",VLOOKUP(A1844,'Cadastro-Estoque'!A:J,4,FALSE))</f>
        <v/>
      </c>
      <c r="G1844" s="141" t="str">
        <f>IF(ISBLANK(A1844),"",IF(ISERROR(VLOOKUP(A1844,'Cadastro-Estoque'!A:J,1,FALSE)),"Produto não cadastrado",VLOOKUP(A1844,'Cadastro-Estoque'!A:J,2,FALSE)))</f>
        <v/>
      </c>
      <c r="H1844" s="141" t="str">
        <f>IF(ISERROR(VLOOKUP(A1844,'Cadastro-Estoque'!A:J,1,FALSE)),"",VLOOKUP(A1844,'Cadastro-Estoque'!A:J,3,FALSE))</f>
        <v/>
      </c>
    </row>
    <row r="1845" spans="5:8">
      <c r="E1845" s="140" t="str">
        <f t="shared" si="28"/>
        <v/>
      </c>
      <c r="F1845" s="141" t="str">
        <f>IF(ISERROR(VLOOKUP(A1845,'Cadastro-Estoque'!A:J,1,FALSE)),"",VLOOKUP(A1845,'Cadastro-Estoque'!A:J,4,FALSE))</f>
        <v/>
      </c>
      <c r="G1845" s="141" t="str">
        <f>IF(ISBLANK(A1845),"",IF(ISERROR(VLOOKUP(A1845,'Cadastro-Estoque'!A:J,1,FALSE)),"Produto não cadastrado",VLOOKUP(A1845,'Cadastro-Estoque'!A:J,2,FALSE)))</f>
        <v/>
      </c>
      <c r="H1845" s="141" t="str">
        <f>IF(ISERROR(VLOOKUP(A1845,'Cadastro-Estoque'!A:J,1,FALSE)),"",VLOOKUP(A1845,'Cadastro-Estoque'!A:J,3,FALSE))</f>
        <v/>
      </c>
    </row>
    <row r="1846" spans="5:8">
      <c r="E1846" s="140" t="str">
        <f t="shared" si="28"/>
        <v/>
      </c>
      <c r="F1846" s="141" t="str">
        <f>IF(ISERROR(VLOOKUP(A1846,'Cadastro-Estoque'!A:J,1,FALSE)),"",VLOOKUP(A1846,'Cadastro-Estoque'!A:J,4,FALSE))</f>
        <v/>
      </c>
      <c r="G1846" s="141" t="str">
        <f>IF(ISBLANK(A1846),"",IF(ISERROR(VLOOKUP(A1846,'Cadastro-Estoque'!A:J,1,FALSE)),"Produto não cadastrado",VLOOKUP(A1846,'Cadastro-Estoque'!A:J,2,FALSE)))</f>
        <v/>
      </c>
      <c r="H1846" s="141" t="str">
        <f>IF(ISERROR(VLOOKUP(A1846,'Cadastro-Estoque'!A:J,1,FALSE)),"",VLOOKUP(A1846,'Cadastro-Estoque'!A:J,3,FALSE))</f>
        <v/>
      </c>
    </row>
    <row r="1847" spans="5:8">
      <c r="E1847" s="140" t="str">
        <f t="shared" si="28"/>
        <v/>
      </c>
      <c r="F1847" s="141" t="str">
        <f>IF(ISERROR(VLOOKUP(A1847,'Cadastro-Estoque'!A:J,1,FALSE)),"",VLOOKUP(A1847,'Cadastro-Estoque'!A:J,4,FALSE))</f>
        <v/>
      </c>
      <c r="G1847" s="141" t="str">
        <f>IF(ISBLANK(A1847),"",IF(ISERROR(VLOOKUP(A1847,'Cadastro-Estoque'!A:J,1,FALSE)),"Produto não cadastrado",VLOOKUP(A1847,'Cadastro-Estoque'!A:J,2,FALSE)))</f>
        <v/>
      </c>
      <c r="H1847" s="141" t="str">
        <f>IF(ISERROR(VLOOKUP(A1847,'Cadastro-Estoque'!A:J,1,FALSE)),"",VLOOKUP(A1847,'Cadastro-Estoque'!A:J,3,FALSE))</f>
        <v/>
      </c>
    </row>
    <row r="1848" spans="5:8">
      <c r="E1848" s="140" t="str">
        <f t="shared" si="28"/>
        <v/>
      </c>
      <c r="F1848" s="141" t="str">
        <f>IF(ISERROR(VLOOKUP(A1848,'Cadastro-Estoque'!A:J,1,FALSE)),"",VLOOKUP(A1848,'Cadastro-Estoque'!A:J,4,FALSE))</f>
        <v/>
      </c>
      <c r="G1848" s="141" t="str">
        <f>IF(ISBLANK(A1848),"",IF(ISERROR(VLOOKUP(A1848,'Cadastro-Estoque'!A:J,1,FALSE)),"Produto não cadastrado",VLOOKUP(A1848,'Cadastro-Estoque'!A:J,2,FALSE)))</f>
        <v/>
      </c>
      <c r="H1848" s="141" t="str">
        <f>IF(ISERROR(VLOOKUP(A1848,'Cadastro-Estoque'!A:J,1,FALSE)),"",VLOOKUP(A1848,'Cadastro-Estoque'!A:J,3,FALSE))</f>
        <v/>
      </c>
    </row>
    <row r="1849" spans="5:8">
      <c r="E1849" s="140" t="str">
        <f t="shared" si="28"/>
        <v/>
      </c>
      <c r="F1849" s="141" t="str">
        <f>IF(ISERROR(VLOOKUP(A1849,'Cadastro-Estoque'!A:J,1,FALSE)),"",VLOOKUP(A1849,'Cadastro-Estoque'!A:J,4,FALSE))</f>
        <v/>
      </c>
      <c r="G1849" s="141" t="str">
        <f>IF(ISBLANK(A1849),"",IF(ISERROR(VLOOKUP(A1849,'Cadastro-Estoque'!A:J,1,FALSE)),"Produto não cadastrado",VLOOKUP(A1849,'Cadastro-Estoque'!A:J,2,FALSE)))</f>
        <v/>
      </c>
      <c r="H1849" s="141" t="str">
        <f>IF(ISERROR(VLOOKUP(A1849,'Cadastro-Estoque'!A:J,1,FALSE)),"",VLOOKUP(A1849,'Cadastro-Estoque'!A:J,3,FALSE))</f>
        <v/>
      </c>
    </row>
    <row r="1850" spans="5:8">
      <c r="E1850" s="140" t="str">
        <f t="shared" si="28"/>
        <v/>
      </c>
      <c r="F1850" s="141" t="str">
        <f>IF(ISERROR(VLOOKUP(A1850,'Cadastro-Estoque'!A:J,1,FALSE)),"",VLOOKUP(A1850,'Cadastro-Estoque'!A:J,4,FALSE))</f>
        <v/>
      </c>
      <c r="G1850" s="141" t="str">
        <f>IF(ISBLANK(A1850),"",IF(ISERROR(VLOOKUP(A1850,'Cadastro-Estoque'!A:J,1,FALSE)),"Produto não cadastrado",VLOOKUP(A1850,'Cadastro-Estoque'!A:J,2,FALSE)))</f>
        <v/>
      </c>
      <c r="H1850" s="141" t="str">
        <f>IF(ISERROR(VLOOKUP(A1850,'Cadastro-Estoque'!A:J,1,FALSE)),"",VLOOKUP(A1850,'Cadastro-Estoque'!A:J,3,FALSE))</f>
        <v/>
      </c>
    </row>
    <row r="1851" spans="5:8">
      <c r="E1851" s="140" t="str">
        <f t="shared" si="28"/>
        <v/>
      </c>
      <c r="F1851" s="141" t="str">
        <f>IF(ISERROR(VLOOKUP(A1851,'Cadastro-Estoque'!A:J,1,FALSE)),"",VLOOKUP(A1851,'Cadastro-Estoque'!A:J,4,FALSE))</f>
        <v/>
      </c>
      <c r="G1851" s="141" t="str">
        <f>IF(ISBLANK(A1851),"",IF(ISERROR(VLOOKUP(A1851,'Cadastro-Estoque'!A:J,1,FALSE)),"Produto não cadastrado",VLOOKUP(A1851,'Cadastro-Estoque'!A:J,2,FALSE)))</f>
        <v/>
      </c>
      <c r="H1851" s="141" t="str">
        <f>IF(ISERROR(VLOOKUP(A1851,'Cadastro-Estoque'!A:J,1,FALSE)),"",VLOOKUP(A1851,'Cadastro-Estoque'!A:J,3,FALSE))</f>
        <v/>
      </c>
    </row>
    <row r="1852" spans="5:8">
      <c r="E1852" s="140" t="str">
        <f t="shared" si="28"/>
        <v/>
      </c>
      <c r="F1852" s="141" t="str">
        <f>IF(ISERROR(VLOOKUP(A1852,'Cadastro-Estoque'!A:J,1,FALSE)),"",VLOOKUP(A1852,'Cadastro-Estoque'!A:J,4,FALSE))</f>
        <v/>
      </c>
      <c r="G1852" s="141" t="str">
        <f>IF(ISBLANK(A1852),"",IF(ISERROR(VLOOKUP(A1852,'Cadastro-Estoque'!A:J,1,FALSE)),"Produto não cadastrado",VLOOKUP(A1852,'Cadastro-Estoque'!A:J,2,FALSE)))</f>
        <v/>
      </c>
      <c r="H1852" s="141" t="str">
        <f>IF(ISERROR(VLOOKUP(A1852,'Cadastro-Estoque'!A:J,1,FALSE)),"",VLOOKUP(A1852,'Cadastro-Estoque'!A:J,3,FALSE))</f>
        <v/>
      </c>
    </row>
    <row r="1853" spans="5:8">
      <c r="E1853" s="140" t="str">
        <f t="shared" si="28"/>
        <v/>
      </c>
      <c r="F1853" s="141" t="str">
        <f>IF(ISERROR(VLOOKUP(A1853,'Cadastro-Estoque'!A:J,1,FALSE)),"",VLOOKUP(A1853,'Cadastro-Estoque'!A:J,4,FALSE))</f>
        <v/>
      </c>
      <c r="G1853" s="141" t="str">
        <f>IF(ISBLANK(A1853),"",IF(ISERROR(VLOOKUP(A1853,'Cadastro-Estoque'!A:J,1,FALSE)),"Produto não cadastrado",VLOOKUP(A1853,'Cadastro-Estoque'!A:J,2,FALSE)))</f>
        <v/>
      </c>
      <c r="H1853" s="141" t="str">
        <f>IF(ISERROR(VLOOKUP(A1853,'Cadastro-Estoque'!A:J,1,FALSE)),"",VLOOKUP(A1853,'Cadastro-Estoque'!A:J,3,FALSE))</f>
        <v/>
      </c>
    </row>
    <row r="1854" spans="5:8">
      <c r="E1854" s="140" t="str">
        <f t="shared" si="28"/>
        <v/>
      </c>
      <c r="F1854" s="141" t="str">
        <f>IF(ISERROR(VLOOKUP(A1854,'Cadastro-Estoque'!A:J,1,FALSE)),"",VLOOKUP(A1854,'Cadastro-Estoque'!A:J,4,FALSE))</f>
        <v/>
      </c>
      <c r="G1854" s="141" t="str">
        <f>IF(ISBLANK(A1854),"",IF(ISERROR(VLOOKUP(A1854,'Cadastro-Estoque'!A:J,1,FALSE)),"Produto não cadastrado",VLOOKUP(A1854,'Cadastro-Estoque'!A:J,2,FALSE)))</f>
        <v/>
      </c>
      <c r="H1854" s="141" t="str">
        <f>IF(ISERROR(VLOOKUP(A1854,'Cadastro-Estoque'!A:J,1,FALSE)),"",VLOOKUP(A1854,'Cadastro-Estoque'!A:J,3,FALSE))</f>
        <v/>
      </c>
    </row>
    <row r="1855" spans="5:8">
      <c r="E1855" s="140" t="str">
        <f t="shared" si="28"/>
        <v/>
      </c>
      <c r="F1855" s="141" t="str">
        <f>IF(ISERROR(VLOOKUP(A1855,'Cadastro-Estoque'!A:J,1,FALSE)),"",VLOOKUP(A1855,'Cadastro-Estoque'!A:J,4,FALSE))</f>
        <v/>
      </c>
      <c r="G1855" s="141" t="str">
        <f>IF(ISBLANK(A1855),"",IF(ISERROR(VLOOKUP(A1855,'Cadastro-Estoque'!A:J,1,FALSE)),"Produto não cadastrado",VLOOKUP(A1855,'Cadastro-Estoque'!A:J,2,FALSE)))</f>
        <v/>
      </c>
      <c r="H1855" s="141" t="str">
        <f>IF(ISERROR(VLOOKUP(A1855,'Cadastro-Estoque'!A:J,1,FALSE)),"",VLOOKUP(A1855,'Cadastro-Estoque'!A:J,3,FALSE))</f>
        <v/>
      </c>
    </row>
    <row r="1856" spans="5:8">
      <c r="E1856" s="140" t="str">
        <f t="shared" si="28"/>
        <v/>
      </c>
      <c r="F1856" s="141" t="str">
        <f>IF(ISERROR(VLOOKUP(A1856,'Cadastro-Estoque'!A:J,1,FALSE)),"",VLOOKUP(A1856,'Cadastro-Estoque'!A:J,4,FALSE))</f>
        <v/>
      </c>
      <c r="G1856" s="141" t="str">
        <f>IF(ISBLANK(A1856),"",IF(ISERROR(VLOOKUP(A1856,'Cadastro-Estoque'!A:J,1,FALSE)),"Produto não cadastrado",VLOOKUP(A1856,'Cadastro-Estoque'!A:J,2,FALSE)))</f>
        <v/>
      </c>
      <c r="H1856" s="141" t="str">
        <f>IF(ISERROR(VLOOKUP(A1856,'Cadastro-Estoque'!A:J,1,FALSE)),"",VLOOKUP(A1856,'Cadastro-Estoque'!A:J,3,FALSE))</f>
        <v/>
      </c>
    </row>
    <row r="1857" spans="5:8">
      <c r="E1857" s="140" t="str">
        <f t="shared" si="28"/>
        <v/>
      </c>
      <c r="F1857" s="141" t="str">
        <f>IF(ISERROR(VLOOKUP(A1857,'Cadastro-Estoque'!A:J,1,FALSE)),"",VLOOKUP(A1857,'Cadastro-Estoque'!A:J,4,FALSE))</f>
        <v/>
      </c>
      <c r="G1857" s="141" t="str">
        <f>IF(ISBLANK(A1857),"",IF(ISERROR(VLOOKUP(A1857,'Cadastro-Estoque'!A:J,1,FALSE)),"Produto não cadastrado",VLOOKUP(A1857,'Cadastro-Estoque'!A:J,2,FALSE)))</f>
        <v/>
      </c>
      <c r="H1857" s="141" t="str">
        <f>IF(ISERROR(VLOOKUP(A1857,'Cadastro-Estoque'!A:J,1,FALSE)),"",VLOOKUP(A1857,'Cadastro-Estoque'!A:J,3,FALSE))</f>
        <v/>
      </c>
    </row>
    <row r="1858" spans="5:8">
      <c r="E1858" s="140" t="str">
        <f t="shared" si="28"/>
        <v/>
      </c>
      <c r="F1858" s="141" t="str">
        <f>IF(ISERROR(VLOOKUP(A1858,'Cadastro-Estoque'!A:J,1,FALSE)),"",VLOOKUP(A1858,'Cadastro-Estoque'!A:J,4,FALSE))</f>
        <v/>
      </c>
      <c r="G1858" s="141" t="str">
        <f>IF(ISBLANK(A1858),"",IF(ISERROR(VLOOKUP(A1858,'Cadastro-Estoque'!A:J,1,FALSE)),"Produto não cadastrado",VLOOKUP(A1858,'Cadastro-Estoque'!A:J,2,FALSE)))</f>
        <v/>
      </c>
      <c r="H1858" s="141" t="str">
        <f>IF(ISERROR(VLOOKUP(A1858,'Cadastro-Estoque'!A:J,1,FALSE)),"",VLOOKUP(A1858,'Cadastro-Estoque'!A:J,3,FALSE))</f>
        <v/>
      </c>
    </row>
    <row r="1859" spans="5:8">
      <c r="E1859" s="140" t="str">
        <f t="shared" si="28"/>
        <v/>
      </c>
      <c r="F1859" s="141" t="str">
        <f>IF(ISERROR(VLOOKUP(A1859,'Cadastro-Estoque'!A:J,1,FALSE)),"",VLOOKUP(A1859,'Cadastro-Estoque'!A:J,4,FALSE))</f>
        <v/>
      </c>
      <c r="G1859" s="141" t="str">
        <f>IF(ISBLANK(A1859),"",IF(ISERROR(VLOOKUP(A1859,'Cadastro-Estoque'!A:J,1,FALSE)),"Produto não cadastrado",VLOOKUP(A1859,'Cadastro-Estoque'!A:J,2,FALSE)))</f>
        <v/>
      </c>
      <c r="H1859" s="141" t="str">
        <f>IF(ISERROR(VLOOKUP(A1859,'Cadastro-Estoque'!A:J,1,FALSE)),"",VLOOKUP(A1859,'Cadastro-Estoque'!A:J,3,FALSE))</f>
        <v/>
      </c>
    </row>
    <row r="1860" spans="5:8">
      <c r="E1860" s="140" t="str">
        <f t="shared" ref="E1860:E1923" si="29">IF(ISBLANK(A1860),"",C1860*D1860)</f>
        <v/>
      </c>
      <c r="F1860" s="141" t="str">
        <f>IF(ISERROR(VLOOKUP(A1860,'Cadastro-Estoque'!A:J,1,FALSE)),"",VLOOKUP(A1860,'Cadastro-Estoque'!A:J,4,FALSE))</f>
        <v/>
      </c>
      <c r="G1860" s="141" t="str">
        <f>IF(ISBLANK(A1860),"",IF(ISERROR(VLOOKUP(A1860,'Cadastro-Estoque'!A:J,1,FALSE)),"Produto não cadastrado",VLOOKUP(A1860,'Cadastro-Estoque'!A:J,2,FALSE)))</f>
        <v/>
      </c>
      <c r="H1860" s="141" t="str">
        <f>IF(ISERROR(VLOOKUP(A1860,'Cadastro-Estoque'!A:J,1,FALSE)),"",VLOOKUP(A1860,'Cadastro-Estoque'!A:J,3,FALSE))</f>
        <v/>
      </c>
    </row>
    <row r="1861" spans="5:8">
      <c r="E1861" s="140" t="str">
        <f t="shared" si="29"/>
        <v/>
      </c>
      <c r="F1861" s="141" t="str">
        <f>IF(ISERROR(VLOOKUP(A1861,'Cadastro-Estoque'!A:J,1,FALSE)),"",VLOOKUP(A1861,'Cadastro-Estoque'!A:J,4,FALSE))</f>
        <v/>
      </c>
      <c r="G1861" s="141" t="str">
        <f>IF(ISBLANK(A1861),"",IF(ISERROR(VLOOKUP(A1861,'Cadastro-Estoque'!A:J,1,FALSE)),"Produto não cadastrado",VLOOKUP(A1861,'Cadastro-Estoque'!A:J,2,FALSE)))</f>
        <v/>
      </c>
      <c r="H1861" s="141" t="str">
        <f>IF(ISERROR(VLOOKUP(A1861,'Cadastro-Estoque'!A:J,1,FALSE)),"",VLOOKUP(A1861,'Cadastro-Estoque'!A:J,3,FALSE))</f>
        <v/>
      </c>
    </row>
    <row r="1862" spans="5:8">
      <c r="E1862" s="140" t="str">
        <f t="shared" si="29"/>
        <v/>
      </c>
      <c r="F1862" s="141" t="str">
        <f>IF(ISERROR(VLOOKUP(A1862,'Cadastro-Estoque'!A:J,1,FALSE)),"",VLOOKUP(A1862,'Cadastro-Estoque'!A:J,4,FALSE))</f>
        <v/>
      </c>
      <c r="G1862" s="141" t="str">
        <f>IF(ISBLANK(A1862),"",IF(ISERROR(VLOOKUP(A1862,'Cadastro-Estoque'!A:J,1,FALSE)),"Produto não cadastrado",VLOOKUP(A1862,'Cadastro-Estoque'!A:J,2,FALSE)))</f>
        <v/>
      </c>
      <c r="H1862" s="141" t="str">
        <f>IF(ISERROR(VLOOKUP(A1862,'Cadastro-Estoque'!A:J,1,FALSE)),"",VLOOKUP(A1862,'Cadastro-Estoque'!A:J,3,FALSE))</f>
        <v/>
      </c>
    </row>
    <row r="1863" spans="5:8">
      <c r="E1863" s="140" t="str">
        <f t="shared" si="29"/>
        <v/>
      </c>
      <c r="F1863" s="141" t="str">
        <f>IF(ISERROR(VLOOKUP(A1863,'Cadastro-Estoque'!A:J,1,FALSE)),"",VLOOKUP(A1863,'Cadastro-Estoque'!A:J,4,FALSE))</f>
        <v/>
      </c>
      <c r="G1863" s="141" t="str">
        <f>IF(ISBLANK(A1863),"",IF(ISERROR(VLOOKUP(A1863,'Cadastro-Estoque'!A:J,1,FALSE)),"Produto não cadastrado",VLOOKUP(A1863,'Cadastro-Estoque'!A:J,2,FALSE)))</f>
        <v/>
      </c>
      <c r="H1863" s="141" t="str">
        <f>IF(ISERROR(VLOOKUP(A1863,'Cadastro-Estoque'!A:J,1,FALSE)),"",VLOOKUP(A1863,'Cadastro-Estoque'!A:J,3,FALSE))</f>
        <v/>
      </c>
    </row>
    <row r="1864" spans="5:8">
      <c r="E1864" s="140" t="str">
        <f t="shared" si="29"/>
        <v/>
      </c>
      <c r="F1864" s="141" t="str">
        <f>IF(ISERROR(VLOOKUP(A1864,'Cadastro-Estoque'!A:J,1,FALSE)),"",VLOOKUP(A1864,'Cadastro-Estoque'!A:J,4,FALSE))</f>
        <v/>
      </c>
      <c r="G1864" s="141" t="str">
        <f>IF(ISBLANK(A1864),"",IF(ISERROR(VLOOKUP(A1864,'Cadastro-Estoque'!A:J,1,FALSE)),"Produto não cadastrado",VLOOKUP(A1864,'Cadastro-Estoque'!A:J,2,FALSE)))</f>
        <v/>
      </c>
      <c r="H1864" s="141" t="str">
        <f>IF(ISERROR(VLOOKUP(A1864,'Cadastro-Estoque'!A:J,1,FALSE)),"",VLOOKUP(A1864,'Cadastro-Estoque'!A:J,3,FALSE))</f>
        <v/>
      </c>
    </row>
    <row r="1865" spans="5:8">
      <c r="E1865" s="140" t="str">
        <f t="shared" si="29"/>
        <v/>
      </c>
      <c r="F1865" s="141" t="str">
        <f>IF(ISERROR(VLOOKUP(A1865,'Cadastro-Estoque'!A:J,1,FALSE)),"",VLOOKUP(A1865,'Cadastro-Estoque'!A:J,4,FALSE))</f>
        <v/>
      </c>
      <c r="G1865" s="141" t="str">
        <f>IF(ISBLANK(A1865),"",IF(ISERROR(VLOOKUP(A1865,'Cadastro-Estoque'!A:J,1,FALSE)),"Produto não cadastrado",VLOOKUP(A1865,'Cadastro-Estoque'!A:J,2,FALSE)))</f>
        <v/>
      </c>
      <c r="H1865" s="141" t="str">
        <f>IF(ISERROR(VLOOKUP(A1865,'Cadastro-Estoque'!A:J,1,FALSE)),"",VLOOKUP(A1865,'Cadastro-Estoque'!A:J,3,FALSE))</f>
        <v/>
      </c>
    </row>
    <row r="1866" spans="5:8">
      <c r="E1866" s="140" t="str">
        <f t="shared" si="29"/>
        <v/>
      </c>
      <c r="F1866" s="141" t="str">
        <f>IF(ISERROR(VLOOKUP(A1866,'Cadastro-Estoque'!A:J,1,FALSE)),"",VLOOKUP(A1866,'Cadastro-Estoque'!A:J,4,FALSE))</f>
        <v/>
      </c>
      <c r="G1866" s="141" t="str">
        <f>IF(ISBLANK(A1866),"",IF(ISERROR(VLOOKUP(A1866,'Cadastro-Estoque'!A:J,1,FALSE)),"Produto não cadastrado",VLOOKUP(A1866,'Cadastro-Estoque'!A:J,2,FALSE)))</f>
        <v/>
      </c>
      <c r="H1866" s="141" t="str">
        <f>IF(ISERROR(VLOOKUP(A1866,'Cadastro-Estoque'!A:J,1,FALSE)),"",VLOOKUP(A1866,'Cadastro-Estoque'!A:J,3,FALSE))</f>
        <v/>
      </c>
    </row>
    <row r="1867" spans="5:8">
      <c r="E1867" s="140" t="str">
        <f t="shared" si="29"/>
        <v/>
      </c>
      <c r="F1867" s="141" t="str">
        <f>IF(ISERROR(VLOOKUP(A1867,'Cadastro-Estoque'!A:J,1,FALSE)),"",VLOOKUP(A1867,'Cadastro-Estoque'!A:J,4,FALSE))</f>
        <v/>
      </c>
      <c r="G1867" s="141" t="str">
        <f>IF(ISBLANK(A1867),"",IF(ISERROR(VLOOKUP(A1867,'Cadastro-Estoque'!A:J,1,FALSE)),"Produto não cadastrado",VLOOKUP(A1867,'Cadastro-Estoque'!A:J,2,FALSE)))</f>
        <v/>
      </c>
      <c r="H1867" s="141" t="str">
        <f>IF(ISERROR(VLOOKUP(A1867,'Cadastro-Estoque'!A:J,1,FALSE)),"",VLOOKUP(A1867,'Cadastro-Estoque'!A:J,3,FALSE))</f>
        <v/>
      </c>
    </row>
    <row r="1868" spans="5:8">
      <c r="E1868" s="140" t="str">
        <f t="shared" si="29"/>
        <v/>
      </c>
      <c r="F1868" s="141" t="str">
        <f>IF(ISERROR(VLOOKUP(A1868,'Cadastro-Estoque'!A:J,1,FALSE)),"",VLOOKUP(A1868,'Cadastro-Estoque'!A:J,4,FALSE))</f>
        <v/>
      </c>
      <c r="G1868" s="141" t="str">
        <f>IF(ISBLANK(A1868),"",IF(ISERROR(VLOOKUP(A1868,'Cadastro-Estoque'!A:J,1,FALSE)),"Produto não cadastrado",VLOOKUP(A1868,'Cadastro-Estoque'!A:J,2,FALSE)))</f>
        <v/>
      </c>
      <c r="H1868" s="141" t="str">
        <f>IF(ISERROR(VLOOKUP(A1868,'Cadastro-Estoque'!A:J,1,FALSE)),"",VLOOKUP(A1868,'Cadastro-Estoque'!A:J,3,FALSE))</f>
        <v/>
      </c>
    </row>
    <row r="1869" spans="5:8">
      <c r="E1869" s="140" t="str">
        <f t="shared" si="29"/>
        <v/>
      </c>
      <c r="F1869" s="141" t="str">
        <f>IF(ISERROR(VLOOKUP(A1869,'Cadastro-Estoque'!A:J,1,FALSE)),"",VLOOKUP(A1869,'Cadastro-Estoque'!A:J,4,FALSE))</f>
        <v/>
      </c>
      <c r="G1869" s="141" t="str">
        <f>IF(ISBLANK(A1869),"",IF(ISERROR(VLOOKUP(A1869,'Cadastro-Estoque'!A:J,1,FALSE)),"Produto não cadastrado",VLOOKUP(A1869,'Cadastro-Estoque'!A:J,2,FALSE)))</f>
        <v/>
      </c>
      <c r="H1869" s="141" t="str">
        <f>IF(ISERROR(VLOOKUP(A1869,'Cadastro-Estoque'!A:J,1,FALSE)),"",VLOOKUP(A1869,'Cadastro-Estoque'!A:J,3,FALSE))</f>
        <v/>
      </c>
    </row>
    <row r="1870" spans="5:8">
      <c r="E1870" s="140" t="str">
        <f t="shared" si="29"/>
        <v/>
      </c>
      <c r="F1870" s="141" t="str">
        <f>IF(ISERROR(VLOOKUP(A1870,'Cadastro-Estoque'!A:J,1,FALSE)),"",VLOOKUP(A1870,'Cadastro-Estoque'!A:J,4,FALSE))</f>
        <v/>
      </c>
      <c r="G1870" s="141" t="str">
        <f>IF(ISBLANK(A1870),"",IF(ISERROR(VLOOKUP(A1870,'Cadastro-Estoque'!A:J,1,FALSE)),"Produto não cadastrado",VLOOKUP(A1870,'Cadastro-Estoque'!A:J,2,FALSE)))</f>
        <v/>
      </c>
      <c r="H1870" s="141" t="str">
        <f>IF(ISERROR(VLOOKUP(A1870,'Cadastro-Estoque'!A:J,1,FALSE)),"",VLOOKUP(A1870,'Cadastro-Estoque'!A:J,3,FALSE))</f>
        <v/>
      </c>
    </row>
    <row r="1871" spans="5:8">
      <c r="E1871" s="140" t="str">
        <f t="shared" si="29"/>
        <v/>
      </c>
      <c r="F1871" s="141" t="str">
        <f>IF(ISERROR(VLOOKUP(A1871,'Cadastro-Estoque'!A:J,1,FALSE)),"",VLOOKUP(A1871,'Cadastro-Estoque'!A:J,4,FALSE))</f>
        <v/>
      </c>
      <c r="G1871" s="141" t="str">
        <f>IF(ISBLANK(A1871),"",IF(ISERROR(VLOOKUP(A1871,'Cadastro-Estoque'!A:J,1,FALSE)),"Produto não cadastrado",VLOOKUP(A1871,'Cadastro-Estoque'!A:J,2,FALSE)))</f>
        <v/>
      </c>
      <c r="H1871" s="141" t="str">
        <f>IF(ISERROR(VLOOKUP(A1871,'Cadastro-Estoque'!A:J,1,FALSE)),"",VLOOKUP(A1871,'Cadastro-Estoque'!A:J,3,FALSE))</f>
        <v/>
      </c>
    </row>
    <row r="1872" spans="5:8">
      <c r="E1872" s="140" t="str">
        <f t="shared" si="29"/>
        <v/>
      </c>
      <c r="F1872" s="141" t="str">
        <f>IF(ISERROR(VLOOKUP(A1872,'Cadastro-Estoque'!A:J,1,FALSE)),"",VLOOKUP(A1872,'Cadastro-Estoque'!A:J,4,FALSE))</f>
        <v/>
      </c>
      <c r="G1872" s="141" t="str">
        <f>IF(ISBLANK(A1872),"",IF(ISERROR(VLOOKUP(A1872,'Cadastro-Estoque'!A:J,1,FALSE)),"Produto não cadastrado",VLOOKUP(A1872,'Cadastro-Estoque'!A:J,2,FALSE)))</f>
        <v/>
      </c>
      <c r="H1872" s="141" t="str">
        <f>IF(ISERROR(VLOOKUP(A1872,'Cadastro-Estoque'!A:J,1,FALSE)),"",VLOOKUP(A1872,'Cadastro-Estoque'!A:J,3,FALSE))</f>
        <v/>
      </c>
    </row>
    <row r="1873" spans="5:8">
      <c r="E1873" s="140" t="str">
        <f t="shared" si="29"/>
        <v/>
      </c>
      <c r="F1873" s="141" t="str">
        <f>IF(ISERROR(VLOOKUP(A1873,'Cadastro-Estoque'!A:J,1,FALSE)),"",VLOOKUP(A1873,'Cadastro-Estoque'!A:J,4,FALSE))</f>
        <v/>
      </c>
      <c r="G1873" s="141" t="str">
        <f>IF(ISBLANK(A1873),"",IF(ISERROR(VLOOKUP(A1873,'Cadastro-Estoque'!A:J,1,FALSE)),"Produto não cadastrado",VLOOKUP(A1873,'Cadastro-Estoque'!A:J,2,FALSE)))</f>
        <v/>
      </c>
      <c r="H1873" s="141" t="str">
        <f>IF(ISERROR(VLOOKUP(A1873,'Cadastro-Estoque'!A:J,1,FALSE)),"",VLOOKUP(A1873,'Cadastro-Estoque'!A:J,3,FALSE))</f>
        <v/>
      </c>
    </row>
    <row r="1874" spans="5:8">
      <c r="E1874" s="140" t="str">
        <f t="shared" si="29"/>
        <v/>
      </c>
      <c r="F1874" s="141" t="str">
        <f>IF(ISERROR(VLOOKUP(A1874,'Cadastro-Estoque'!A:J,1,FALSE)),"",VLOOKUP(A1874,'Cadastro-Estoque'!A:J,4,FALSE))</f>
        <v/>
      </c>
      <c r="G1874" s="141" t="str">
        <f>IF(ISBLANK(A1874),"",IF(ISERROR(VLOOKUP(A1874,'Cadastro-Estoque'!A:J,1,FALSE)),"Produto não cadastrado",VLOOKUP(A1874,'Cadastro-Estoque'!A:J,2,FALSE)))</f>
        <v/>
      </c>
      <c r="H1874" s="141" t="str">
        <f>IF(ISERROR(VLOOKUP(A1874,'Cadastro-Estoque'!A:J,1,FALSE)),"",VLOOKUP(A1874,'Cadastro-Estoque'!A:J,3,FALSE))</f>
        <v/>
      </c>
    </row>
    <row r="1875" spans="5:8">
      <c r="E1875" s="140" t="str">
        <f t="shared" si="29"/>
        <v/>
      </c>
      <c r="F1875" s="141" t="str">
        <f>IF(ISERROR(VLOOKUP(A1875,'Cadastro-Estoque'!A:J,1,FALSE)),"",VLOOKUP(A1875,'Cadastro-Estoque'!A:J,4,FALSE))</f>
        <v/>
      </c>
      <c r="G1875" s="141" t="str">
        <f>IF(ISBLANK(A1875),"",IF(ISERROR(VLOOKUP(A1875,'Cadastro-Estoque'!A:J,1,FALSE)),"Produto não cadastrado",VLOOKUP(A1875,'Cadastro-Estoque'!A:J,2,FALSE)))</f>
        <v/>
      </c>
      <c r="H1875" s="141" t="str">
        <f>IF(ISERROR(VLOOKUP(A1875,'Cadastro-Estoque'!A:J,1,FALSE)),"",VLOOKUP(A1875,'Cadastro-Estoque'!A:J,3,FALSE))</f>
        <v/>
      </c>
    </row>
    <row r="1876" spans="5:8">
      <c r="E1876" s="140" t="str">
        <f t="shared" si="29"/>
        <v/>
      </c>
      <c r="F1876" s="141" t="str">
        <f>IF(ISERROR(VLOOKUP(A1876,'Cadastro-Estoque'!A:J,1,FALSE)),"",VLOOKUP(A1876,'Cadastro-Estoque'!A:J,4,FALSE))</f>
        <v/>
      </c>
      <c r="G1876" s="141" t="str">
        <f>IF(ISBLANK(A1876),"",IF(ISERROR(VLOOKUP(A1876,'Cadastro-Estoque'!A:J,1,FALSE)),"Produto não cadastrado",VLOOKUP(A1876,'Cadastro-Estoque'!A:J,2,FALSE)))</f>
        <v/>
      </c>
      <c r="H1876" s="141" t="str">
        <f>IF(ISERROR(VLOOKUP(A1876,'Cadastro-Estoque'!A:J,1,FALSE)),"",VLOOKUP(A1876,'Cadastro-Estoque'!A:J,3,FALSE))</f>
        <v/>
      </c>
    </row>
    <row r="1877" spans="5:8">
      <c r="E1877" s="140" t="str">
        <f t="shared" si="29"/>
        <v/>
      </c>
      <c r="F1877" s="141" t="str">
        <f>IF(ISERROR(VLOOKUP(A1877,'Cadastro-Estoque'!A:J,1,FALSE)),"",VLOOKUP(A1877,'Cadastro-Estoque'!A:J,4,FALSE))</f>
        <v/>
      </c>
      <c r="G1877" s="141" t="str">
        <f>IF(ISBLANK(A1877),"",IF(ISERROR(VLOOKUP(A1877,'Cadastro-Estoque'!A:J,1,FALSE)),"Produto não cadastrado",VLOOKUP(A1877,'Cadastro-Estoque'!A:J,2,FALSE)))</f>
        <v/>
      </c>
      <c r="H1877" s="141" t="str">
        <f>IF(ISERROR(VLOOKUP(A1877,'Cadastro-Estoque'!A:J,1,FALSE)),"",VLOOKUP(A1877,'Cadastro-Estoque'!A:J,3,FALSE))</f>
        <v/>
      </c>
    </row>
    <row r="1878" spans="5:8">
      <c r="E1878" s="140" t="str">
        <f t="shared" si="29"/>
        <v/>
      </c>
      <c r="F1878" s="141" t="str">
        <f>IF(ISERROR(VLOOKUP(A1878,'Cadastro-Estoque'!A:J,1,FALSE)),"",VLOOKUP(A1878,'Cadastro-Estoque'!A:J,4,FALSE))</f>
        <v/>
      </c>
      <c r="G1878" s="141" t="str">
        <f>IF(ISBLANK(A1878),"",IF(ISERROR(VLOOKUP(A1878,'Cadastro-Estoque'!A:J,1,FALSE)),"Produto não cadastrado",VLOOKUP(A1878,'Cadastro-Estoque'!A:J,2,FALSE)))</f>
        <v/>
      </c>
      <c r="H1878" s="141" t="str">
        <f>IF(ISERROR(VLOOKUP(A1878,'Cadastro-Estoque'!A:J,1,FALSE)),"",VLOOKUP(A1878,'Cadastro-Estoque'!A:J,3,FALSE))</f>
        <v/>
      </c>
    </row>
    <row r="1879" spans="5:8">
      <c r="E1879" s="140" t="str">
        <f t="shared" si="29"/>
        <v/>
      </c>
      <c r="F1879" s="141" t="str">
        <f>IF(ISERROR(VLOOKUP(A1879,'Cadastro-Estoque'!A:J,1,FALSE)),"",VLOOKUP(A1879,'Cadastro-Estoque'!A:J,4,FALSE))</f>
        <v/>
      </c>
      <c r="G1879" s="141" t="str">
        <f>IF(ISBLANK(A1879),"",IF(ISERROR(VLOOKUP(A1879,'Cadastro-Estoque'!A:J,1,FALSE)),"Produto não cadastrado",VLOOKUP(A1879,'Cadastro-Estoque'!A:J,2,FALSE)))</f>
        <v/>
      </c>
      <c r="H1879" s="141" t="str">
        <f>IF(ISERROR(VLOOKUP(A1879,'Cadastro-Estoque'!A:J,1,FALSE)),"",VLOOKUP(A1879,'Cadastro-Estoque'!A:J,3,FALSE))</f>
        <v/>
      </c>
    </row>
    <row r="1880" spans="5:8">
      <c r="E1880" s="140" t="str">
        <f t="shared" si="29"/>
        <v/>
      </c>
      <c r="F1880" s="141" t="str">
        <f>IF(ISERROR(VLOOKUP(A1880,'Cadastro-Estoque'!A:J,1,FALSE)),"",VLOOKUP(A1880,'Cadastro-Estoque'!A:J,4,FALSE))</f>
        <v/>
      </c>
      <c r="G1880" s="141" t="str">
        <f>IF(ISBLANK(A1880),"",IF(ISERROR(VLOOKUP(A1880,'Cadastro-Estoque'!A:J,1,FALSE)),"Produto não cadastrado",VLOOKUP(A1880,'Cadastro-Estoque'!A:J,2,FALSE)))</f>
        <v/>
      </c>
      <c r="H1880" s="141" t="str">
        <f>IF(ISERROR(VLOOKUP(A1880,'Cadastro-Estoque'!A:J,1,FALSE)),"",VLOOKUP(A1880,'Cadastro-Estoque'!A:J,3,FALSE))</f>
        <v/>
      </c>
    </row>
    <row r="1881" spans="5:8">
      <c r="E1881" s="140" t="str">
        <f t="shared" si="29"/>
        <v/>
      </c>
      <c r="F1881" s="141" t="str">
        <f>IF(ISERROR(VLOOKUP(A1881,'Cadastro-Estoque'!A:J,1,FALSE)),"",VLOOKUP(A1881,'Cadastro-Estoque'!A:J,4,FALSE))</f>
        <v/>
      </c>
      <c r="G1881" s="141" t="str">
        <f>IF(ISBLANK(A1881),"",IF(ISERROR(VLOOKUP(A1881,'Cadastro-Estoque'!A:J,1,FALSE)),"Produto não cadastrado",VLOOKUP(A1881,'Cadastro-Estoque'!A:J,2,FALSE)))</f>
        <v/>
      </c>
      <c r="H1881" s="141" t="str">
        <f>IF(ISERROR(VLOOKUP(A1881,'Cadastro-Estoque'!A:J,1,FALSE)),"",VLOOKUP(A1881,'Cadastro-Estoque'!A:J,3,FALSE))</f>
        <v/>
      </c>
    </row>
    <row r="1882" spans="5:8">
      <c r="E1882" s="140" t="str">
        <f t="shared" si="29"/>
        <v/>
      </c>
      <c r="F1882" s="141" t="str">
        <f>IF(ISERROR(VLOOKUP(A1882,'Cadastro-Estoque'!A:J,1,FALSE)),"",VLOOKUP(A1882,'Cadastro-Estoque'!A:J,4,FALSE))</f>
        <v/>
      </c>
      <c r="G1882" s="141" t="str">
        <f>IF(ISBLANK(A1882),"",IF(ISERROR(VLOOKUP(A1882,'Cadastro-Estoque'!A:J,1,FALSE)),"Produto não cadastrado",VLOOKUP(A1882,'Cadastro-Estoque'!A:J,2,FALSE)))</f>
        <v/>
      </c>
      <c r="H1882" s="141" t="str">
        <f>IF(ISERROR(VLOOKUP(A1882,'Cadastro-Estoque'!A:J,1,FALSE)),"",VLOOKUP(A1882,'Cadastro-Estoque'!A:J,3,FALSE))</f>
        <v/>
      </c>
    </row>
    <row r="1883" spans="5:8">
      <c r="E1883" s="140" t="str">
        <f t="shared" si="29"/>
        <v/>
      </c>
      <c r="F1883" s="141" t="str">
        <f>IF(ISERROR(VLOOKUP(A1883,'Cadastro-Estoque'!A:J,1,FALSE)),"",VLOOKUP(A1883,'Cadastro-Estoque'!A:J,4,FALSE))</f>
        <v/>
      </c>
      <c r="G1883" s="141" t="str">
        <f>IF(ISBLANK(A1883),"",IF(ISERROR(VLOOKUP(A1883,'Cadastro-Estoque'!A:J,1,FALSE)),"Produto não cadastrado",VLOOKUP(A1883,'Cadastro-Estoque'!A:J,2,FALSE)))</f>
        <v/>
      </c>
      <c r="H1883" s="141" t="str">
        <f>IF(ISERROR(VLOOKUP(A1883,'Cadastro-Estoque'!A:J,1,FALSE)),"",VLOOKUP(A1883,'Cadastro-Estoque'!A:J,3,FALSE))</f>
        <v/>
      </c>
    </row>
    <row r="1884" spans="5:8">
      <c r="E1884" s="140" t="str">
        <f t="shared" si="29"/>
        <v/>
      </c>
      <c r="F1884" s="141" t="str">
        <f>IF(ISERROR(VLOOKUP(A1884,'Cadastro-Estoque'!A:J,1,FALSE)),"",VLOOKUP(A1884,'Cadastro-Estoque'!A:J,4,FALSE))</f>
        <v/>
      </c>
      <c r="G1884" s="141" t="str">
        <f>IF(ISBLANK(A1884),"",IF(ISERROR(VLOOKUP(A1884,'Cadastro-Estoque'!A:J,1,FALSE)),"Produto não cadastrado",VLOOKUP(A1884,'Cadastro-Estoque'!A:J,2,FALSE)))</f>
        <v/>
      </c>
      <c r="H1884" s="141" t="str">
        <f>IF(ISERROR(VLOOKUP(A1884,'Cadastro-Estoque'!A:J,1,FALSE)),"",VLOOKUP(A1884,'Cadastro-Estoque'!A:J,3,FALSE))</f>
        <v/>
      </c>
    </row>
    <row r="1885" spans="5:8">
      <c r="E1885" s="140" t="str">
        <f t="shared" si="29"/>
        <v/>
      </c>
      <c r="F1885" s="141" t="str">
        <f>IF(ISERROR(VLOOKUP(A1885,'Cadastro-Estoque'!A:J,1,FALSE)),"",VLOOKUP(A1885,'Cadastro-Estoque'!A:J,4,FALSE))</f>
        <v/>
      </c>
      <c r="G1885" s="141" t="str">
        <f>IF(ISBLANK(A1885),"",IF(ISERROR(VLOOKUP(A1885,'Cadastro-Estoque'!A:J,1,FALSE)),"Produto não cadastrado",VLOOKUP(A1885,'Cadastro-Estoque'!A:J,2,FALSE)))</f>
        <v/>
      </c>
      <c r="H1885" s="141" t="str">
        <f>IF(ISERROR(VLOOKUP(A1885,'Cadastro-Estoque'!A:J,1,FALSE)),"",VLOOKUP(A1885,'Cadastro-Estoque'!A:J,3,FALSE))</f>
        <v/>
      </c>
    </row>
    <row r="1886" spans="5:8">
      <c r="E1886" s="140" t="str">
        <f t="shared" si="29"/>
        <v/>
      </c>
      <c r="F1886" s="141" t="str">
        <f>IF(ISERROR(VLOOKUP(A1886,'Cadastro-Estoque'!A:J,1,FALSE)),"",VLOOKUP(A1886,'Cadastro-Estoque'!A:J,4,FALSE))</f>
        <v/>
      </c>
      <c r="G1886" s="141" t="str">
        <f>IF(ISBLANK(A1886),"",IF(ISERROR(VLOOKUP(A1886,'Cadastro-Estoque'!A:J,1,FALSE)),"Produto não cadastrado",VLOOKUP(A1886,'Cadastro-Estoque'!A:J,2,FALSE)))</f>
        <v/>
      </c>
      <c r="H1886" s="141" t="str">
        <f>IF(ISERROR(VLOOKUP(A1886,'Cadastro-Estoque'!A:J,1,FALSE)),"",VLOOKUP(A1886,'Cadastro-Estoque'!A:J,3,FALSE))</f>
        <v/>
      </c>
    </row>
    <row r="1887" spans="5:8">
      <c r="E1887" s="140" t="str">
        <f t="shared" si="29"/>
        <v/>
      </c>
      <c r="F1887" s="141" t="str">
        <f>IF(ISERROR(VLOOKUP(A1887,'Cadastro-Estoque'!A:J,1,FALSE)),"",VLOOKUP(A1887,'Cadastro-Estoque'!A:J,4,FALSE))</f>
        <v/>
      </c>
      <c r="G1887" s="141" t="str">
        <f>IF(ISBLANK(A1887),"",IF(ISERROR(VLOOKUP(A1887,'Cadastro-Estoque'!A:J,1,FALSE)),"Produto não cadastrado",VLOOKUP(A1887,'Cadastro-Estoque'!A:J,2,FALSE)))</f>
        <v/>
      </c>
      <c r="H1887" s="141" t="str">
        <f>IF(ISERROR(VLOOKUP(A1887,'Cadastro-Estoque'!A:J,1,FALSE)),"",VLOOKUP(A1887,'Cadastro-Estoque'!A:J,3,FALSE))</f>
        <v/>
      </c>
    </row>
    <row r="1888" spans="5:8">
      <c r="E1888" s="140" t="str">
        <f t="shared" si="29"/>
        <v/>
      </c>
      <c r="F1888" s="141" t="str">
        <f>IF(ISERROR(VLOOKUP(A1888,'Cadastro-Estoque'!A:J,1,FALSE)),"",VLOOKUP(A1888,'Cadastro-Estoque'!A:J,4,FALSE))</f>
        <v/>
      </c>
      <c r="G1888" s="141" t="str">
        <f>IF(ISBLANK(A1888),"",IF(ISERROR(VLOOKUP(A1888,'Cadastro-Estoque'!A:J,1,FALSE)),"Produto não cadastrado",VLOOKUP(A1888,'Cadastro-Estoque'!A:J,2,FALSE)))</f>
        <v/>
      </c>
      <c r="H1888" s="141" t="str">
        <f>IF(ISERROR(VLOOKUP(A1888,'Cadastro-Estoque'!A:J,1,FALSE)),"",VLOOKUP(A1888,'Cadastro-Estoque'!A:J,3,FALSE))</f>
        <v/>
      </c>
    </row>
    <row r="1889" spans="5:8">
      <c r="E1889" s="140" t="str">
        <f t="shared" si="29"/>
        <v/>
      </c>
      <c r="F1889" s="141" t="str">
        <f>IF(ISERROR(VLOOKUP(A1889,'Cadastro-Estoque'!A:J,1,FALSE)),"",VLOOKUP(A1889,'Cadastro-Estoque'!A:J,4,FALSE))</f>
        <v/>
      </c>
      <c r="G1889" s="141" t="str">
        <f>IF(ISBLANK(A1889),"",IF(ISERROR(VLOOKUP(A1889,'Cadastro-Estoque'!A:J,1,FALSE)),"Produto não cadastrado",VLOOKUP(A1889,'Cadastro-Estoque'!A:J,2,FALSE)))</f>
        <v/>
      </c>
      <c r="H1889" s="141" t="str">
        <f>IF(ISERROR(VLOOKUP(A1889,'Cadastro-Estoque'!A:J,1,FALSE)),"",VLOOKUP(A1889,'Cadastro-Estoque'!A:J,3,FALSE))</f>
        <v/>
      </c>
    </row>
    <row r="1890" spans="5:8">
      <c r="E1890" s="140" t="str">
        <f t="shared" si="29"/>
        <v/>
      </c>
      <c r="F1890" s="141" t="str">
        <f>IF(ISERROR(VLOOKUP(A1890,'Cadastro-Estoque'!A:J,1,FALSE)),"",VLOOKUP(A1890,'Cadastro-Estoque'!A:J,4,FALSE))</f>
        <v/>
      </c>
      <c r="G1890" s="141" t="str">
        <f>IF(ISBLANK(A1890),"",IF(ISERROR(VLOOKUP(A1890,'Cadastro-Estoque'!A:J,1,FALSE)),"Produto não cadastrado",VLOOKUP(A1890,'Cadastro-Estoque'!A:J,2,FALSE)))</f>
        <v/>
      </c>
      <c r="H1890" s="141" t="str">
        <f>IF(ISERROR(VLOOKUP(A1890,'Cadastro-Estoque'!A:J,1,FALSE)),"",VLOOKUP(A1890,'Cadastro-Estoque'!A:J,3,FALSE))</f>
        <v/>
      </c>
    </row>
    <row r="1891" spans="5:8">
      <c r="E1891" s="140" t="str">
        <f t="shared" si="29"/>
        <v/>
      </c>
      <c r="F1891" s="141" t="str">
        <f>IF(ISERROR(VLOOKUP(A1891,'Cadastro-Estoque'!A:J,1,FALSE)),"",VLOOKUP(A1891,'Cadastro-Estoque'!A:J,4,FALSE))</f>
        <v/>
      </c>
      <c r="G1891" s="141" t="str">
        <f>IF(ISBLANK(A1891),"",IF(ISERROR(VLOOKUP(A1891,'Cadastro-Estoque'!A:J,1,FALSE)),"Produto não cadastrado",VLOOKUP(A1891,'Cadastro-Estoque'!A:J,2,FALSE)))</f>
        <v/>
      </c>
      <c r="H1891" s="141" t="str">
        <f>IF(ISERROR(VLOOKUP(A1891,'Cadastro-Estoque'!A:J,1,FALSE)),"",VLOOKUP(A1891,'Cadastro-Estoque'!A:J,3,FALSE))</f>
        <v/>
      </c>
    </row>
    <row r="1892" spans="5:8">
      <c r="E1892" s="140" t="str">
        <f t="shared" si="29"/>
        <v/>
      </c>
      <c r="F1892" s="141" t="str">
        <f>IF(ISERROR(VLOOKUP(A1892,'Cadastro-Estoque'!A:J,1,FALSE)),"",VLOOKUP(A1892,'Cadastro-Estoque'!A:J,4,FALSE))</f>
        <v/>
      </c>
      <c r="G1892" s="141" t="str">
        <f>IF(ISBLANK(A1892),"",IF(ISERROR(VLOOKUP(A1892,'Cadastro-Estoque'!A:J,1,FALSE)),"Produto não cadastrado",VLOOKUP(A1892,'Cadastro-Estoque'!A:J,2,FALSE)))</f>
        <v/>
      </c>
      <c r="H1892" s="141" t="str">
        <f>IF(ISERROR(VLOOKUP(A1892,'Cadastro-Estoque'!A:J,1,FALSE)),"",VLOOKUP(A1892,'Cadastro-Estoque'!A:J,3,FALSE))</f>
        <v/>
      </c>
    </row>
    <row r="1893" spans="5:8">
      <c r="E1893" s="140" t="str">
        <f t="shared" si="29"/>
        <v/>
      </c>
      <c r="F1893" s="141" t="str">
        <f>IF(ISERROR(VLOOKUP(A1893,'Cadastro-Estoque'!A:J,1,FALSE)),"",VLOOKUP(A1893,'Cadastro-Estoque'!A:J,4,FALSE))</f>
        <v/>
      </c>
      <c r="G1893" s="141" t="str">
        <f>IF(ISBLANK(A1893),"",IF(ISERROR(VLOOKUP(A1893,'Cadastro-Estoque'!A:J,1,FALSE)),"Produto não cadastrado",VLOOKUP(A1893,'Cadastro-Estoque'!A:J,2,FALSE)))</f>
        <v/>
      </c>
      <c r="H1893" s="141" t="str">
        <f>IF(ISERROR(VLOOKUP(A1893,'Cadastro-Estoque'!A:J,1,FALSE)),"",VLOOKUP(A1893,'Cadastro-Estoque'!A:J,3,FALSE))</f>
        <v/>
      </c>
    </row>
    <row r="1894" spans="5:8">
      <c r="E1894" s="140" t="str">
        <f t="shared" si="29"/>
        <v/>
      </c>
      <c r="F1894" s="141" t="str">
        <f>IF(ISERROR(VLOOKUP(A1894,'Cadastro-Estoque'!A:J,1,FALSE)),"",VLOOKUP(A1894,'Cadastro-Estoque'!A:J,4,FALSE))</f>
        <v/>
      </c>
      <c r="G1894" s="141" t="str">
        <f>IF(ISBLANK(A1894),"",IF(ISERROR(VLOOKUP(A1894,'Cadastro-Estoque'!A:J,1,FALSE)),"Produto não cadastrado",VLOOKUP(A1894,'Cadastro-Estoque'!A:J,2,FALSE)))</f>
        <v/>
      </c>
      <c r="H1894" s="141" t="str">
        <f>IF(ISERROR(VLOOKUP(A1894,'Cadastro-Estoque'!A:J,1,FALSE)),"",VLOOKUP(A1894,'Cadastro-Estoque'!A:J,3,FALSE))</f>
        <v/>
      </c>
    </row>
    <row r="1895" spans="5:8">
      <c r="E1895" s="140" t="str">
        <f t="shared" si="29"/>
        <v/>
      </c>
      <c r="F1895" s="141" t="str">
        <f>IF(ISERROR(VLOOKUP(A1895,'Cadastro-Estoque'!A:J,1,FALSE)),"",VLOOKUP(A1895,'Cadastro-Estoque'!A:J,4,FALSE))</f>
        <v/>
      </c>
      <c r="G1895" s="141" t="str">
        <f>IF(ISBLANK(A1895),"",IF(ISERROR(VLOOKUP(A1895,'Cadastro-Estoque'!A:J,1,FALSE)),"Produto não cadastrado",VLOOKUP(A1895,'Cadastro-Estoque'!A:J,2,FALSE)))</f>
        <v/>
      </c>
      <c r="H1895" s="141" t="str">
        <f>IF(ISERROR(VLOOKUP(A1895,'Cadastro-Estoque'!A:J,1,FALSE)),"",VLOOKUP(A1895,'Cadastro-Estoque'!A:J,3,FALSE))</f>
        <v/>
      </c>
    </row>
    <row r="1896" spans="5:8">
      <c r="E1896" s="140" t="str">
        <f t="shared" si="29"/>
        <v/>
      </c>
      <c r="F1896" s="141" t="str">
        <f>IF(ISERROR(VLOOKUP(A1896,'Cadastro-Estoque'!A:J,1,FALSE)),"",VLOOKUP(A1896,'Cadastro-Estoque'!A:J,4,FALSE))</f>
        <v/>
      </c>
      <c r="G1896" s="141" t="str">
        <f>IF(ISBLANK(A1896),"",IF(ISERROR(VLOOKUP(A1896,'Cadastro-Estoque'!A:J,1,FALSE)),"Produto não cadastrado",VLOOKUP(A1896,'Cadastro-Estoque'!A:J,2,FALSE)))</f>
        <v/>
      </c>
      <c r="H1896" s="141" t="str">
        <f>IF(ISERROR(VLOOKUP(A1896,'Cadastro-Estoque'!A:J,1,FALSE)),"",VLOOKUP(A1896,'Cadastro-Estoque'!A:J,3,FALSE))</f>
        <v/>
      </c>
    </row>
    <row r="1897" spans="5:8">
      <c r="E1897" s="140" t="str">
        <f t="shared" si="29"/>
        <v/>
      </c>
      <c r="F1897" s="141" t="str">
        <f>IF(ISERROR(VLOOKUP(A1897,'Cadastro-Estoque'!A:J,1,FALSE)),"",VLOOKUP(A1897,'Cadastro-Estoque'!A:J,4,FALSE))</f>
        <v/>
      </c>
      <c r="G1897" s="141" t="str">
        <f>IF(ISBLANK(A1897),"",IF(ISERROR(VLOOKUP(A1897,'Cadastro-Estoque'!A:J,1,FALSE)),"Produto não cadastrado",VLOOKUP(A1897,'Cadastro-Estoque'!A:J,2,FALSE)))</f>
        <v/>
      </c>
      <c r="H1897" s="141" t="str">
        <f>IF(ISERROR(VLOOKUP(A1897,'Cadastro-Estoque'!A:J,1,FALSE)),"",VLOOKUP(A1897,'Cadastro-Estoque'!A:J,3,FALSE))</f>
        <v/>
      </c>
    </row>
    <row r="1898" spans="5:8">
      <c r="E1898" s="140" t="str">
        <f t="shared" si="29"/>
        <v/>
      </c>
      <c r="F1898" s="141" t="str">
        <f>IF(ISERROR(VLOOKUP(A1898,'Cadastro-Estoque'!A:J,1,FALSE)),"",VLOOKUP(A1898,'Cadastro-Estoque'!A:J,4,FALSE))</f>
        <v/>
      </c>
      <c r="G1898" s="141" t="str">
        <f>IF(ISBLANK(A1898),"",IF(ISERROR(VLOOKUP(A1898,'Cadastro-Estoque'!A:J,1,FALSE)),"Produto não cadastrado",VLOOKUP(A1898,'Cadastro-Estoque'!A:J,2,FALSE)))</f>
        <v/>
      </c>
      <c r="H1898" s="141" t="str">
        <f>IF(ISERROR(VLOOKUP(A1898,'Cadastro-Estoque'!A:J,1,FALSE)),"",VLOOKUP(A1898,'Cadastro-Estoque'!A:J,3,FALSE))</f>
        <v/>
      </c>
    </row>
    <row r="1899" spans="5:8">
      <c r="E1899" s="140" t="str">
        <f t="shared" si="29"/>
        <v/>
      </c>
      <c r="F1899" s="141" t="str">
        <f>IF(ISERROR(VLOOKUP(A1899,'Cadastro-Estoque'!A:J,1,FALSE)),"",VLOOKUP(A1899,'Cadastro-Estoque'!A:J,4,FALSE))</f>
        <v/>
      </c>
      <c r="G1899" s="141" t="str">
        <f>IF(ISBLANK(A1899),"",IF(ISERROR(VLOOKUP(A1899,'Cadastro-Estoque'!A:J,1,FALSE)),"Produto não cadastrado",VLOOKUP(A1899,'Cadastro-Estoque'!A:J,2,FALSE)))</f>
        <v/>
      </c>
      <c r="H1899" s="141" t="str">
        <f>IF(ISERROR(VLOOKUP(A1899,'Cadastro-Estoque'!A:J,1,FALSE)),"",VLOOKUP(A1899,'Cadastro-Estoque'!A:J,3,FALSE))</f>
        <v/>
      </c>
    </row>
    <row r="1900" spans="5:8">
      <c r="E1900" s="140" t="str">
        <f t="shared" si="29"/>
        <v/>
      </c>
      <c r="F1900" s="141" t="str">
        <f>IF(ISERROR(VLOOKUP(A1900,'Cadastro-Estoque'!A:J,1,FALSE)),"",VLOOKUP(A1900,'Cadastro-Estoque'!A:J,4,FALSE))</f>
        <v/>
      </c>
      <c r="G1900" s="141" t="str">
        <f>IF(ISBLANK(A1900),"",IF(ISERROR(VLOOKUP(A1900,'Cadastro-Estoque'!A:J,1,FALSE)),"Produto não cadastrado",VLOOKUP(A1900,'Cadastro-Estoque'!A:J,2,FALSE)))</f>
        <v/>
      </c>
      <c r="H1900" s="141" t="str">
        <f>IF(ISERROR(VLOOKUP(A1900,'Cadastro-Estoque'!A:J,1,FALSE)),"",VLOOKUP(A1900,'Cadastro-Estoque'!A:J,3,FALSE))</f>
        <v/>
      </c>
    </row>
    <row r="1901" spans="5:8">
      <c r="E1901" s="140" t="str">
        <f t="shared" si="29"/>
        <v/>
      </c>
      <c r="F1901" s="141" t="str">
        <f>IF(ISERROR(VLOOKUP(A1901,'Cadastro-Estoque'!A:J,1,FALSE)),"",VLOOKUP(A1901,'Cadastro-Estoque'!A:J,4,FALSE))</f>
        <v/>
      </c>
      <c r="G1901" s="141" t="str">
        <f>IF(ISBLANK(A1901),"",IF(ISERROR(VLOOKUP(A1901,'Cadastro-Estoque'!A:J,1,FALSE)),"Produto não cadastrado",VLOOKUP(A1901,'Cadastro-Estoque'!A:J,2,FALSE)))</f>
        <v/>
      </c>
      <c r="H1901" s="141" t="str">
        <f>IF(ISERROR(VLOOKUP(A1901,'Cadastro-Estoque'!A:J,1,FALSE)),"",VLOOKUP(A1901,'Cadastro-Estoque'!A:J,3,FALSE))</f>
        <v/>
      </c>
    </row>
    <row r="1902" spans="5:8">
      <c r="E1902" s="140" t="str">
        <f t="shared" si="29"/>
        <v/>
      </c>
      <c r="F1902" s="141" t="str">
        <f>IF(ISERROR(VLOOKUP(A1902,'Cadastro-Estoque'!A:J,1,FALSE)),"",VLOOKUP(A1902,'Cadastro-Estoque'!A:J,4,FALSE))</f>
        <v/>
      </c>
      <c r="G1902" s="141" t="str">
        <f>IF(ISBLANK(A1902),"",IF(ISERROR(VLOOKUP(A1902,'Cadastro-Estoque'!A:J,1,FALSE)),"Produto não cadastrado",VLOOKUP(A1902,'Cadastro-Estoque'!A:J,2,FALSE)))</f>
        <v/>
      </c>
      <c r="H1902" s="141" t="str">
        <f>IF(ISERROR(VLOOKUP(A1902,'Cadastro-Estoque'!A:J,1,FALSE)),"",VLOOKUP(A1902,'Cadastro-Estoque'!A:J,3,FALSE))</f>
        <v/>
      </c>
    </row>
    <row r="1903" spans="5:8">
      <c r="E1903" s="140" t="str">
        <f t="shared" si="29"/>
        <v/>
      </c>
      <c r="F1903" s="141" t="str">
        <f>IF(ISERROR(VLOOKUP(A1903,'Cadastro-Estoque'!A:J,1,FALSE)),"",VLOOKUP(A1903,'Cadastro-Estoque'!A:J,4,FALSE))</f>
        <v/>
      </c>
      <c r="G1903" s="141" t="str">
        <f>IF(ISBLANK(A1903),"",IF(ISERROR(VLOOKUP(A1903,'Cadastro-Estoque'!A:J,1,FALSE)),"Produto não cadastrado",VLOOKUP(A1903,'Cadastro-Estoque'!A:J,2,FALSE)))</f>
        <v/>
      </c>
      <c r="H1903" s="141" t="str">
        <f>IF(ISERROR(VLOOKUP(A1903,'Cadastro-Estoque'!A:J,1,FALSE)),"",VLOOKUP(A1903,'Cadastro-Estoque'!A:J,3,FALSE))</f>
        <v/>
      </c>
    </row>
    <row r="1904" spans="5:8">
      <c r="E1904" s="140" t="str">
        <f t="shared" si="29"/>
        <v/>
      </c>
      <c r="F1904" s="141" t="str">
        <f>IF(ISERROR(VLOOKUP(A1904,'Cadastro-Estoque'!A:J,1,FALSE)),"",VLOOKUP(A1904,'Cadastro-Estoque'!A:J,4,FALSE))</f>
        <v/>
      </c>
      <c r="G1904" s="141" t="str">
        <f>IF(ISBLANK(A1904),"",IF(ISERROR(VLOOKUP(A1904,'Cadastro-Estoque'!A:J,1,FALSE)),"Produto não cadastrado",VLOOKUP(A1904,'Cadastro-Estoque'!A:J,2,FALSE)))</f>
        <v/>
      </c>
      <c r="H1904" s="141" t="str">
        <f>IF(ISERROR(VLOOKUP(A1904,'Cadastro-Estoque'!A:J,1,FALSE)),"",VLOOKUP(A1904,'Cadastro-Estoque'!A:J,3,FALSE))</f>
        <v/>
      </c>
    </row>
    <row r="1905" spans="5:8">
      <c r="E1905" s="140" t="str">
        <f t="shared" si="29"/>
        <v/>
      </c>
      <c r="F1905" s="141" t="str">
        <f>IF(ISERROR(VLOOKUP(A1905,'Cadastro-Estoque'!A:J,1,FALSE)),"",VLOOKUP(A1905,'Cadastro-Estoque'!A:J,4,FALSE))</f>
        <v/>
      </c>
      <c r="G1905" s="141" t="str">
        <f>IF(ISBLANK(A1905),"",IF(ISERROR(VLOOKUP(A1905,'Cadastro-Estoque'!A:J,1,FALSE)),"Produto não cadastrado",VLOOKUP(A1905,'Cadastro-Estoque'!A:J,2,FALSE)))</f>
        <v/>
      </c>
      <c r="H1905" s="141" t="str">
        <f>IF(ISERROR(VLOOKUP(A1905,'Cadastro-Estoque'!A:J,1,FALSE)),"",VLOOKUP(A1905,'Cadastro-Estoque'!A:J,3,FALSE))</f>
        <v/>
      </c>
    </row>
    <row r="1906" spans="5:8">
      <c r="E1906" s="140" t="str">
        <f t="shared" si="29"/>
        <v/>
      </c>
      <c r="F1906" s="141" t="str">
        <f>IF(ISERROR(VLOOKUP(A1906,'Cadastro-Estoque'!A:J,1,FALSE)),"",VLOOKUP(A1906,'Cadastro-Estoque'!A:J,4,FALSE))</f>
        <v/>
      </c>
      <c r="G1906" s="141" t="str">
        <f>IF(ISBLANK(A1906),"",IF(ISERROR(VLOOKUP(A1906,'Cadastro-Estoque'!A:J,1,FALSE)),"Produto não cadastrado",VLOOKUP(A1906,'Cadastro-Estoque'!A:J,2,FALSE)))</f>
        <v/>
      </c>
      <c r="H1906" s="141" t="str">
        <f>IF(ISERROR(VLOOKUP(A1906,'Cadastro-Estoque'!A:J,1,FALSE)),"",VLOOKUP(A1906,'Cadastro-Estoque'!A:J,3,FALSE))</f>
        <v/>
      </c>
    </row>
    <row r="1907" spans="5:8">
      <c r="E1907" s="140" t="str">
        <f t="shared" si="29"/>
        <v/>
      </c>
      <c r="F1907" s="141" t="str">
        <f>IF(ISERROR(VLOOKUP(A1907,'Cadastro-Estoque'!A:J,1,FALSE)),"",VLOOKUP(A1907,'Cadastro-Estoque'!A:J,4,FALSE))</f>
        <v/>
      </c>
      <c r="G1907" s="141" t="str">
        <f>IF(ISBLANK(A1907),"",IF(ISERROR(VLOOKUP(A1907,'Cadastro-Estoque'!A:J,1,FALSE)),"Produto não cadastrado",VLOOKUP(A1907,'Cadastro-Estoque'!A:J,2,FALSE)))</f>
        <v/>
      </c>
      <c r="H1907" s="141" t="str">
        <f>IF(ISERROR(VLOOKUP(A1907,'Cadastro-Estoque'!A:J,1,FALSE)),"",VLOOKUP(A1907,'Cadastro-Estoque'!A:J,3,FALSE))</f>
        <v/>
      </c>
    </row>
    <row r="1908" spans="5:8">
      <c r="E1908" s="140" t="str">
        <f t="shared" si="29"/>
        <v/>
      </c>
      <c r="F1908" s="141" t="str">
        <f>IF(ISERROR(VLOOKUP(A1908,'Cadastro-Estoque'!A:J,1,FALSE)),"",VLOOKUP(A1908,'Cadastro-Estoque'!A:J,4,FALSE))</f>
        <v/>
      </c>
      <c r="G1908" s="141" t="str">
        <f>IF(ISBLANK(A1908),"",IF(ISERROR(VLOOKUP(A1908,'Cadastro-Estoque'!A:J,1,FALSE)),"Produto não cadastrado",VLOOKUP(A1908,'Cadastro-Estoque'!A:J,2,FALSE)))</f>
        <v/>
      </c>
      <c r="H1908" s="141" t="str">
        <f>IF(ISERROR(VLOOKUP(A1908,'Cadastro-Estoque'!A:J,1,FALSE)),"",VLOOKUP(A1908,'Cadastro-Estoque'!A:J,3,FALSE))</f>
        <v/>
      </c>
    </row>
    <row r="1909" spans="5:8">
      <c r="E1909" s="140" t="str">
        <f t="shared" si="29"/>
        <v/>
      </c>
      <c r="F1909" s="141" t="str">
        <f>IF(ISERROR(VLOOKUP(A1909,'Cadastro-Estoque'!A:J,1,FALSE)),"",VLOOKUP(A1909,'Cadastro-Estoque'!A:J,4,FALSE))</f>
        <v/>
      </c>
      <c r="G1909" s="141" t="str">
        <f>IF(ISBLANK(A1909),"",IF(ISERROR(VLOOKUP(A1909,'Cadastro-Estoque'!A:J,1,FALSE)),"Produto não cadastrado",VLOOKUP(A1909,'Cadastro-Estoque'!A:J,2,FALSE)))</f>
        <v/>
      </c>
      <c r="H1909" s="141" t="str">
        <f>IF(ISERROR(VLOOKUP(A1909,'Cadastro-Estoque'!A:J,1,FALSE)),"",VLOOKUP(A1909,'Cadastro-Estoque'!A:J,3,FALSE))</f>
        <v/>
      </c>
    </row>
    <row r="1910" spans="5:8">
      <c r="E1910" s="140" t="str">
        <f t="shared" si="29"/>
        <v/>
      </c>
      <c r="F1910" s="141" t="str">
        <f>IF(ISERROR(VLOOKUP(A1910,'Cadastro-Estoque'!A:J,1,FALSE)),"",VLOOKUP(A1910,'Cadastro-Estoque'!A:J,4,FALSE))</f>
        <v/>
      </c>
      <c r="G1910" s="141" t="str">
        <f>IF(ISBLANK(A1910),"",IF(ISERROR(VLOOKUP(A1910,'Cadastro-Estoque'!A:J,1,FALSE)),"Produto não cadastrado",VLOOKUP(A1910,'Cadastro-Estoque'!A:J,2,FALSE)))</f>
        <v/>
      </c>
      <c r="H1910" s="141" t="str">
        <f>IF(ISERROR(VLOOKUP(A1910,'Cadastro-Estoque'!A:J,1,FALSE)),"",VLOOKUP(A1910,'Cadastro-Estoque'!A:J,3,FALSE))</f>
        <v/>
      </c>
    </row>
    <row r="1911" spans="5:8">
      <c r="E1911" s="140" t="str">
        <f t="shared" si="29"/>
        <v/>
      </c>
      <c r="F1911" s="141" t="str">
        <f>IF(ISERROR(VLOOKUP(A1911,'Cadastro-Estoque'!A:J,1,FALSE)),"",VLOOKUP(A1911,'Cadastro-Estoque'!A:J,4,FALSE))</f>
        <v/>
      </c>
      <c r="G1911" s="141" t="str">
        <f>IF(ISBLANK(A1911),"",IF(ISERROR(VLOOKUP(A1911,'Cadastro-Estoque'!A:J,1,FALSE)),"Produto não cadastrado",VLOOKUP(A1911,'Cadastro-Estoque'!A:J,2,FALSE)))</f>
        <v/>
      </c>
      <c r="H1911" s="141" t="str">
        <f>IF(ISERROR(VLOOKUP(A1911,'Cadastro-Estoque'!A:J,1,FALSE)),"",VLOOKUP(A1911,'Cadastro-Estoque'!A:J,3,FALSE))</f>
        <v/>
      </c>
    </row>
    <row r="1912" spans="5:8">
      <c r="E1912" s="140" t="str">
        <f t="shared" si="29"/>
        <v/>
      </c>
      <c r="F1912" s="141" t="str">
        <f>IF(ISERROR(VLOOKUP(A1912,'Cadastro-Estoque'!A:J,1,FALSE)),"",VLOOKUP(A1912,'Cadastro-Estoque'!A:J,4,FALSE))</f>
        <v/>
      </c>
      <c r="G1912" s="141" t="str">
        <f>IF(ISBLANK(A1912),"",IF(ISERROR(VLOOKUP(A1912,'Cadastro-Estoque'!A:J,1,FALSE)),"Produto não cadastrado",VLOOKUP(A1912,'Cadastro-Estoque'!A:J,2,FALSE)))</f>
        <v/>
      </c>
      <c r="H1912" s="141" t="str">
        <f>IF(ISERROR(VLOOKUP(A1912,'Cadastro-Estoque'!A:J,1,FALSE)),"",VLOOKUP(A1912,'Cadastro-Estoque'!A:J,3,FALSE))</f>
        <v/>
      </c>
    </row>
    <row r="1913" spans="5:8">
      <c r="E1913" s="140" t="str">
        <f t="shared" si="29"/>
        <v/>
      </c>
      <c r="F1913" s="141" t="str">
        <f>IF(ISERROR(VLOOKUP(A1913,'Cadastro-Estoque'!A:J,1,FALSE)),"",VLOOKUP(A1913,'Cadastro-Estoque'!A:J,4,FALSE))</f>
        <v/>
      </c>
      <c r="G1913" s="141" t="str">
        <f>IF(ISBLANK(A1913),"",IF(ISERROR(VLOOKUP(A1913,'Cadastro-Estoque'!A:J,1,FALSE)),"Produto não cadastrado",VLOOKUP(A1913,'Cadastro-Estoque'!A:J,2,FALSE)))</f>
        <v/>
      </c>
      <c r="H1913" s="141" t="str">
        <f>IF(ISERROR(VLOOKUP(A1913,'Cadastro-Estoque'!A:J,1,FALSE)),"",VLOOKUP(A1913,'Cadastro-Estoque'!A:J,3,FALSE))</f>
        <v/>
      </c>
    </row>
    <row r="1914" spans="5:8">
      <c r="E1914" s="140" t="str">
        <f t="shared" si="29"/>
        <v/>
      </c>
      <c r="F1914" s="141" t="str">
        <f>IF(ISERROR(VLOOKUP(A1914,'Cadastro-Estoque'!A:J,1,FALSE)),"",VLOOKUP(A1914,'Cadastro-Estoque'!A:J,4,FALSE))</f>
        <v/>
      </c>
      <c r="G1914" s="141" t="str">
        <f>IF(ISBLANK(A1914),"",IF(ISERROR(VLOOKUP(A1914,'Cadastro-Estoque'!A:J,1,FALSE)),"Produto não cadastrado",VLOOKUP(A1914,'Cadastro-Estoque'!A:J,2,FALSE)))</f>
        <v/>
      </c>
      <c r="H1914" s="141" t="str">
        <f>IF(ISERROR(VLOOKUP(A1914,'Cadastro-Estoque'!A:J,1,FALSE)),"",VLOOKUP(A1914,'Cadastro-Estoque'!A:J,3,FALSE))</f>
        <v/>
      </c>
    </row>
    <row r="1915" spans="5:8">
      <c r="E1915" s="140" t="str">
        <f t="shared" si="29"/>
        <v/>
      </c>
      <c r="F1915" s="141" t="str">
        <f>IF(ISERROR(VLOOKUP(A1915,'Cadastro-Estoque'!A:J,1,FALSE)),"",VLOOKUP(A1915,'Cadastro-Estoque'!A:J,4,FALSE))</f>
        <v/>
      </c>
      <c r="G1915" s="141" t="str">
        <f>IF(ISBLANK(A1915),"",IF(ISERROR(VLOOKUP(A1915,'Cadastro-Estoque'!A:J,1,FALSE)),"Produto não cadastrado",VLOOKUP(A1915,'Cadastro-Estoque'!A:J,2,FALSE)))</f>
        <v/>
      </c>
      <c r="H1915" s="141" t="str">
        <f>IF(ISERROR(VLOOKUP(A1915,'Cadastro-Estoque'!A:J,1,FALSE)),"",VLOOKUP(A1915,'Cadastro-Estoque'!A:J,3,FALSE))</f>
        <v/>
      </c>
    </row>
    <row r="1916" spans="5:8">
      <c r="E1916" s="140" t="str">
        <f t="shared" si="29"/>
        <v/>
      </c>
      <c r="F1916" s="141" t="str">
        <f>IF(ISERROR(VLOOKUP(A1916,'Cadastro-Estoque'!A:J,1,FALSE)),"",VLOOKUP(A1916,'Cadastro-Estoque'!A:J,4,FALSE))</f>
        <v/>
      </c>
      <c r="G1916" s="141" t="str">
        <f>IF(ISBLANK(A1916),"",IF(ISERROR(VLOOKUP(A1916,'Cadastro-Estoque'!A:J,1,FALSE)),"Produto não cadastrado",VLOOKUP(A1916,'Cadastro-Estoque'!A:J,2,FALSE)))</f>
        <v/>
      </c>
      <c r="H1916" s="141" t="str">
        <f>IF(ISERROR(VLOOKUP(A1916,'Cadastro-Estoque'!A:J,1,FALSE)),"",VLOOKUP(A1916,'Cadastro-Estoque'!A:J,3,FALSE))</f>
        <v/>
      </c>
    </row>
    <row r="1917" spans="5:8">
      <c r="E1917" s="140" t="str">
        <f t="shared" si="29"/>
        <v/>
      </c>
      <c r="F1917" s="141" t="str">
        <f>IF(ISERROR(VLOOKUP(A1917,'Cadastro-Estoque'!A:J,1,FALSE)),"",VLOOKUP(A1917,'Cadastro-Estoque'!A:J,4,FALSE))</f>
        <v/>
      </c>
      <c r="G1917" s="141" t="str">
        <f>IF(ISBLANK(A1917),"",IF(ISERROR(VLOOKUP(A1917,'Cadastro-Estoque'!A:J,1,FALSE)),"Produto não cadastrado",VLOOKUP(A1917,'Cadastro-Estoque'!A:J,2,FALSE)))</f>
        <v/>
      </c>
      <c r="H1917" s="141" t="str">
        <f>IF(ISERROR(VLOOKUP(A1917,'Cadastro-Estoque'!A:J,1,FALSE)),"",VLOOKUP(A1917,'Cadastro-Estoque'!A:J,3,FALSE))</f>
        <v/>
      </c>
    </row>
    <row r="1918" spans="5:8">
      <c r="E1918" s="140" t="str">
        <f t="shared" si="29"/>
        <v/>
      </c>
      <c r="F1918" s="141" t="str">
        <f>IF(ISERROR(VLOOKUP(A1918,'Cadastro-Estoque'!A:J,1,FALSE)),"",VLOOKUP(A1918,'Cadastro-Estoque'!A:J,4,FALSE))</f>
        <v/>
      </c>
      <c r="G1918" s="141" t="str">
        <f>IF(ISBLANK(A1918),"",IF(ISERROR(VLOOKUP(A1918,'Cadastro-Estoque'!A:J,1,FALSE)),"Produto não cadastrado",VLOOKUP(A1918,'Cadastro-Estoque'!A:J,2,FALSE)))</f>
        <v/>
      </c>
      <c r="H1918" s="141" t="str">
        <f>IF(ISERROR(VLOOKUP(A1918,'Cadastro-Estoque'!A:J,1,FALSE)),"",VLOOKUP(A1918,'Cadastro-Estoque'!A:J,3,FALSE))</f>
        <v/>
      </c>
    </row>
    <row r="1919" spans="5:8">
      <c r="E1919" s="140" t="str">
        <f t="shared" si="29"/>
        <v/>
      </c>
      <c r="F1919" s="141" t="str">
        <f>IF(ISERROR(VLOOKUP(A1919,'Cadastro-Estoque'!A:J,1,FALSE)),"",VLOOKUP(A1919,'Cadastro-Estoque'!A:J,4,FALSE))</f>
        <v/>
      </c>
      <c r="G1919" s="141" t="str">
        <f>IF(ISBLANK(A1919),"",IF(ISERROR(VLOOKUP(A1919,'Cadastro-Estoque'!A:J,1,FALSE)),"Produto não cadastrado",VLOOKUP(A1919,'Cadastro-Estoque'!A:J,2,FALSE)))</f>
        <v/>
      </c>
      <c r="H1919" s="141" t="str">
        <f>IF(ISERROR(VLOOKUP(A1919,'Cadastro-Estoque'!A:J,1,FALSE)),"",VLOOKUP(A1919,'Cadastro-Estoque'!A:J,3,FALSE))</f>
        <v/>
      </c>
    </row>
    <row r="1920" spans="5:8">
      <c r="E1920" s="140" t="str">
        <f t="shared" si="29"/>
        <v/>
      </c>
      <c r="F1920" s="141" t="str">
        <f>IF(ISERROR(VLOOKUP(A1920,'Cadastro-Estoque'!A:J,1,FALSE)),"",VLOOKUP(A1920,'Cadastro-Estoque'!A:J,4,FALSE))</f>
        <v/>
      </c>
      <c r="G1920" s="141" t="str">
        <f>IF(ISBLANK(A1920),"",IF(ISERROR(VLOOKUP(A1920,'Cadastro-Estoque'!A:J,1,FALSE)),"Produto não cadastrado",VLOOKUP(A1920,'Cadastro-Estoque'!A:J,2,FALSE)))</f>
        <v/>
      </c>
      <c r="H1920" s="141" t="str">
        <f>IF(ISERROR(VLOOKUP(A1920,'Cadastro-Estoque'!A:J,1,FALSE)),"",VLOOKUP(A1920,'Cadastro-Estoque'!A:J,3,FALSE))</f>
        <v/>
      </c>
    </row>
    <row r="1921" spans="5:8">
      <c r="E1921" s="140" t="str">
        <f t="shared" si="29"/>
        <v/>
      </c>
      <c r="F1921" s="141" t="str">
        <f>IF(ISERROR(VLOOKUP(A1921,'Cadastro-Estoque'!A:J,1,FALSE)),"",VLOOKUP(A1921,'Cadastro-Estoque'!A:J,4,FALSE))</f>
        <v/>
      </c>
      <c r="G1921" s="141" t="str">
        <f>IF(ISBLANK(A1921),"",IF(ISERROR(VLOOKUP(A1921,'Cadastro-Estoque'!A:J,1,FALSE)),"Produto não cadastrado",VLOOKUP(A1921,'Cadastro-Estoque'!A:J,2,FALSE)))</f>
        <v/>
      </c>
      <c r="H1921" s="141" t="str">
        <f>IF(ISERROR(VLOOKUP(A1921,'Cadastro-Estoque'!A:J,1,FALSE)),"",VLOOKUP(A1921,'Cadastro-Estoque'!A:J,3,FALSE))</f>
        <v/>
      </c>
    </row>
    <row r="1922" spans="5:8">
      <c r="E1922" s="140" t="str">
        <f t="shared" si="29"/>
        <v/>
      </c>
      <c r="F1922" s="141" t="str">
        <f>IF(ISERROR(VLOOKUP(A1922,'Cadastro-Estoque'!A:J,1,FALSE)),"",VLOOKUP(A1922,'Cadastro-Estoque'!A:J,4,FALSE))</f>
        <v/>
      </c>
      <c r="G1922" s="141" t="str">
        <f>IF(ISBLANK(A1922),"",IF(ISERROR(VLOOKUP(A1922,'Cadastro-Estoque'!A:J,1,FALSE)),"Produto não cadastrado",VLOOKUP(A1922,'Cadastro-Estoque'!A:J,2,FALSE)))</f>
        <v/>
      </c>
      <c r="H1922" s="141" t="str">
        <f>IF(ISERROR(VLOOKUP(A1922,'Cadastro-Estoque'!A:J,1,FALSE)),"",VLOOKUP(A1922,'Cadastro-Estoque'!A:J,3,FALSE))</f>
        <v/>
      </c>
    </row>
    <row r="1923" spans="5:8">
      <c r="E1923" s="140" t="str">
        <f t="shared" si="29"/>
        <v/>
      </c>
      <c r="F1923" s="141" t="str">
        <f>IF(ISERROR(VLOOKUP(A1923,'Cadastro-Estoque'!A:J,1,FALSE)),"",VLOOKUP(A1923,'Cadastro-Estoque'!A:J,4,FALSE))</f>
        <v/>
      </c>
      <c r="G1923" s="141" t="str">
        <f>IF(ISBLANK(A1923),"",IF(ISERROR(VLOOKUP(A1923,'Cadastro-Estoque'!A:J,1,FALSE)),"Produto não cadastrado",VLOOKUP(A1923,'Cadastro-Estoque'!A:J,2,FALSE)))</f>
        <v/>
      </c>
      <c r="H1923" s="141" t="str">
        <f>IF(ISERROR(VLOOKUP(A1923,'Cadastro-Estoque'!A:J,1,FALSE)),"",VLOOKUP(A1923,'Cadastro-Estoque'!A:J,3,FALSE))</f>
        <v/>
      </c>
    </row>
    <row r="1924" spans="5:8">
      <c r="E1924" s="140" t="str">
        <f t="shared" ref="E1924:E1987" si="30">IF(ISBLANK(A1924),"",C1924*D1924)</f>
        <v/>
      </c>
      <c r="F1924" s="141" t="str">
        <f>IF(ISERROR(VLOOKUP(A1924,'Cadastro-Estoque'!A:J,1,FALSE)),"",VLOOKUP(A1924,'Cadastro-Estoque'!A:J,4,FALSE))</f>
        <v/>
      </c>
      <c r="G1924" s="141" t="str">
        <f>IF(ISBLANK(A1924),"",IF(ISERROR(VLOOKUP(A1924,'Cadastro-Estoque'!A:J,1,FALSE)),"Produto não cadastrado",VLOOKUP(A1924,'Cadastro-Estoque'!A:J,2,FALSE)))</f>
        <v/>
      </c>
      <c r="H1924" s="141" t="str">
        <f>IF(ISERROR(VLOOKUP(A1924,'Cadastro-Estoque'!A:J,1,FALSE)),"",VLOOKUP(A1924,'Cadastro-Estoque'!A:J,3,FALSE))</f>
        <v/>
      </c>
    </row>
    <row r="1925" spans="5:8">
      <c r="E1925" s="140" t="str">
        <f t="shared" si="30"/>
        <v/>
      </c>
      <c r="F1925" s="141" t="str">
        <f>IF(ISERROR(VLOOKUP(A1925,'Cadastro-Estoque'!A:J,1,FALSE)),"",VLOOKUP(A1925,'Cadastro-Estoque'!A:J,4,FALSE))</f>
        <v/>
      </c>
      <c r="G1925" s="141" t="str">
        <f>IF(ISBLANK(A1925),"",IF(ISERROR(VLOOKUP(A1925,'Cadastro-Estoque'!A:J,1,FALSE)),"Produto não cadastrado",VLOOKUP(A1925,'Cadastro-Estoque'!A:J,2,FALSE)))</f>
        <v/>
      </c>
      <c r="H1925" s="141" t="str">
        <f>IF(ISERROR(VLOOKUP(A1925,'Cadastro-Estoque'!A:J,1,FALSE)),"",VLOOKUP(A1925,'Cadastro-Estoque'!A:J,3,FALSE))</f>
        <v/>
      </c>
    </row>
    <row r="1926" spans="5:8">
      <c r="E1926" s="140" t="str">
        <f t="shared" si="30"/>
        <v/>
      </c>
      <c r="F1926" s="141" t="str">
        <f>IF(ISERROR(VLOOKUP(A1926,'Cadastro-Estoque'!A:J,1,FALSE)),"",VLOOKUP(A1926,'Cadastro-Estoque'!A:J,4,FALSE))</f>
        <v/>
      </c>
      <c r="G1926" s="141" t="str">
        <f>IF(ISBLANK(A1926),"",IF(ISERROR(VLOOKUP(A1926,'Cadastro-Estoque'!A:J,1,FALSE)),"Produto não cadastrado",VLOOKUP(A1926,'Cadastro-Estoque'!A:J,2,FALSE)))</f>
        <v/>
      </c>
      <c r="H1926" s="141" t="str">
        <f>IF(ISERROR(VLOOKUP(A1926,'Cadastro-Estoque'!A:J,1,FALSE)),"",VLOOKUP(A1926,'Cadastro-Estoque'!A:J,3,FALSE))</f>
        <v/>
      </c>
    </row>
    <row r="1927" spans="5:8">
      <c r="E1927" s="140" t="str">
        <f t="shared" si="30"/>
        <v/>
      </c>
      <c r="F1927" s="141" t="str">
        <f>IF(ISERROR(VLOOKUP(A1927,'Cadastro-Estoque'!A:J,1,FALSE)),"",VLOOKUP(A1927,'Cadastro-Estoque'!A:J,4,FALSE))</f>
        <v/>
      </c>
      <c r="G1927" s="141" t="str">
        <f>IF(ISBLANK(A1927),"",IF(ISERROR(VLOOKUP(A1927,'Cadastro-Estoque'!A:J,1,FALSE)),"Produto não cadastrado",VLOOKUP(A1927,'Cadastro-Estoque'!A:J,2,FALSE)))</f>
        <v/>
      </c>
      <c r="H1927" s="141" t="str">
        <f>IF(ISERROR(VLOOKUP(A1927,'Cadastro-Estoque'!A:J,1,FALSE)),"",VLOOKUP(A1927,'Cadastro-Estoque'!A:J,3,FALSE))</f>
        <v/>
      </c>
    </row>
    <row r="1928" spans="5:8">
      <c r="E1928" s="140" t="str">
        <f t="shared" si="30"/>
        <v/>
      </c>
      <c r="F1928" s="141" t="str">
        <f>IF(ISERROR(VLOOKUP(A1928,'Cadastro-Estoque'!A:J,1,FALSE)),"",VLOOKUP(A1928,'Cadastro-Estoque'!A:J,4,FALSE))</f>
        <v/>
      </c>
      <c r="G1928" s="141" t="str">
        <f>IF(ISBLANK(A1928),"",IF(ISERROR(VLOOKUP(A1928,'Cadastro-Estoque'!A:J,1,FALSE)),"Produto não cadastrado",VLOOKUP(A1928,'Cadastro-Estoque'!A:J,2,FALSE)))</f>
        <v/>
      </c>
      <c r="H1928" s="141" t="str">
        <f>IF(ISERROR(VLOOKUP(A1928,'Cadastro-Estoque'!A:J,1,FALSE)),"",VLOOKUP(A1928,'Cadastro-Estoque'!A:J,3,FALSE))</f>
        <v/>
      </c>
    </row>
    <row r="1929" spans="5:8">
      <c r="E1929" s="140" t="str">
        <f t="shared" si="30"/>
        <v/>
      </c>
      <c r="F1929" s="141" t="str">
        <f>IF(ISERROR(VLOOKUP(A1929,'Cadastro-Estoque'!A:J,1,FALSE)),"",VLOOKUP(A1929,'Cadastro-Estoque'!A:J,4,FALSE))</f>
        <v/>
      </c>
      <c r="G1929" s="141" t="str">
        <f>IF(ISBLANK(A1929),"",IF(ISERROR(VLOOKUP(A1929,'Cadastro-Estoque'!A:J,1,FALSE)),"Produto não cadastrado",VLOOKUP(A1929,'Cadastro-Estoque'!A:J,2,FALSE)))</f>
        <v/>
      </c>
      <c r="H1929" s="141" t="str">
        <f>IF(ISERROR(VLOOKUP(A1929,'Cadastro-Estoque'!A:J,1,FALSE)),"",VLOOKUP(A1929,'Cadastro-Estoque'!A:J,3,FALSE))</f>
        <v/>
      </c>
    </row>
    <row r="1930" spans="5:8">
      <c r="E1930" s="140" t="str">
        <f t="shared" si="30"/>
        <v/>
      </c>
      <c r="F1930" s="141" t="str">
        <f>IF(ISERROR(VLOOKUP(A1930,'Cadastro-Estoque'!A:J,1,FALSE)),"",VLOOKUP(A1930,'Cadastro-Estoque'!A:J,4,FALSE))</f>
        <v/>
      </c>
      <c r="G1930" s="141" t="str">
        <f>IF(ISBLANK(A1930),"",IF(ISERROR(VLOOKUP(A1930,'Cadastro-Estoque'!A:J,1,FALSE)),"Produto não cadastrado",VLOOKUP(A1930,'Cadastro-Estoque'!A:J,2,FALSE)))</f>
        <v/>
      </c>
      <c r="H1930" s="141" t="str">
        <f>IF(ISERROR(VLOOKUP(A1930,'Cadastro-Estoque'!A:J,1,FALSE)),"",VLOOKUP(A1930,'Cadastro-Estoque'!A:J,3,FALSE))</f>
        <v/>
      </c>
    </row>
    <row r="1931" spans="5:8">
      <c r="E1931" s="140" t="str">
        <f t="shared" si="30"/>
        <v/>
      </c>
      <c r="F1931" s="141" t="str">
        <f>IF(ISERROR(VLOOKUP(A1931,'Cadastro-Estoque'!A:J,1,FALSE)),"",VLOOKUP(A1931,'Cadastro-Estoque'!A:J,4,FALSE))</f>
        <v/>
      </c>
      <c r="G1931" s="141" t="str">
        <f>IF(ISBLANK(A1931),"",IF(ISERROR(VLOOKUP(A1931,'Cadastro-Estoque'!A:J,1,FALSE)),"Produto não cadastrado",VLOOKUP(A1931,'Cadastro-Estoque'!A:J,2,FALSE)))</f>
        <v/>
      </c>
      <c r="H1931" s="141" t="str">
        <f>IF(ISERROR(VLOOKUP(A1931,'Cadastro-Estoque'!A:J,1,FALSE)),"",VLOOKUP(A1931,'Cadastro-Estoque'!A:J,3,FALSE))</f>
        <v/>
      </c>
    </row>
    <row r="1932" spans="5:8">
      <c r="E1932" s="140" t="str">
        <f t="shared" si="30"/>
        <v/>
      </c>
      <c r="F1932" s="141" t="str">
        <f>IF(ISERROR(VLOOKUP(A1932,'Cadastro-Estoque'!A:J,1,FALSE)),"",VLOOKUP(A1932,'Cadastro-Estoque'!A:J,4,FALSE))</f>
        <v/>
      </c>
      <c r="G1932" s="141" t="str">
        <f>IF(ISBLANK(A1932),"",IF(ISERROR(VLOOKUP(A1932,'Cadastro-Estoque'!A:J,1,FALSE)),"Produto não cadastrado",VLOOKUP(A1932,'Cadastro-Estoque'!A:J,2,FALSE)))</f>
        <v/>
      </c>
      <c r="H1932" s="141" t="str">
        <f>IF(ISERROR(VLOOKUP(A1932,'Cadastro-Estoque'!A:J,1,FALSE)),"",VLOOKUP(A1932,'Cadastro-Estoque'!A:J,3,FALSE))</f>
        <v/>
      </c>
    </row>
    <row r="1933" spans="5:8">
      <c r="E1933" s="140" t="str">
        <f t="shared" si="30"/>
        <v/>
      </c>
      <c r="F1933" s="141" t="str">
        <f>IF(ISERROR(VLOOKUP(A1933,'Cadastro-Estoque'!A:J,1,FALSE)),"",VLOOKUP(A1933,'Cadastro-Estoque'!A:J,4,FALSE))</f>
        <v/>
      </c>
      <c r="G1933" s="141" t="str">
        <f>IF(ISBLANK(A1933),"",IF(ISERROR(VLOOKUP(A1933,'Cadastro-Estoque'!A:J,1,FALSE)),"Produto não cadastrado",VLOOKUP(A1933,'Cadastro-Estoque'!A:J,2,FALSE)))</f>
        <v/>
      </c>
      <c r="H1933" s="141" t="str">
        <f>IF(ISERROR(VLOOKUP(A1933,'Cadastro-Estoque'!A:J,1,FALSE)),"",VLOOKUP(A1933,'Cadastro-Estoque'!A:J,3,FALSE))</f>
        <v/>
      </c>
    </row>
    <row r="1934" spans="5:8">
      <c r="E1934" s="140" t="str">
        <f t="shared" si="30"/>
        <v/>
      </c>
      <c r="F1934" s="141" t="str">
        <f>IF(ISERROR(VLOOKUP(A1934,'Cadastro-Estoque'!A:J,1,FALSE)),"",VLOOKUP(A1934,'Cadastro-Estoque'!A:J,4,FALSE))</f>
        <v/>
      </c>
      <c r="G1934" s="141" t="str">
        <f>IF(ISBLANK(A1934),"",IF(ISERROR(VLOOKUP(A1934,'Cadastro-Estoque'!A:J,1,FALSE)),"Produto não cadastrado",VLOOKUP(A1934,'Cadastro-Estoque'!A:J,2,FALSE)))</f>
        <v/>
      </c>
      <c r="H1934" s="141" t="str">
        <f>IF(ISERROR(VLOOKUP(A1934,'Cadastro-Estoque'!A:J,1,FALSE)),"",VLOOKUP(A1934,'Cadastro-Estoque'!A:J,3,FALSE))</f>
        <v/>
      </c>
    </row>
    <row r="1935" spans="5:8">
      <c r="E1935" s="140" t="str">
        <f t="shared" si="30"/>
        <v/>
      </c>
      <c r="F1935" s="141" t="str">
        <f>IF(ISERROR(VLOOKUP(A1935,'Cadastro-Estoque'!A:J,1,FALSE)),"",VLOOKUP(A1935,'Cadastro-Estoque'!A:J,4,FALSE))</f>
        <v/>
      </c>
      <c r="G1935" s="141" t="str">
        <f>IF(ISBLANK(A1935),"",IF(ISERROR(VLOOKUP(A1935,'Cadastro-Estoque'!A:J,1,FALSE)),"Produto não cadastrado",VLOOKUP(A1935,'Cadastro-Estoque'!A:J,2,FALSE)))</f>
        <v/>
      </c>
      <c r="H1935" s="141" t="str">
        <f>IF(ISERROR(VLOOKUP(A1935,'Cadastro-Estoque'!A:J,1,FALSE)),"",VLOOKUP(A1935,'Cadastro-Estoque'!A:J,3,FALSE))</f>
        <v/>
      </c>
    </row>
    <row r="1936" spans="5:8">
      <c r="E1936" s="140" t="str">
        <f t="shared" si="30"/>
        <v/>
      </c>
      <c r="F1936" s="141" t="str">
        <f>IF(ISERROR(VLOOKUP(A1936,'Cadastro-Estoque'!A:J,1,FALSE)),"",VLOOKUP(A1936,'Cadastro-Estoque'!A:J,4,FALSE))</f>
        <v/>
      </c>
      <c r="G1936" s="141" t="str">
        <f>IF(ISBLANK(A1936),"",IF(ISERROR(VLOOKUP(A1936,'Cadastro-Estoque'!A:J,1,FALSE)),"Produto não cadastrado",VLOOKUP(A1936,'Cadastro-Estoque'!A:J,2,FALSE)))</f>
        <v/>
      </c>
      <c r="H1936" s="141" t="str">
        <f>IF(ISERROR(VLOOKUP(A1936,'Cadastro-Estoque'!A:J,1,FALSE)),"",VLOOKUP(A1936,'Cadastro-Estoque'!A:J,3,FALSE))</f>
        <v/>
      </c>
    </row>
    <row r="1937" spans="5:8">
      <c r="E1937" s="140" t="str">
        <f t="shared" si="30"/>
        <v/>
      </c>
      <c r="F1937" s="141" t="str">
        <f>IF(ISERROR(VLOOKUP(A1937,'Cadastro-Estoque'!A:J,1,FALSE)),"",VLOOKUP(A1937,'Cadastro-Estoque'!A:J,4,FALSE))</f>
        <v/>
      </c>
      <c r="G1937" s="141" t="str">
        <f>IF(ISBLANK(A1937),"",IF(ISERROR(VLOOKUP(A1937,'Cadastro-Estoque'!A:J,1,FALSE)),"Produto não cadastrado",VLOOKUP(A1937,'Cadastro-Estoque'!A:J,2,FALSE)))</f>
        <v/>
      </c>
      <c r="H1937" s="141" t="str">
        <f>IF(ISERROR(VLOOKUP(A1937,'Cadastro-Estoque'!A:J,1,FALSE)),"",VLOOKUP(A1937,'Cadastro-Estoque'!A:J,3,FALSE))</f>
        <v/>
      </c>
    </row>
    <row r="1938" spans="5:8">
      <c r="E1938" s="140" t="str">
        <f t="shared" si="30"/>
        <v/>
      </c>
      <c r="F1938" s="141" t="str">
        <f>IF(ISERROR(VLOOKUP(A1938,'Cadastro-Estoque'!A:J,1,FALSE)),"",VLOOKUP(A1938,'Cadastro-Estoque'!A:J,4,FALSE))</f>
        <v/>
      </c>
      <c r="G1938" s="141" t="str">
        <f>IF(ISBLANK(A1938),"",IF(ISERROR(VLOOKUP(A1938,'Cadastro-Estoque'!A:J,1,FALSE)),"Produto não cadastrado",VLOOKUP(A1938,'Cadastro-Estoque'!A:J,2,FALSE)))</f>
        <v/>
      </c>
      <c r="H1938" s="141" t="str">
        <f>IF(ISERROR(VLOOKUP(A1938,'Cadastro-Estoque'!A:J,1,FALSE)),"",VLOOKUP(A1938,'Cadastro-Estoque'!A:J,3,FALSE))</f>
        <v/>
      </c>
    </row>
    <row r="1939" spans="5:8">
      <c r="E1939" s="140" t="str">
        <f t="shared" si="30"/>
        <v/>
      </c>
      <c r="F1939" s="141" t="str">
        <f>IF(ISERROR(VLOOKUP(A1939,'Cadastro-Estoque'!A:J,1,FALSE)),"",VLOOKUP(A1939,'Cadastro-Estoque'!A:J,4,FALSE))</f>
        <v/>
      </c>
      <c r="G1939" s="141" t="str">
        <f>IF(ISBLANK(A1939),"",IF(ISERROR(VLOOKUP(A1939,'Cadastro-Estoque'!A:J,1,FALSE)),"Produto não cadastrado",VLOOKUP(A1939,'Cadastro-Estoque'!A:J,2,FALSE)))</f>
        <v/>
      </c>
      <c r="H1939" s="141" t="str">
        <f>IF(ISERROR(VLOOKUP(A1939,'Cadastro-Estoque'!A:J,1,FALSE)),"",VLOOKUP(A1939,'Cadastro-Estoque'!A:J,3,FALSE))</f>
        <v/>
      </c>
    </row>
    <row r="1940" spans="5:8">
      <c r="E1940" s="140" t="str">
        <f t="shared" si="30"/>
        <v/>
      </c>
      <c r="F1940" s="141" t="str">
        <f>IF(ISERROR(VLOOKUP(A1940,'Cadastro-Estoque'!A:J,1,FALSE)),"",VLOOKUP(A1940,'Cadastro-Estoque'!A:J,4,FALSE))</f>
        <v/>
      </c>
      <c r="G1940" s="141" t="str">
        <f>IF(ISBLANK(A1940),"",IF(ISERROR(VLOOKUP(A1940,'Cadastro-Estoque'!A:J,1,FALSE)),"Produto não cadastrado",VLOOKUP(A1940,'Cadastro-Estoque'!A:J,2,FALSE)))</f>
        <v/>
      </c>
      <c r="H1940" s="141" t="str">
        <f>IF(ISERROR(VLOOKUP(A1940,'Cadastro-Estoque'!A:J,1,FALSE)),"",VLOOKUP(A1940,'Cadastro-Estoque'!A:J,3,FALSE))</f>
        <v/>
      </c>
    </row>
    <row r="1941" spans="5:8">
      <c r="E1941" s="140" t="str">
        <f t="shared" si="30"/>
        <v/>
      </c>
      <c r="F1941" s="141" t="str">
        <f>IF(ISERROR(VLOOKUP(A1941,'Cadastro-Estoque'!A:J,1,FALSE)),"",VLOOKUP(A1941,'Cadastro-Estoque'!A:J,4,FALSE))</f>
        <v/>
      </c>
      <c r="G1941" s="141" t="str">
        <f>IF(ISBLANK(A1941),"",IF(ISERROR(VLOOKUP(A1941,'Cadastro-Estoque'!A:J,1,FALSE)),"Produto não cadastrado",VLOOKUP(A1941,'Cadastro-Estoque'!A:J,2,FALSE)))</f>
        <v/>
      </c>
      <c r="H1941" s="141" t="str">
        <f>IF(ISERROR(VLOOKUP(A1941,'Cadastro-Estoque'!A:J,1,FALSE)),"",VLOOKUP(A1941,'Cadastro-Estoque'!A:J,3,FALSE))</f>
        <v/>
      </c>
    </row>
    <row r="1942" spans="5:8">
      <c r="E1942" s="140" t="str">
        <f t="shared" si="30"/>
        <v/>
      </c>
      <c r="F1942" s="141" t="str">
        <f>IF(ISERROR(VLOOKUP(A1942,'Cadastro-Estoque'!A:J,1,FALSE)),"",VLOOKUP(A1942,'Cadastro-Estoque'!A:J,4,FALSE))</f>
        <v/>
      </c>
      <c r="G1942" s="141" t="str">
        <f>IF(ISBLANK(A1942),"",IF(ISERROR(VLOOKUP(A1942,'Cadastro-Estoque'!A:J,1,FALSE)),"Produto não cadastrado",VLOOKUP(A1942,'Cadastro-Estoque'!A:J,2,FALSE)))</f>
        <v/>
      </c>
      <c r="H1942" s="141" t="str">
        <f>IF(ISERROR(VLOOKUP(A1942,'Cadastro-Estoque'!A:J,1,FALSE)),"",VLOOKUP(A1942,'Cadastro-Estoque'!A:J,3,FALSE))</f>
        <v/>
      </c>
    </row>
    <row r="1943" spans="5:8">
      <c r="E1943" s="140" t="str">
        <f t="shared" si="30"/>
        <v/>
      </c>
      <c r="F1943" s="141" t="str">
        <f>IF(ISERROR(VLOOKUP(A1943,'Cadastro-Estoque'!A:J,1,FALSE)),"",VLOOKUP(A1943,'Cadastro-Estoque'!A:J,4,FALSE))</f>
        <v/>
      </c>
      <c r="G1943" s="141" t="str">
        <f>IF(ISBLANK(A1943),"",IF(ISERROR(VLOOKUP(A1943,'Cadastro-Estoque'!A:J,1,FALSE)),"Produto não cadastrado",VLOOKUP(A1943,'Cadastro-Estoque'!A:J,2,FALSE)))</f>
        <v/>
      </c>
      <c r="H1943" s="141" t="str">
        <f>IF(ISERROR(VLOOKUP(A1943,'Cadastro-Estoque'!A:J,1,FALSE)),"",VLOOKUP(A1943,'Cadastro-Estoque'!A:J,3,FALSE))</f>
        <v/>
      </c>
    </row>
    <row r="1944" spans="5:8">
      <c r="E1944" s="140" t="str">
        <f t="shared" si="30"/>
        <v/>
      </c>
      <c r="F1944" s="141" t="str">
        <f>IF(ISERROR(VLOOKUP(A1944,'Cadastro-Estoque'!A:J,1,FALSE)),"",VLOOKUP(A1944,'Cadastro-Estoque'!A:J,4,FALSE))</f>
        <v/>
      </c>
      <c r="G1944" s="141" t="str">
        <f>IF(ISBLANK(A1944),"",IF(ISERROR(VLOOKUP(A1944,'Cadastro-Estoque'!A:J,1,FALSE)),"Produto não cadastrado",VLOOKUP(A1944,'Cadastro-Estoque'!A:J,2,FALSE)))</f>
        <v/>
      </c>
      <c r="H1944" s="141" t="str">
        <f>IF(ISERROR(VLOOKUP(A1944,'Cadastro-Estoque'!A:J,1,FALSE)),"",VLOOKUP(A1944,'Cadastro-Estoque'!A:J,3,FALSE))</f>
        <v/>
      </c>
    </row>
    <row r="1945" spans="5:8">
      <c r="E1945" s="140" t="str">
        <f t="shared" si="30"/>
        <v/>
      </c>
      <c r="F1945" s="141" t="str">
        <f>IF(ISERROR(VLOOKUP(A1945,'Cadastro-Estoque'!A:J,1,FALSE)),"",VLOOKUP(A1945,'Cadastro-Estoque'!A:J,4,FALSE))</f>
        <v/>
      </c>
      <c r="G1945" s="141" t="str">
        <f>IF(ISBLANK(A1945),"",IF(ISERROR(VLOOKUP(A1945,'Cadastro-Estoque'!A:J,1,FALSE)),"Produto não cadastrado",VLOOKUP(A1945,'Cadastro-Estoque'!A:J,2,FALSE)))</f>
        <v/>
      </c>
      <c r="H1945" s="141" t="str">
        <f>IF(ISERROR(VLOOKUP(A1945,'Cadastro-Estoque'!A:J,1,FALSE)),"",VLOOKUP(A1945,'Cadastro-Estoque'!A:J,3,FALSE))</f>
        <v/>
      </c>
    </row>
    <row r="1946" spans="5:8">
      <c r="E1946" s="140" t="str">
        <f t="shared" si="30"/>
        <v/>
      </c>
      <c r="F1946" s="141" t="str">
        <f>IF(ISERROR(VLOOKUP(A1946,'Cadastro-Estoque'!A:J,1,FALSE)),"",VLOOKUP(A1946,'Cadastro-Estoque'!A:J,4,FALSE))</f>
        <v/>
      </c>
      <c r="G1946" s="141" t="str">
        <f>IF(ISBLANK(A1946),"",IF(ISERROR(VLOOKUP(A1946,'Cadastro-Estoque'!A:J,1,FALSE)),"Produto não cadastrado",VLOOKUP(A1946,'Cadastro-Estoque'!A:J,2,FALSE)))</f>
        <v/>
      </c>
      <c r="H1946" s="141" t="str">
        <f>IF(ISERROR(VLOOKUP(A1946,'Cadastro-Estoque'!A:J,1,FALSE)),"",VLOOKUP(A1946,'Cadastro-Estoque'!A:J,3,FALSE))</f>
        <v/>
      </c>
    </row>
    <row r="1947" spans="5:8">
      <c r="E1947" s="140" t="str">
        <f t="shared" si="30"/>
        <v/>
      </c>
      <c r="F1947" s="141" t="str">
        <f>IF(ISERROR(VLOOKUP(A1947,'Cadastro-Estoque'!A:J,1,FALSE)),"",VLOOKUP(A1947,'Cadastro-Estoque'!A:J,4,FALSE))</f>
        <v/>
      </c>
      <c r="G1947" s="141" t="str">
        <f>IF(ISBLANK(A1947),"",IF(ISERROR(VLOOKUP(A1947,'Cadastro-Estoque'!A:J,1,FALSE)),"Produto não cadastrado",VLOOKUP(A1947,'Cadastro-Estoque'!A:J,2,FALSE)))</f>
        <v/>
      </c>
      <c r="H1947" s="141" t="str">
        <f>IF(ISERROR(VLOOKUP(A1947,'Cadastro-Estoque'!A:J,1,FALSE)),"",VLOOKUP(A1947,'Cadastro-Estoque'!A:J,3,FALSE))</f>
        <v/>
      </c>
    </row>
    <row r="1948" spans="5:8">
      <c r="E1948" s="140" t="str">
        <f t="shared" si="30"/>
        <v/>
      </c>
      <c r="F1948" s="141" t="str">
        <f>IF(ISERROR(VLOOKUP(A1948,'Cadastro-Estoque'!A:J,1,FALSE)),"",VLOOKUP(A1948,'Cadastro-Estoque'!A:J,4,FALSE))</f>
        <v/>
      </c>
      <c r="G1948" s="141" t="str">
        <f>IF(ISBLANK(A1948),"",IF(ISERROR(VLOOKUP(A1948,'Cadastro-Estoque'!A:J,1,FALSE)),"Produto não cadastrado",VLOOKUP(A1948,'Cadastro-Estoque'!A:J,2,FALSE)))</f>
        <v/>
      </c>
      <c r="H1948" s="141" t="str">
        <f>IF(ISERROR(VLOOKUP(A1948,'Cadastro-Estoque'!A:J,1,FALSE)),"",VLOOKUP(A1948,'Cadastro-Estoque'!A:J,3,FALSE))</f>
        <v/>
      </c>
    </row>
    <row r="1949" spans="5:8">
      <c r="E1949" s="140" t="str">
        <f t="shared" si="30"/>
        <v/>
      </c>
      <c r="F1949" s="141" t="str">
        <f>IF(ISERROR(VLOOKUP(A1949,'Cadastro-Estoque'!A:J,1,FALSE)),"",VLOOKUP(A1949,'Cadastro-Estoque'!A:J,4,FALSE))</f>
        <v/>
      </c>
      <c r="G1949" s="141" t="str">
        <f>IF(ISBLANK(A1949),"",IF(ISERROR(VLOOKUP(A1949,'Cadastro-Estoque'!A:J,1,FALSE)),"Produto não cadastrado",VLOOKUP(A1949,'Cadastro-Estoque'!A:J,2,FALSE)))</f>
        <v/>
      </c>
      <c r="H1949" s="141" t="str">
        <f>IF(ISERROR(VLOOKUP(A1949,'Cadastro-Estoque'!A:J,1,FALSE)),"",VLOOKUP(A1949,'Cadastro-Estoque'!A:J,3,FALSE))</f>
        <v/>
      </c>
    </row>
    <row r="1950" spans="5:8">
      <c r="E1950" s="140" t="str">
        <f t="shared" si="30"/>
        <v/>
      </c>
      <c r="F1950" s="141" t="str">
        <f>IF(ISERROR(VLOOKUP(A1950,'Cadastro-Estoque'!A:J,1,FALSE)),"",VLOOKUP(A1950,'Cadastro-Estoque'!A:J,4,FALSE))</f>
        <v/>
      </c>
      <c r="G1950" s="141" t="str">
        <f>IF(ISBLANK(A1950),"",IF(ISERROR(VLOOKUP(A1950,'Cadastro-Estoque'!A:J,1,FALSE)),"Produto não cadastrado",VLOOKUP(A1950,'Cadastro-Estoque'!A:J,2,FALSE)))</f>
        <v/>
      </c>
      <c r="H1950" s="141" t="str">
        <f>IF(ISERROR(VLOOKUP(A1950,'Cadastro-Estoque'!A:J,1,FALSE)),"",VLOOKUP(A1950,'Cadastro-Estoque'!A:J,3,FALSE))</f>
        <v/>
      </c>
    </row>
    <row r="1951" spans="5:8">
      <c r="E1951" s="140" t="str">
        <f t="shared" si="30"/>
        <v/>
      </c>
      <c r="F1951" s="141" t="str">
        <f>IF(ISERROR(VLOOKUP(A1951,'Cadastro-Estoque'!A:J,1,FALSE)),"",VLOOKUP(A1951,'Cadastro-Estoque'!A:J,4,FALSE))</f>
        <v/>
      </c>
      <c r="G1951" s="141" t="str">
        <f>IF(ISBLANK(A1951),"",IF(ISERROR(VLOOKUP(A1951,'Cadastro-Estoque'!A:J,1,FALSE)),"Produto não cadastrado",VLOOKUP(A1951,'Cadastro-Estoque'!A:J,2,FALSE)))</f>
        <v/>
      </c>
      <c r="H1951" s="141" t="str">
        <f>IF(ISERROR(VLOOKUP(A1951,'Cadastro-Estoque'!A:J,1,FALSE)),"",VLOOKUP(A1951,'Cadastro-Estoque'!A:J,3,FALSE))</f>
        <v/>
      </c>
    </row>
    <row r="1952" spans="5:8">
      <c r="E1952" s="140" t="str">
        <f t="shared" si="30"/>
        <v/>
      </c>
      <c r="F1952" s="141" t="str">
        <f>IF(ISERROR(VLOOKUP(A1952,'Cadastro-Estoque'!A:J,1,FALSE)),"",VLOOKUP(A1952,'Cadastro-Estoque'!A:J,4,FALSE))</f>
        <v/>
      </c>
      <c r="G1952" s="141" t="str">
        <f>IF(ISBLANK(A1952),"",IF(ISERROR(VLOOKUP(A1952,'Cadastro-Estoque'!A:J,1,FALSE)),"Produto não cadastrado",VLOOKUP(A1952,'Cadastro-Estoque'!A:J,2,FALSE)))</f>
        <v/>
      </c>
      <c r="H1952" s="141" t="str">
        <f>IF(ISERROR(VLOOKUP(A1952,'Cadastro-Estoque'!A:J,1,FALSE)),"",VLOOKUP(A1952,'Cadastro-Estoque'!A:J,3,FALSE))</f>
        <v/>
      </c>
    </row>
    <row r="1953" spans="5:8">
      <c r="E1953" s="140" t="str">
        <f t="shared" si="30"/>
        <v/>
      </c>
      <c r="F1953" s="141" t="str">
        <f>IF(ISERROR(VLOOKUP(A1953,'Cadastro-Estoque'!A:J,1,FALSE)),"",VLOOKUP(A1953,'Cadastro-Estoque'!A:J,4,FALSE))</f>
        <v/>
      </c>
      <c r="G1953" s="141" t="str">
        <f>IF(ISBLANK(A1953),"",IF(ISERROR(VLOOKUP(A1953,'Cadastro-Estoque'!A:J,1,FALSE)),"Produto não cadastrado",VLOOKUP(A1953,'Cadastro-Estoque'!A:J,2,FALSE)))</f>
        <v/>
      </c>
      <c r="H1953" s="141" t="str">
        <f>IF(ISERROR(VLOOKUP(A1953,'Cadastro-Estoque'!A:J,1,FALSE)),"",VLOOKUP(A1953,'Cadastro-Estoque'!A:J,3,FALSE))</f>
        <v/>
      </c>
    </row>
    <row r="1954" spans="5:8">
      <c r="E1954" s="140" t="str">
        <f t="shared" si="30"/>
        <v/>
      </c>
      <c r="F1954" s="141" t="str">
        <f>IF(ISERROR(VLOOKUP(A1954,'Cadastro-Estoque'!A:J,1,FALSE)),"",VLOOKUP(A1954,'Cadastro-Estoque'!A:J,4,FALSE))</f>
        <v/>
      </c>
      <c r="G1954" s="141" t="str">
        <f>IF(ISBLANK(A1954),"",IF(ISERROR(VLOOKUP(A1954,'Cadastro-Estoque'!A:J,1,FALSE)),"Produto não cadastrado",VLOOKUP(A1954,'Cadastro-Estoque'!A:J,2,FALSE)))</f>
        <v/>
      </c>
      <c r="H1954" s="141" t="str">
        <f>IF(ISERROR(VLOOKUP(A1954,'Cadastro-Estoque'!A:J,1,FALSE)),"",VLOOKUP(A1954,'Cadastro-Estoque'!A:J,3,FALSE))</f>
        <v/>
      </c>
    </row>
    <row r="1955" spans="5:8">
      <c r="E1955" s="140" t="str">
        <f t="shared" si="30"/>
        <v/>
      </c>
      <c r="F1955" s="141" t="str">
        <f>IF(ISERROR(VLOOKUP(A1955,'Cadastro-Estoque'!A:J,1,FALSE)),"",VLOOKUP(A1955,'Cadastro-Estoque'!A:J,4,FALSE))</f>
        <v/>
      </c>
      <c r="G1955" s="141" t="str">
        <f>IF(ISBLANK(A1955),"",IF(ISERROR(VLOOKUP(A1955,'Cadastro-Estoque'!A:J,1,FALSE)),"Produto não cadastrado",VLOOKUP(A1955,'Cadastro-Estoque'!A:J,2,FALSE)))</f>
        <v/>
      </c>
      <c r="H1955" s="141" t="str">
        <f>IF(ISERROR(VLOOKUP(A1955,'Cadastro-Estoque'!A:J,1,FALSE)),"",VLOOKUP(A1955,'Cadastro-Estoque'!A:J,3,FALSE))</f>
        <v/>
      </c>
    </row>
    <row r="1956" spans="5:8">
      <c r="E1956" s="140" t="str">
        <f t="shared" si="30"/>
        <v/>
      </c>
      <c r="F1956" s="141" t="str">
        <f>IF(ISERROR(VLOOKUP(A1956,'Cadastro-Estoque'!A:J,1,FALSE)),"",VLOOKUP(A1956,'Cadastro-Estoque'!A:J,4,FALSE))</f>
        <v/>
      </c>
      <c r="G1956" s="141" t="str">
        <f>IF(ISBLANK(A1956),"",IF(ISERROR(VLOOKUP(A1956,'Cadastro-Estoque'!A:J,1,FALSE)),"Produto não cadastrado",VLOOKUP(A1956,'Cadastro-Estoque'!A:J,2,FALSE)))</f>
        <v/>
      </c>
      <c r="H1956" s="141" t="str">
        <f>IF(ISERROR(VLOOKUP(A1956,'Cadastro-Estoque'!A:J,1,FALSE)),"",VLOOKUP(A1956,'Cadastro-Estoque'!A:J,3,FALSE))</f>
        <v/>
      </c>
    </row>
    <row r="1957" spans="5:8">
      <c r="E1957" s="140" t="str">
        <f t="shared" si="30"/>
        <v/>
      </c>
      <c r="F1957" s="141" t="str">
        <f>IF(ISERROR(VLOOKUP(A1957,'Cadastro-Estoque'!A:J,1,FALSE)),"",VLOOKUP(A1957,'Cadastro-Estoque'!A:J,4,FALSE))</f>
        <v/>
      </c>
      <c r="G1957" s="141" t="str">
        <f>IF(ISBLANK(A1957),"",IF(ISERROR(VLOOKUP(A1957,'Cadastro-Estoque'!A:J,1,FALSE)),"Produto não cadastrado",VLOOKUP(A1957,'Cadastro-Estoque'!A:J,2,FALSE)))</f>
        <v/>
      </c>
      <c r="H1957" s="141" t="str">
        <f>IF(ISERROR(VLOOKUP(A1957,'Cadastro-Estoque'!A:J,1,FALSE)),"",VLOOKUP(A1957,'Cadastro-Estoque'!A:J,3,FALSE))</f>
        <v/>
      </c>
    </row>
    <row r="1958" spans="5:8">
      <c r="E1958" s="140" t="str">
        <f t="shared" si="30"/>
        <v/>
      </c>
      <c r="F1958" s="141" t="str">
        <f>IF(ISERROR(VLOOKUP(A1958,'Cadastro-Estoque'!A:J,1,FALSE)),"",VLOOKUP(A1958,'Cadastro-Estoque'!A:J,4,FALSE))</f>
        <v/>
      </c>
      <c r="G1958" s="141" t="str">
        <f>IF(ISBLANK(A1958),"",IF(ISERROR(VLOOKUP(A1958,'Cadastro-Estoque'!A:J,1,FALSE)),"Produto não cadastrado",VLOOKUP(A1958,'Cadastro-Estoque'!A:J,2,FALSE)))</f>
        <v/>
      </c>
      <c r="H1958" s="141" t="str">
        <f>IF(ISERROR(VLOOKUP(A1958,'Cadastro-Estoque'!A:J,1,FALSE)),"",VLOOKUP(A1958,'Cadastro-Estoque'!A:J,3,FALSE))</f>
        <v/>
      </c>
    </row>
    <row r="1959" spans="5:8">
      <c r="E1959" s="140" t="str">
        <f t="shared" si="30"/>
        <v/>
      </c>
      <c r="F1959" s="141" t="str">
        <f>IF(ISERROR(VLOOKUP(A1959,'Cadastro-Estoque'!A:J,1,FALSE)),"",VLOOKUP(A1959,'Cadastro-Estoque'!A:J,4,FALSE))</f>
        <v/>
      </c>
      <c r="G1959" s="141" t="str">
        <f>IF(ISBLANK(A1959),"",IF(ISERROR(VLOOKUP(A1959,'Cadastro-Estoque'!A:J,1,FALSE)),"Produto não cadastrado",VLOOKUP(A1959,'Cadastro-Estoque'!A:J,2,FALSE)))</f>
        <v/>
      </c>
      <c r="H1959" s="141" t="str">
        <f>IF(ISERROR(VLOOKUP(A1959,'Cadastro-Estoque'!A:J,1,FALSE)),"",VLOOKUP(A1959,'Cadastro-Estoque'!A:J,3,FALSE))</f>
        <v/>
      </c>
    </row>
    <row r="1960" spans="5:8">
      <c r="E1960" s="140" t="str">
        <f t="shared" si="30"/>
        <v/>
      </c>
      <c r="F1960" s="141" t="str">
        <f>IF(ISERROR(VLOOKUP(A1960,'Cadastro-Estoque'!A:J,1,FALSE)),"",VLOOKUP(A1960,'Cadastro-Estoque'!A:J,4,FALSE))</f>
        <v/>
      </c>
      <c r="G1960" s="141" t="str">
        <f>IF(ISBLANK(A1960),"",IF(ISERROR(VLOOKUP(A1960,'Cadastro-Estoque'!A:J,1,FALSE)),"Produto não cadastrado",VLOOKUP(A1960,'Cadastro-Estoque'!A:J,2,FALSE)))</f>
        <v/>
      </c>
      <c r="H1960" s="141" t="str">
        <f>IF(ISERROR(VLOOKUP(A1960,'Cadastro-Estoque'!A:J,1,FALSE)),"",VLOOKUP(A1960,'Cadastro-Estoque'!A:J,3,FALSE))</f>
        <v/>
      </c>
    </row>
    <row r="1961" spans="5:8">
      <c r="E1961" s="140" t="str">
        <f t="shared" si="30"/>
        <v/>
      </c>
      <c r="F1961" s="141" t="str">
        <f>IF(ISERROR(VLOOKUP(A1961,'Cadastro-Estoque'!A:J,1,FALSE)),"",VLOOKUP(A1961,'Cadastro-Estoque'!A:J,4,FALSE))</f>
        <v/>
      </c>
      <c r="G1961" s="141" t="str">
        <f>IF(ISBLANK(A1961),"",IF(ISERROR(VLOOKUP(A1961,'Cadastro-Estoque'!A:J,1,FALSE)),"Produto não cadastrado",VLOOKUP(A1961,'Cadastro-Estoque'!A:J,2,FALSE)))</f>
        <v/>
      </c>
      <c r="H1961" s="141" t="str">
        <f>IF(ISERROR(VLOOKUP(A1961,'Cadastro-Estoque'!A:J,1,FALSE)),"",VLOOKUP(A1961,'Cadastro-Estoque'!A:J,3,FALSE))</f>
        <v/>
      </c>
    </row>
    <row r="1962" spans="5:8">
      <c r="E1962" s="140" t="str">
        <f t="shared" si="30"/>
        <v/>
      </c>
      <c r="F1962" s="141" t="str">
        <f>IF(ISERROR(VLOOKUP(A1962,'Cadastro-Estoque'!A:J,1,FALSE)),"",VLOOKUP(A1962,'Cadastro-Estoque'!A:J,4,FALSE))</f>
        <v/>
      </c>
      <c r="G1962" s="141" t="str">
        <f>IF(ISBLANK(A1962),"",IF(ISERROR(VLOOKUP(A1962,'Cadastro-Estoque'!A:J,1,FALSE)),"Produto não cadastrado",VLOOKUP(A1962,'Cadastro-Estoque'!A:J,2,FALSE)))</f>
        <v/>
      </c>
      <c r="H1962" s="141" t="str">
        <f>IF(ISERROR(VLOOKUP(A1962,'Cadastro-Estoque'!A:J,1,FALSE)),"",VLOOKUP(A1962,'Cadastro-Estoque'!A:J,3,FALSE))</f>
        <v/>
      </c>
    </row>
    <row r="1963" spans="5:8">
      <c r="E1963" s="140" t="str">
        <f t="shared" si="30"/>
        <v/>
      </c>
      <c r="F1963" s="141" t="str">
        <f>IF(ISERROR(VLOOKUP(A1963,'Cadastro-Estoque'!A:J,1,FALSE)),"",VLOOKUP(A1963,'Cadastro-Estoque'!A:J,4,FALSE))</f>
        <v/>
      </c>
      <c r="G1963" s="141" t="str">
        <f>IF(ISBLANK(A1963),"",IF(ISERROR(VLOOKUP(A1963,'Cadastro-Estoque'!A:J,1,FALSE)),"Produto não cadastrado",VLOOKUP(A1963,'Cadastro-Estoque'!A:J,2,FALSE)))</f>
        <v/>
      </c>
      <c r="H1963" s="141" t="str">
        <f>IF(ISERROR(VLOOKUP(A1963,'Cadastro-Estoque'!A:J,1,FALSE)),"",VLOOKUP(A1963,'Cadastro-Estoque'!A:J,3,FALSE))</f>
        <v/>
      </c>
    </row>
    <row r="1964" spans="5:8">
      <c r="E1964" s="140" t="str">
        <f t="shared" si="30"/>
        <v/>
      </c>
      <c r="F1964" s="141" t="str">
        <f>IF(ISERROR(VLOOKUP(A1964,'Cadastro-Estoque'!A:J,1,FALSE)),"",VLOOKUP(A1964,'Cadastro-Estoque'!A:J,4,FALSE))</f>
        <v/>
      </c>
      <c r="G1964" s="141" t="str">
        <f>IF(ISBLANK(A1964),"",IF(ISERROR(VLOOKUP(A1964,'Cadastro-Estoque'!A:J,1,FALSE)),"Produto não cadastrado",VLOOKUP(A1964,'Cadastro-Estoque'!A:J,2,FALSE)))</f>
        <v/>
      </c>
      <c r="H1964" s="141" t="str">
        <f>IF(ISERROR(VLOOKUP(A1964,'Cadastro-Estoque'!A:J,1,FALSE)),"",VLOOKUP(A1964,'Cadastro-Estoque'!A:J,3,FALSE))</f>
        <v/>
      </c>
    </row>
    <row r="1965" spans="5:8">
      <c r="E1965" s="140" t="str">
        <f t="shared" si="30"/>
        <v/>
      </c>
      <c r="F1965" s="141" t="str">
        <f>IF(ISERROR(VLOOKUP(A1965,'Cadastro-Estoque'!A:J,1,FALSE)),"",VLOOKUP(A1965,'Cadastro-Estoque'!A:J,4,FALSE))</f>
        <v/>
      </c>
      <c r="G1965" s="141" t="str">
        <f>IF(ISBLANK(A1965),"",IF(ISERROR(VLOOKUP(A1965,'Cadastro-Estoque'!A:J,1,FALSE)),"Produto não cadastrado",VLOOKUP(A1965,'Cadastro-Estoque'!A:J,2,FALSE)))</f>
        <v/>
      </c>
      <c r="H1965" s="141" t="str">
        <f>IF(ISERROR(VLOOKUP(A1965,'Cadastro-Estoque'!A:J,1,FALSE)),"",VLOOKUP(A1965,'Cadastro-Estoque'!A:J,3,FALSE))</f>
        <v/>
      </c>
    </row>
    <row r="1966" spans="5:8">
      <c r="E1966" s="140" t="str">
        <f t="shared" si="30"/>
        <v/>
      </c>
      <c r="F1966" s="141" t="str">
        <f>IF(ISERROR(VLOOKUP(A1966,'Cadastro-Estoque'!A:J,1,FALSE)),"",VLOOKUP(A1966,'Cadastro-Estoque'!A:J,4,FALSE))</f>
        <v/>
      </c>
      <c r="G1966" s="141" t="str">
        <f>IF(ISBLANK(A1966),"",IF(ISERROR(VLOOKUP(A1966,'Cadastro-Estoque'!A:J,1,FALSE)),"Produto não cadastrado",VLOOKUP(A1966,'Cadastro-Estoque'!A:J,2,FALSE)))</f>
        <v/>
      </c>
      <c r="H1966" s="141" t="str">
        <f>IF(ISERROR(VLOOKUP(A1966,'Cadastro-Estoque'!A:J,1,FALSE)),"",VLOOKUP(A1966,'Cadastro-Estoque'!A:J,3,FALSE))</f>
        <v/>
      </c>
    </row>
    <row r="1967" spans="5:8">
      <c r="E1967" s="140" t="str">
        <f t="shared" si="30"/>
        <v/>
      </c>
      <c r="F1967" s="141" t="str">
        <f>IF(ISERROR(VLOOKUP(A1967,'Cadastro-Estoque'!A:J,1,FALSE)),"",VLOOKUP(A1967,'Cadastro-Estoque'!A:J,4,FALSE))</f>
        <v/>
      </c>
      <c r="G1967" s="141" t="str">
        <f>IF(ISBLANK(A1967),"",IF(ISERROR(VLOOKUP(A1967,'Cadastro-Estoque'!A:J,1,FALSE)),"Produto não cadastrado",VLOOKUP(A1967,'Cadastro-Estoque'!A:J,2,FALSE)))</f>
        <v/>
      </c>
      <c r="H1967" s="141" t="str">
        <f>IF(ISERROR(VLOOKUP(A1967,'Cadastro-Estoque'!A:J,1,FALSE)),"",VLOOKUP(A1967,'Cadastro-Estoque'!A:J,3,FALSE))</f>
        <v/>
      </c>
    </row>
    <row r="1968" spans="5:8">
      <c r="E1968" s="140" t="str">
        <f t="shared" si="30"/>
        <v/>
      </c>
      <c r="F1968" s="141" t="str">
        <f>IF(ISERROR(VLOOKUP(A1968,'Cadastro-Estoque'!A:J,1,FALSE)),"",VLOOKUP(A1968,'Cadastro-Estoque'!A:J,4,FALSE))</f>
        <v/>
      </c>
      <c r="G1968" s="141" t="str">
        <f>IF(ISBLANK(A1968),"",IF(ISERROR(VLOOKUP(A1968,'Cadastro-Estoque'!A:J,1,FALSE)),"Produto não cadastrado",VLOOKUP(A1968,'Cadastro-Estoque'!A:J,2,FALSE)))</f>
        <v/>
      </c>
      <c r="H1968" s="141" t="str">
        <f>IF(ISERROR(VLOOKUP(A1968,'Cadastro-Estoque'!A:J,1,FALSE)),"",VLOOKUP(A1968,'Cadastro-Estoque'!A:J,3,FALSE))</f>
        <v/>
      </c>
    </row>
    <row r="1969" spans="5:8">
      <c r="E1969" s="140" t="str">
        <f t="shared" si="30"/>
        <v/>
      </c>
      <c r="F1969" s="141" t="str">
        <f>IF(ISERROR(VLOOKUP(A1969,'Cadastro-Estoque'!A:J,1,FALSE)),"",VLOOKUP(A1969,'Cadastro-Estoque'!A:J,4,FALSE))</f>
        <v/>
      </c>
      <c r="G1969" s="141" t="str">
        <f>IF(ISBLANK(A1969),"",IF(ISERROR(VLOOKUP(A1969,'Cadastro-Estoque'!A:J,1,FALSE)),"Produto não cadastrado",VLOOKUP(A1969,'Cadastro-Estoque'!A:J,2,FALSE)))</f>
        <v/>
      </c>
      <c r="H1969" s="141" t="str">
        <f>IF(ISERROR(VLOOKUP(A1969,'Cadastro-Estoque'!A:J,1,FALSE)),"",VLOOKUP(A1969,'Cadastro-Estoque'!A:J,3,FALSE))</f>
        <v/>
      </c>
    </row>
    <row r="1970" spans="5:8">
      <c r="E1970" s="140" t="str">
        <f t="shared" si="30"/>
        <v/>
      </c>
      <c r="F1970" s="141" t="str">
        <f>IF(ISERROR(VLOOKUP(A1970,'Cadastro-Estoque'!A:J,1,FALSE)),"",VLOOKUP(A1970,'Cadastro-Estoque'!A:J,4,FALSE))</f>
        <v/>
      </c>
      <c r="G1970" s="141" t="str">
        <f>IF(ISBLANK(A1970),"",IF(ISERROR(VLOOKUP(A1970,'Cadastro-Estoque'!A:J,1,FALSE)),"Produto não cadastrado",VLOOKUP(A1970,'Cadastro-Estoque'!A:J,2,FALSE)))</f>
        <v/>
      </c>
      <c r="H1970" s="141" t="str">
        <f>IF(ISERROR(VLOOKUP(A1970,'Cadastro-Estoque'!A:J,1,FALSE)),"",VLOOKUP(A1970,'Cadastro-Estoque'!A:J,3,FALSE))</f>
        <v/>
      </c>
    </row>
    <row r="1971" spans="5:8">
      <c r="E1971" s="140" t="str">
        <f t="shared" si="30"/>
        <v/>
      </c>
      <c r="F1971" s="141" t="str">
        <f>IF(ISERROR(VLOOKUP(A1971,'Cadastro-Estoque'!A:J,1,FALSE)),"",VLOOKUP(A1971,'Cadastro-Estoque'!A:J,4,FALSE))</f>
        <v/>
      </c>
      <c r="G1971" s="141" t="str">
        <f>IF(ISBLANK(A1971),"",IF(ISERROR(VLOOKUP(A1971,'Cadastro-Estoque'!A:J,1,FALSE)),"Produto não cadastrado",VLOOKUP(A1971,'Cadastro-Estoque'!A:J,2,FALSE)))</f>
        <v/>
      </c>
      <c r="H1971" s="141" t="str">
        <f>IF(ISERROR(VLOOKUP(A1971,'Cadastro-Estoque'!A:J,1,FALSE)),"",VLOOKUP(A1971,'Cadastro-Estoque'!A:J,3,FALSE))</f>
        <v/>
      </c>
    </row>
    <row r="1972" spans="5:8">
      <c r="E1972" s="140" t="str">
        <f t="shared" si="30"/>
        <v/>
      </c>
      <c r="F1972" s="141" t="str">
        <f>IF(ISERROR(VLOOKUP(A1972,'Cadastro-Estoque'!A:J,1,FALSE)),"",VLOOKUP(A1972,'Cadastro-Estoque'!A:J,4,FALSE))</f>
        <v/>
      </c>
      <c r="G1972" s="141" t="str">
        <f>IF(ISBLANK(A1972),"",IF(ISERROR(VLOOKUP(A1972,'Cadastro-Estoque'!A:J,1,FALSE)),"Produto não cadastrado",VLOOKUP(A1972,'Cadastro-Estoque'!A:J,2,FALSE)))</f>
        <v/>
      </c>
      <c r="H1972" s="141" t="str">
        <f>IF(ISERROR(VLOOKUP(A1972,'Cadastro-Estoque'!A:J,1,FALSE)),"",VLOOKUP(A1972,'Cadastro-Estoque'!A:J,3,FALSE))</f>
        <v/>
      </c>
    </row>
    <row r="1973" spans="5:8">
      <c r="E1973" s="140" t="str">
        <f t="shared" si="30"/>
        <v/>
      </c>
      <c r="F1973" s="141" t="str">
        <f>IF(ISERROR(VLOOKUP(A1973,'Cadastro-Estoque'!A:J,1,FALSE)),"",VLOOKUP(A1973,'Cadastro-Estoque'!A:J,4,FALSE))</f>
        <v/>
      </c>
      <c r="G1973" s="141" t="str">
        <f>IF(ISBLANK(A1973),"",IF(ISERROR(VLOOKUP(A1973,'Cadastro-Estoque'!A:J,1,FALSE)),"Produto não cadastrado",VLOOKUP(A1973,'Cadastro-Estoque'!A:J,2,FALSE)))</f>
        <v/>
      </c>
      <c r="H1973" s="141" t="str">
        <f>IF(ISERROR(VLOOKUP(A1973,'Cadastro-Estoque'!A:J,1,FALSE)),"",VLOOKUP(A1973,'Cadastro-Estoque'!A:J,3,FALSE))</f>
        <v/>
      </c>
    </row>
    <row r="1974" spans="5:8">
      <c r="E1974" s="140" t="str">
        <f t="shared" si="30"/>
        <v/>
      </c>
      <c r="F1974" s="141" t="str">
        <f>IF(ISERROR(VLOOKUP(A1974,'Cadastro-Estoque'!A:J,1,FALSE)),"",VLOOKUP(A1974,'Cadastro-Estoque'!A:J,4,FALSE))</f>
        <v/>
      </c>
      <c r="G1974" s="141" t="str">
        <f>IF(ISBLANK(A1974),"",IF(ISERROR(VLOOKUP(A1974,'Cadastro-Estoque'!A:J,1,FALSE)),"Produto não cadastrado",VLOOKUP(A1974,'Cadastro-Estoque'!A:J,2,FALSE)))</f>
        <v/>
      </c>
      <c r="H1974" s="141" t="str">
        <f>IF(ISERROR(VLOOKUP(A1974,'Cadastro-Estoque'!A:J,1,FALSE)),"",VLOOKUP(A1974,'Cadastro-Estoque'!A:J,3,FALSE))</f>
        <v/>
      </c>
    </row>
    <row r="1975" spans="5:8">
      <c r="E1975" s="140" t="str">
        <f t="shared" si="30"/>
        <v/>
      </c>
      <c r="F1975" s="141" t="str">
        <f>IF(ISERROR(VLOOKUP(A1975,'Cadastro-Estoque'!A:J,1,FALSE)),"",VLOOKUP(A1975,'Cadastro-Estoque'!A:J,4,FALSE))</f>
        <v/>
      </c>
      <c r="G1975" s="141" t="str">
        <f>IF(ISBLANK(A1975),"",IF(ISERROR(VLOOKUP(A1975,'Cadastro-Estoque'!A:J,1,FALSE)),"Produto não cadastrado",VLOOKUP(A1975,'Cadastro-Estoque'!A:J,2,FALSE)))</f>
        <v/>
      </c>
      <c r="H1975" s="141" t="str">
        <f>IF(ISERROR(VLOOKUP(A1975,'Cadastro-Estoque'!A:J,1,FALSE)),"",VLOOKUP(A1975,'Cadastro-Estoque'!A:J,3,FALSE))</f>
        <v/>
      </c>
    </row>
    <row r="1976" spans="5:8">
      <c r="E1976" s="140" t="str">
        <f t="shared" si="30"/>
        <v/>
      </c>
      <c r="F1976" s="141" t="str">
        <f>IF(ISERROR(VLOOKUP(A1976,'Cadastro-Estoque'!A:J,1,FALSE)),"",VLOOKUP(A1976,'Cadastro-Estoque'!A:J,4,FALSE))</f>
        <v/>
      </c>
      <c r="G1976" s="141" t="str">
        <f>IF(ISBLANK(A1976),"",IF(ISERROR(VLOOKUP(A1976,'Cadastro-Estoque'!A:J,1,FALSE)),"Produto não cadastrado",VLOOKUP(A1976,'Cadastro-Estoque'!A:J,2,FALSE)))</f>
        <v/>
      </c>
      <c r="H1976" s="141" t="str">
        <f>IF(ISERROR(VLOOKUP(A1976,'Cadastro-Estoque'!A:J,1,FALSE)),"",VLOOKUP(A1976,'Cadastro-Estoque'!A:J,3,FALSE))</f>
        <v/>
      </c>
    </row>
    <row r="1977" spans="5:8">
      <c r="E1977" s="140" t="str">
        <f t="shared" si="30"/>
        <v/>
      </c>
      <c r="F1977" s="141" t="str">
        <f>IF(ISERROR(VLOOKUP(A1977,'Cadastro-Estoque'!A:J,1,FALSE)),"",VLOOKUP(A1977,'Cadastro-Estoque'!A:J,4,FALSE))</f>
        <v/>
      </c>
      <c r="G1977" s="141" t="str">
        <f>IF(ISBLANK(A1977),"",IF(ISERROR(VLOOKUP(A1977,'Cadastro-Estoque'!A:J,1,FALSE)),"Produto não cadastrado",VLOOKUP(A1977,'Cadastro-Estoque'!A:J,2,FALSE)))</f>
        <v/>
      </c>
      <c r="H1977" s="141" t="str">
        <f>IF(ISERROR(VLOOKUP(A1977,'Cadastro-Estoque'!A:J,1,FALSE)),"",VLOOKUP(A1977,'Cadastro-Estoque'!A:J,3,FALSE))</f>
        <v/>
      </c>
    </row>
    <row r="1978" spans="5:8">
      <c r="E1978" s="140" t="str">
        <f t="shared" si="30"/>
        <v/>
      </c>
      <c r="F1978" s="141" t="str">
        <f>IF(ISERROR(VLOOKUP(A1978,'Cadastro-Estoque'!A:J,1,FALSE)),"",VLOOKUP(A1978,'Cadastro-Estoque'!A:J,4,FALSE))</f>
        <v/>
      </c>
      <c r="G1978" s="141" t="str">
        <f>IF(ISBLANK(A1978),"",IF(ISERROR(VLOOKUP(A1978,'Cadastro-Estoque'!A:J,1,FALSE)),"Produto não cadastrado",VLOOKUP(A1978,'Cadastro-Estoque'!A:J,2,FALSE)))</f>
        <v/>
      </c>
      <c r="H1978" s="141" t="str">
        <f>IF(ISERROR(VLOOKUP(A1978,'Cadastro-Estoque'!A:J,1,FALSE)),"",VLOOKUP(A1978,'Cadastro-Estoque'!A:J,3,FALSE))</f>
        <v/>
      </c>
    </row>
    <row r="1979" spans="5:8">
      <c r="E1979" s="140" t="str">
        <f t="shared" si="30"/>
        <v/>
      </c>
      <c r="F1979" s="141" t="str">
        <f>IF(ISERROR(VLOOKUP(A1979,'Cadastro-Estoque'!A:J,1,FALSE)),"",VLOOKUP(A1979,'Cadastro-Estoque'!A:J,4,FALSE))</f>
        <v/>
      </c>
      <c r="G1979" s="141" t="str">
        <f>IF(ISBLANK(A1979),"",IF(ISERROR(VLOOKUP(A1979,'Cadastro-Estoque'!A:J,1,FALSE)),"Produto não cadastrado",VLOOKUP(A1979,'Cadastro-Estoque'!A:J,2,FALSE)))</f>
        <v/>
      </c>
      <c r="H1979" s="141" t="str">
        <f>IF(ISERROR(VLOOKUP(A1979,'Cadastro-Estoque'!A:J,1,FALSE)),"",VLOOKUP(A1979,'Cadastro-Estoque'!A:J,3,FALSE))</f>
        <v/>
      </c>
    </row>
    <row r="1980" spans="5:8">
      <c r="E1980" s="140" t="str">
        <f t="shared" si="30"/>
        <v/>
      </c>
      <c r="F1980" s="141" t="str">
        <f>IF(ISERROR(VLOOKUP(A1980,'Cadastro-Estoque'!A:J,1,FALSE)),"",VLOOKUP(A1980,'Cadastro-Estoque'!A:J,4,FALSE))</f>
        <v/>
      </c>
      <c r="G1980" s="141" t="str">
        <f>IF(ISBLANK(A1980),"",IF(ISERROR(VLOOKUP(A1980,'Cadastro-Estoque'!A:J,1,FALSE)),"Produto não cadastrado",VLOOKUP(A1980,'Cadastro-Estoque'!A:J,2,FALSE)))</f>
        <v/>
      </c>
      <c r="H1980" s="141" t="str">
        <f>IF(ISERROR(VLOOKUP(A1980,'Cadastro-Estoque'!A:J,1,FALSE)),"",VLOOKUP(A1980,'Cadastro-Estoque'!A:J,3,FALSE))</f>
        <v/>
      </c>
    </row>
    <row r="1981" spans="5:8">
      <c r="E1981" s="140" t="str">
        <f t="shared" si="30"/>
        <v/>
      </c>
      <c r="F1981" s="141" t="str">
        <f>IF(ISERROR(VLOOKUP(A1981,'Cadastro-Estoque'!A:J,1,FALSE)),"",VLOOKUP(A1981,'Cadastro-Estoque'!A:J,4,FALSE))</f>
        <v/>
      </c>
      <c r="G1981" s="141" t="str">
        <f>IF(ISBLANK(A1981),"",IF(ISERROR(VLOOKUP(A1981,'Cadastro-Estoque'!A:J,1,FALSE)),"Produto não cadastrado",VLOOKUP(A1981,'Cadastro-Estoque'!A:J,2,FALSE)))</f>
        <v/>
      </c>
      <c r="H1981" s="141" t="str">
        <f>IF(ISERROR(VLOOKUP(A1981,'Cadastro-Estoque'!A:J,1,FALSE)),"",VLOOKUP(A1981,'Cadastro-Estoque'!A:J,3,FALSE))</f>
        <v/>
      </c>
    </row>
    <row r="1982" spans="5:8">
      <c r="E1982" s="140" t="str">
        <f t="shared" si="30"/>
        <v/>
      </c>
      <c r="F1982" s="141" t="str">
        <f>IF(ISERROR(VLOOKUP(A1982,'Cadastro-Estoque'!A:J,1,FALSE)),"",VLOOKUP(A1982,'Cadastro-Estoque'!A:J,4,FALSE))</f>
        <v/>
      </c>
      <c r="G1982" s="141" t="str">
        <f>IF(ISBLANK(A1982),"",IF(ISERROR(VLOOKUP(A1982,'Cadastro-Estoque'!A:J,1,FALSE)),"Produto não cadastrado",VLOOKUP(A1982,'Cadastro-Estoque'!A:J,2,FALSE)))</f>
        <v/>
      </c>
      <c r="H1982" s="141" t="str">
        <f>IF(ISERROR(VLOOKUP(A1982,'Cadastro-Estoque'!A:J,1,FALSE)),"",VLOOKUP(A1982,'Cadastro-Estoque'!A:J,3,FALSE))</f>
        <v/>
      </c>
    </row>
    <row r="1983" spans="5:8">
      <c r="E1983" s="140" t="str">
        <f t="shared" si="30"/>
        <v/>
      </c>
      <c r="F1983" s="141" t="str">
        <f>IF(ISERROR(VLOOKUP(A1983,'Cadastro-Estoque'!A:J,1,FALSE)),"",VLOOKUP(A1983,'Cadastro-Estoque'!A:J,4,FALSE))</f>
        <v/>
      </c>
      <c r="G1983" s="141" t="str">
        <f>IF(ISBLANK(A1983),"",IF(ISERROR(VLOOKUP(A1983,'Cadastro-Estoque'!A:J,1,FALSE)),"Produto não cadastrado",VLOOKUP(A1983,'Cadastro-Estoque'!A:J,2,FALSE)))</f>
        <v/>
      </c>
      <c r="H1983" s="141" t="str">
        <f>IF(ISERROR(VLOOKUP(A1983,'Cadastro-Estoque'!A:J,1,FALSE)),"",VLOOKUP(A1983,'Cadastro-Estoque'!A:J,3,FALSE))</f>
        <v/>
      </c>
    </row>
    <row r="1984" spans="5:8">
      <c r="E1984" s="140" t="str">
        <f t="shared" si="30"/>
        <v/>
      </c>
      <c r="F1984" s="141" t="str">
        <f>IF(ISERROR(VLOOKUP(A1984,'Cadastro-Estoque'!A:J,1,FALSE)),"",VLOOKUP(A1984,'Cadastro-Estoque'!A:J,4,FALSE))</f>
        <v/>
      </c>
      <c r="G1984" s="141" t="str">
        <f>IF(ISBLANK(A1984),"",IF(ISERROR(VLOOKUP(A1984,'Cadastro-Estoque'!A:J,1,FALSE)),"Produto não cadastrado",VLOOKUP(A1984,'Cadastro-Estoque'!A:J,2,FALSE)))</f>
        <v/>
      </c>
      <c r="H1984" s="141" t="str">
        <f>IF(ISERROR(VLOOKUP(A1984,'Cadastro-Estoque'!A:J,1,FALSE)),"",VLOOKUP(A1984,'Cadastro-Estoque'!A:J,3,FALSE))</f>
        <v/>
      </c>
    </row>
    <row r="1985" spans="5:8">
      <c r="E1985" s="140" t="str">
        <f t="shared" si="30"/>
        <v/>
      </c>
      <c r="F1985" s="141" t="str">
        <f>IF(ISERROR(VLOOKUP(A1985,'Cadastro-Estoque'!A:J,1,FALSE)),"",VLOOKUP(A1985,'Cadastro-Estoque'!A:J,4,FALSE))</f>
        <v/>
      </c>
      <c r="G1985" s="141" t="str">
        <f>IF(ISBLANK(A1985),"",IF(ISERROR(VLOOKUP(A1985,'Cadastro-Estoque'!A:J,1,FALSE)),"Produto não cadastrado",VLOOKUP(A1985,'Cadastro-Estoque'!A:J,2,FALSE)))</f>
        <v/>
      </c>
      <c r="H1985" s="141" t="str">
        <f>IF(ISERROR(VLOOKUP(A1985,'Cadastro-Estoque'!A:J,1,FALSE)),"",VLOOKUP(A1985,'Cadastro-Estoque'!A:J,3,FALSE))</f>
        <v/>
      </c>
    </row>
    <row r="1986" spans="5:8">
      <c r="E1986" s="140" t="str">
        <f t="shared" si="30"/>
        <v/>
      </c>
      <c r="F1986" s="141" t="str">
        <f>IF(ISERROR(VLOOKUP(A1986,'Cadastro-Estoque'!A:J,1,FALSE)),"",VLOOKUP(A1986,'Cadastro-Estoque'!A:J,4,FALSE))</f>
        <v/>
      </c>
      <c r="G1986" s="141" t="str">
        <f>IF(ISBLANK(A1986),"",IF(ISERROR(VLOOKUP(A1986,'Cadastro-Estoque'!A:J,1,FALSE)),"Produto não cadastrado",VLOOKUP(A1986,'Cadastro-Estoque'!A:J,2,FALSE)))</f>
        <v/>
      </c>
      <c r="H1986" s="141" t="str">
        <f>IF(ISERROR(VLOOKUP(A1986,'Cadastro-Estoque'!A:J,1,FALSE)),"",VLOOKUP(A1986,'Cadastro-Estoque'!A:J,3,FALSE))</f>
        <v/>
      </c>
    </row>
    <row r="1987" spans="5:8">
      <c r="E1987" s="140" t="str">
        <f t="shared" si="30"/>
        <v/>
      </c>
      <c r="F1987" s="141" t="str">
        <f>IF(ISERROR(VLOOKUP(A1987,'Cadastro-Estoque'!A:J,1,FALSE)),"",VLOOKUP(A1987,'Cadastro-Estoque'!A:J,4,FALSE))</f>
        <v/>
      </c>
      <c r="G1987" s="141" t="str">
        <f>IF(ISBLANK(A1987),"",IF(ISERROR(VLOOKUP(A1987,'Cadastro-Estoque'!A:J,1,FALSE)),"Produto não cadastrado",VLOOKUP(A1987,'Cadastro-Estoque'!A:J,2,FALSE)))</f>
        <v/>
      </c>
      <c r="H1987" s="141" t="str">
        <f>IF(ISERROR(VLOOKUP(A1987,'Cadastro-Estoque'!A:J,1,FALSE)),"",VLOOKUP(A1987,'Cadastro-Estoque'!A:J,3,FALSE))</f>
        <v/>
      </c>
    </row>
    <row r="1988" spans="5:8">
      <c r="E1988" s="140" t="str">
        <f t="shared" ref="E1988:E2051" si="31">IF(ISBLANK(A1988),"",C1988*D1988)</f>
        <v/>
      </c>
      <c r="F1988" s="141" t="str">
        <f>IF(ISERROR(VLOOKUP(A1988,'Cadastro-Estoque'!A:J,1,FALSE)),"",VLOOKUP(A1988,'Cadastro-Estoque'!A:J,4,FALSE))</f>
        <v/>
      </c>
      <c r="G1988" s="141" t="str">
        <f>IF(ISBLANK(A1988),"",IF(ISERROR(VLOOKUP(A1988,'Cadastro-Estoque'!A:J,1,FALSE)),"Produto não cadastrado",VLOOKUP(A1988,'Cadastro-Estoque'!A:J,2,FALSE)))</f>
        <v/>
      </c>
      <c r="H1988" s="141" t="str">
        <f>IF(ISERROR(VLOOKUP(A1988,'Cadastro-Estoque'!A:J,1,FALSE)),"",VLOOKUP(A1988,'Cadastro-Estoque'!A:J,3,FALSE))</f>
        <v/>
      </c>
    </row>
    <row r="1989" spans="5:8">
      <c r="E1989" s="140" t="str">
        <f t="shared" si="31"/>
        <v/>
      </c>
      <c r="F1989" s="141" t="str">
        <f>IF(ISERROR(VLOOKUP(A1989,'Cadastro-Estoque'!A:J,1,FALSE)),"",VLOOKUP(A1989,'Cadastro-Estoque'!A:J,4,FALSE))</f>
        <v/>
      </c>
      <c r="G1989" s="141" t="str">
        <f>IF(ISBLANK(A1989),"",IF(ISERROR(VLOOKUP(A1989,'Cadastro-Estoque'!A:J,1,FALSE)),"Produto não cadastrado",VLOOKUP(A1989,'Cadastro-Estoque'!A:J,2,FALSE)))</f>
        <v/>
      </c>
      <c r="H1989" s="141" t="str">
        <f>IF(ISERROR(VLOOKUP(A1989,'Cadastro-Estoque'!A:J,1,FALSE)),"",VLOOKUP(A1989,'Cadastro-Estoque'!A:J,3,FALSE))</f>
        <v/>
      </c>
    </row>
    <row r="1990" spans="5:8">
      <c r="E1990" s="140" t="str">
        <f t="shared" si="31"/>
        <v/>
      </c>
      <c r="F1990" s="141" t="str">
        <f>IF(ISERROR(VLOOKUP(A1990,'Cadastro-Estoque'!A:J,1,FALSE)),"",VLOOKUP(A1990,'Cadastro-Estoque'!A:J,4,FALSE))</f>
        <v/>
      </c>
      <c r="G1990" s="141" t="str">
        <f>IF(ISBLANK(A1990),"",IF(ISERROR(VLOOKUP(A1990,'Cadastro-Estoque'!A:J,1,FALSE)),"Produto não cadastrado",VLOOKUP(A1990,'Cadastro-Estoque'!A:J,2,FALSE)))</f>
        <v/>
      </c>
      <c r="H1990" s="141" t="str">
        <f>IF(ISERROR(VLOOKUP(A1990,'Cadastro-Estoque'!A:J,1,FALSE)),"",VLOOKUP(A1990,'Cadastro-Estoque'!A:J,3,FALSE))</f>
        <v/>
      </c>
    </row>
    <row r="1991" spans="5:8">
      <c r="E1991" s="140" t="str">
        <f t="shared" si="31"/>
        <v/>
      </c>
      <c r="F1991" s="141" t="str">
        <f>IF(ISERROR(VLOOKUP(A1991,'Cadastro-Estoque'!A:J,1,FALSE)),"",VLOOKUP(A1991,'Cadastro-Estoque'!A:J,4,FALSE))</f>
        <v/>
      </c>
      <c r="G1991" s="141" t="str">
        <f>IF(ISBLANK(A1991),"",IF(ISERROR(VLOOKUP(A1991,'Cadastro-Estoque'!A:J,1,FALSE)),"Produto não cadastrado",VLOOKUP(A1991,'Cadastro-Estoque'!A:J,2,FALSE)))</f>
        <v/>
      </c>
      <c r="H1991" s="141" t="str">
        <f>IF(ISERROR(VLOOKUP(A1991,'Cadastro-Estoque'!A:J,1,FALSE)),"",VLOOKUP(A1991,'Cadastro-Estoque'!A:J,3,FALSE))</f>
        <v/>
      </c>
    </row>
    <row r="1992" spans="5:8">
      <c r="E1992" s="140" t="str">
        <f t="shared" si="31"/>
        <v/>
      </c>
      <c r="F1992" s="141" t="str">
        <f>IF(ISERROR(VLOOKUP(A1992,'Cadastro-Estoque'!A:J,1,FALSE)),"",VLOOKUP(A1992,'Cadastro-Estoque'!A:J,4,FALSE))</f>
        <v/>
      </c>
      <c r="G1992" s="141" t="str">
        <f>IF(ISBLANK(A1992),"",IF(ISERROR(VLOOKUP(A1992,'Cadastro-Estoque'!A:J,1,FALSE)),"Produto não cadastrado",VLOOKUP(A1992,'Cadastro-Estoque'!A:J,2,FALSE)))</f>
        <v/>
      </c>
      <c r="H1992" s="141" t="str">
        <f>IF(ISERROR(VLOOKUP(A1992,'Cadastro-Estoque'!A:J,1,FALSE)),"",VLOOKUP(A1992,'Cadastro-Estoque'!A:J,3,FALSE))</f>
        <v/>
      </c>
    </row>
    <row r="1993" spans="5:8">
      <c r="E1993" s="140" t="str">
        <f t="shared" si="31"/>
        <v/>
      </c>
      <c r="F1993" s="141" t="str">
        <f>IF(ISERROR(VLOOKUP(A1993,'Cadastro-Estoque'!A:J,1,FALSE)),"",VLOOKUP(A1993,'Cadastro-Estoque'!A:J,4,FALSE))</f>
        <v/>
      </c>
      <c r="G1993" s="141" t="str">
        <f>IF(ISBLANK(A1993),"",IF(ISERROR(VLOOKUP(A1993,'Cadastro-Estoque'!A:J,1,FALSE)),"Produto não cadastrado",VLOOKUP(A1993,'Cadastro-Estoque'!A:J,2,FALSE)))</f>
        <v/>
      </c>
      <c r="H1993" s="141" t="str">
        <f>IF(ISERROR(VLOOKUP(A1993,'Cadastro-Estoque'!A:J,1,FALSE)),"",VLOOKUP(A1993,'Cadastro-Estoque'!A:J,3,FALSE))</f>
        <v/>
      </c>
    </row>
    <row r="1994" spans="5:8">
      <c r="E1994" s="140" t="str">
        <f t="shared" si="31"/>
        <v/>
      </c>
      <c r="F1994" s="141" t="str">
        <f>IF(ISERROR(VLOOKUP(A1994,'Cadastro-Estoque'!A:J,1,FALSE)),"",VLOOKUP(A1994,'Cadastro-Estoque'!A:J,4,FALSE))</f>
        <v/>
      </c>
      <c r="G1994" s="141" t="str">
        <f>IF(ISBLANK(A1994),"",IF(ISERROR(VLOOKUP(A1994,'Cadastro-Estoque'!A:J,1,FALSE)),"Produto não cadastrado",VLOOKUP(A1994,'Cadastro-Estoque'!A:J,2,FALSE)))</f>
        <v/>
      </c>
      <c r="H1994" s="141" t="str">
        <f>IF(ISERROR(VLOOKUP(A1994,'Cadastro-Estoque'!A:J,1,FALSE)),"",VLOOKUP(A1994,'Cadastro-Estoque'!A:J,3,FALSE))</f>
        <v/>
      </c>
    </row>
    <row r="1995" spans="5:8">
      <c r="E1995" s="140" t="str">
        <f t="shared" si="31"/>
        <v/>
      </c>
      <c r="F1995" s="141" t="str">
        <f>IF(ISERROR(VLOOKUP(A1995,'Cadastro-Estoque'!A:J,1,FALSE)),"",VLOOKUP(A1995,'Cadastro-Estoque'!A:J,4,FALSE))</f>
        <v/>
      </c>
      <c r="G1995" s="141" t="str">
        <f>IF(ISBLANK(A1995),"",IF(ISERROR(VLOOKUP(A1995,'Cadastro-Estoque'!A:J,1,FALSE)),"Produto não cadastrado",VLOOKUP(A1995,'Cadastro-Estoque'!A:J,2,FALSE)))</f>
        <v/>
      </c>
      <c r="H1995" s="141" t="str">
        <f>IF(ISERROR(VLOOKUP(A1995,'Cadastro-Estoque'!A:J,1,FALSE)),"",VLOOKUP(A1995,'Cadastro-Estoque'!A:J,3,FALSE))</f>
        <v/>
      </c>
    </row>
    <row r="1996" spans="5:8">
      <c r="E1996" s="140" t="str">
        <f t="shared" si="31"/>
        <v/>
      </c>
      <c r="F1996" s="141" t="str">
        <f>IF(ISERROR(VLOOKUP(A1996,'Cadastro-Estoque'!A:J,1,FALSE)),"",VLOOKUP(A1996,'Cadastro-Estoque'!A:J,4,FALSE))</f>
        <v/>
      </c>
      <c r="G1996" s="141" t="str">
        <f>IF(ISBLANK(A1996),"",IF(ISERROR(VLOOKUP(A1996,'Cadastro-Estoque'!A:J,1,FALSE)),"Produto não cadastrado",VLOOKUP(A1996,'Cadastro-Estoque'!A:J,2,FALSE)))</f>
        <v/>
      </c>
      <c r="H1996" s="141" t="str">
        <f>IF(ISERROR(VLOOKUP(A1996,'Cadastro-Estoque'!A:J,1,FALSE)),"",VLOOKUP(A1996,'Cadastro-Estoque'!A:J,3,FALSE))</f>
        <v/>
      </c>
    </row>
    <row r="1997" spans="5:8">
      <c r="E1997" s="140" t="str">
        <f t="shared" si="31"/>
        <v/>
      </c>
      <c r="F1997" s="141" t="str">
        <f>IF(ISERROR(VLOOKUP(A1997,'Cadastro-Estoque'!A:J,1,FALSE)),"",VLOOKUP(A1997,'Cadastro-Estoque'!A:J,4,FALSE))</f>
        <v/>
      </c>
      <c r="G1997" s="141" t="str">
        <f>IF(ISBLANK(A1997),"",IF(ISERROR(VLOOKUP(A1997,'Cadastro-Estoque'!A:J,1,FALSE)),"Produto não cadastrado",VLOOKUP(A1997,'Cadastro-Estoque'!A:J,2,FALSE)))</f>
        <v/>
      </c>
      <c r="H1997" s="141" t="str">
        <f>IF(ISERROR(VLOOKUP(A1997,'Cadastro-Estoque'!A:J,1,FALSE)),"",VLOOKUP(A1997,'Cadastro-Estoque'!A:J,3,FALSE))</f>
        <v/>
      </c>
    </row>
    <row r="1998" spans="5:8">
      <c r="E1998" s="140" t="str">
        <f t="shared" si="31"/>
        <v/>
      </c>
      <c r="F1998" s="141" t="str">
        <f>IF(ISERROR(VLOOKUP(A1998,'Cadastro-Estoque'!A:J,1,FALSE)),"",VLOOKUP(A1998,'Cadastro-Estoque'!A:J,4,FALSE))</f>
        <v/>
      </c>
      <c r="G1998" s="141" t="str">
        <f>IF(ISBLANK(A1998),"",IF(ISERROR(VLOOKUP(A1998,'Cadastro-Estoque'!A:J,1,FALSE)),"Produto não cadastrado",VLOOKUP(A1998,'Cadastro-Estoque'!A:J,2,FALSE)))</f>
        <v/>
      </c>
      <c r="H1998" s="141" t="str">
        <f>IF(ISERROR(VLOOKUP(A1998,'Cadastro-Estoque'!A:J,1,FALSE)),"",VLOOKUP(A1998,'Cadastro-Estoque'!A:J,3,FALSE))</f>
        <v/>
      </c>
    </row>
    <row r="1999" spans="5:8">
      <c r="E1999" s="140" t="str">
        <f t="shared" si="31"/>
        <v/>
      </c>
      <c r="F1999" s="141" t="str">
        <f>IF(ISERROR(VLOOKUP(A1999,'Cadastro-Estoque'!A:J,1,FALSE)),"",VLOOKUP(A1999,'Cadastro-Estoque'!A:J,4,FALSE))</f>
        <v/>
      </c>
      <c r="G1999" s="141" t="str">
        <f>IF(ISBLANK(A1999),"",IF(ISERROR(VLOOKUP(A1999,'Cadastro-Estoque'!A:J,1,FALSE)),"Produto não cadastrado",VLOOKUP(A1999,'Cadastro-Estoque'!A:J,2,FALSE)))</f>
        <v/>
      </c>
      <c r="H1999" s="141" t="str">
        <f>IF(ISERROR(VLOOKUP(A1999,'Cadastro-Estoque'!A:J,1,FALSE)),"",VLOOKUP(A1999,'Cadastro-Estoque'!A:J,3,FALSE))</f>
        <v/>
      </c>
    </row>
    <row r="2000" spans="5:8">
      <c r="E2000" s="140" t="str">
        <f t="shared" si="31"/>
        <v/>
      </c>
      <c r="F2000" s="141" t="str">
        <f>IF(ISERROR(VLOOKUP(A2000,'Cadastro-Estoque'!A:J,1,FALSE)),"",VLOOKUP(A2000,'Cadastro-Estoque'!A:J,4,FALSE))</f>
        <v/>
      </c>
      <c r="G2000" s="141" t="str">
        <f>IF(ISBLANK(A2000),"",IF(ISERROR(VLOOKUP(A2000,'Cadastro-Estoque'!A:J,1,FALSE)),"Produto não cadastrado",VLOOKUP(A2000,'Cadastro-Estoque'!A:J,2,FALSE)))</f>
        <v/>
      </c>
      <c r="H2000" s="141" t="str">
        <f>IF(ISERROR(VLOOKUP(A2000,'Cadastro-Estoque'!A:J,1,FALSE)),"",VLOOKUP(A2000,'Cadastro-Estoque'!A:J,3,FALSE))</f>
        <v/>
      </c>
    </row>
    <row r="2001" spans="5:8">
      <c r="E2001" s="140" t="str">
        <f t="shared" si="31"/>
        <v/>
      </c>
      <c r="F2001" s="141" t="str">
        <f>IF(ISERROR(VLOOKUP(A2001,'Cadastro-Estoque'!A:J,1,FALSE)),"",VLOOKUP(A2001,'Cadastro-Estoque'!A:J,4,FALSE))</f>
        <v/>
      </c>
      <c r="G2001" s="141" t="str">
        <f>IF(ISBLANK(A2001),"",IF(ISERROR(VLOOKUP(A2001,'Cadastro-Estoque'!A:J,1,FALSE)),"Produto não cadastrado",VLOOKUP(A2001,'Cadastro-Estoque'!A:J,2,FALSE)))</f>
        <v/>
      </c>
      <c r="H2001" s="141" t="str">
        <f>IF(ISERROR(VLOOKUP(A2001,'Cadastro-Estoque'!A:J,1,FALSE)),"",VLOOKUP(A2001,'Cadastro-Estoque'!A:J,3,FALSE))</f>
        <v/>
      </c>
    </row>
    <row r="2002" spans="5:8">
      <c r="E2002" s="140" t="str">
        <f t="shared" si="31"/>
        <v/>
      </c>
      <c r="F2002" s="141" t="str">
        <f>IF(ISERROR(VLOOKUP(A2002,'Cadastro-Estoque'!A:J,1,FALSE)),"",VLOOKUP(A2002,'Cadastro-Estoque'!A:J,4,FALSE))</f>
        <v/>
      </c>
      <c r="G2002" s="141" t="str">
        <f>IF(ISBLANK(A2002),"",IF(ISERROR(VLOOKUP(A2002,'Cadastro-Estoque'!A:J,1,FALSE)),"Produto não cadastrado",VLOOKUP(A2002,'Cadastro-Estoque'!A:J,2,FALSE)))</f>
        <v/>
      </c>
      <c r="H2002" s="141" t="str">
        <f>IF(ISERROR(VLOOKUP(A2002,'Cadastro-Estoque'!A:J,1,FALSE)),"",VLOOKUP(A2002,'Cadastro-Estoque'!A:J,3,FALSE))</f>
        <v/>
      </c>
    </row>
    <row r="2003" spans="5:8">
      <c r="E2003" s="140" t="str">
        <f t="shared" si="31"/>
        <v/>
      </c>
      <c r="F2003" s="141" t="str">
        <f>IF(ISERROR(VLOOKUP(A2003,'Cadastro-Estoque'!A:J,1,FALSE)),"",VLOOKUP(A2003,'Cadastro-Estoque'!A:J,4,FALSE))</f>
        <v/>
      </c>
      <c r="G2003" s="141" t="str">
        <f>IF(ISBLANK(A2003),"",IF(ISERROR(VLOOKUP(A2003,'Cadastro-Estoque'!A:J,1,FALSE)),"Produto não cadastrado",VLOOKUP(A2003,'Cadastro-Estoque'!A:J,2,FALSE)))</f>
        <v/>
      </c>
      <c r="H2003" s="141" t="str">
        <f>IF(ISERROR(VLOOKUP(A2003,'Cadastro-Estoque'!A:J,1,FALSE)),"",VLOOKUP(A2003,'Cadastro-Estoque'!A:J,3,FALSE))</f>
        <v/>
      </c>
    </row>
    <row r="2004" spans="5:8">
      <c r="E2004" s="140" t="str">
        <f t="shared" si="31"/>
        <v/>
      </c>
      <c r="F2004" s="141" t="str">
        <f>IF(ISERROR(VLOOKUP(A2004,'Cadastro-Estoque'!A:J,1,FALSE)),"",VLOOKUP(A2004,'Cadastro-Estoque'!A:J,4,FALSE))</f>
        <v/>
      </c>
      <c r="G2004" s="141" t="str">
        <f>IF(ISBLANK(A2004),"",IF(ISERROR(VLOOKUP(A2004,'Cadastro-Estoque'!A:J,1,FALSE)),"Produto não cadastrado",VLOOKUP(A2004,'Cadastro-Estoque'!A:J,2,FALSE)))</f>
        <v/>
      </c>
      <c r="H2004" s="141" t="str">
        <f>IF(ISERROR(VLOOKUP(A2004,'Cadastro-Estoque'!A:J,1,FALSE)),"",VLOOKUP(A2004,'Cadastro-Estoque'!A:J,3,FALSE))</f>
        <v/>
      </c>
    </row>
    <row r="2005" spans="5:8">
      <c r="E2005" s="140" t="str">
        <f t="shared" si="31"/>
        <v/>
      </c>
      <c r="F2005" s="141" t="str">
        <f>IF(ISERROR(VLOOKUP(A2005,'Cadastro-Estoque'!A:J,1,FALSE)),"",VLOOKUP(A2005,'Cadastro-Estoque'!A:J,4,FALSE))</f>
        <v/>
      </c>
      <c r="G2005" s="141" t="str">
        <f>IF(ISBLANK(A2005),"",IF(ISERROR(VLOOKUP(A2005,'Cadastro-Estoque'!A:J,1,FALSE)),"Produto não cadastrado",VLOOKUP(A2005,'Cadastro-Estoque'!A:J,2,FALSE)))</f>
        <v/>
      </c>
      <c r="H2005" s="141" t="str">
        <f>IF(ISERROR(VLOOKUP(A2005,'Cadastro-Estoque'!A:J,1,FALSE)),"",VLOOKUP(A2005,'Cadastro-Estoque'!A:J,3,FALSE))</f>
        <v/>
      </c>
    </row>
    <row r="2006" spans="5:8">
      <c r="E2006" s="140" t="str">
        <f t="shared" si="31"/>
        <v/>
      </c>
      <c r="F2006" s="141" t="str">
        <f>IF(ISERROR(VLOOKUP(A2006,'Cadastro-Estoque'!A:J,1,FALSE)),"",VLOOKUP(A2006,'Cadastro-Estoque'!A:J,4,FALSE))</f>
        <v/>
      </c>
      <c r="G2006" s="141" t="str">
        <f>IF(ISBLANK(A2006),"",IF(ISERROR(VLOOKUP(A2006,'Cadastro-Estoque'!A:J,1,FALSE)),"Produto não cadastrado",VLOOKUP(A2006,'Cadastro-Estoque'!A:J,2,FALSE)))</f>
        <v/>
      </c>
      <c r="H2006" s="141" t="str">
        <f>IF(ISERROR(VLOOKUP(A2006,'Cadastro-Estoque'!A:J,1,FALSE)),"",VLOOKUP(A2006,'Cadastro-Estoque'!A:J,3,FALSE))</f>
        <v/>
      </c>
    </row>
    <row r="2007" spans="5:8">
      <c r="E2007" s="140" t="str">
        <f t="shared" si="31"/>
        <v/>
      </c>
      <c r="F2007" s="141" t="str">
        <f>IF(ISERROR(VLOOKUP(A2007,'Cadastro-Estoque'!A:J,1,FALSE)),"",VLOOKUP(A2007,'Cadastro-Estoque'!A:J,4,FALSE))</f>
        <v/>
      </c>
      <c r="G2007" s="141" t="str">
        <f>IF(ISBLANK(A2007),"",IF(ISERROR(VLOOKUP(A2007,'Cadastro-Estoque'!A:J,1,FALSE)),"Produto não cadastrado",VLOOKUP(A2007,'Cadastro-Estoque'!A:J,2,FALSE)))</f>
        <v/>
      </c>
      <c r="H2007" s="141" t="str">
        <f>IF(ISERROR(VLOOKUP(A2007,'Cadastro-Estoque'!A:J,1,FALSE)),"",VLOOKUP(A2007,'Cadastro-Estoque'!A:J,3,FALSE))</f>
        <v/>
      </c>
    </row>
    <row r="2008" spans="5:8">
      <c r="E2008" s="140" t="str">
        <f t="shared" si="31"/>
        <v/>
      </c>
      <c r="F2008" s="141" t="str">
        <f>IF(ISERROR(VLOOKUP(A2008,'Cadastro-Estoque'!A:J,1,FALSE)),"",VLOOKUP(A2008,'Cadastro-Estoque'!A:J,4,FALSE))</f>
        <v/>
      </c>
      <c r="G2008" s="141" t="str">
        <f>IF(ISBLANK(A2008),"",IF(ISERROR(VLOOKUP(A2008,'Cadastro-Estoque'!A:J,1,FALSE)),"Produto não cadastrado",VLOOKUP(A2008,'Cadastro-Estoque'!A:J,2,FALSE)))</f>
        <v/>
      </c>
      <c r="H2008" s="141" t="str">
        <f>IF(ISERROR(VLOOKUP(A2008,'Cadastro-Estoque'!A:J,1,FALSE)),"",VLOOKUP(A2008,'Cadastro-Estoque'!A:J,3,FALSE))</f>
        <v/>
      </c>
    </row>
    <row r="2009" spans="5:8">
      <c r="E2009" s="140" t="str">
        <f t="shared" si="31"/>
        <v/>
      </c>
      <c r="F2009" s="141" t="str">
        <f>IF(ISERROR(VLOOKUP(A2009,'Cadastro-Estoque'!A:J,1,FALSE)),"",VLOOKUP(A2009,'Cadastro-Estoque'!A:J,4,FALSE))</f>
        <v/>
      </c>
      <c r="G2009" s="141" t="str">
        <f>IF(ISBLANK(A2009),"",IF(ISERROR(VLOOKUP(A2009,'Cadastro-Estoque'!A:J,1,FALSE)),"Produto não cadastrado",VLOOKUP(A2009,'Cadastro-Estoque'!A:J,2,FALSE)))</f>
        <v/>
      </c>
      <c r="H2009" s="141" t="str">
        <f>IF(ISERROR(VLOOKUP(A2009,'Cadastro-Estoque'!A:J,1,FALSE)),"",VLOOKUP(A2009,'Cadastro-Estoque'!A:J,3,FALSE))</f>
        <v/>
      </c>
    </row>
    <row r="2010" spans="5:8">
      <c r="E2010" s="140" t="str">
        <f t="shared" si="31"/>
        <v/>
      </c>
      <c r="F2010" s="141" t="str">
        <f>IF(ISERROR(VLOOKUP(A2010,'Cadastro-Estoque'!A:J,1,FALSE)),"",VLOOKUP(A2010,'Cadastro-Estoque'!A:J,4,FALSE))</f>
        <v/>
      </c>
      <c r="G2010" s="141" t="str">
        <f>IF(ISBLANK(A2010),"",IF(ISERROR(VLOOKUP(A2010,'Cadastro-Estoque'!A:J,1,FALSE)),"Produto não cadastrado",VLOOKUP(A2010,'Cadastro-Estoque'!A:J,2,FALSE)))</f>
        <v/>
      </c>
      <c r="H2010" s="141" t="str">
        <f>IF(ISERROR(VLOOKUP(A2010,'Cadastro-Estoque'!A:J,1,FALSE)),"",VLOOKUP(A2010,'Cadastro-Estoque'!A:J,3,FALSE))</f>
        <v/>
      </c>
    </row>
    <row r="2011" spans="5:8">
      <c r="E2011" s="140" t="str">
        <f t="shared" si="31"/>
        <v/>
      </c>
      <c r="F2011" s="141" t="str">
        <f>IF(ISERROR(VLOOKUP(A2011,'Cadastro-Estoque'!A:J,1,FALSE)),"",VLOOKUP(A2011,'Cadastro-Estoque'!A:J,4,FALSE))</f>
        <v/>
      </c>
      <c r="G2011" s="141" t="str">
        <f>IF(ISBLANK(A2011),"",IF(ISERROR(VLOOKUP(A2011,'Cadastro-Estoque'!A:J,1,FALSE)),"Produto não cadastrado",VLOOKUP(A2011,'Cadastro-Estoque'!A:J,2,FALSE)))</f>
        <v/>
      </c>
      <c r="H2011" s="141" t="str">
        <f>IF(ISERROR(VLOOKUP(A2011,'Cadastro-Estoque'!A:J,1,FALSE)),"",VLOOKUP(A2011,'Cadastro-Estoque'!A:J,3,FALSE))</f>
        <v/>
      </c>
    </row>
    <row r="2012" spans="5:8">
      <c r="E2012" s="140" t="str">
        <f t="shared" si="31"/>
        <v/>
      </c>
      <c r="F2012" s="141" t="str">
        <f>IF(ISERROR(VLOOKUP(A2012,'Cadastro-Estoque'!A:J,1,FALSE)),"",VLOOKUP(A2012,'Cadastro-Estoque'!A:J,4,FALSE))</f>
        <v/>
      </c>
      <c r="G2012" s="141" t="str">
        <f>IF(ISBLANK(A2012),"",IF(ISERROR(VLOOKUP(A2012,'Cadastro-Estoque'!A:J,1,FALSE)),"Produto não cadastrado",VLOOKUP(A2012,'Cadastro-Estoque'!A:J,2,FALSE)))</f>
        <v/>
      </c>
      <c r="H2012" s="141" t="str">
        <f>IF(ISERROR(VLOOKUP(A2012,'Cadastro-Estoque'!A:J,1,FALSE)),"",VLOOKUP(A2012,'Cadastro-Estoque'!A:J,3,FALSE))</f>
        <v/>
      </c>
    </row>
    <row r="2013" spans="5:8">
      <c r="E2013" s="140" t="str">
        <f t="shared" si="31"/>
        <v/>
      </c>
      <c r="F2013" s="141" t="str">
        <f>IF(ISERROR(VLOOKUP(A2013,'Cadastro-Estoque'!A:J,1,FALSE)),"",VLOOKUP(A2013,'Cadastro-Estoque'!A:J,4,FALSE))</f>
        <v/>
      </c>
      <c r="G2013" s="141" t="str">
        <f>IF(ISBLANK(A2013),"",IF(ISERROR(VLOOKUP(A2013,'Cadastro-Estoque'!A:J,1,FALSE)),"Produto não cadastrado",VLOOKUP(A2013,'Cadastro-Estoque'!A:J,2,FALSE)))</f>
        <v/>
      </c>
      <c r="H2013" s="141" t="str">
        <f>IF(ISERROR(VLOOKUP(A2013,'Cadastro-Estoque'!A:J,1,FALSE)),"",VLOOKUP(A2013,'Cadastro-Estoque'!A:J,3,FALSE))</f>
        <v/>
      </c>
    </row>
    <row r="2014" spans="5:8">
      <c r="E2014" s="140" t="str">
        <f t="shared" si="31"/>
        <v/>
      </c>
      <c r="F2014" s="141" t="str">
        <f>IF(ISERROR(VLOOKUP(A2014,'Cadastro-Estoque'!A:J,1,FALSE)),"",VLOOKUP(A2014,'Cadastro-Estoque'!A:J,4,FALSE))</f>
        <v/>
      </c>
      <c r="G2014" s="141" t="str">
        <f>IF(ISBLANK(A2014),"",IF(ISERROR(VLOOKUP(A2014,'Cadastro-Estoque'!A:J,1,FALSE)),"Produto não cadastrado",VLOOKUP(A2014,'Cadastro-Estoque'!A:J,2,FALSE)))</f>
        <v/>
      </c>
      <c r="H2014" s="141" t="str">
        <f>IF(ISERROR(VLOOKUP(A2014,'Cadastro-Estoque'!A:J,1,FALSE)),"",VLOOKUP(A2014,'Cadastro-Estoque'!A:J,3,FALSE))</f>
        <v/>
      </c>
    </row>
    <row r="2015" spans="5:8">
      <c r="E2015" s="140" t="str">
        <f t="shared" si="31"/>
        <v/>
      </c>
      <c r="F2015" s="141" t="str">
        <f>IF(ISERROR(VLOOKUP(A2015,'Cadastro-Estoque'!A:J,1,FALSE)),"",VLOOKUP(A2015,'Cadastro-Estoque'!A:J,4,FALSE))</f>
        <v/>
      </c>
      <c r="G2015" s="141" t="str">
        <f>IF(ISBLANK(A2015),"",IF(ISERROR(VLOOKUP(A2015,'Cadastro-Estoque'!A:J,1,FALSE)),"Produto não cadastrado",VLOOKUP(A2015,'Cadastro-Estoque'!A:J,2,FALSE)))</f>
        <v/>
      </c>
      <c r="H2015" s="141" t="str">
        <f>IF(ISERROR(VLOOKUP(A2015,'Cadastro-Estoque'!A:J,1,FALSE)),"",VLOOKUP(A2015,'Cadastro-Estoque'!A:J,3,FALSE))</f>
        <v/>
      </c>
    </row>
    <row r="2016" spans="5:8">
      <c r="E2016" s="140" t="str">
        <f t="shared" si="31"/>
        <v/>
      </c>
      <c r="F2016" s="141" t="str">
        <f>IF(ISERROR(VLOOKUP(A2016,'Cadastro-Estoque'!A:J,1,FALSE)),"",VLOOKUP(A2016,'Cadastro-Estoque'!A:J,4,FALSE))</f>
        <v/>
      </c>
      <c r="G2016" s="141" t="str">
        <f>IF(ISBLANK(A2016),"",IF(ISERROR(VLOOKUP(A2016,'Cadastro-Estoque'!A:J,1,FALSE)),"Produto não cadastrado",VLOOKUP(A2016,'Cadastro-Estoque'!A:J,2,FALSE)))</f>
        <v/>
      </c>
      <c r="H2016" s="141" t="str">
        <f>IF(ISERROR(VLOOKUP(A2016,'Cadastro-Estoque'!A:J,1,FALSE)),"",VLOOKUP(A2016,'Cadastro-Estoque'!A:J,3,FALSE))</f>
        <v/>
      </c>
    </row>
    <row r="2017" spans="5:8">
      <c r="E2017" s="140" t="str">
        <f t="shared" si="31"/>
        <v/>
      </c>
      <c r="F2017" s="141" t="str">
        <f>IF(ISERROR(VLOOKUP(A2017,'Cadastro-Estoque'!A:J,1,FALSE)),"",VLOOKUP(A2017,'Cadastro-Estoque'!A:J,4,FALSE))</f>
        <v/>
      </c>
      <c r="G2017" s="141" t="str">
        <f>IF(ISBLANK(A2017),"",IF(ISERROR(VLOOKUP(A2017,'Cadastro-Estoque'!A:J,1,FALSE)),"Produto não cadastrado",VLOOKUP(A2017,'Cadastro-Estoque'!A:J,2,FALSE)))</f>
        <v/>
      </c>
      <c r="H2017" s="141" t="str">
        <f>IF(ISERROR(VLOOKUP(A2017,'Cadastro-Estoque'!A:J,1,FALSE)),"",VLOOKUP(A2017,'Cadastro-Estoque'!A:J,3,FALSE))</f>
        <v/>
      </c>
    </row>
    <row r="2018" spans="5:8">
      <c r="E2018" s="140" t="str">
        <f t="shared" si="31"/>
        <v/>
      </c>
      <c r="F2018" s="141" t="str">
        <f>IF(ISERROR(VLOOKUP(A2018,'Cadastro-Estoque'!A:J,1,FALSE)),"",VLOOKUP(A2018,'Cadastro-Estoque'!A:J,4,FALSE))</f>
        <v/>
      </c>
      <c r="G2018" s="141" t="str">
        <f>IF(ISBLANK(A2018),"",IF(ISERROR(VLOOKUP(A2018,'Cadastro-Estoque'!A:J,1,FALSE)),"Produto não cadastrado",VLOOKUP(A2018,'Cadastro-Estoque'!A:J,2,FALSE)))</f>
        <v/>
      </c>
      <c r="H2018" s="141" t="str">
        <f>IF(ISERROR(VLOOKUP(A2018,'Cadastro-Estoque'!A:J,1,FALSE)),"",VLOOKUP(A2018,'Cadastro-Estoque'!A:J,3,FALSE))</f>
        <v/>
      </c>
    </row>
    <row r="2019" spans="5:8">
      <c r="E2019" s="140" t="str">
        <f t="shared" si="31"/>
        <v/>
      </c>
      <c r="F2019" s="141" t="str">
        <f>IF(ISERROR(VLOOKUP(A2019,'Cadastro-Estoque'!A:J,1,FALSE)),"",VLOOKUP(A2019,'Cadastro-Estoque'!A:J,4,FALSE))</f>
        <v/>
      </c>
      <c r="G2019" s="141" t="str">
        <f>IF(ISBLANK(A2019),"",IF(ISERROR(VLOOKUP(A2019,'Cadastro-Estoque'!A:J,1,FALSE)),"Produto não cadastrado",VLOOKUP(A2019,'Cadastro-Estoque'!A:J,2,FALSE)))</f>
        <v/>
      </c>
      <c r="H2019" s="141" t="str">
        <f>IF(ISERROR(VLOOKUP(A2019,'Cadastro-Estoque'!A:J,1,FALSE)),"",VLOOKUP(A2019,'Cadastro-Estoque'!A:J,3,FALSE))</f>
        <v/>
      </c>
    </row>
    <row r="2020" spans="5:8">
      <c r="E2020" s="140" t="str">
        <f t="shared" si="31"/>
        <v/>
      </c>
      <c r="F2020" s="141" t="str">
        <f>IF(ISERROR(VLOOKUP(A2020,'Cadastro-Estoque'!A:J,1,FALSE)),"",VLOOKUP(A2020,'Cadastro-Estoque'!A:J,4,FALSE))</f>
        <v/>
      </c>
      <c r="G2020" s="141" t="str">
        <f>IF(ISBLANK(A2020),"",IF(ISERROR(VLOOKUP(A2020,'Cadastro-Estoque'!A:J,1,FALSE)),"Produto não cadastrado",VLOOKUP(A2020,'Cadastro-Estoque'!A:J,2,FALSE)))</f>
        <v/>
      </c>
      <c r="H2020" s="141" t="str">
        <f>IF(ISERROR(VLOOKUP(A2020,'Cadastro-Estoque'!A:J,1,FALSE)),"",VLOOKUP(A2020,'Cadastro-Estoque'!A:J,3,FALSE))</f>
        <v/>
      </c>
    </row>
    <row r="2021" spans="5:8">
      <c r="E2021" s="140" t="str">
        <f t="shared" si="31"/>
        <v/>
      </c>
      <c r="F2021" s="141" t="str">
        <f>IF(ISERROR(VLOOKUP(A2021,'Cadastro-Estoque'!A:J,1,FALSE)),"",VLOOKUP(A2021,'Cadastro-Estoque'!A:J,4,FALSE))</f>
        <v/>
      </c>
      <c r="G2021" s="141" t="str">
        <f>IF(ISBLANK(A2021),"",IF(ISERROR(VLOOKUP(A2021,'Cadastro-Estoque'!A:J,1,FALSE)),"Produto não cadastrado",VLOOKUP(A2021,'Cadastro-Estoque'!A:J,2,FALSE)))</f>
        <v/>
      </c>
      <c r="H2021" s="141" t="str">
        <f>IF(ISERROR(VLOOKUP(A2021,'Cadastro-Estoque'!A:J,1,FALSE)),"",VLOOKUP(A2021,'Cadastro-Estoque'!A:J,3,FALSE))</f>
        <v/>
      </c>
    </row>
    <row r="2022" spans="5:8">
      <c r="E2022" s="140" t="str">
        <f t="shared" si="31"/>
        <v/>
      </c>
      <c r="F2022" s="141" t="str">
        <f>IF(ISERROR(VLOOKUP(A2022,'Cadastro-Estoque'!A:J,1,FALSE)),"",VLOOKUP(A2022,'Cadastro-Estoque'!A:J,4,FALSE))</f>
        <v/>
      </c>
      <c r="G2022" s="141" t="str">
        <f>IF(ISBLANK(A2022),"",IF(ISERROR(VLOOKUP(A2022,'Cadastro-Estoque'!A:J,1,FALSE)),"Produto não cadastrado",VLOOKUP(A2022,'Cadastro-Estoque'!A:J,2,FALSE)))</f>
        <v/>
      </c>
      <c r="H2022" s="141" t="str">
        <f>IF(ISERROR(VLOOKUP(A2022,'Cadastro-Estoque'!A:J,1,FALSE)),"",VLOOKUP(A2022,'Cadastro-Estoque'!A:J,3,FALSE))</f>
        <v/>
      </c>
    </row>
    <row r="2023" spans="5:8">
      <c r="E2023" s="140" t="str">
        <f t="shared" si="31"/>
        <v/>
      </c>
      <c r="F2023" s="141" t="str">
        <f>IF(ISERROR(VLOOKUP(A2023,'Cadastro-Estoque'!A:J,1,FALSE)),"",VLOOKUP(A2023,'Cadastro-Estoque'!A:J,4,FALSE))</f>
        <v/>
      </c>
      <c r="G2023" s="141" t="str">
        <f>IF(ISBLANK(A2023),"",IF(ISERROR(VLOOKUP(A2023,'Cadastro-Estoque'!A:J,1,FALSE)),"Produto não cadastrado",VLOOKUP(A2023,'Cadastro-Estoque'!A:J,2,FALSE)))</f>
        <v/>
      </c>
      <c r="H2023" s="141" t="str">
        <f>IF(ISERROR(VLOOKUP(A2023,'Cadastro-Estoque'!A:J,1,FALSE)),"",VLOOKUP(A2023,'Cadastro-Estoque'!A:J,3,FALSE))</f>
        <v/>
      </c>
    </row>
    <row r="2024" spans="5:8">
      <c r="E2024" s="140" t="str">
        <f t="shared" si="31"/>
        <v/>
      </c>
      <c r="F2024" s="141" t="str">
        <f>IF(ISERROR(VLOOKUP(A2024,'Cadastro-Estoque'!A:J,1,FALSE)),"",VLOOKUP(A2024,'Cadastro-Estoque'!A:J,4,FALSE))</f>
        <v/>
      </c>
      <c r="G2024" s="141" t="str">
        <f>IF(ISBLANK(A2024),"",IF(ISERROR(VLOOKUP(A2024,'Cadastro-Estoque'!A:J,1,FALSE)),"Produto não cadastrado",VLOOKUP(A2024,'Cadastro-Estoque'!A:J,2,FALSE)))</f>
        <v/>
      </c>
      <c r="H2024" s="141" t="str">
        <f>IF(ISERROR(VLOOKUP(A2024,'Cadastro-Estoque'!A:J,1,FALSE)),"",VLOOKUP(A2024,'Cadastro-Estoque'!A:J,3,FALSE))</f>
        <v/>
      </c>
    </row>
    <row r="2025" spans="5:8">
      <c r="E2025" s="140" t="str">
        <f t="shared" si="31"/>
        <v/>
      </c>
      <c r="F2025" s="141" t="str">
        <f>IF(ISERROR(VLOOKUP(A2025,'Cadastro-Estoque'!A:J,1,FALSE)),"",VLOOKUP(A2025,'Cadastro-Estoque'!A:J,4,FALSE))</f>
        <v/>
      </c>
      <c r="G2025" s="141" t="str">
        <f>IF(ISBLANK(A2025),"",IF(ISERROR(VLOOKUP(A2025,'Cadastro-Estoque'!A:J,1,FALSE)),"Produto não cadastrado",VLOOKUP(A2025,'Cadastro-Estoque'!A:J,2,FALSE)))</f>
        <v/>
      </c>
      <c r="H2025" s="141" t="str">
        <f>IF(ISERROR(VLOOKUP(A2025,'Cadastro-Estoque'!A:J,1,FALSE)),"",VLOOKUP(A2025,'Cadastro-Estoque'!A:J,3,FALSE))</f>
        <v/>
      </c>
    </row>
    <row r="2026" spans="5:8">
      <c r="E2026" s="140" t="str">
        <f t="shared" si="31"/>
        <v/>
      </c>
      <c r="F2026" s="141" t="str">
        <f>IF(ISERROR(VLOOKUP(A2026,'Cadastro-Estoque'!A:J,1,FALSE)),"",VLOOKUP(A2026,'Cadastro-Estoque'!A:J,4,FALSE))</f>
        <v/>
      </c>
      <c r="G2026" s="141" t="str">
        <f>IF(ISBLANK(A2026),"",IF(ISERROR(VLOOKUP(A2026,'Cadastro-Estoque'!A:J,1,FALSE)),"Produto não cadastrado",VLOOKUP(A2026,'Cadastro-Estoque'!A:J,2,FALSE)))</f>
        <v/>
      </c>
      <c r="H2026" s="141" t="str">
        <f>IF(ISERROR(VLOOKUP(A2026,'Cadastro-Estoque'!A:J,1,FALSE)),"",VLOOKUP(A2026,'Cadastro-Estoque'!A:J,3,FALSE))</f>
        <v/>
      </c>
    </row>
    <row r="2027" spans="5:8">
      <c r="E2027" s="140" t="str">
        <f t="shared" si="31"/>
        <v/>
      </c>
      <c r="F2027" s="141" t="str">
        <f>IF(ISERROR(VLOOKUP(A2027,'Cadastro-Estoque'!A:J,1,FALSE)),"",VLOOKUP(A2027,'Cadastro-Estoque'!A:J,4,FALSE))</f>
        <v/>
      </c>
      <c r="G2027" s="141" t="str">
        <f>IF(ISBLANK(A2027),"",IF(ISERROR(VLOOKUP(A2027,'Cadastro-Estoque'!A:J,1,FALSE)),"Produto não cadastrado",VLOOKUP(A2027,'Cadastro-Estoque'!A:J,2,FALSE)))</f>
        <v/>
      </c>
      <c r="H2027" s="141" t="str">
        <f>IF(ISERROR(VLOOKUP(A2027,'Cadastro-Estoque'!A:J,1,FALSE)),"",VLOOKUP(A2027,'Cadastro-Estoque'!A:J,3,FALSE))</f>
        <v/>
      </c>
    </row>
    <row r="2028" spans="5:8">
      <c r="E2028" s="140" t="str">
        <f t="shared" si="31"/>
        <v/>
      </c>
      <c r="F2028" s="141" t="str">
        <f>IF(ISERROR(VLOOKUP(A2028,'Cadastro-Estoque'!A:J,1,FALSE)),"",VLOOKUP(A2028,'Cadastro-Estoque'!A:J,4,FALSE))</f>
        <v/>
      </c>
      <c r="G2028" s="141" t="str">
        <f>IF(ISBLANK(A2028),"",IF(ISERROR(VLOOKUP(A2028,'Cadastro-Estoque'!A:J,1,FALSE)),"Produto não cadastrado",VLOOKUP(A2028,'Cadastro-Estoque'!A:J,2,FALSE)))</f>
        <v/>
      </c>
      <c r="H2028" s="141" t="str">
        <f>IF(ISERROR(VLOOKUP(A2028,'Cadastro-Estoque'!A:J,1,FALSE)),"",VLOOKUP(A2028,'Cadastro-Estoque'!A:J,3,FALSE))</f>
        <v/>
      </c>
    </row>
    <row r="2029" spans="5:8">
      <c r="E2029" s="140" t="str">
        <f t="shared" si="31"/>
        <v/>
      </c>
      <c r="F2029" s="141" t="str">
        <f>IF(ISERROR(VLOOKUP(A2029,'Cadastro-Estoque'!A:J,1,FALSE)),"",VLOOKUP(A2029,'Cadastro-Estoque'!A:J,4,FALSE))</f>
        <v/>
      </c>
      <c r="G2029" s="141" t="str">
        <f>IF(ISBLANK(A2029),"",IF(ISERROR(VLOOKUP(A2029,'Cadastro-Estoque'!A:J,1,FALSE)),"Produto não cadastrado",VLOOKUP(A2029,'Cadastro-Estoque'!A:J,2,FALSE)))</f>
        <v/>
      </c>
      <c r="H2029" s="141" t="str">
        <f>IF(ISERROR(VLOOKUP(A2029,'Cadastro-Estoque'!A:J,1,FALSE)),"",VLOOKUP(A2029,'Cadastro-Estoque'!A:J,3,FALSE))</f>
        <v/>
      </c>
    </row>
    <row r="2030" spans="5:8">
      <c r="E2030" s="140" t="str">
        <f t="shared" si="31"/>
        <v/>
      </c>
      <c r="F2030" s="141" t="str">
        <f>IF(ISERROR(VLOOKUP(A2030,'Cadastro-Estoque'!A:J,1,FALSE)),"",VLOOKUP(A2030,'Cadastro-Estoque'!A:J,4,FALSE))</f>
        <v/>
      </c>
      <c r="G2030" s="141" t="str">
        <f>IF(ISBLANK(A2030),"",IF(ISERROR(VLOOKUP(A2030,'Cadastro-Estoque'!A:J,1,FALSE)),"Produto não cadastrado",VLOOKUP(A2030,'Cadastro-Estoque'!A:J,2,FALSE)))</f>
        <v/>
      </c>
      <c r="H2030" s="141" t="str">
        <f>IF(ISERROR(VLOOKUP(A2030,'Cadastro-Estoque'!A:J,1,FALSE)),"",VLOOKUP(A2030,'Cadastro-Estoque'!A:J,3,FALSE))</f>
        <v/>
      </c>
    </row>
    <row r="2031" spans="5:8">
      <c r="E2031" s="140" t="str">
        <f t="shared" si="31"/>
        <v/>
      </c>
      <c r="F2031" s="141" t="str">
        <f>IF(ISERROR(VLOOKUP(A2031,'Cadastro-Estoque'!A:J,1,FALSE)),"",VLOOKUP(A2031,'Cadastro-Estoque'!A:J,4,FALSE))</f>
        <v/>
      </c>
      <c r="G2031" s="141" t="str">
        <f>IF(ISBLANK(A2031),"",IF(ISERROR(VLOOKUP(A2031,'Cadastro-Estoque'!A:J,1,FALSE)),"Produto não cadastrado",VLOOKUP(A2031,'Cadastro-Estoque'!A:J,2,FALSE)))</f>
        <v/>
      </c>
      <c r="H2031" s="141" t="str">
        <f>IF(ISERROR(VLOOKUP(A2031,'Cadastro-Estoque'!A:J,1,FALSE)),"",VLOOKUP(A2031,'Cadastro-Estoque'!A:J,3,FALSE))</f>
        <v/>
      </c>
    </row>
    <row r="2032" spans="5:8">
      <c r="E2032" s="140" t="str">
        <f t="shared" si="31"/>
        <v/>
      </c>
      <c r="F2032" s="141" t="str">
        <f>IF(ISERROR(VLOOKUP(A2032,'Cadastro-Estoque'!A:J,1,FALSE)),"",VLOOKUP(A2032,'Cadastro-Estoque'!A:J,4,FALSE))</f>
        <v/>
      </c>
      <c r="G2032" s="141" t="str">
        <f>IF(ISBLANK(A2032),"",IF(ISERROR(VLOOKUP(A2032,'Cadastro-Estoque'!A:J,1,FALSE)),"Produto não cadastrado",VLOOKUP(A2032,'Cadastro-Estoque'!A:J,2,FALSE)))</f>
        <v/>
      </c>
      <c r="H2032" s="141" t="str">
        <f>IF(ISERROR(VLOOKUP(A2032,'Cadastro-Estoque'!A:J,1,FALSE)),"",VLOOKUP(A2032,'Cadastro-Estoque'!A:J,3,FALSE))</f>
        <v/>
      </c>
    </row>
    <row r="2033" spans="5:8">
      <c r="E2033" s="140" t="str">
        <f t="shared" si="31"/>
        <v/>
      </c>
      <c r="F2033" s="141" t="str">
        <f>IF(ISERROR(VLOOKUP(A2033,'Cadastro-Estoque'!A:J,1,FALSE)),"",VLOOKUP(A2033,'Cadastro-Estoque'!A:J,4,FALSE))</f>
        <v/>
      </c>
      <c r="G2033" s="141" t="str">
        <f>IF(ISBLANK(A2033),"",IF(ISERROR(VLOOKUP(A2033,'Cadastro-Estoque'!A:J,1,FALSE)),"Produto não cadastrado",VLOOKUP(A2033,'Cadastro-Estoque'!A:J,2,FALSE)))</f>
        <v/>
      </c>
      <c r="H2033" s="141" t="str">
        <f>IF(ISERROR(VLOOKUP(A2033,'Cadastro-Estoque'!A:J,1,FALSE)),"",VLOOKUP(A2033,'Cadastro-Estoque'!A:J,3,FALSE))</f>
        <v/>
      </c>
    </row>
    <row r="2034" spans="5:8">
      <c r="E2034" s="140" t="str">
        <f t="shared" si="31"/>
        <v/>
      </c>
      <c r="F2034" s="141" t="str">
        <f>IF(ISERROR(VLOOKUP(A2034,'Cadastro-Estoque'!A:J,1,FALSE)),"",VLOOKUP(A2034,'Cadastro-Estoque'!A:J,4,FALSE))</f>
        <v/>
      </c>
      <c r="G2034" s="141" t="str">
        <f>IF(ISBLANK(A2034),"",IF(ISERROR(VLOOKUP(A2034,'Cadastro-Estoque'!A:J,1,FALSE)),"Produto não cadastrado",VLOOKUP(A2034,'Cadastro-Estoque'!A:J,2,FALSE)))</f>
        <v/>
      </c>
      <c r="H2034" s="141" t="str">
        <f>IF(ISERROR(VLOOKUP(A2034,'Cadastro-Estoque'!A:J,1,FALSE)),"",VLOOKUP(A2034,'Cadastro-Estoque'!A:J,3,FALSE))</f>
        <v/>
      </c>
    </row>
    <row r="2035" spans="5:8">
      <c r="E2035" s="140" t="str">
        <f t="shared" si="31"/>
        <v/>
      </c>
      <c r="F2035" s="141" t="str">
        <f>IF(ISERROR(VLOOKUP(A2035,'Cadastro-Estoque'!A:J,1,FALSE)),"",VLOOKUP(A2035,'Cadastro-Estoque'!A:J,4,FALSE))</f>
        <v/>
      </c>
      <c r="G2035" s="141" t="str">
        <f>IF(ISBLANK(A2035),"",IF(ISERROR(VLOOKUP(A2035,'Cadastro-Estoque'!A:J,1,FALSE)),"Produto não cadastrado",VLOOKUP(A2035,'Cadastro-Estoque'!A:J,2,FALSE)))</f>
        <v/>
      </c>
      <c r="H2035" s="141" t="str">
        <f>IF(ISERROR(VLOOKUP(A2035,'Cadastro-Estoque'!A:J,1,FALSE)),"",VLOOKUP(A2035,'Cadastro-Estoque'!A:J,3,FALSE))</f>
        <v/>
      </c>
    </row>
    <row r="2036" spans="5:8">
      <c r="E2036" s="140" t="str">
        <f t="shared" si="31"/>
        <v/>
      </c>
      <c r="F2036" s="141" t="str">
        <f>IF(ISERROR(VLOOKUP(A2036,'Cadastro-Estoque'!A:J,1,FALSE)),"",VLOOKUP(A2036,'Cadastro-Estoque'!A:J,4,FALSE))</f>
        <v/>
      </c>
      <c r="G2036" s="141" t="str">
        <f>IF(ISBLANK(A2036),"",IF(ISERROR(VLOOKUP(A2036,'Cadastro-Estoque'!A:J,1,FALSE)),"Produto não cadastrado",VLOOKUP(A2036,'Cadastro-Estoque'!A:J,2,FALSE)))</f>
        <v/>
      </c>
      <c r="H2036" s="141" t="str">
        <f>IF(ISERROR(VLOOKUP(A2036,'Cadastro-Estoque'!A:J,1,FALSE)),"",VLOOKUP(A2036,'Cadastro-Estoque'!A:J,3,FALSE))</f>
        <v/>
      </c>
    </row>
    <row r="2037" spans="5:8">
      <c r="E2037" s="140" t="str">
        <f t="shared" si="31"/>
        <v/>
      </c>
      <c r="F2037" s="141" t="str">
        <f>IF(ISERROR(VLOOKUP(A2037,'Cadastro-Estoque'!A:J,1,FALSE)),"",VLOOKUP(A2037,'Cadastro-Estoque'!A:J,4,FALSE))</f>
        <v/>
      </c>
      <c r="G2037" s="141" t="str">
        <f>IF(ISBLANK(A2037),"",IF(ISERROR(VLOOKUP(A2037,'Cadastro-Estoque'!A:J,1,FALSE)),"Produto não cadastrado",VLOOKUP(A2037,'Cadastro-Estoque'!A:J,2,FALSE)))</f>
        <v/>
      </c>
      <c r="H2037" s="141" t="str">
        <f>IF(ISERROR(VLOOKUP(A2037,'Cadastro-Estoque'!A:J,1,FALSE)),"",VLOOKUP(A2037,'Cadastro-Estoque'!A:J,3,FALSE))</f>
        <v/>
      </c>
    </row>
    <row r="2038" spans="5:8">
      <c r="E2038" s="140" t="str">
        <f t="shared" si="31"/>
        <v/>
      </c>
      <c r="F2038" s="141" t="str">
        <f>IF(ISERROR(VLOOKUP(A2038,'Cadastro-Estoque'!A:J,1,FALSE)),"",VLOOKUP(A2038,'Cadastro-Estoque'!A:J,4,FALSE))</f>
        <v/>
      </c>
      <c r="G2038" s="141" t="str">
        <f>IF(ISBLANK(A2038),"",IF(ISERROR(VLOOKUP(A2038,'Cadastro-Estoque'!A:J,1,FALSE)),"Produto não cadastrado",VLOOKUP(A2038,'Cadastro-Estoque'!A:J,2,FALSE)))</f>
        <v/>
      </c>
      <c r="H2038" s="141" t="str">
        <f>IF(ISERROR(VLOOKUP(A2038,'Cadastro-Estoque'!A:J,1,FALSE)),"",VLOOKUP(A2038,'Cadastro-Estoque'!A:J,3,FALSE))</f>
        <v/>
      </c>
    </row>
    <row r="2039" spans="5:8">
      <c r="E2039" s="140" t="str">
        <f t="shared" si="31"/>
        <v/>
      </c>
      <c r="F2039" s="141" t="str">
        <f>IF(ISERROR(VLOOKUP(A2039,'Cadastro-Estoque'!A:J,1,FALSE)),"",VLOOKUP(A2039,'Cadastro-Estoque'!A:J,4,FALSE))</f>
        <v/>
      </c>
      <c r="G2039" s="141" t="str">
        <f>IF(ISBLANK(A2039),"",IF(ISERROR(VLOOKUP(A2039,'Cadastro-Estoque'!A:J,1,FALSE)),"Produto não cadastrado",VLOOKUP(A2039,'Cadastro-Estoque'!A:J,2,FALSE)))</f>
        <v/>
      </c>
      <c r="H2039" s="141" t="str">
        <f>IF(ISERROR(VLOOKUP(A2039,'Cadastro-Estoque'!A:J,1,FALSE)),"",VLOOKUP(A2039,'Cadastro-Estoque'!A:J,3,FALSE))</f>
        <v/>
      </c>
    </row>
    <row r="2040" spans="5:8">
      <c r="E2040" s="140" t="str">
        <f t="shared" si="31"/>
        <v/>
      </c>
      <c r="F2040" s="141" t="str">
        <f>IF(ISERROR(VLOOKUP(A2040,'Cadastro-Estoque'!A:J,1,FALSE)),"",VLOOKUP(A2040,'Cadastro-Estoque'!A:J,4,FALSE))</f>
        <v/>
      </c>
      <c r="G2040" s="141" t="str">
        <f>IF(ISBLANK(A2040),"",IF(ISERROR(VLOOKUP(A2040,'Cadastro-Estoque'!A:J,1,FALSE)),"Produto não cadastrado",VLOOKUP(A2040,'Cadastro-Estoque'!A:J,2,FALSE)))</f>
        <v/>
      </c>
      <c r="H2040" s="141" t="str">
        <f>IF(ISERROR(VLOOKUP(A2040,'Cadastro-Estoque'!A:J,1,FALSE)),"",VLOOKUP(A2040,'Cadastro-Estoque'!A:J,3,FALSE))</f>
        <v/>
      </c>
    </row>
    <row r="2041" spans="5:8">
      <c r="E2041" s="140" t="str">
        <f t="shared" si="31"/>
        <v/>
      </c>
      <c r="F2041" s="141" t="str">
        <f>IF(ISERROR(VLOOKUP(A2041,'Cadastro-Estoque'!A:J,1,FALSE)),"",VLOOKUP(A2041,'Cadastro-Estoque'!A:J,4,FALSE))</f>
        <v/>
      </c>
      <c r="G2041" s="141" t="str">
        <f>IF(ISBLANK(A2041),"",IF(ISERROR(VLOOKUP(A2041,'Cadastro-Estoque'!A:J,1,FALSE)),"Produto não cadastrado",VLOOKUP(A2041,'Cadastro-Estoque'!A:J,2,FALSE)))</f>
        <v/>
      </c>
      <c r="H2041" s="141" t="str">
        <f>IF(ISERROR(VLOOKUP(A2041,'Cadastro-Estoque'!A:J,1,FALSE)),"",VLOOKUP(A2041,'Cadastro-Estoque'!A:J,3,FALSE))</f>
        <v/>
      </c>
    </row>
    <row r="2042" spans="5:8">
      <c r="E2042" s="140" t="str">
        <f t="shared" si="31"/>
        <v/>
      </c>
      <c r="F2042" s="141" t="str">
        <f>IF(ISERROR(VLOOKUP(A2042,'Cadastro-Estoque'!A:J,1,FALSE)),"",VLOOKUP(A2042,'Cadastro-Estoque'!A:J,4,FALSE))</f>
        <v/>
      </c>
      <c r="G2042" s="141" t="str">
        <f>IF(ISBLANK(A2042),"",IF(ISERROR(VLOOKUP(A2042,'Cadastro-Estoque'!A:J,1,FALSE)),"Produto não cadastrado",VLOOKUP(A2042,'Cadastro-Estoque'!A:J,2,FALSE)))</f>
        <v/>
      </c>
      <c r="H2042" s="141" t="str">
        <f>IF(ISERROR(VLOOKUP(A2042,'Cadastro-Estoque'!A:J,1,FALSE)),"",VLOOKUP(A2042,'Cadastro-Estoque'!A:J,3,FALSE))</f>
        <v/>
      </c>
    </row>
    <row r="2043" spans="5:8">
      <c r="E2043" s="140" t="str">
        <f t="shared" si="31"/>
        <v/>
      </c>
      <c r="F2043" s="141" t="str">
        <f>IF(ISERROR(VLOOKUP(A2043,'Cadastro-Estoque'!A:J,1,FALSE)),"",VLOOKUP(A2043,'Cadastro-Estoque'!A:J,4,FALSE))</f>
        <v/>
      </c>
      <c r="G2043" s="141" t="str">
        <f>IF(ISBLANK(A2043),"",IF(ISERROR(VLOOKUP(A2043,'Cadastro-Estoque'!A:J,1,FALSE)),"Produto não cadastrado",VLOOKUP(A2043,'Cadastro-Estoque'!A:J,2,FALSE)))</f>
        <v/>
      </c>
      <c r="H2043" s="141" t="str">
        <f>IF(ISERROR(VLOOKUP(A2043,'Cadastro-Estoque'!A:J,1,FALSE)),"",VLOOKUP(A2043,'Cadastro-Estoque'!A:J,3,FALSE))</f>
        <v/>
      </c>
    </row>
    <row r="2044" spans="5:8">
      <c r="E2044" s="140" t="str">
        <f t="shared" si="31"/>
        <v/>
      </c>
      <c r="F2044" s="141" t="str">
        <f>IF(ISERROR(VLOOKUP(A2044,'Cadastro-Estoque'!A:J,1,FALSE)),"",VLOOKUP(A2044,'Cadastro-Estoque'!A:J,4,FALSE))</f>
        <v/>
      </c>
      <c r="G2044" s="141" t="str">
        <f>IF(ISBLANK(A2044),"",IF(ISERROR(VLOOKUP(A2044,'Cadastro-Estoque'!A:J,1,FALSE)),"Produto não cadastrado",VLOOKUP(A2044,'Cadastro-Estoque'!A:J,2,FALSE)))</f>
        <v/>
      </c>
      <c r="H2044" s="141" t="str">
        <f>IF(ISERROR(VLOOKUP(A2044,'Cadastro-Estoque'!A:J,1,FALSE)),"",VLOOKUP(A2044,'Cadastro-Estoque'!A:J,3,FALSE))</f>
        <v/>
      </c>
    </row>
    <row r="2045" spans="5:8">
      <c r="E2045" s="140" t="str">
        <f t="shared" si="31"/>
        <v/>
      </c>
      <c r="F2045" s="141" t="str">
        <f>IF(ISERROR(VLOOKUP(A2045,'Cadastro-Estoque'!A:J,1,FALSE)),"",VLOOKUP(A2045,'Cadastro-Estoque'!A:J,4,FALSE))</f>
        <v/>
      </c>
      <c r="G2045" s="141" t="str">
        <f>IF(ISBLANK(A2045),"",IF(ISERROR(VLOOKUP(A2045,'Cadastro-Estoque'!A:J,1,FALSE)),"Produto não cadastrado",VLOOKUP(A2045,'Cadastro-Estoque'!A:J,2,FALSE)))</f>
        <v/>
      </c>
      <c r="H2045" s="141" t="str">
        <f>IF(ISERROR(VLOOKUP(A2045,'Cadastro-Estoque'!A:J,1,FALSE)),"",VLOOKUP(A2045,'Cadastro-Estoque'!A:J,3,FALSE))</f>
        <v/>
      </c>
    </row>
    <row r="2046" spans="5:8">
      <c r="E2046" s="140" t="str">
        <f t="shared" si="31"/>
        <v/>
      </c>
      <c r="F2046" s="141" t="str">
        <f>IF(ISERROR(VLOOKUP(A2046,'Cadastro-Estoque'!A:J,1,FALSE)),"",VLOOKUP(A2046,'Cadastro-Estoque'!A:J,4,FALSE))</f>
        <v/>
      </c>
      <c r="G2046" s="141" t="str">
        <f>IF(ISBLANK(A2046),"",IF(ISERROR(VLOOKUP(A2046,'Cadastro-Estoque'!A:J,1,FALSE)),"Produto não cadastrado",VLOOKUP(A2046,'Cadastro-Estoque'!A:J,2,FALSE)))</f>
        <v/>
      </c>
      <c r="H2046" s="141" t="str">
        <f>IF(ISERROR(VLOOKUP(A2046,'Cadastro-Estoque'!A:J,1,FALSE)),"",VLOOKUP(A2046,'Cadastro-Estoque'!A:J,3,FALSE))</f>
        <v/>
      </c>
    </row>
    <row r="2047" spans="5:8">
      <c r="E2047" s="140" t="str">
        <f t="shared" si="31"/>
        <v/>
      </c>
      <c r="F2047" s="141" t="str">
        <f>IF(ISERROR(VLOOKUP(A2047,'Cadastro-Estoque'!A:J,1,FALSE)),"",VLOOKUP(A2047,'Cadastro-Estoque'!A:J,4,FALSE))</f>
        <v/>
      </c>
      <c r="G2047" s="141" t="str">
        <f>IF(ISBLANK(A2047),"",IF(ISERROR(VLOOKUP(A2047,'Cadastro-Estoque'!A:J,1,FALSE)),"Produto não cadastrado",VLOOKUP(A2047,'Cadastro-Estoque'!A:J,2,FALSE)))</f>
        <v/>
      </c>
      <c r="H2047" s="141" t="str">
        <f>IF(ISERROR(VLOOKUP(A2047,'Cadastro-Estoque'!A:J,1,FALSE)),"",VLOOKUP(A2047,'Cadastro-Estoque'!A:J,3,FALSE))</f>
        <v/>
      </c>
    </row>
    <row r="2048" spans="5:8">
      <c r="E2048" s="140" t="str">
        <f t="shared" si="31"/>
        <v/>
      </c>
      <c r="F2048" s="141" t="str">
        <f>IF(ISERROR(VLOOKUP(A2048,'Cadastro-Estoque'!A:J,1,FALSE)),"",VLOOKUP(A2048,'Cadastro-Estoque'!A:J,4,FALSE))</f>
        <v/>
      </c>
      <c r="G2048" s="141" t="str">
        <f>IF(ISBLANK(A2048),"",IF(ISERROR(VLOOKUP(A2048,'Cadastro-Estoque'!A:J,1,FALSE)),"Produto não cadastrado",VLOOKUP(A2048,'Cadastro-Estoque'!A:J,2,FALSE)))</f>
        <v/>
      </c>
      <c r="H2048" s="141" t="str">
        <f>IF(ISERROR(VLOOKUP(A2048,'Cadastro-Estoque'!A:J,1,FALSE)),"",VLOOKUP(A2048,'Cadastro-Estoque'!A:J,3,FALSE))</f>
        <v/>
      </c>
    </row>
    <row r="2049" spans="5:8">
      <c r="E2049" s="140" t="str">
        <f t="shared" si="31"/>
        <v/>
      </c>
      <c r="F2049" s="141" t="str">
        <f>IF(ISERROR(VLOOKUP(A2049,'Cadastro-Estoque'!A:J,1,FALSE)),"",VLOOKUP(A2049,'Cadastro-Estoque'!A:J,4,FALSE))</f>
        <v/>
      </c>
      <c r="G2049" s="141" t="str">
        <f>IF(ISBLANK(A2049),"",IF(ISERROR(VLOOKUP(A2049,'Cadastro-Estoque'!A:J,1,FALSE)),"Produto não cadastrado",VLOOKUP(A2049,'Cadastro-Estoque'!A:J,2,FALSE)))</f>
        <v/>
      </c>
      <c r="H2049" s="141" t="str">
        <f>IF(ISERROR(VLOOKUP(A2049,'Cadastro-Estoque'!A:J,1,FALSE)),"",VLOOKUP(A2049,'Cadastro-Estoque'!A:J,3,FALSE))</f>
        <v/>
      </c>
    </row>
    <row r="2050" spans="5:8">
      <c r="E2050" s="140" t="str">
        <f t="shared" si="31"/>
        <v/>
      </c>
      <c r="F2050" s="141" t="str">
        <f>IF(ISERROR(VLOOKUP(A2050,'Cadastro-Estoque'!A:J,1,FALSE)),"",VLOOKUP(A2050,'Cadastro-Estoque'!A:J,4,FALSE))</f>
        <v/>
      </c>
      <c r="G2050" s="141" t="str">
        <f>IF(ISBLANK(A2050),"",IF(ISERROR(VLOOKUP(A2050,'Cadastro-Estoque'!A:J,1,FALSE)),"Produto não cadastrado",VLOOKUP(A2050,'Cadastro-Estoque'!A:J,2,FALSE)))</f>
        <v/>
      </c>
      <c r="H2050" s="141" t="str">
        <f>IF(ISERROR(VLOOKUP(A2050,'Cadastro-Estoque'!A:J,1,FALSE)),"",VLOOKUP(A2050,'Cadastro-Estoque'!A:J,3,FALSE))</f>
        <v/>
      </c>
    </row>
    <row r="2051" spans="5:8">
      <c r="E2051" s="140" t="str">
        <f t="shared" si="31"/>
        <v/>
      </c>
      <c r="F2051" s="141" t="str">
        <f>IF(ISERROR(VLOOKUP(A2051,'Cadastro-Estoque'!A:J,1,FALSE)),"",VLOOKUP(A2051,'Cadastro-Estoque'!A:J,4,FALSE))</f>
        <v/>
      </c>
      <c r="G2051" s="141" t="str">
        <f>IF(ISBLANK(A2051),"",IF(ISERROR(VLOOKUP(A2051,'Cadastro-Estoque'!A:J,1,FALSE)),"Produto não cadastrado",VLOOKUP(A2051,'Cadastro-Estoque'!A:J,2,FALSE)))</f>
        <v/>
      </c>
      <c r="H2051" s="141" t="str">
        <f>IF(ISERROR(VLOOKUP(A2051,'Cadastro-Estoque'!A:J,1,FALSE)),"",VLOOKUP(A2051,'Cadastro-Estoque'!A:J,3,FALSE))</f>
        <v/>
      </c>
    </row>
    <row r="2052" spans="5:8">
      <c r="E2052" s="140" t="str">
        <f t="shared" ref="E2052:E2115" si="32">IF(ISBLANK(A2052),"",C2052*D2052)</f>
        <v/>
      </c>
      <c r="F2052" s="141" t="str">
        <f>IF(ISERROR(VLOOKUP(A2052,'Cadastro-Estoque'!A:J,1,FALSE)),"",VLOOKUP(A2052,'Cadastro-Estoque'!A:J,4,FALSE))</f>
        <v/>
      </c>
      <c r="G2052" s="141" t="str">
        <f>IF(ISBLANK(A2052),"",IF(ISERROR(VLOOKUP(A2052,'Cadastro-Estoque'!A:J,1,FALSE)),"Produto não cadastrado",VLOOKUP(A2052,'Cadastro-Estoque'!A:J,2,FALSE)))</f>
        <v/>
      </c>
      <c r="H2052" s="141" t="str">
        <f>IF(ISERROR(VLOOKUP(A2052,'Cadastro-Estoque'!A:J,1,FALSE)),"",VLOOKUP(A2052,'Cadastro-Estoque'!A:J,3,FALSE))</f>
        <v/>
      </c>
    </row>
    <row r="2053" spans="5:8">
      <c r="E2053" s="140" t="str">
        <f t="shared" si="32"/>
        <v/>
      </c>
      <c r="F2053" s="141" t="str">
        <f>IF(ISERROR(VLOOKUP(A2053,'Cadastro-Estoque'!A:J,1,FALSE)),"",VLOOKUP(A2053,'Cadastro-Estoque'!A:J,4,FALSE))</f>
        <v/>
      </c>
      <c r="G2053" s="141" t="str">
        <f>IF(ISBLANK(A2053),"",IF(ISERROR(VLOOKUP(A2053,'Cadastro-Estoque'!A:J,1,FALSE)),"Produto não cadastrado",VLOOKUP(A2053,'Cadastro-Estoque'!A:J,2,FALSE)))</f>
        <v/>
      </c>
      <c r="H2053" s="141" t="str">
        <f>IF(ISERROR(VLOOKUP(A2053,'Cadastro-Estoque'!A:J,1,FALSE)),"",VLOOKUP(A2053,'Cadastro-Estoque'!A:J,3,FALSE))</f>
        <v/>
      </c>
    </row>
    <row r="2054" spans="5:8">
      <c r="E2054" s="140" t="str">
        <f t="shared" si="32"/>
        <v/>
      </c>
      <c r="F2054" s="141" t="str">
        <f>IF(ISERROR(VLOOKUP(A2054,'Cadastro-Estoque'!A:J,1,FALSE)),"",VLOOKUP(A2054,'Cadastro-Estoque'!A:J,4,FALSE))</f>
        <v/>
      </c>
      <c r="G2054" s="141" t="str">
        <f>IF(ISBLANK(A2054),"",IF(ISERROR(VLOOKUP(A2054,'Cadastro-Estoque'!A:J,1,FALSE)),"Produto não cadastrado",VLOOKUP(A2054,'Cadastro-Estoque'!A:J,2,FALSE)))</f>
        <v/>
      </c>
      <c r="H2054" s="141" t="str">
        <f>IF(ISERROR(VLOOKUP(A2054,'Cadastro-Estoque'!A:J,1,FALSE)),"",VLOOKUP(A2054,'Cadastro-Estoque'!A:J,3,FALSE))</f>
        <v/>
      </c>
    </row>
    <row r="2055" spans="5:8">
      <c r="E2055" s="140" t="str">
        <f t="shared" si="32"/>
        <v/>
      </c>
      <c r="F2055" s="141" t="str">
        <f>IF(ISERROR(VLOOKUP(A2055,'Cadastro-Estoque'!A:J,1,FALSE)),"",VLOOKUP(A2055,'Cadastro-Estoque'!A:J,4,FALSE))</f>
        <v/>
      </c>
      <c r="G2055" s="141" t="str">
        <f>IF(ISBLANK(A2055),"",IF(ISERROR(VLOOKUP(A2055,'Cadastro-Estoque'!A:J,1,FALSE)),"Produto não cadastrado",VLOOKUP(A2055,'Cadastro-Estoque'!A:J,2,FALSE)))</f>
        <v/>
      </c>
      <c r="H2055" s="141" t="str">
        <f>IF(ISERROR(VLOOKUP(A2055,'Cadastro-Estoque'!A:J,1,FALSE)),"",VLOOKUP(A2055,'Cadastro-Estoque'!A:J,3,FALSE))</f>
        <v/>
      </c>
    </row>
    <row r="2056" spans="5:8">
      <c r="E2056" s="140" t="str">
        <f t="shared" si="32"/>
        <v/>
      </c>
      <c r="F2056" s="141" t="str">
        <f>IF(ISERROR(VLOOKUP(A2056,'Cadastro-Estoque'!A:J,1,FALSE)),"",VLOOKUP(A2056,'Cadastro-Estoque'!A:J,4,FALSE))</f>
        <v/>
      </c>
      <c r="G2056" s="141" t="str">
        <f>IF(ISBLANK(A2056),"",IF(ISERROR(VLOOKUP(A2056,'Cadastro-Estoque'!A:J,1,FALSE)),"Produto não cadastrado",VLOOKUP(A2056,'Cadastro-Estoque'!A:J,2,FALSE)))</f>
        <v/>
      </c>
      <c r="H2056" s="141" t="str">
        <f>IF(ISERROR(VLOOKUP(A2056,'Cadastro-Estoque'!A:J,1,FALSE)),"",VLOOKUP(A2056,'Cadastro-Estoque'!A:J,3,FALSE))</f>
        <v/>
      </c>
    </row>
    <row r="2057" spans="5:8">
      <c r="E2057" s="140" t="str">
        <f t="shared" si="32"/>
        <v/>
      </c>
      <c r="F2057" s="141" t="str">
        <f>IF(ISERROR(VLOOKUP(A2057,'Cadastro-Estoque'!A:J,1,FALSE)),"",VLOOKUP(A2057,'Cadastro-Estoque'!A:J,4,FALSE))</f>
        <v/>
      </c>
      <c r="G2057" s="141" t="str">
        <f>IF(ISBLANK(A2057),"",IF(ISERROR(VLOOKUP(A2057,'Cadastro-Estoque'!A:J,1,FALSE)),"Produto não cadastrado",VLOOKUP(A2057,'Cadastro-Estoque'!A:J,2,FALSE)))</f>
        <v/>
      </c>
      <c r="H2057" s="141" t="str">
        <f>IF(ISERROR(VLOOKUP(A2057,'Cadastro-Estoque'!A:J,1,FALSE)),"",VLOOKUP(A2057,'Cadastro-Estoque'!A:J,3,FALSE))</f>
        <v/>
      </c>
    </row>
    <row r="2058" spans="5:8">
      <c r="E2058" s="140" t="str">
        <f t="shared" si="32"/>
        <v/>
      </c>
      <c r="F2058" s="141" t="str">
        <f>IF(ISERROR(VLOOKUP(A2058,'Cadastro-Estoque'!A:J,1,FALSE)),"",VLOOKUP(A2058,'Cadastro-Estoque'!A:J,4,FALSE))</f>
        <v/>
      </c>
      <c r="G2058" s="141" t="str">
        <f>IF(ISBLANK(A2058),"",IF(ISERROR(VLOOKUP(A2058,'Cadastro-Estoque'!A:J,1,FALSE)),"Produto não cadastrado",VLOOKUP(A2058,'Cadastro-Estoque'!A:J,2,FALSE)))</f>
        <v/>
      </c>
      <c r="H2058" s="141" t="str">
        <f>IF(ISERROR(VLOOKUP(A2058,'Cadastro-Estoque'!A:J,1,FALSE)),"",VLOOKUP(A2058,'Cadastro-Estoque'!A:J,3,FALSE))</f>
        <v/>
      </c>
    </row>
    <row r="2059" spans="5:8">
      <c r="E2059" s="140" t="str">
        <f t="shared" si="32"/>
        <v/>
      </c>
      <c r="F2059" s="141" t="str">
        <f>IF(ISERROR(VLOOKUP(A2059,'Cadastro-Estoque'!A:J,1,FALSE)),"",VLOOKUP(A2059,'Cadastro-Estoque'!A:J,4,FALSE))</f>
        <v/>
      </c>
      <c r="G2059" s="141" t="str">
        <f>IF(ISBLANK(A2059),"",IF(ISERROR(VLOOKUP(A2059,'Cadastro-Estoque'!A:J,1,FALSE)),"Produto não cadastrado",VLOOKUP(A2059,'Cadastro-Estoque'!A:J,2,FALSE)))</f>
        <v/>
      </c>
      <c r="H2059" s="141" t="str">
        <f>IF(ISERROR(VLOOKUP(A2059,'Cadastro-Estoque'!A:J,1,FALSE)),"",VLOOKUP(A2059,'Cadastro-Estoque'!A:J,3,FALSE))</f>
        <v/>
      </c>
    </row>
    <row r="2060" spans="5:8">
      <c r="E2060" s="140" t="str">
        <f t="shared" si="32"/>
        <v/>
      </c>
      <c r="F2060" s="141" t="str">
        <f>IF(ISERROR(VLOOKUP(A2060,'Cadastro-Estoque'!A:J,1,FALSE)),"",VLOOKUP(A2060,'Cadastro-Estoque'!A:J,4,FALSE))</f>
        <v/>
      </c>
      <c r="G2060" s="141" t="str">
        <f>IF(ISBLANK(A2060),"",IF(ISERROR(VLOOKUP(A2060,'Cadastro-Estoque'!A:J,1,FALSE)),"Produto não cadastrado",VLOOKUP(A2060,'Cadastro-Estoque'!A:J,2,FALSE)))</f>
        <v/>
      </c>
      <c r="H2060" s="141" t="str">
        <f>IF(ISERROR(VLOOKUP(A2060,'Cadastro-Estoque'!A:J,1,FALSE)),"",VLOOKUP(A2060,'Cadastro-Estoque'!A:J,3,FALSE))</f>
        <v/>
      </c>
    </row>
    <row r="2061" spans="5:8">
      <c r="E2061" s="140" t="str">
        <f t="shared" si="32"/>
        <v/>
      </c>
      <c r="F2061" s="141" t="str">
        <f>IF(ISERROR(VLOOKUP(A2061,'Cadastro-Estoque'!A:J,1,FALSE)),"",VLOOKUP(A2061,'Cadastro-Estoque'!A:J,4,FALSE))</f>
        <v/>
      </c>
      <c r="G2061" s="141" t="str">
        <f>IF(ISBLANK(A2061),"",IF(ISERROR(VLOOKUP(A2061,'Cadastro-Estoque'!A:J,1,FALSE)),"Produto não cadastrado",VLOOKUP(A2061,'Cadastro-Estoque'!A:J,2,FALSE)))</f>
        <v/>
      </c>
      <c r="H2061" s="141" t="str">
        <f>IF(ISERROR(VLOOKUP(A2061,'Cadastro-Estoque'!A:J,1,FALSE)),"",VLOOKUP(A2061,'Cadastro-Estoque'!A:J,3,FALSE))</f>
        <v/>
      </c>
    </row>
    <row r="2062" spans="5:8">
      <c r="E2062" s="140" t="str">
        <f t="shared" si="32"/>
        <v/>
      </c>
      <c r="F2062" s="141" t="str">
        <f>IF(ISERROR(VLOOKUP(A2062,'Cadastro-Estoque'!A:J,1,FALSE)),"",VLOOKUP(A2062,'Cadastro-Estoque'!A:J,4,FALSE))</f>
        <v/>
      </c>
      <c r="G2062" s="141" t="str">
        <f>IF(ISBLANK(A2062),"",IF(ISERROR(VLOOKUP(A2062,'Cadastro-Estoque'!A:J,1,FALSE)),"Produto não cadastrado",VLOOKUP(A2062,'Cadastro-Estoque'!A:J,2,FALSE)))</f>
        <v/>
      </c>
      <c r="H2062" s="141" t="str">
        <f>IF(ISERROR(VLOOKUP(A2062,'Cadastro-Estoque'!A:J,1,FALSE)),"",VLOOKUP(A2062,'Cadastro-Estoque'!A:J,3,FALSE))</f>
        <v/>
      </c>
    </row>
    <row r="2063" spans="5:8">
      <c r="E2063" s="140" t="str">
        <f t="shared" si="32"/>
        <v/>
      </c>
      <c r="F2063" s="141" t="str">
        <f>IF(ISERROR(VLOOKUP(A2063,'Cadastro-Estoque'!A:J,1,FALSE)),"",VLOOKUP(A2063,'Cadastro-Estoque'!A:J,4,FALSE))</f>
        <v/>
      </c>
      <c r="G2063" s="141" t="str">
        <f>IF(ISBLANK(A2063),"",IF(ISERROR(VLOOKUP(A2063,'Cadastro-Estoque'!A:J,1,FALSE)),"Produto não cadastrado",VLOOKUP(A2063,'Cadastro-Estoque'!A:J,2,FALSE)))</f>
        <v/>
      </c>
      <c r="H2063" s="141" t="str">
        <f>IF(ISERROR(VLOOKUP(A2063,'Cadastro-Estoque'!A:J,1,FALSE)),"",VLOOKUP(A2063,'Cadastro-Estoque'!A:J,3,FALSE))</f>
        <v/>
      </c>
    </row>
    <row r="2064" spans="5:8">
      <c r="E2064" s="140" t="str">
        <f t="shared" si="32"/>
        <v/>
      </c>
      <c r="F2064" s="141" t="str">
        <f>IF(ISERROR(VLOOKUP(A2064,'Cadastro-Estoque'!A:J,1,FALSE)),"",VLOOKUP(A2064,'Cadastro-Estoque'!A:J,4,FALSE))</f>
        <v/>
      </c>
      <c r="G2064" s="141" t="str">
        <f>IF(ISBLANK(A2064),"",IF(ISERROR(VLOOKUP(A2064,'Cadastro-Estoque'!A:J,1,FALSE)),"Produto não cadastrado",VLOOKUP(A2064,'Cadastro-Estoque'!A:J,2,FALSE)))</f>
        <v/>
      </c>
      <c r="H2064" s="141" t="str">
        <f>IF(ISERROR(VLOOKUP(A2064,'Cadastro-Estoque'!A:J,1,FALSE)),"",VLOOKUP(A2064,'Cadastro-Estoque'!A:J,3,FALSE))</f>
        <v/>
      </c>
    </row>
    <row r="2065" spans="5:8">
      <c r="E2065" s="140" t="str">
        <f t="shared" si="32"/>
        <v/>
      </c>
      <c r="F2065" s="141" t="str">
        <f>IF(ISERROR(VLOOKUP(A2065,'Cadastro-Estoque'!A:J,1,FALSE)),"",VLOOKUP(A2065,'Cadastro-Estoque'!A:J,4,FALSE))</f>
        <v/>
      </c>
      <c r="G2065" s="141" t="str">
        <f>IF(ISBLANK(A2065),"",IF(ISERROR(VLOOKUP(A2065,'Cadastro-Estoque'!A:J,1,FALSE)),"Produto não cadastrado",VLOOKUP(A2065,'Cadastro-Estoque'!A:J,2,FALSE)))</f>
        <v/>
      </c>
      <c r="H2065" s="141" t="str">
        <f>IF(ISERROR(VLOOKUP(A2065,'Cadastro-Estoque'!A:J,1,FALSE)),"",VLOOKUP(A2065,'Cadastro-Estoque'!A:J,3,FALSE))</f>
        <v/>
      </c>
    </row>
    <row r="2066" spans="5:8">
      <c r="E2066" s="140" t="str">
        <f t="shared" si="32"/>
        <v/>
      </c>
      <c r="F2066" s="141" t="str">
        <f>IF(ISERROR(VLOOKUP(A2066,'Cadastro-Estoque'!A:J,1,FALSE)),"",VLOOKUP(A2066,'Cadastro-Estoque'!A:J,4,FALSE))</f>
        <v/>
      </c>
      <c r="G2066" s="141" t="str">
        <f>IF(ISBLANK(A2066),"",IF(ISERROR(VLOOKUP(A2066,'Cadastro-Estoque'!A:J,1,FALSE)),"Produto não cadastrado",VLOOKUP(A2066,'Cadastro-Estoque'!A:J,2,FALSE)))</f>
        <v/>
      </c>
      <c r="H2066" s="141" t="str">
        <f>IF(ISERROR(VLOOKUP(A2066,'Cadastro-Estoque'!A:J,1,FALSE)),"",VLOOKUP(A2066,'Cadastro-Estoque'!A:J,3,FALSE))</f>
        <v/>
      </c>
    </row>
    <row r="2067" spans="5:8">
      <c r="E2067" s="140" t="str">
        <f t="shared" si="32"/>
        <v/>
      </c>
      <c r="F2067" s="141" t="str">
        <f>IF(ISERROR(VLOOKUP(A2067,'Cadastro-Estoque'!A:J,1,FALSE)),"",VLOOKUP(A2067,'Cadastro-Estoque'!A:J,4,FALSE))</f>
        <v/>
      </c>
      <c r="G2067" s="141" t="str">
        <f>IF(ISBLANK(A2067),"",IF(ISERROR(VLOOKUP(A2067,'Cadastro-Estoque'!A:J,1,FALSE)),"Produto não cadastrado",VLOOKUP(A2067,'Cadastro-Estoque'!A:J,2,FALSE)))</f>
        <v/>
      </c>
      <c r="H2067" s="141" t="str">
        <f>IF(ISERROR(VLOOKUP(A2067,'Cadastro-Estoque'!A:J,1,FALSE)),"",VLOOKUP(A2067,'Cadastro-Estoque'!A:J,3,FALSE))</f>
        <v/>
      </c>
    </row>
    <row r="2068" spans="5:8">
      <c r="E2068" s="140" t="str">
        <f t="shared" si="32"/>
        <v/>
      </c>
      <c r="F2068" s="141" t="str">
        <f>IF(ISERROR(VLOOKUP(A2068,'Cadastro-Estoque'!A:J,1,FALSE)),"",VLOOKUP(A2068,'Cadastro-Estoque'!A:J,4,FALSE))</f>
        <v/>
      </c>
      <c r="G2068" s="141" t="str">
        <f>IF(ISBLANK(A2068),"",IF(ISERROR(VLOOKUP(A2068,'Cadastro-Estoque'!A:J,1,FALSE)),"Produto não cadastrado",VLOOKUP(A2068,'Cadastro-Estoque'!A:J,2,FALSE)))</f>
        <v/>
      </c>
      <c r="H2068" s="141" t="str">
        <f>IF(ISERROR(VLOOKUP(A2068,'Cadastro-Estoque'!A:J,1,FALSE)),"",VLOOKUP(A2068,'Cadastro-Estoque'!A:J,3,FALSE))</f>
        <v/>
      </c>
    </row>
    <row r="2069" spans="5:8">
      <c r="E2069" s="140" t="str">
        <f t="shared" si="32"/>
        <v/>
      </c>
      <c r="F2069" s="141" t="str">
        <f>IF(ISERROR(VLOOKUP(A2069,'Cadastro-Estoque'!A:J,1,FALSE)),"",VLOOKUP(A2069,'Cadastro-Estoque'!A:J,4,FALSE))</f>
        <v/>
      </c>
      <c r="G2069" s="141" t="str">
        <f>IF(ISBLANK(A2069),"",IF(ISERROR(VLOOKUP(A2069,'Cadastro-Estoque'!A:J,1,FALSE)),"Produto não cadastrado",VLOOKUP(A2069,'Cadastro-Estoque'!A:J,2,FALSE)))</f>
        <v/>
      </c>
      <c r="H2069" s="141" t="str">
        <f>IF(ISERROR(VLOOKUP(A2069,'Cadastro-Estoque'!A:J,1,FALSE)),"",VLOOKUP(A2069,'Cadastro-Estoque'!A:J,3,FALSE))</f>
        <v/>
      </c>
    </row>
    <row r="2070" spans="5:8">
      <c r="E2070" s="140" t="str">
        <f t="shared" si="32"/>
        <v/>
      </c>
      <c r="F2070" s="141" t="str">
        <f>IF(ISERROR(VLOOKUP(A2070,'Cadastro-Estoque'!A:J,1,FALSE)),"",VLOOKUP(A2070,'Cadastro-Estoque'!A:J,4,FALSE))</f>
        <v/>
      </c>
      <c r="G2070" s="141" t="str">
        <f>IF(ISBLANK(A2070),"",IF(ISERROR(VLOOKUP(A2070,'Cadastro-Estoque'!A:J,1,FALSE)),"Produto não cadastrado",VLOOKUP(A2070,'Cadastro-Estoque'!A:J,2,FALSE)))</f>
        <v/>
      </c>
      <c r="H2070" s="141" t="str">
        <f>IF(ISERROR(VLOOKUP(A2070,'Cadastro-Estoque'!A:J,1,FALSE)),"",VLOOKUP(A2070,'Cadastro-Estoque'!A:J,3,FALSE))</f>
        <v/>
      </c>
    </row>
    <row r="2071" spans="5:8">
      <c r="E2071" s="140" t="str">
        <f t="shared" si="32"/>
        <v/>
      </c>
      <c r="F2071" s="141" t="str">
        <f>IF(ISERROR(VLOOKUP(A2071,'Cadastro-Estoque'!A:J,1,FALSE)),"",VLOOKUP(A2071,'Cadastro-Estoque'!A:J,4,FALSE))</f>
        <v/>
      </c>
      <c r="G2071" s="141" t="str">
        <f>IF(ISBLANK(A2071),"",IF(ISERROR(VLOOKUP(A2071,'Cadastro-Estoque'!A:J,1,FALSE)),"Produto não cadastrado",VLOOKUP(A2071,'Cadastro-Estoque'!A:J,2,FALSE)))</f>
        <v/>
      </c>
      <c r="H2071" s="141" t="str">
        <f>IF(ISERROR(VLOOKUP(A2071,'Cadastro-Estoque'!A:J,1,FALSE)),"",VLOOKUP(A2071,'Cadastro-Estoque'!A:J,3,FALSE))</f>
        <v/>
      </c>
    </row>
    <row r="2072" spans="5:8">
      <c r="E2072" s="140" t="str">
        <f t="shared" si="32"/>
        <v/>
      </c>
      <c r="F2072" s="141" t="str">
        <f>IF(ISERROR(VLOOKUP(A2072,'Cadastro-Estoque'!A:J,1,FALSE)),"",VLOOKUP(A2072,'Cadastro-Estoque'!A:J,4,FALSE))</f>
        <v/>
      </c>
      <c r="G2072" s="141" t="str">
        <f>IF(ISBLANK(A2072),"",IF(ISERROR(VLOOKUP(A2072,'Cadastro-Estoque'!A:J,1,FALSE)),"Produto não cadastrado",VLOOKUP(A2072,'Cadastro-Estoque'!A:J,2,FALSE)))</f>
        <v/>
      </c>
      <c r="H2072" s="141" t="str">
        <f>IF(ISERROR(VLOOKUP(A2072,'Cadastro-Estoque'!A:J,1,FALSE)),"",VLOOKUP(A2072,'Cadastro-Estoque'!A:J,3,FALSE))</f>
        <v/>
      </c>
    </row>
    <row r="2073" spans="5:8">
      <c r="E2073" s="140" t="str">
        <f t="shared" si="32"/>
        <v/>
      </c>
      <c r="F2073" s="141" t="str">
        <f>IF(ISERROR(VLOOKUP(A2073,'Cadastro-Estoque'!A:J,1,FALSE)),"",VLOOKUP(A2073,'Cadastro-Estoque'!A:J,4,FALSE))</f>
        <v/>
      </c>
      <c r="G2073" s="141" t="str">
        <f>IF(ISBLANK(A2073),"",IF(ISERROR(VLOOKUP(A2073,'Cadastro-Estoque'!A:J,1,FALSE)),"Produto não cadastrado",VLOOKUP(A2073,'Cadastro-Estoque'!A:J,2,FALSE)))</f>
        <v/>
      </c>
      <c r="H2073" s="141" t="str">
        <f>IF(ISERROR(VLOOKUP(A2073,'Cadastro-Estoque'!A:J,1,FALSE)),"",VLOOKUP(A2073,'Cadastro-Estoque'!A:J,3,FALSE))</f>
        <v/>
      </c>
    </row>
    <row r="2074" spans="5:8">
      <c r="E2074" s="140" t="str">
        <f t="shared" si="32"/>
        <v/>
      </c>
      <c r="F2074" s="141" t="str">
        <f>IF(ISERROR(VLOOKUP(A2074,'Cadastro-Estoque'!A:J,1,FALSE)),"",VLOOKUP(A2074,'Cadastro-Estoque'!A:J,4,FALSE))</f>
        <v/>
      </c>
      <c r="G2074" s="141" t="str">
        <f>IF(ISBLANK(A2074),"",IF(ISERROR(VLOOKUP(A2074,'Cadastro-Estoque'!A:J,1,FALSE)),"Produto não cadastrado",VLOOKUP(A2074,'Cadastro-Estoque'!A:J,2,FALSE)))</f>
        <v/>
      </c>
      <c r="H2074" s="141" t="str">
        <f>IF(ISERROR(VLOOKUP(A2074,'Cadastro-Estoque'!A:J,1,FALSE)),"",VLOOKUP(A2074,'Cadastro-Estoque'!A:J,3,FALSE))</f>
        <v/>
      </c>
    </row>
    <row r="2075" spans="5:8">
      <c r="E2075" s="140" t="str">
        <f t="shared" si="32"/>
        <v/>
      </c>
      <c r="F2075" s="141" t="str">
        <f>IF(ISERROR(VLOOKUP(A2075,'Cadastro-Estoque'!A:J,1,FALSE)),"",VLOOKUP(A2075,'Cadastro-Estoque'!A:J,4,FALSE))</f>
        <v/>
      </c>
      <c r="G2075" s="141" t="str">
        <f>IF(ISBLANK(A2075),"",IF(ISERROR(VLOOKUP(A2075,'Cadastro-Estoque'!A:J,1,FALSE)),"Produto não cadastrado",VLOOKUP(A2075,'Cadastro-Estoque'!A:J,2,FALSE)))</f>
        <v/>
      </c>
      <c r="H2075" s="141" t="str">
        <f>IF(ISERROR(VLOOKUP(A2075,'Cadastro-Estoque'!A:J,1,FALSE)),"",VLOOKUP(A2075,'Cadastro-Estoque'!A:J,3,FALSE))</f>
        <v/>
      </c>
    </row>
    <row r="2076" spans="5:8">
      <c r="E2076" s="140" t="str">
        <f t="shared" si="32"/>
        <v/>
      </c>
      <c r="F2076" s="141" t="str">
        <f>IF(ISERROR(VLOOKUP(A2076,'Cadastro-Estoque'!A:J,1,FALSE)),"",VLOOKUP(A2076,'Cadastro-Estoque'!A:J,4,FALSE))</f>
        <v/>
      </c>
      <c r="G2076" s="141" t="str">
        <f>IF(ISBLANK(A2076),"",IF(ISERROR(VLOOKUP(A2076,'Cadastro-Estoque'!A:J,1,FALSE)),"Produto não cadastrado",VLOOKUP(A2076,'Cadastro-Estoque'!A:J,2,FALSE)))</f>
        <v/>
      </c>
      <c r="H2076" s="141" t="str">
        <f>IF(ISERROR(VLOOKUP(A2076,'Cadastro-Estoque'!A:J,1,FALSE)),"",VLOOKUP(A2076,'Cadastro-Estoque'!A:J,3,FALSE))</f>
        <v/>
      </c>
    </row>
    <row r="2077" spans="5:8">
      <c r="E2077" s="140" t="str">
        <f t="shared" si="32"/>
        <v/>
      </c>
      <c r="F2077" s="141" t="str">
        <f>IF(ISERROR(VLOOKUP(A2077,'Cadastro-Estoque'!A:J,1,FALSE)),"",VLOOKUP(A2077,'Cadastro-Estoque'!A:J,4,FALSE))</f>
        <v/>
      </c>
      <c r="G2077" s="141" t="str">
        <f>IF(ISBLANK(A2077),"",IF(ISERROR(VLOOKUP(A2077,'Cadastro-Estoque'!A:J,1,FALSE)),"Produto não cadastrado",VLOOKUP(A2077,'Cadastro-Estoque'!A:J,2,FALSE)))</f>
        <v/>
      </c>
      <c r="H2077" s="141" t="str">
        <f>IF(ISERROR(VLOOKUP(A2077,'Cadastro-Estoque'!A:J,1,FALSE)),"",VLOOKUP(A2077,'Cadastro-Estoque'!A:J,3,FALSE))</f>
        <v/>
      </c>
    </row>
    <row r="2078" spans="5:8">
      <c r="E2078" s="140" t="str">
        <f t="shared" si="32"/>
        <v/>
      </c>
      <c r="F2078" s="141" t="str">
        <f>IF(ISERROR(VLOOKUP(A2078,'Cadastro-Estoque'!A:J,1,FALSE)),"",VLOOKUP(A2078,'Cadastro-Estoque'!A:J,4,FALSE))</f>
        <v/>
      </c>
      <c r="G2078" s="141" t="str">
        <f>IF(ISBLANK(A2078),"",IF(ISERROR(VLOOKUP(A2078,'Cadastro-Estoque'!A:J,1,FALSE)),"Produto não cadastrado",VLOOKUP(A2078,'Cadastro-Estoque'!A:J,2,FALSE)))</f>
        <v/>
      </c>
      <c r="H2078" s="141" t="str">
        <f>IF(ISERROR(VLOOKUP(A2078,'Cadastro-Estoque'!A:J,1,FALSE)),"",VLOOKUP(A2078,'Cadastro-Estoque'!A:J,3,FALSE))</f>
        <v/>
      </c>
    </row>
    <row r="2079" spans="5:8">
      <c r="E2079" s="140" t="str">
        <f t="shared" si="32"/>
        <v/>
      </c>
      <c r="F2079" s="141" t="str">
        <f>IF(ISERROR(VLOOKUP(A2079,'Cadastro-Estoque'!A:J,1,FALSE)),"",VLOOKUP(A2079,'Cadastro-Estoque'!A:J,4,FALSE))</f>
        <v/>
      </c>
      <c r="G2079" s="141" t="str">
        <f>IF(ISBLANK(A2079),"",IF(ISERROR(VLOOKUP(A2079,'Cadastro-Estoque'!A:J,1,FALSE)),"Produto não cadastrado",VLOOKUP(A2079,'Cadastro-Estoque'!A:J,2,FALSE)))</f>
        <v/>
      </c>
      <c r="H2079" s="141" t="str">
        <f>IF(ISERROR(VLOOKUP(A2079,'Cadastro-Estoque'!A:J,1,FALSE)),"",VLOOKUP(A2079,'Cadastro-Estoque'!A:J,3,FALSE))</f>
        <v/>
      </c>
    </row>
    <row r="2080" spans="5:8">
      <c r="E2080" s="140" t="str">
        <f t="shared" si="32"/>
        <v/>
      </c>
      <c r="F2080" s="141" t="str">
        <f>IF(ISERROR(VLOOKUP(A2080,'Cadastro-Estoque'!A:J,1,FALSE)),"",VLOOKUP(A2080,'Cadastro-Estoque'!A:J,4,FALSE))</f>
        <v/>
      </c>
      <c r="G2080" s="141" t="str">
        <f>IF(ISBLANK(A2080),"",IF(ISERROR(VLOOKUP(A2080,'Cadastro-Estoque'!A:J,1,FALSE)),"Produto não cadastrado",VLOOKUP(A2080,'Cadastro-Estoque'!A:J,2,FALSE)))</f>
        <v/>
      </c>
      <c r="H2080" s="141" t="str">
        <f>IF(ISERROR(VLOOKUP(A2080,'Cadastro-Estoque'!A:J,1,FALSE)),"",VLOOKUP(A2080,'Cadastro-Estoque'!A:J,3,FALSE))</f>
        <v/>
      </c>
    </row>
    <row r="2081" spans="5:8">
      <c r="E2081" s="140" t="str">
        <f t="shared" si="32"/>
        <v/>
      </c>
      <c r="F2081" s="141" t="str">
        <f>IF(ISERROR(VLOOKUP(A2081,'Cadastro-Estoque'!A:J,1,FALSE)),"",VLOOKUP(A2081,'Cadastro-Estoque'!A:J,4,FALSE))</f>
        <v/>
      </c>
      <c r="G2081" s="141" t="str">
        <f>IF(ISBLANK(A2081),"",IF(ISERROR(VLOOKUP(A2081,'Cadastro-Estoque'!A:J,1,FALSE)),"Produto não cadastrado",VLOOKUP(A2081,'Cadastro-Estoque'!A:J,2,FALSE)))</f>
        <v/>
      </c>
      <c r="H2081" s="141" t="str">
        <f>IF(ISERROR(VLOOKUP(A2081,'Cadastro-Estoque'!A:J,1,FALSE)),"",VLOOKUP(A2081,'Cadastro-Estoque'!A:J,3,FALSE))</f>
        <v/>
      </c>
    </row>
    <row r="2082" spans="5:8">
      <c r="E2082" s="140" t="str">
        <f t="shared" si="32"/>
        <v/>
      </c>
      <c r="F2082" s="141" t="str">
        <f>IF(ISERROR(VLOOKUP(A2082,'Cadastro-Estoque'!A:J,1,FALSE)),"",VLOOKUP(A2082,'Cadastro-Estoque'!A:J,4,FALSE))</f>
        <v/>
      </c>
      <c r="G2082" s="141" t="str">
        <f>IF(ISBLANK(A2082),"",IF(ISERROR(VLOOKUP(A2082,'Cadastro-Estoque'!A:J,1,FALSE)),"Produto não cadastrado",VLOOKUP(A2082,'Cadastro-Estoque'!A:J,2,FALSE)))</f>
        <v/>
      </c>
      <c r="H2082" s="141" t="str">
        <f>IF(ISERROR(VLOOKUP(A2082,'Cadastro-Estoque'!A:J,1,FALSE)),"",VLOOKUP(A2082,'Cadastro-Estoque'!A:J,3,FALSE))</f>
        <v/>
      </c>
    </row>
    <row r="2083" spans="5:8">
      <c r="E2083" s="140" t="str">
        <f t="shared" si="32"/>
        <v/>
      </c>
      <c r="F2083" s="141" t="str">
        <f>IF(ISERROR(VLOOKUP(A2083,'Cadastro-Estoque'!A:J,1,FALSE)),"",VLOOKUP(A2083,'Cadastro-Estoque'!A:J,4,FALSE))</f>
        <v/>
      </c>
      <c r="G2083" s="141" t="str">
        <f>IF(ISBLANK(A2083),"",IF(ISERROR(VLOOKUP(A2083,'Cadastro-Estoque'!A:J,1,FALSE)),"Produto não cadastrado",VLOOKUP(A2083,'Cadastro-Estoque'!A:J,2,FALSE)))</f>
        <v/>
      </c>
      <c r="H2083" s="141" t="str">
        <f>IF(ISERROR(VLOOKUP(A2083,'Cadastro-Estoque'!A:J,1,FALSE)),"",VLOOKUP(A2083,'Cadastro-Estoque'!A:J,3,FALSE))</f>
        <v/>
      </c>
    </row>
    <row r="2084" spans="5:8">
      <c r="E2084" s="140" t="str">
        <f t="shared" si="32"/>
        <v/>
      </c>
      <c r="F2084" s="141" t="str">
        <f>IF(ISERROR(VLOOKUP(A2084,'Cadastro-Estoque'!A:J,1,FALSE)),"",VLOOKUP(A2084,'Cadastro-Estoque'!A:J,4,FALSE))</f>
        <v/>
      </c>
      <c r="G2084" s="141" t="str">
        <f>IF(ISBLANK(A2084),"",IF(ISERROR(VLOOKUP(A2084,'Cadastro-Estoque'!A:J,1,FALSE)),"Produto não cadastrado",VLOOKUP(A2084,'Cadastro-Estoque'!A:J,2,FALSE)))</f>
        <v/>
      </c>
      <c r="H2084" s="141" t="str">
        <f>IF(ISERROR(VLOOKUP(A2084,'Cadastro-Estoque'!A:J,1,FALSE)),"",VLOOKUP(A2084,'Cadastro-Estoque'!A:J,3,FALSE))</f>
        <v/>
      </c>
    </row>
    <row r="2085" spans="5:8">
      <c r="E2085" s="140" t="str">
        <f t="shared" si="32"/>
        <v/>
      </c>
      <c r="F2085" s="141" t="str">
        <f>IF(ISERROR(VLOOKUP(A2085,'Cadastro-Estoque'!A:J,1,FALSE)),"",VLOOKUP(A2085,'Cadastro-Estoque'!A:J,4,FALSE))</f>
        <v/>
      </c>
      <c r="G2085" s="141" t="str">
        <f>IF(ISBLANK(A2085),"",IF(ISERROR(VLOOKUP(A2085,'Cadastro-Estoque'!A:J,1,FALSE)),"Produto não cadastrado",VLOOKUP(A2085,'Cadastro-Estoque'!A:J,2,FALSE)))</f>
        <v/>
      </c>
      <c r="H2085" s="141" t="str">
        <f>IF(ISERROR(VLOOKUP(A2085,'Cadastro-Estoque'!A:J,1,FALSE)),"",VLOOKUP(A2085,'Cadastro-Estoque'!A:J,3,FALSE))</f>
        <v/>
      </c>
    </row>
    <row r="2086" spans="5:8">
      <c r="E2086" s="140" t="str">
        <f t="shared" si="32"/>
        <v/>
      </c>
      <c r="F2086" s="141" t="str">
        <f>IF(ISERROR(VLOOKUP(A2086,'Cadastro-Estoque'!A:J,1,FALSE)),"",VLOOKUP(A2086,'Cadastro-Estoque'!A:J,4,FALSE))</f>
        <v/>
      </c>
      <c r="G2086" s="141" t="str">
        <f>IF(ISBLANK(A2086),"",IF(ISERROR(VLOOKUP(A2086,'Cadastro-Estoque'!A:J,1,FALSE)),"Produto não cadastrado",VLOOKUP(A2086,'Cadastro-Estoque'!A:J,2,FALSE)))</f>
        <v/>
      </c>
      <c r="H2086" s="141" t="str">
        <f>IF(ISERROR(VLOOKUP(A2086,'Cadastro-Estoque'!A:J,1,FALSE)),"",VLOOKUP(A2086,'Cadastro-Estoque'!A:J,3,FALSE))</f>
        <v/>
      </c>
    </row>
    <row r="2087" spans="5:8">
      <c r="E2087" s="140" t="str">
        <f t="shared" si="32"/>
        <v/>
      </c>
      <c r="F2087" s="141" t="str">
        <f>IF(ISERROR(VLOOKUP(A2087,'Cadastro-Estoque'!A:J,1,FALSE)),"",VLOOKUP(A2087,'Cadastro-Estoque'!A:J,4,FALSE))</f>
        <v/>
      </c>
      <c r="G2087" s="141" t="str">
        <f>IF(ISBLANK(A2087),"",IF(ISERROR(VLOOKUP(A2087,'Cadastro-Estoque'!A:J,1,FALSE)),"Produto não cadastrado",VLOOKUP(A2087,'Cadastro-Estoque'!A:J,2,FALSE)))</f>
        <v/>
      </c>
      <c r="H2087" s="141" t="str">
        <f>IF(ISERROR(VLOOKUP(A2087,'Cadastro-Estoque'!A:J,1,FALSE)),"",VLOOKUP(A2087,'Cadastro-Estoque'!A:J,3,FALSE))</f>
        <v/>
      </c>
    </row>
    <row r="2088" spans="5:8">
      <c r="E2088" s="140" t="str">
        <f t="shared" si="32"/>
        <v/>
      </c>
      <c r="F2088" s="141" t="str">
        <f>IF(ISERROR(VLOOKUP(A2088,'Cadastro-Estoque'!A:J,1,FALSE)),"",VLOOKUP(A2088,'Cadastro-Estoque'!A:J,4,FALSE))</f>
        <v/>
      </c>
      <c r="G2088" s="141" t="str">
        <f>IF(ISBLANK(A2088),"",IF(ISERROR(VLOOKUP(A2088,'Cadastro-Estoque'!A:J,1,FALSE)),"Produto não cadastrado",VLOOKUP(A2088,'Cadastro-Estoque'!A:J,2,FALSE)))</f>
        <v/>
      </c>
      <c r="H2088" s="141" t="str">
        <f>IF(ISERROR(VLOOKUP(A2088,'Cadastro-Estoque'!A:J,1,FALSE)),"",VLOOKUP(A2088,'Cadastro-Estoque'!A:J,3,FALSE))</f>
        <v/>
      </c>
    </row>
    <row r="2089" spans="5:8">
      <c r="E2089" s="140" t="str">
        <f t="shared" si="32"/>
        <v/>
      </c>
      <c r="F2089" s="141" t="str">
        <f>IF(ISERROR(VLOOKUP(A2089,'Cadastro-Estoque'!A:J,1,FALSE)),"",VLOOKUP(A2089,'Cadastro-Estoque'!A:J,4,FALSE))</f>
        <v/>
      </c>
      <c r="G2089" s="141" t="str">
        <f>IF(ISBLANK(A2089),"",IF(ISERROR(VLOOKUP(A2089,'Cadastro-Estoque'!A:J,1,FALSE)),"Produto não cadastrado",VLOOKUP(A2089,'Cadastro-Estoque'!A:J,2,FALSE)))</f>
        <v/>
      </c>
      <c r="H2089" s="141" t="str">
        <f>IF(ISERROR(VLOOKUP(A2089,'Cadastro-Estoque'!A:J,1,FALSE)),"",VLOOKUP(A2089,'Cadastro-Estoque'!A:J,3,FALSE))</f>
        <v/>
      </c>
    </row>
    <row r="2090" spans="5:8">
      <c r="E2090" s="140" t="str">
        <f t="shared" si="32"/>
        <v/>
      </c>
      <c r="F2090" s="141" t="str">
        <f>IF(ISERROR(VLOOKUP(A2090,'Cadastro-Estoque'!A:J,1,FALSE)),"",VLOOKUP(A2090,'Cadastro-Estoque'!A:J,4,FALSE))</f>
        <v/>
      </c>
      <c r="G2090" s="141" t="str">
        <f>IF(ISBLANK(A2090),"",IF(ISERROR(VLOOKUP(A2090,'Cadastro-Estoque'!A:J,1,FALSE)),"Produto não cadastrado",VLOOKUP(A2090,'Cadastro-Estoque'!A:J,2,FALSE)))</f>
        <v/>
      </c>
      <c r="H2090" s="141" t="str">
        <f>IF(ISERROR(VLOOKUP(A2090,'Cadastro-Estoque'!A:J,1,FALSE)),"",VLOOKUP(A2090,'Cadastro-Estoque'!A:J,3,FALSE))</f>
        <v/>
      </c>
    </row>
    <row r="2091" spans="5:8">
      <c r="E2091" s="140" t="str">
        <f t="shared" si="32"/>
        <v/>
      </c>
      <c r="F2091" s="141" t="str">
        <f>IF(ISERROR(VLOOKUP(A2091,'Cadastro-Estoque'!A:J,1,FALSE)),"",VLOOKUP(A2091,'Cadastro-Estoque'!A:J,4,FALSE))</f>
        <v/>
      </c>
      <c r="G2091" s="141" t="str">
        <f>IF(ISBLANK(A2091),"",IF(ISERROR(VLOOKUP(A2091,'Cadastro-Estoque'!A:J,1,FALSE)),"Produto não cadastrado",VLOOKUP(A2091,'Cadastro-Estoque'!A:J,2,FALSE)))</f>
        <v/>
      </c>
      <c r="H2091" s="141" t="str">
        <f>IF(ISERROR(VLOOKUP(A2091,'Cadastro-Estoque'!A:J,1,FALSE)),"",VLOOKUP(A2091,'Cadastro-Estoque'!A:J,3,FALSE))</f>
        <v/>
      </c>
    </row>
    <row r="2092" spans="5:8">
      <c r="E2092" s="140" t="str">
        <f t="shared" si="32"/>
        <v/>
      </c>
      <c r="F2092" s="141" t="str">
        <f>IF(ISERROR(VLOOKUP(A2092,'Cadastro-Estoque'!A:J,1,FALSE)),"",VLOOKUP(A2092,'Cadastro-Estoque'!A:J,4,FALSE))</f>
        <v/>
      </c>
      <c r="G2092" s="141" t="str">
        <f>IF(ISBLANK(A2092),"",IF(ISERROR(VLOOKUP(A2092,'Cadastro-Estoque'!A:J,1,FALSE)),"Produto não cadastrado",VLOOKUP(A2092,'Cadastro-Estoque'!A:J,2,FALSE)))</f>
        <v/>
      </c>
      <c r="H2092" s="141" t="str">
        <f>IF(ISERROR(VLOOKUP(A2092,'Cadastro-Estoque'!A:J,1,FALSE)),"",VLOOKUP(A2092,'Cadastro-Estoque'!A:J,3,FALSE))</f>
        <v/>
      </c>
    </row>
    <row r="2093" spans="5:8">
      <c r="E2093" s="140" t="str">
        <f t="shared" si="32"/>
        <v/>
      </c>
      <c r="F2093" s="141" t="str">
        <f>IF(ISERROR(VLOOKUP(A2093,'Cadastro-Estoque'!A:J,1,FALSE)),"",VLOOKUP(A2093,'Cadastro-Estoque'!A:J,4,FALSE))</f>
        <v/>
      </c>
      <c r="G2093" s="141" t="str">
        <f>IF(ISBLANK(A2093),"",IF(ISERROR(VLOOKUP(A2093,'Cadastro-Estoque'!A:J,1,FALSE)),"Produto não cadastrado",VLOOKUP(A2093,'Cadastro-Estoque'!A:J,2,FALSE)))</f>
        <v/>
      </c>
      <c r="H2093" s="141" t="str">
        <f>IF(ISERROR(VLOOKUP(A2093,'Cadastro-Estoque'!A:J,1,FALSE)),"",VLOOKUP(A2093,'Cadastro-Estoque'!A:J,3,FALSE))</f>
        <v/>
      </c>
    </row>
    <row r="2094" spans="5:8">
      <c r="E2094" s="140" t="str">
        <f t="shared" si="32"/>
        <v/>
      </c>
      <c r="F2094" s="141" t="str">
        <f>IF(ISERROR(VLOOKUP(A2094,'Cadastro-Estoque'!A:J,1,FALSE)),"",VLOOKUP(A2094,'Cadastro-Estoque'!A:J,4,FALSE))</f>
        <v/>
      </c>
      <c r="G2094" s="141" t="str">
        <f>IF(ISBLANK(A2094),"",IF(ISERROR(VLOOKUP(A2094,'Cadastro-Estoque'!A:J,1,FALSE)),"Produto não cadastrado",VLOOKUP(A2094,'Cadastro-Estoque'!A:J,2,FALSE)))</f>
        <v/>
      </c>
      <c r="H2094" s="141" t="str">
        <f>IF(ISERROR(VLOOKUP(A2094,'Cadastro-Estoque'!A:J,1,FALSE)),"",VLOOKUP(A2094,'Cadastro-Estoque'!A:J,3,FALSE))</f>
        <v/>
      </c>
    </row>
    <row r="2095" spans="5:8">
      <c r="E2095" s="140" t="str">
        <f t="shared" si="32"/>
        <v/>
      </c>
      <c r="F2095" s="141" t="str">
        <f>IF(ISERROR(VLOOKUP(A2095,'Cadastro-Estoque'!A:J,1,FALSE)),"",VLOOKUP(A2095,'Cadastro-Estoque'!A:J,4,FALSE))</f>
        <v/>
      </c>
      <c r="G2095" s="141" t="str">
        <f>IF(ISBLANK(A2095),"",IF(ISERROR(VLOOKUP(A2095,'Cadastro-Estoque'!A:J,1,FALSE)),"Produto não cadastrado",VLOOKUP(A2095,'Cadastro-Estoque'!A:J,2,FALSE)))</f>
        <v/>
      </c>
      <c r="H2095" s="141" t="str">
        <f>IF(ISERROR(VLOOKUP(A2095,'Cadastro-Estoque'!A:J,1,FALSE)),"",VLOOKUP(A2095,'Cadastro-Estoque'!A:J,3,FALSE))</f>
        <v/>
      </c>
    </row>
    <row r="2096" spans="5:8">
      <c r="E2096" s="140" t="str">
        <f t="shared" si="32"/>
        <v/>
      </c>
      <c r="F2096" s="141" t="str">
        <f>IF(ISERROR(VLOOKUP(A2096,'Cadastro-Estoque'!A:J,1,FALSE)),"",VLOOKUP(A2096,'Cadastro-Estoque'!A:J,4,FALSE))</f>
        <v/>
      </c>
      <c r="G2096" s="141" t="str">
        <f>IF(ISBLANK(A2096),"",IF(ISERROR(VLOOKUP(A2096,'Cadastro-Estoque'!A:J,1,FALSE)),"Produto não cadastrado",VLOOKUP(A2096,'Cadastro-Estoque'!A:J,2,FALSE)))</f>
        <v/>
      </c>
      <c r="H2096" s="141" t="str">
        <f>IF(ISERROR(VLOOKUP(A2096,'Cadastro-Estoque'!A:J,1,FALSE)),"",VLOOKUP(A2096,'Cadastro-Estoque'!A:J,3,FALSE))</f>
        <v/>
      </c>
    </row>
    <row r="2097" spans="5:8">
      <c r="E2097" s="140" t="str">
        <f t="shared" si="32"/>
        <v/>
      </c>
      <c r="F2097" s="141" t="str">
        <f>IF(ISERROR(VLOOKUP(A2097,'Cadastro-Estoque'!A:J,1,FALSE)),"",VLOOKUP(A2097,'Cadastro-Estoque'!A:J,4,FALSE))</f>
        <v/>
      </c>
      <c r="G2097" s="141" t="str">
        <f>IF(ISBLANK(A2097),"",IF(ISERROR(VLOOKUP(A2097,'Cadastro-Estoque'!A:J,1,FALSE)),"Produto não cadastrado",VLOOKUP(A2097,'Cadastro-Estoque'!A:J,2,FALSE)))</f>
        <v/>
      </c>
      <c r="H2097" s="141" t="str">
        <f>IF(ISERROR(VLOOKUP(A2097,'Cadastro-Estoque'!A:J,1,FALSE)),"",VLOOKUP(A2097,'Cadastro-Estoque'!A:J,3,FALSE))</f>
        <v/>
      </c>
    </row>
    <row r="2098" spans="5:8">
      <c r="E2098" s="140" t="str">
        <f t="shared" si="32"/>
        <v/>
      </c>
      <c r="F2098" s="141" t="str">
        <f>IF(ISERROR(VLOOKUP(A2098,'Cadastro-Estoque'!A:J,1,FALSE)),"",VLOOKUP(A2098,'Cadastro-Estoque'!A:J,4,FALSE))</f>
        <v/>
      </c>
      <c r="G2098" s="141" t="str">
        <f>IF(ISBLANK(A2098),"",IF(ISERROR(VLOOKUP(A2098,'Cadastro-Estoque'!A:J,1,FALSE)),"Produto não cadastrado",VLOOKUP(A2098,'Cadastro-Estoque'!A:J,2,FALSE)))</f>
        <v/>
      </c>
      <c r="H2098" s="141" t="str">
        <f>IF(ISERROR(VLOOKUP(A2098,'Cadastro-Estoque'!A:J,1,FALSE)),"",VLOOKUP(A2098,'Cadastro-Estoque'!A:J,3,FALSE))</f>
        <v/>
      </c>
    </row>
    <row r="2099" spans="5:8">
      <c r="E2099" s="140" t="str">
        <f t="shared" si="32"/>
        <v/>
      </c>
      <c r="F2099" s="141" t="str">
        <f>IF(ISERROR(VLOOKUP(A2099,'Cadastro-Estoque'!A:J,1,FALSE)),"",VLOOKUP(A2099,'Cadastro-Estoque'!A:J,4,FALSE))</f>
        <v/>
      </c>
      <c r="G2099" s="141" t="str">
        <f>IF(ISBLANK(A2099),"",IF(ISERROR(VLOOKUP(A2099,'Cadastro-Estoque'!A:J,1,FALSE)),"Produto não cadastrado",VLOOKUP(A2099,'Cadastro-Estoque'!A:J,2,FALSE)))</f>
        <v/>
      </c>
      <c r="H2099" s="141" t="str">
        <f>IF(ISERROR(VLOOKUP(A2099,'Cadastro-Estoque'!A:J,1,FALSE)),"",VLOOKUP(A2099,'Cadastro-Estoque'!A:J,3,FALSE))</f>
        <v/>
      </c>
    </row>
    <row r="2100" spans="5:8">
      <c r="E2100" s="140" t="str">
        <f t="shared" si="32"/>
        <v/>
      </c>
      <c r="F2100" s="141" t="str">
        <f>IF(ISERROR(VLOOKUP(A2100,'Cadastro-Estoque'!A:J,1,FALSE)),"",VLOOKUP(A2100,'Cadastro-Estoque'!A:J,4,FALSE))</f>
        <v/>
      </c>
      <c r="G2100" s="141" t="str">
        <f>IF(ISBLANK(A2100),"",IF(ISERROR(VLOOKUP(A2100,'Cadastro-Estoque'!A:J,1,FALSE)),"Produto não cadastrado",VLOOKUP(A2100,'Cadastro-Estoque'!A:J,2,FALSE)))</f>
        <v/>
      </c>
      <c r="H2100" s="141" t="str">
        <f>IF(ISERROR(VLOOKUP(A2100,'Cadastro-Estoque'!A:J,1,FALSE)),"",VLOOKUP(A2100,'Cadastro-Estoque'!A:J,3,FALSE))</f>
        <v/>
      </c>
    </row>
    <row r="2101" spans="5:8">
      <c r="E2101" s="140" t="str">
        <f t="shared" si="32"/>
        <v/>
      </c>
      <c r="F2101" s="141" t="str">
        <f>IF(ISERROR(VLOOKUP(A2101,'Cadastro-Estoque'!A:J,1,FALSE)),"",VLOOKUP(A2101,'Cadastro-Estoque'!A:J,4,FALSE))</f>
        <v/>
      </c>
      <c r="G2101" s="141" t="str">
        <f>IF(ISBLANK(A2101),"",IF(ISERROR(VLOOKUP(A2101,'Cadastro-Estoque'!A:J,1,FALSE)),"Produto não cadastrado",VLOOKUP(A2101,'Cadastro-Estoque'!A:J,2,FALSE)))</f>
        <v/>
      </c>
      <c r="H2101" s="141" t="str">
        <f>IF(ISERROR(VLOOKUP(A2101,'Cadastro-Estoque'!A:J,1,FALSE)),"",VLOOKUP(A2101,'Cadastro-Estoque'!A:J,3,FALSE))</f>
        <v/>
      </c>
    </row>
    <row r="2102" spans="5:8">
      <c r="E2102" s="140" t="str">
        <f t="shared" si="32"/>
        <v/>
      </c>
      <c r="F2102" s="141" t="str">
        <f>IF(ISERROR(VLOOKUP(A2102,'Cadastro-Estoque'!A:J,1,FALSE)),"",VLOOKUP(A2102,'Cadastro-Estoque'!A:J,4,FALSE))</f>
        <v/>
      </c>
      <c r="G2102" s="141" t="str">
        <f>IF(ISBLANK(A2102),"",IF(ISERROR(VLOOKUP(A2102,'Cadastro-Estoque'!A:J,1,FALSE)),"Produto não cadastrado",VLOOKUP(A2102,'Cadastro-Estoque'!A:J,2,FALSE)))</f>
        <v/>
      </c>
      <c r="H2102" s="141" t="str">
        <f>IF(ISERROR(VLOOKUP(A2102,'Cadastro-Estoque'!A:J,1,FALSE)),"",VLOOKUP(A2102,'Cadastro-Estoque'!A:J,3,FALSE))</f>
        <v/>
      </c>
    </row>
    <row r="2103" spans="5:8">
      <c r="E2103" s="140" t="str">
        <f t="shared" si="32"/>
        <v/>
      </c>
      <c r="F2103" s="141" t="str">
        <f>IF(ISERROR(VLOOKUP(A2103,'Cadastro-Estoque'!A:J,1,FALSE)),"",VLOOKUP(A2103,'Cadastro-Estoque'!A:J,4,FALSE))</f>
        <v/>
      </c>
      <c r="G2103" s="141" t="str">
        <f>IF(ISBLANK(A2103),"",IF(ISERROR(VLOOKUP(A2103,'Cadastro-Estoque'!A:J,1,FALSE)),"Produto não cadastrado",VLOOKUP(A2103,'Cadastro-Estoque'!A:J,2,FALSE)))</f>
        <v/>
      </c>
      <c r="H2103" s="141" t="str">
        <f>IF(ISERROR(VLOOKUP(A2103,'Cadastro-Estoque'!A:J,1,FALSE)),"",VLOOKUP(A2103,'Cadastro-Estoque'!A:J,3,FALSE))</f>
        <v/>
      </c>
    </row>
    <row r="2104" spans="5:8">
      <c r="E2104" s="140" t="str">
        <f t="shared" si="32"/>
        <v/>
      </c>
      <c r="F2104" s="141" t="str">
        <f>IF(ISERROR(VLOOKUP(A2104,'Cadastro-Estoque'!A:J,1,FALSE)),"",VLOOKUP(A2104,'Cadastro-Estoque'!A:J,4,FALSE))</f>
        <v/>
      </c>
      <c r="G2104" s="141" t="str">
        <f>IF(ISBLANK(A2104),"",IF(ISERROR(VLOOKUP(A2104,'Cadastro-Estoque'!A:J,1,FALSE)),"Produto não cadastrado",VLOOKUP(A2104,'Cadastro-Estoque'!A:J,2,FALSE)))</f>
        <v/>
      </c>
      <c r="H2104" s="141" t="str">
        <f>IF(ISERROR(VLOOKUP(A2104,'Cadastro-Estoque'!A:J,1,FALSE)),"",VLOOKUP(A2104,'Cadastro-Estoque'!A:J,3,FALSE))</f>
        <v/>
      </c>
    </row>
    <row r="2105" spans="5:8">
      <c r="E2105" s="140" t="str">
        <f t="shared" si="32"/>
        <v/>
      </c>
      <c r="F2105" s="141" t="str">
        <f>IF(ISERROR(VLOOKUP(A2105,'Cadastro-Estoque'!A:J,1,FALSE)),"",VLOOKUP(A2105,'Cadastro-Estoque'!A:J,4,FALSE))</f>
        <v/>
      </c>
      <c r="G2105" s="141" t="str">
        <f>IF(ISBLANK(A2105),"",IF(ISERROR(VLOOKUP(A2105,'Cadastro-Estoque'!A:J,1,FALSE)),"Produto não cadastrado",VLOOKUP(A2105,'Cadastro-Estoque'!A:J,2,FALSE)))</f>
        <v/>
      </c>
      <c r="H2105" s="141" t="str">
        <f>IF(ISERROR(VLOOKUP(A2105,'Cadastro-Estoque'!A:J,1,FALSE)),"",VLOOKUP(A2105,'Cadastro-Estoque'!A:J,3,FALSE))</f>
        <v/>
      </c>
    </row>
    <row r="2106" spans="5:8">
      <c r="E2106" s="140" t="str">
        <f t="shared" si="32"/>
        <v/>
      </c>
      <c r="F2106" s="141" t="str">
        <f>IF(ISERROR(VLOOKUP(A2106,'Cadastro-Estoque'!A:J,1,FALSE)),"",VLOOKUP(A2106,'Cadastro-Estoque'!A:J,4,FALSE))</f>
        <v/>
      </c>
      <c r="G2106" s="141" t="str">
        <f>IF(ISBLANK(A2106),"",IF(ISERROR(VLOOKUP(A2106,'Cadastro-Estoque'!A:J,1,FALSE)),"Produto não cadastrado",VLOOKUP(A2106,'Cadastro-Estoque'!A:J,2,FALSE)))</f>
        <v/>
      </c>
      <c r="H2106" s="141" t="str">
        <f>IF(ISERROR(VLOOKUP(A2106,'Cadastro-Estoque'!A:J,1,FALSE)),"",VLOOKUP(A2106,'Cadastro-Estoque'!A:J,3,FALSE))</f>
        <v/>
      </c>
    </row>
    <row r="2107" spans="5:8">
      <c r="E2107" s="140" t="str">
        <f t="shared" si="32"/>
        <v/>
      </c>
      <c r="F2107" s="141" t="str">
        <f>IF(ISERROR(VLOOKUP(A2107,'Cadastro-Estoque'!A:J,1,FALSE)),"",VLOOKUP(A2107,'Cadastro-Estoque'!A:J,4,FALSE))</f>
        <v/>
      </c>
      <c r="G2107" s="141" t="str">
        <f>IF(ISBLANK(A2107),"",IF(ISERROR(VLOOKUP(A2107,'Cadastro-Estoque'!A:J,1,FALSE)),"Produto não cadastrado",VLOOKUP(A2107,'Cadastro-Estoque'!A:J,2,FALSE)))</f>
        <v/>
      </c>
      <c r="H2107" s="141" t="str">
        <f>IF(ISERROR(VLOOKUP(A2107,'Cadastro-Estoque'!A:J,1,FALSE)),"",VLOOKUP(A2107,'Cadastro-Estoque'!A:J,3,FALSE))</f>
        <v/>
      </c>
    </row>
    <row r="2108" spans="5:8">
      <c r="E2108" s="140" t="str">
        <f t="shared" si="32"/>
        <v/>
      </c>
      <c r="F2108" s="141" t="str">
        <f>IF(ISERROR(VLOOKUP(A2108,'Cadastro-Estoque'!A:J,1,FALSE)),"",VLOOKUP(A2108,'Cadastro-Estoque'!A:J,4,FALSE))</f>
        <v/>
      </c>
      <c r="G2108" s="141" t="str">
        <f>IF(ISBLANK(A2108),"",IF(ISERROR(VLOOKUP(A2108,'Cadastro-Estoque'!A:J,1,FALSE)),"Produto não cadastrado",VLOOKUP(A2108,'Cadastro-Estoque'!A:J,2,FALSE)))</f>
        <v/>
      </c>
      <c r="H2108" s="141" t="str">
        <f>IF(ISERROR(VLOOKUP(A2108,'Cadastro-Estoque'!A:J,1,FALSE)),"",VLOOKUP(A2108,'Cadastro-Estoque'!A:J,3,FALSE))</f>
        <v/>
      </c>
    </row>
    <row r="2109" spans="5:8">
      <c r="E2109" s="140" t="str">
        <f t="shared" si="32"/>
        <v/>
      </c>
      <c r="F2109" s="141" t="str">
        <f>IF(ISERROR(VLOOKUP(A2109,'Cadastro-Estoque'!A:J,1,FALSE)),"",VLOOKUP(A2109,'Cadastro-Estoque'!A:J,4,FALSE))</f>
        <v/>
      </c>
      <c r="G2109" s="141" t="str">
        <f>IF(ISBLANK(A2109),"",IF(ISERROR(VLOOKUP(A2109,'Cadastro-Estoque'!A:J,1,FALSE)),"Produto não cadastrado",VLOOKUP(A2109,'Cadastro-Estoque'!A:J,2,FALSE)))</f>
        <v/>
      </c>
      <c r="H2109" s="141" t="str">
        <f>IF(ISERROR(VLOOKUP(A2109,'Cadastro-Estoque'!A:J,1,FALSE)),"",VLOOKUP(A2109,'Cadastro-Estoque'!A:J,3,FALSE))</f>
        <v/>
      </c>
    </row>
    <row r="2110" spans="5:8">
      <c r="E2110" s="140" t="str">
        <f t="shared" si="32"/>
        <v/>
      </c>
      <c r="F2110" s="141" t="str">
        <f>IF(ISERROR(VLOOKUP(A2110,'Cadastro-Estoque'!A:J,1,FALSE)),"",VLOOKUP(A2110,'Cadastro-Estoque'!A:J,4,FALSE))</f>
        <v/>
      </c>
      <c r="G2110" s="141" t="str">
        <f>IF(ISBLANK(A2110),"",IF(ISERROR(VLOOKUP(A2110,'Cadastro-Estoque'!A:J,1,FALSE)),"Produto não cadastrado",VLOOKUP(A2110,'Cadastro-Estoque'!A:J,2,FALSE)))</f>
        <v/>
      </c>
      <c r="H2110" s="141" t="str">
        <f>IF(ISERROR(VLOOKUP(A2110,'Cadastro-Estoque'!A:J,1,FALSE)),"",VLOOKUP(A2110,'Cadastro-Estoque'!A:J,3,FALSE))</f>
        <v/>
      </c>
    </row>
    <row r="2111" spans="5:8">
      <c r="E2111" s="140" t="str">
        <f t="shared" si="32"/>
        <v/>
      </c>
      <c r="F2111" s="141" t="str">
        <f>IF(ISERROR(VLOOKUP(A2111,'Cadastro-Estoque'!A:J,1,FALSE)),"",VLOOKUP(A2111,'Cadastro-Estoque'!A:J,4,FALSE))</f>
        <v/>
      </c>
      <c r="G2111" s="141" t="str">
        <f>IF(ISBLANK(A2111),"",IF(ISERROR(VLOOKUP(A2111,'Cadastro-Estoque'!A:J,1,FALSE)),"Produto não cadastrado",VLOOKUP(A2111,'Cadastro-Estoque'!A:J,2,FALSE)))</f>
        <v/>
      </c>
      <c r="H2111" s="141" t="str">
        <f>IF(ISERROR(VLOOKUP(A2111,'Cadastro-Estoque'!A:J,1,FALSE)),"",VLOOKUP(A2111,'Cadastro-Estoque'!A:J,3,FALSE))</f>
        <v/>
      </c>
    </row>
    <row r="2112" spans="5:8">
      <c r="E2112" s="140" t="str">
        <f t="shared" si="32"/>
        <v/>
      </c>
      <c r="F2112" s="141" t="str">
        <f>IF(ISERROR(VLOOKUP(A2112,'Cadastro-Estoque'!A:J,1,FALSE)),"",VLOOKUP(A2112,'Cadastro-Estoque'!A:J,4,FALSE))</f>
        <v/>
      </c>
      <c r="G2112" s="141" t="str">
        <f>IF(ISBLANK(A2112),"",IF(ISERROR(VLOOKUP(A2112,'Cadastro-Estoque'!A:J,1,FALSE)),"Produto não cadastrado",VLOOKUP(A2112,'Cadastro-Estoque'!A:J,2,FALSE)))</f>
        <v/>
      </c>
      <c r="H2112" s="141" t="str">
        <f>IF(ISERROR(VLOOKUP(A2112,'Cadastro-Estoque'!A:J,1,FALSE)),"",VLOOKUP(A2112,'Cadastro-Estoque'!A:J,3,FALSE))</f>
        <v/>
      </c>
    </row>
    <row r="2113" spans="5:8">
      <c r="E2113" s="140" t="str">
        <f t="shared" si="32"/>
        <v/>
      </c>
      <c r="F2113" s="141" t="str">
        <f>IF(ISERROR(VLOOKUP(A2113,'Cadastro-Estoque'!A:J,1,FALSE)),"",VLOOKUP(A2113,'Cadastro-Estoque'!A:J,4,FALSE))</f>
        <v/>
      </c>
      <c r="G2113" s="141" t="str">
        <f>IF(ISBLANK(A2113),"",IF(ISERROR(VLOOKUP(A2113,'Cadastro-Estoque'!A:J,1,FALSE)),"Produto não cadastrado",VLOOKUP(A2113,'Cadastro-Estoque'!A:J,2,FALSE)))</f>
        <v/>
      </c>
      <c r="H2113" s="141" t="str">
        <f>IF(ISERROR(VLOOKUP(A2113,'Cadastro-Estoque'!A:J,1,FALSE)),"",VLOOKUP(A2113,'Cadastro-Estoque'!A:J,3,FALSE))</f>
        <v/>
      </c>
    </row>
    <row r="2114" spans="5:8">
      <c r="E2114" s="140" t="str">
        <f t="shared" si="32"/>
        <v/>
      </c>
      <c r="F2114" s="141" t="str">
        <f>IF(ISERROR(VLOOKUP(A2114,'Cadastro-Estoque'!A:J,1,FALSE)),"",VLOOKUP(A2114,'Cadastro-Estoque'!A:J,4,FALSE))</f>
        <v/>
      </c>
      <c r="G2114" s="141" t="str">
        <f>IF(ISBLANK(A2114),"",IF(ISERROR(VLOOKUP(A2114,'Cadastro-Estoque'!A:J,1,FALSE)),"Produto não cadastrado",VLOOKUP(A2114,'Cadastro-Estoque'!A:J,2,FALSE)))</f>
        <v/>
      </c>
      <c r="H2114" s="141" t="str">
        <f>IF(ISERROR(VLOOKUP(A2114,'Cadastro-Estoque'!A:J,1,FALSE)),"",VLOOKUP(A2114,'Cadastro-Estoque'!A:J,3,FALSE))</f>
        <v/>
      </c>
    </row>
    <row r="2115" spans="5:8">
      <c r="E2115" s="140" t="str">
        <f t="shared" si="32"/>
        <v/>
      </c>
      <c r="F2115" s="141" t="str">
        <f>IF(ISERROR(VLOOKUP(A2115,'Cadastro-Estoque'!A:J,1,FALSE)),"",VLOOKUP(A2115,'Cadastro-Estoque'!A:J,4,FALSE))</f>
        <v/>
      </c>
      <c r="G2115" s="141" t="str">
        <f>IF(ISBLANK(A2115),"",IF(ISERROR(VLOOKUP(A2115,'Cadastro-Estoque'!A:J,1,FALSE)),"Produto não cadastrado",VLOOKUP(A2115,'Cadastro-Estoque'!A:J,2,FALSE)))</f>
        <v/>
      </c>
      <c r="H2115" s="141" t="str">
        <f>IF(ISERROR(VLOOKUP(A2115,'Cadastro-Estoque'!A:J,1,FALSE)),"",VLOOKUP(A2115,'Cadastro-Estoque'!A:J,3,FALSE))</f>
        <v/>
      </c>
    </row>
    <row r="2116" spans="5:8">
      <c r="E2116" s="140" t="str">
        <f t="shared" ref="E2116:E2179" si="33">IF(ISBLANK(A2116),"",C2116*D2116)</f>
        <v/>
      </c>
      <c r="F2116" s="141" t="str">
        <f>IF(ISERROR(VLOOKUP(A2116,'Cadastro-Estoque'!A:J,1,FALSE)),"",VLOOKUP(A2116,'Cadastro-Estoque'!A:J,4,FALSE))</f>
        <v/>
      </c>
      <c r="G2116" s="141" t="str">
        <f>IF(ISBLANK(A2116),"",IF(ISERROR(VLOOKUP(A2116,'Cadastro-Estoque'!A:J,1,FALSE)),"Produto não cadastrado",VLOOKUP(A2116,'Cadastro-Estoque'!A:J,2,FALSE)))</f>
        <v/>
      </c>
      <c r="H2116" s="141" t="str">
        <f>IF(ISERROR(VLOOKUP(A2116,'Cadastro-Estoque'!A:J,1,FALSE)),"",VLOOKUP(A2116,'Cadastro-Estoque'!A:J,3,FALSE))</f>
        <v/>
      </c>
    </row>
    <row r="2117" spans="5:8">
      <c r="E2117" s="140" t="str">
        <f t="shared" si="33"/>
        <v/>
      </c>
      <c r="F2117" s="141" t="str">
        <f>IF(ISERROR(VLOOKUP(A2117,'Cadastro-Estoque'!A:J,1,FALSE)),"",VLOOKUP(A2117,'Cadastro-Estoque'!A:J,4,FALSE))</f>
        <v/>
      </c>
      <c r="G2117" s="141" t="str">
        <f>IF(ISBLANK(A2117),"",IF(ISERROR(VLOOKUP(A2117,'Cadastro-Estoque'!A:J,1,FALSE)),"Produto não cadastrado",VLOOKUP(A2117,'Cadastro-Estoque'!A:J,2,FALSE)))</f>
        <v/>
      </c>
      <c r="H2117" s="141" t="str">
        <f>IF(ISERROR(VLOOKUP(A2117,'Cadastro-Estoque'!A:J,1,FALSE)),"",VLOOKUP(A2117,'Cadastro-Estoque'!A:J,3,FALSE))</f>
        <v/>
      </c>
    </row>
    <row r="2118" spans="5:8">
      <c r="E2118" s="140" t="str">
        <f t="shared" si="33"/>
        <v/>
      </c>
      <c r="F2118" s="141" t="str">
        <f>IF(ISERROR(VLOOKUP(A2118,'Cadastro-Estoque'!A:J,1,FALSE)),"",VLOOKUP(A2118,'Cadastro-Estoque'!A:J,4,FALSE))</f>
        <v/>
      </c>
      <c r="G2118" s="141" t="str">
        <f>IF(ISBLANK(A2118),"",IF(ISERROR(VLOOKUP(A2118,'Cadastro-Estoque'!A:J,1,FALSE)),"Produto não cadastrado",VLOOKUP(A2118,'Cadastro-Estoque'!A:J,2,FALSE)))</f>
        <v/>
      </c>
      <c r="H2118" s="141" t="str">
        <f>IF(ISERROR(VLOOKUP(A2118,'Cadastro-Estoque'!A:J,1,FALSE)),"",VLOOKUP(A2118,'Cadastro-Estoque'!A:J,3,FALSE))</f>
        <v/>
      </c>
    </row>
    <row r="2119" spans="5:8">
      <c r="E2119" s="140" t="str">
        <f t="shared" si="33"/>
        <v/>
      </c>
      <c r="F2119" s="141" t="str">
        <f>IF(ISERROR(VLOOKUP(A2119,'Cadastro-Estoque'!A:J,1,FALSE)),"",VLOOKUP(A2119,'Cadastro-Estoque'!A:J,4,FALSE))</f>
        <v/>
      </c>
      <c r="G2119" s="141" t="str">
        <f>IF(ISBLANK(A2119),"",IF(ISERROR(VLOOKUP(A2119,'Cadastro-Estoque'!A:J,1,FALSE)),"Produto não cadastrado",VLOOKUP(A2119,'Cadastro-Estoque'!A:J,2,FALSE)))</f>
        <v/>
      </c>
      <c r="H2119" s="141" t="str">
        <f>IF(ISERROR(VLOOKUP(A2119,'Cadastro-Estoque'!A:J,1,FALSE)),"",VLOOKUP(A2119,'Cadastro-Estoque'!A:J,3,FALSE))</f>
        <v/>
      </c>
    </row>
    <row r="2120" spans="5:8">
      <c r="E2120" s="140" t="str">
        <f t="shared" si="33"/>
        <v/>
      </c>
      <c r="F2120" s="141" t="str">
        <f>IF(ISERROR(VLOOKUP(A2120,'Cadastro-Estoque'!A:J,1,FALSE)),"",VLOOKUP(A2120,'Cadastro-Estoque'!A:J,4,FALSE))</f>
        <v/>
      </c>
      <c r="G2120" s="141" t="str">
        <f>IF(ISBLANK(A2120),"",IF(ISERROR(VLOOKUP(A2120,'Cadastro-Estoque'!A:J,1,FALSE)),"Produto não cadastrado",VLOOKUP(A2120,'Cadastro-Estoque'!A:J,2,FALSE)))</f>
        <v/>
      </c>
      <c r="H2120" s="141" t="str">
        <f>IF(ISERROR(VLOOKUP(A2120,'Cadastro-Estoque'!A:J,1,FALSE)),"",VLOOKUP(A2120,'Cadastro-Estoque'!A:J,3,FALSE))</f>
        <v/>
      </c>
    </row>
    <row r="2121" spans="5:8">
      <c r="E2121" s="140" t="str">
        <f t="shared" si="33"/>
        <v/>
      </c>
      <c r="F2121" s="141" t="str">
        <f>IF(ISERROR(VLOOKUP(A2121,'Cadastro-Estoque'!A:J,1,FALSE)),"",VLOOKUP(A2121,'Cadastro-Estoque'!A:J,4,FALSE))</f>
        <v/>
      </c>
      <c r="G2121" s="141" t="str">
        <f>IF(ISBLANK(A2121),"",IF(ISERROR(VLOOKUP(A2121,'Cadastro-Estoque'!A:J,1,FALSE)),"Produto não cadastrado",VLOOKUP(A2121,'Cadastro-Estoque'!A:J,2,FALSE)))</f>
        <v/>
      </c>
      <c r="H2121" s="141" t="str">
        <f>IF(ISERROR(VLOOKUP(A2121,'Cadastro-Estoque'!A:J,1,FALSE)),"",VLOOKUP(A2121,'Cadastro-Estoque'!A:J,3,FALSE))</f>
        <v/>
      </c>
    </row>
    <row r="2122" spans="5:8">
      <c r="E2122" s="140" t="str">
        <f t="shared" si="33"/>
        <v/>
      </c>
      <c r="F2122" s="141" t="str">
        <f>IF(ISERROR(VLOOKUP(A2122,'Cadastro-Estoque'!A:J,1,FALSE)),"",VLOOKUP(A2122,'Cadastro-Estoque'!A:J,4,FALSE))</f>
        <v/>
      </c>
      <c r="G2122" s="141" t="str">
        <f>IF(ISBLANK(A2122),"",IF(ISERROR(VLOOKUP(A2122,'Cadastro-Estoque'!A:J,1,FALSE)),"Produto não cadastrado",VLOOKUP(A2122,'Cadastro-Estoque'!A:J,2,FALSE)))</f>
        <v/>
      </c>
      <c r="H2122" s="141" t="str">
        <f>IF(ISERROR(VLOOKUP(A2122,'Cadastro-Estoque'!A:J,1,FALSE)),"",VLOOKUP(A2122,'Cadastro-Estoque'!A:J,3,FALSE))</f>
        <v/>
      </c>
    </row>
    <row r="2123" spans="5:8">
      <c r="E2123" s="140" t="str">
        <f t="shared" si="33"/>
        <v/>
      </c>
      <c r="F2123" s="141" t="str">
        <f>IF(ISERROR(VLOOKUP(A2123,'Cadastro-Estoque'!A:J,1,FALSE)),"",VLOOKUP(A2123,'Cadastro-Estoque'!A:J,4,FALSE))</f>
        <v/>
      </c>
      <c r="G2123" s="141" t="str">
        <f>IF(ISBLANK(A2123),"",IF(ISERROR(VLOOKUP(A2123,'Cadastro-Estoque'!A:J,1,FALSE)),"Produto não cadastrado",VLOOKUP(A2123,'Cadastro-Estoque'!A:J,2,FALSE)))</f>
        <v/>
      </c>
      <c r="H2123" s="141" t="str">
        <f>IF(ISERROR(VLOOKUP(A2123,'Cadastro-Estoque'!A:J,1,FALSE)),"",VLOOKUP(A2123,'Cadastro-Estoque'!A:J,3,FALSE))</f>
        <v/>
      </c>
    </row>
    <row r="2124" spans="5:8">
      <c r="E2124" s="140" t="str">
        <f t="shared" si="33"/>
        <v/>
      </c>
      <c r="F2124" s="141" t="str">
        <f>IF(ISERROR(VLOOKUP(A2124,'Cadastro-Estoque'!A:J,1,FALSE)),"",VLOOKUP(A2124,'Cadastro-Estoque'!A:J,4,FALSE))</f>
        <v/>
      </c>
      <c r="G2124" s="141" t="str">
        <f>IF(ISBLANK(A2124),"",IF(ISERROR(VLOOKUP(A2124,'Cadastro-Estoque'!A:J,1,FALSE)),"Produto não cadastrado",VLOOKUP(A2124,'Cadastro-Estoque'!A:J,2,FALSE)))</f>
        <v/>
      </c>
      <c r="H2124" s="141" t="str">
        <f>IF(ISERROR(VLOOKUP(A2124,'Cadastro-Estoque'!A:J,1,FALSE)),"",VLOOKUP(A2124,'Cadastro-Estoque'!A:J,3,FALSE))</f>
        <v/>
      </c>
    </row>
    <row r="2125" spans="5:8">
      <c r="E2125" s="140" t="str">
        <f t="shared" si="33"/>
        <v/>
      </c>
      <c r="F2125" s="141" t="str">
        <f>IF(ISERROR(VLOOKUP(A2125,'Cadastro-Estoque'!A:J,1,FALSE)),"",VLOOKUP(A2125,'Cadastro-Estoque'!A:J,4,FALSE))</f>
        <v/>
      </c>
      <c r="G2125" s="141" t="str">
        <f>IF(ISBLANK(A2125),"",IF(ISERROR(VLOOKUP(A2125,'Cadastro-Estoque'!A:J,1,FALSE)),"Produto não cadastrado",VLOOKUP(A2125,'Cadastro-Estoque'!A:J,2,FALSE)))</f>
        <v/>
      </c>
      <c r="H2125" s="141" t="str">
        <f>IF(ISERROR(VLOOKUP(A2125,'Cadastro-Estoque'!A:J,1,FALSE)),"",VLOOKUP(A2125,'Cadastro-Estoque'!A:J,3,FALSE))</f>
        <v/>
      </c>
    </row>
    <row r="2126" spans="5:8">
      <c r="E2126" s="140" t="str">
        <f t="shared" si="33"/>
        <v/>
      </c>
      <c r="F2126" s="141" t="str">
        <f>IF(ISERROR(VLOOKUP(A2126,'Cadastro-Estoque'!A:J,1,FALSE)),"",VLOOKUP(A2126,'Cadastro-Estoque'!A:J,4,FALSE))</f>
        <v/>
      </c>
      <c r="G2126" s="141" t="str">
        <f>IF(ISBLANK(A2126),"",IF(ISERROR(VLOOKUP(A2126,'Cadastro-Estoque'!A:J,1,FALSE)),"Produto não cadastrado",VLOOKUP(A2126,'Cadastro-Estoque'!A:J,2,FALSE)))</f>
        <v/>
      </c>
      <c r="H2126" s="141" t="str">
        <f>IF(ISERROR(VLOOKUP(A2126,'Cadastro-Estoque'!A:J,1,FALSE)),"",VLOOKUP(A2126,'Cadastro-Estoque'!A:J,3,FALSE))</f>
        <v/>
      </c>
    </row>
    <row r="2127" spans="5:8">
      <c r="E2127" s="140" t="str">
        <f t="shared" si="33"/>
        <v/>
      </c>
      <c r="F2127" s="141" t="str">
        <f>IF(ISERROR(VLOOKUP(A2127,'Cadastro-Estoque'!A:J,1,FALSE)),"",VLOOKUP(A2127,'Cadastro-Estoque'!A:J,4,FALSE))</f>
        <v/>
      </c>
      <c r="G2127" s="141" t="str">
        <f>IF(ISBLANK(A2127),"",IF(ISERROR(VLOOKUP(A2127,'Cadastro-Estoque'!A:J,1,FALSE)),"Produto não cadastrado",VLOOKUP(A2127,'Cadastro-Estoque'!A:J,2,FALSE)))</f>
        <v/>
      </c>
      <c r="H2127" s="141" t="str">
        <f>IF(ISERROR(VLOOKUP(A2127,'Cadastro-Estoque'!A:J,1,FALSE)),"",VLOOKUP(A2127,'Cadastro-Estoque'!A:J,3,FALSE))</f>
        <v/>
      </c>
    </row>
    <row r="2128" spans="5:8">
      <c r="E2128" s="140" t="str">
        <f t="shared" si="33"/>
        <v/>
      </c>
      <c r="F2128" s="141" t="str">
        <f>IF(ISERROR(VLOOKUP(A2128,'Cadastro-Estoque'!A:J,1,FALSE)),"",VLOOKUP(A2128,'Cadastro-Estoque'!A:J,4,FALSE))</f>
        <v/>
      </c>
      <c r="G2128" s="141" t="str">
        <f>IF(ISBLANK(A2128),"",IF(ISERROR(VLOOKUP(A2128,'Cadastro-Estoque'!A:J,1,FALSE)),"Produto não cadastrado",VLOOKUP(A2128,'Cadastro-Estoque'!A:J,2,FALSE)))</f>
        <v/>
      </c>
      <c r="H2128" s="141" t="str">
        <f>IF(ISERROR(VLOOKUP(A2128,'Cadastro-Estoque'!A:J,1,FALSE)),"",VLOOKUP(A2128,'Cadastro-Estoque'!A:J,3,FALSE))</f>
        <v/>
      </c>
    </row>
    <row r="2129" spans="5:8">
      <c r="E2129" s="140" t="str">
        <f t="shared" si="33"/>
        <v/>
      </c>
      <c r="F2129" s="141" t="str">
        <f>IF(ISERROR(VLOOKUP(A2129,'Cadastro-Estoque'!A:J,1,FALSE)),"",VLOOKUP(A2129,'Cadastro-Estoque'!A:J,4,FALSE))</f>
        <v/>
      </c>
      <c r="G2129" s="141" t="str">
        <f>IF(ISBLANK(A2129),"",IF(ISERROR(VLOOKUP(A2129,'Cadastro-Estoque'!A:J,1,FALSE)),"Produto não cadastrado",VLOOKUP(A2129,'Cadastro-Estoque'!A:J,2,FALSE)))</f>
        <v/>
      </c>
      <c r="H2129" s="141" t="str">
        <f>IF(ISERROR(VLOOKUP(A2129,'Cadastro-Estoque'!A:J,1,FALSE)),"",VLOOKUP(A2129,'Cadastro-Estoque'!A:J,3,FALSE))</f>
        <v/>
      </c>
    </row>
    <row r="2130" spans="5:8">
      <c r="E2130" s="140" t="str">
        <f t="shared" si="33"/>
        <v/>
      </c>
      <c r="F2130" s="141" t="str">
        <f>IF(ISERROR(VLOOKUP(A2130,'Cadastro-Estoque'!A:J,1,FALSE)),"",VLOOKUP(A2130,'Cadastro-Estoque'!A:J,4,FALSE))</f>
        <v/>
      </c>
      <c r="G2130" s="141" t="str">
        <f>IF(ISBLANK(A2130),"",IF(ISERROR(VLOOKUP(A2130,'Cadastro-Estoque'!A:J,1,FALSE)),"Produto não cadastrado",VLOOKUP(A2130,'Cadastro-Estoque'!A:J,2,FALSE)))</f>
        <v/>
      </c>
      <c r="H2130" s="141" t="str">
        <f>IF(ISERROR(VLOOKUP(A2130,'Cadastro-Estoque'!A:J,1,FALSE)),"",VLOOKUP(A2130,'Cadastro-Estoque'!A:J,3,FALSE))</f>
        <v/>
      </c>
    </row>
    <row r="2131" spans="5:8">
      <c r="E2131" s="140" t="str">
        <f t="shared" si="33"/>
        <v/>
      </c>
      <c r="F2131" s="141" t="str">
        <f>IF(ISERROR(VLOOKUP(A2131,'Cadastro-Estoque'!A:J,1,FALSE)),"",VLOOKUP(A2131,'Cadastro-Estoque'!A:J,4,FALSE))</f>
        <v/>
      </c>
      <c r="G2131" s="141" t="str">
        <f>IF(ISBLANK(A2131),"",IF(ISERROR(VLOOKUP(A2131,'Cadastro-Estoque'!A:J,1,FALSE)),"Produto não cadastrado",VLOOKUP(A2131,'Cadastro-Estoque'!A:J,2,FALSE)))</f>
        <v/>
      </c>
      <c r="H2131" s="141" t="str">
        <f>IF(ISERROR(VLOOKUP(A2131,'Cadastro-Estoque'!A:J,1,FALSE)),"",VLOOKUP(A2131,'Cadastro-Estoque'!A:J,3,FALSE))</f>
        <v/>
      </c>
    </row>
    <row r="2132" spans="5:8">
      <c r="E2132" s="140" t="str">
        <f t="shared" si="33"/>
        <v/>
      </c>
      <c r="F2132" s="141" t="str">
        <f>IF(ISERROR(VLOOKUP(A2132,'Cadastro-Estoque'!A:J,1,FALSE)),"",VLOOKUP(A2132,'Cadastro-Estoque'!A:J,4,FALSE))</f>
        <v/>
      </c>
      <c r="G2132" s="141" t="str">
        <f>IF(ISBLANK(A2132),"",IF(ISERROR(VLOOKUP(A2132,'Cadastro-Estoque'!A:J,1,FALSE)),"Produto não cadastrado",VLOOKUP(A2132,'Cadastro-Estoque'!A:J,2,FALSE)))</f>
        <v/>
      </c>
      <c r="H2132" s="141" t="str">
        <f>IF(ISERROR(VLOOKUP(A2132,'Cadastro-Estoque'!A:J,1,FALSE)),"",VLOOKUP(A2132,'Cadastro-Estoque'!A:J,3,FALSE))</f>
        <v/>
      </c>
    </row>
    <row r="2133" spans="5:8">
      <c r="E2133" s="140" t="str">
        <f t="shared" si="33"/>
        <v/>
      </c>
      <c r="F2133" s="141" t="str">
        <f>IF(ISERROR(VLOOKUP(A2133,'Cadastro-Estoque'!A:J,1,FALSE)),"",VLOOKUP(A2133,'Cadastro-Estoque'!A:J,4,FALSE))</f>
        <v/>
      </c>
      <c r="G2133" s="141" t="str">
        <f>IF(ISBLANK(A2133),"",IF(ISERROR(VLOOKUP(A2133,'Cadastro-Estoque'!A:J,1,FALSE)),"Produto não cadastrado",VLOOKUP(A2133,'Cadastro-Estoque'!A:J,2,FALSE)))</f>
        <v/>
      </c>
      <c r="H2133" s="141" t="str">
        <f>IF(ISERROR(VLOOKUP(A2133,'Cadastro-Estoque'!A:J,1,FALSE)),"",VLOOKUP(A2133,'Cadastro-Estoque'!A:J,3,FALSE))</f>
        <v/>
      </c>
    </row>
    <row r="2134" spans="5:8">
      <c r="E2134" s="140" t="str">
        <f t="shared" si="33"/>
        <v/>
      </c>
      <c r="F2134" s="141" t="str">
        <f>IF(ISERROR(VLOOKUP(A2134,'Cadastro-Estoque'!A:J,1,FALSE)),"",VLOOKUP(A2134,'Cadastro-Estoque'!A:J,4,FALSE))</f>
        <v/>
      </c>
      <c r="G2134" s="141" t="str">
        <f>IF(ISBLANK(A2134),"",IF(ISERROR(VLOOKUP(A2134,'Cadastro-Estoque'!A:J,1,FALSE)),"Produto não cadastrado",VLOOKUP(A2134,'Cadastro-Estoque'!A:J,2,FALSE)))</f>
        <v/>
      </c>
      <c r="H2134" s="141" t="str">
        <f>IF(ISERROR(VLOOKUP(A2134,'Cadastro-Estoque'!A:J,1,FALSE)),"",VLOOKUP(A2134,'Cadastro-Estoque'!A:J,3,FALSE))</f>
        <v/>
      </c>
    </row>
    <row r="2135" spans="5:8">
      <c r="E2135" s="140" t="str">
        <f t="shared" si="33"/>
        <v/>
      </c>
      <c r="F2135" s="141" t="str">
        <f>IF(ISERROR(VLOOKUP(A2135,'Cadastro-Estoque'!A:J,1,FALSE)),"",VLOOKUP(A2135,'Cadastro-Estoque'!A:J,4,FALSE))</f>
        <v/>
      </c>
      <c r="G2135" s="141" t="str">
        <f>IF(ISBLANK(A2135),"",IF(ISERROR(VLOOKUP(A2135,'Cadastro-Estoque'!A:J,1,FALSE)),"Produto não cadastrado",VLOOKUP(A2135,'Cadastro-Estoque'!A:J,2,FALSE)))</f>
        <v/>
      </c>
      <c r="H2135" s="141" t="str">
        <f>IF(ISERROR(VLOOKUP(A2135,'Cadastro-Estoque'!A:J,1,FALSE)),"",VLOOKUP(A2135,'Cadastro-Estoque'!A:J,3,FALSE))</f>
        <v/>
      </c>
    </row>
    <row r="2136" spans="5:8">
      <c r="E2136" s="140" t="str">
        <f t="shared" si="33"/>
        <v/>
      </c>
      <c r="F2136" s="141" t="str">
        <f>IF(ISERROR(VLOOKUP(A2136,'Cadastro-Estoque'!A:J,1,FALSE)),"",VLOOKUP(A2136,'Cadastro-Estoque'!A:J,4,FALSE))</f>
        <v/>
      </c>
      <c r="G2136" s="141" t="str">
        <f>IF(ISBLANK(A2136),"",IF(ISERROR(VLOOKUP(A2136,'Cadastro-Estoque'!A:J,1,FALSE)),"Produto não cadastrado",VLOOKUP(A2136,'Cadastro-Estoque'!A:J,2,FALSE)))</f>
        <v/>
      </c>
      <c r="H2136" s="141" t="str">
        <f>IF(ISERROR(VLOOKUP(A2136,'Cadastro-Estoque'!A:J,1,FALSE)),"",VLOOKUP(A2136,'Cadastro-Estoque'!A:J,3,FALSE))</f>
        <v/>
      </c>
    </row>
    <row r="2137" spans="5:8">
      <c r="E2137" s="140" t="str">
        <f t="shared" si="33"/>
        <v/>
      </c>
      <c r="F2137" s="141" t="str">
        <f>IF(ISERROR(VLOOKUP(A2137,'Cadastro-Estoque'!A:J,1,FALSE)),"",VLOOKUP(A2137,'Cadastro-Estoque'!A:J,4,FALSE))</f>
        <v/>
      </c>
      <c r="G2137" s="141" t="str">
        <f>IF(ISBLANK(A2137),"",IF(ISERROR(VLOOKUP(A2137,'Cadastro-Estoque'!A:J,1,FALSE)),"Produto não cadastrado",VLOOKUP(A2137,'Cadastro-Estoque'!A:J,2,FALSE)))</f>
        <v/>
      </c>
      <c r="H2137" s="141" t="str">
        <f>IF(ISERROR(VLOOKUP(A2137,'Cadastro-Estoque'!A:J,1,FALSE)),"",VLOOKUP(A2137,'Cadastro-Estoque'!A:J,3,FALSE))</f>
        <v/>
      </c>
    </row>
    <row r="2138" spans="5:8">
      <c r="E2138" s="140" t="str">
        <f t="shared" si="33"/>
        <v/>
      </c>
      <c r="F2138" s="141" t="str">
        <f>IF(ISERROR(VLOOKUP(A2138,'Cadastro-Estoque'!A:J,1,FALSE)),"",VLOOKUP(A2138,'Cadastro-Estoque'!A:J,4,FALSE))</f>
        <v/>
      </c>
      <c r="G2138" s="141" t="str">
        <f>IF(ISBLANK(A2138),"",IF(ISERROR(VLOOKUP(A2138,'Cadastro-Estoque'!A:J,1,FALSE)),"Produto não cadastrado",VLOOKUP(A2138,'Cadastro-Estoque'!A:J,2,FALSE)))</f>
        <v/>
      </c>
      <c r="H2138" s="141" t="str">
        <f>IF(ISERROR(VLOOKUP(A2138,'Cadastro-Estoque'!A:J,1,FALSE)),"",VLOOKUP(A2138,'Cadastro-Estoque'!A:J,3,FALSE))</f>
        <v/>
      </c>
    </row>
    <row r="2139" spans="5:8">
      <c r="E2139" s="140" t="str">
        <f t="shared" si="33"/>
        <v/>
      </c>
      <c r="F2139" s="141" t="str">
        <f>IF(ISERROR(VLOOKUP(A2139,'Cadastro-Estoque'!A:J,1,FALSE)),"",VLOOKUP(A2139,'Cadastro-Estoque'!A:J,4,FALSE))</f>
        <v/>
      </c>
      <c r="G2139" s="141" t="str">
        <f>IF(ISBLANK(A2139),"",IF(ISERROR(VLOOKUP(A2139,'Cadastro-Estoque'!A:J,1,FALSE)),"Produto não cadastrado",VLOOKUP(A2139,'Cadastro-Estoque'!A:J,2,FALSE)))</f>
        <v/>
      </c>
      <c r="H2139" s="141" t="str">
        <f>IF(ISERROR(VLOOKUP(A2139,'Cadastro-Estoque'!A:J,1,FALSE)),"",VLOOKUP(A2139,'Cadastro-Estoque'!A:J,3,FALSE))</f>
        <v/>
      </c>
    </row>
    <row r="2140" spans="5:8">
      <c r="E2140" s="140" t="str">
        <f t="shared" si="33"/>
        <v/>
      </c>
      <c r="F2140" s="141" t="str">
        <f>IF(ISERROR(VLOOKUP(A2140,'Cadastro-Estoque'!A:J,1,FALSE)),"",VLOOKUP(A2140,'Cadastro-Estoque'!A:J,4,FALSE))</f>
        <v/>
      </c>
      <c r="G2140" s="141" t="str">
        <f>IF(ISBLANK(A2140),"",IF(ISERROR(VLOOKUP(A2140,'Cadastro-Estoque'!A:J,1,FALSE)),"Produto não cadastrado",VLOOKUP(A2140,'Cadastro-Estoque'!A:J,2,FALSE)))</f>
        <v/>
      </c>
      <c r="H2140" s="141" t="str">
        <f>IF(ISERROR(VLOOKUP(A2140,'Cadastro-Estoque'!A:J,1,FALSE)),"",VLOOKUP(A2140,'Cadastro-Estoque'!A:J,3,FALSE))</f>
        <v/>
      </c>
    </row>
    <row r="2141" spans="5:8">
      <c r="E2141" s="140" t="str">
        <f t="shared" si="33"/>
        <v/>
      </c>
      <c r="F2141" s="141" t="str">
        <f>IF(ISERROR(VLOOKUP(A2141,'Cadastro-Estoque'!A:J,1,FALSE)),"",VLOOKUP(A2141,'Cadastro-Estoque'!A:J,4,FALSE))</f>
        <v/>
      </c>
      <c r="G2141" s="141" t="str">
        <f>IF(ISBLANK(A2141),"",IF(ISERROR(VLOOKUP(A2141,'Cadastro-Estoque'!A:J,1,FALSE)),"Produto não cadastrado",VLOOKUP(A2141,'Cadastro-Estoque'!A:J,2,FALSE)))</f>
        <v/>
      </c>
      <c r="H2141" s="141" t="str">
        <f>IF(ISERROR(VLOOKUP(A2141,'Cadastro-Estoque'!A:J,1,FALSE)),"",VLOOKUP(A2141,'Cadastro-Estoque'!A:J,3,FALSE))</f>
        <v/>
      </c>
    </row>
    <row r="2142" spans="5:8">
      <c r="E2142" s="140" t="str">
        <f t="shared" si="33"/>
        <v/>
      </c>
      <c r="F2142" s="141" t="str">
        <f>IF(ISERROR(VLOOKUP(A2142,'Cadastro-Estoque'!A:J,1,FALSE)),"",VLOOKUP(A2142,'Cadastro-Estoque'!A:J,4,FALSE))</f>
        <v/>
      </c>
      <c r="G2142" s="141" t="str">
        <f>IF(ISBLANK(A2142),"",IF(ISERROR(VLOOKUP(A2142,'Cadastro-Estoque'!A:J,1,FALSE)),"Produto não cadastrado",VLOOKUP(A2142,'Cadastro-Estoque'!A:J,2,FALSE)))</f>
        <v/>
      </c>
      <c r="H2142" s="141" t="str">
        <f>IF(ISERROR(VLOOKUP(A2142,'Cadastro-Estoque'!A:J,1,FALSE)),"",VLOOKUP(A2142,'Cadastro-Estoque'!A:J,3,FALSE))</f>
        <v/>
      </c>
    </row>
    <row r="2143" spans="5:8">
      <c r="E2143" s="140" t="str">
        <f t="shared" si="33"/>
        <v/>
      </c>
      <c r="F2143" s="141" t="str">
        <f>IF(ISERROR(VLOOKUP(A2143,'Cadastro-Estoque'!A:J,1,FALSE)),"",VLOOKUP(A2143,'Cadastro-Estoque'!A:J,4,FALSE))</f>
        <v/>
      </c>
      <c r="G2143" s="141" t="str">
        <f>IF(ISBLANK(A2143),"",IF(ISERROR(VLOOKUP(A2143,'Cadastro-Estoque'!A:J,1,FALSE)),"Produto não cadastrado",VLOOKUP(A2143,'Cadastro-Estoque'!A:J,2,FALSE)))</f>
        <v/>
      </c>
      <c r="H2143" s="141" t="str">
        <f>IF(ISERROR(VLOOKUP(A2143,'Cadastro-Estoque'!A:J,1,FALSE)),"",VLOOKUP(A2143,'Cadastro-Estoque'!A:J,3,FALSE))</f>
        <v/>
      </c>
    </row>
    <row r="2144" spans="5:8">
      <c r="E2144" s="140" t="str">
        <f t="shared" si="33"/>
        <v/>
      </c>
      <c r="F2144" s="141" t="str">
        <f>IF(ISERROR(VLOOKUP(A2144,'Cadastro-Estoque'!A:J,1,FALSE)),"",VLOOKUP(A2144,'Cadastro-Estoque'!A:J,4,FALSE))</f>
        <v/>
      </c>
      <c r="G2144" s="141" t="str">
        <f>IF(ISBLANK(A2144),"",IF(ISERROR(VLOOKUP(A2144,'Cadastro-Estoque'!A:J,1,FALSE)),"Produto não cadastrado",VLOOKUP(A2144,'Cadastro-Estoque'!A:J,2,FALSE)))</f>
        <v/>
      </c>
      <c r="H2144" s="141" t="str">
        <f>IF(ISERROR(VLOOKUP(A2144,'Cadastro-Estoque'!A:J,1,FALSE)),"",VLOOKUP(A2144,'Cadastro-Estoque'!A:J,3,FALSE))</f>
        <v/>
      </c>
    </row>
    <row r="2145" spans="5:8">
      <c r="E2145" s="140" t="str">
        <f t="shared" si="33"/>
        <v/>
      </c>
      <c r="F2145" s="141" t="str">
        <f>IF(ISERROR(VLOOKUP(A2145,'Cadastro-Estoque'!A:J,1,FALSE)),"",VLOOKUP(A2145,'Cadastro-Estoque'!A:J,4,FALSE))</f>
        <v/>
      </c>
      <c r="G2145" s="141" t="str">
        <f>IF(ISBLANK(A2145),"",IF(ISERROR(VLOOKUP(A2145,'Cadastro-Estoque'!A:J,1,FALSE)),"Produto não cadastrado",VLOOKUP(A2145,'Cadastro-Estoque'!A:J,2,FALSE)))</f>
        <v/>
      </c>
      <c r="H2145" s="141" t="str">
        <f>IF(ISERROR(VLOOKUP(A2145,'Cadastro-Estoque'!A:J,1,FALSE)),"",VLOOKUP(A2145,'Cadastro-Estoque'!A:J,3,FALSE))</f>
        <v/>
      </c>
    </row>
    <row r="2146" spans="5:8">
      <c r="E2146" s="140" t="str">
        <f t="shared" si="33"/>
        <v/>
      </c>
      <c r="F2146" s="141" t="str">
        <f>IF(ISERROR(VLOOKUP(A2146,'Cadastro-Estoque'!A:J,1,FALSE)),"",VLOOKUP(A2146,'Cadastro-Estoque'!A:J,4,FALSE))</f>
        <v/>
      </c>
      <c r="G2146" s="141" t="str">
        <f>IF(ISBLANK(A2146),"",IF(ISERROR(VLOOKUP(A2146,'Cadastro-Estoque'!A:J,1,FALSE)),"Produto não cadastrado",VLOOKUP(A2146,'Cadastro-Estoque'!A:J,2,FALSE)))</f>
        <v/>
      </c>
      <c r="H2146" s="141" t="str">
        <f>IF(ISERROR(VLOOKUP(A2146,'Cadastro-Estoque'!A:J,1,FALSE)),"",VLOOKUP(A2146,'Cadastro-Estoque'!A:J,3,FALSE))</f>
        <v/>
      </c>
    </row>
    <row r="2147" spans="5:8">
      <c r="E2147" s="140" t="str">
        <f t="shared" si="33"/>
        <v/>
      </c>
      <c r="F2147" s="141" t="str">
        <f>IF(ISERROR(VLOOKUP(A2147,'Cadastro-Estoque'!A:J,1,FALSE)),"",VLOOKUP(A2147,'Cadastro-Estoque'!A:J,4,FALSE))</f>
        <v/>
      </c>
      <c r="G2147" s="141" t="str">
        <f>IF(ISBLANK(A2147),"",IF(ISERROR(VLOOKUP(A2147,'Cadastro-Estoque'!A:J,1,FALSE)),"Produto não cadastrado",VLOOKUP(A2147,'Cadastro-Estoque'!A:J,2,FALSE)))</f>
        <v/>
      </c>
      <c r="H2147" s="141" t="str">
        <f>IF(ISERROR(VLOOKUP(A2147,'Cadastro-Estoque'!A:J,1,FALSE)),"",VLOOKUP(A2147,'Cadastro-Estoque'!A:J,3,FALSE))</f>
        <v/>
      </c>
    </row>
    <row r="2148" spans="5:8">
      <c r="E2148" s="140" t="str">
        <f t="shared" si="33"/>
        <v/>
      </c>
      <c r="F2148" s="141" t="str">
        <f>IF(ISERROR(VLOOKUP(A2148,'Cadastro-Estoque'!A:J,1,FALSE)),"",VLOOKUP(A2148,'Cadastro-Estoque'!A:J,4,FALSE))</f>
        <v/>
      </c>
      <c r="G2148" s="141" t="str">
        <f>IF(ISBLANK(A2148),"",IF(ISERROR(VLOOKUP(A2148,'Cadastro-Estoque'!A:J,1,FALSE)),"Produto não cadastrado",VLOOKUP(A2148,'Cadastro-Estoque'!A:J,2,FALSE)))</f>
        <v/>
      </c>
      <c r="H2148" s="141" t="str">
        <f>IF(ISERROR(VLOOKUP(A2148,'Cadastro-Estoque'!A:J,1,FALSE)),"",VLOOKUP(A2148,'Cadastro-Estoque'!A:J,3,FALSE))</f>
        <v/>
      </c>
    </row>
    <row r="2149" spans="5:8">
      <c r="E2149" s="140" t="str">
        <f t="shared" si="33"/>
        <v/>
      </c>
      <c r="F2149" s="141" t="str">
        <f>IF(ISERROR(VLOOKUP(A2149,'Cadastro-Estoque'!A:J,1,FALSE)),"",VLOOKUP(A2149,'Cadastro-Estoque'!A:J,4,FALSE))</f>
        <v/>
      </c>
      <c r="G2149" s="141" t="str">
        <f>IF(ISBLANK(A2149),"",IF(ISERROR(VLOOKUP(A2149,'Cadastro-Estoque'!A:J,1,FALSE)),"Produto não cadastrado",VLOOKUP(A2149,'Cadastro-Estoque'!A:J,2,FALSE)))</f>
        <v/>
      </c>
      <c r="H2149" s="141" t="str">
        <f>IF(ISERROR(VLOOKUP(A2149,'Cadastro-Estoque'!A:J,1,FALSE)),"",VLOOKUP(A2149,'Cadastro-Estoque'!A:J,3,FALSE))</f>
        <v/>
      </c>
    </row>
    <row r="2150" spans="5:8">
      <c r="E2150" s="140" t="str">
        <f t="shared" si="33"/>
        <v/>
      </c>
      <c r="F2150" s="141" t="str">
        <f>IF(ISERROR(VLOOKUP(A2150,'Cadastro-Estoque'!A:J,1,FALSE)),"",VLOOKUP(A2150,'Cadastro-Estoque'!A:J,4,FALSE))</f>
        <v/>
      </c>
      <c r="G2150" s="141" t="str">
        <f>IF(ISBLANK(A2150),"",IF(ISERROR(VLOOKUP(A2150,'Cadastro-Estoque'!A:J,1,FALSE)),"Produto não cadastrado",VLOOKUP(A2150,'Cadastro-Estoque'!A:J,2,FALSE)))</f>
        <v/>
      </c>
      <c r="H2150" s="141" t="str">
        <f>IF(ISERROR(VLOOKUP(A2150,'Cadastro-Estoque'!A:J,1,FALSE)),"",VLOOKUP(A2150,'Cadastro-Estoque'!A:J,3,FALSE))</f>
        <v/>
      </c>
    </row>
    <row r="2151" spans="5:8">
      <c r="E2151" s="140" t="str">
        <f t="shared" si="33"/>
        <v/>
      </c>
      <c r="F2151" s="141" t="str">
        <f>IF(ISERROR(VLOOKUP(A2151,'Cadastro-Estoque'!A:J,1,FALSE)),"",VLOOKUP(A2151,'Cadastro-Estoque'!A:J,4,FALSE))</f>
        <v/>
      </c>
      <c r="G2151" s="141" t="str">
        <f>IF(ISBLANK(A2151),"",IF(ISERROR(VLOOKUP(A2151,'Cadastro-Estoque'!A:J,1,FALSE)),"Produto não cadastrado",VLOOKUP(A2151,'Cadastro-Estoque'!A:J,2,FALSE)))</f>
        <v/>
      </c>
      <c r="H2151" s="141" t="str">
        <f>IF(ISERROR(VLOOKUP(A2151,'Cadastro-Estoque'!A:J,1,FALSE)),"",VLOOKUP(A2151,'Cadastro-Estoque'!A:J,3,FALSE))</f>
        <v/>
      </c>
    </row>
    <row r="2152" spans="5:8">
      <c r="E2152" s="140" t="str">
        <f t="shared" si="33"/>
        <v/>
      </c>
      <c r="F2152" s="141" t="str">
        <f>IF(ISERROR(VLOOKUP(A2152,'Cadastro-Estoque'!A:J,1,FALSE)),"",VLOOKUP(A2152,'Cadastro-Estoque'!A:J,4,FALSE))</f>
        <v/>
      </c>
      <c r="G2152" s="141" t="str">
        <f>IF(ISBLANK(A2152),"",IF(ISERROR(VLOOKUP(A2152,'Cadastro-Estoque'!A:J,1,FALSE)),"Produto não cadastrado",VLOOKUP(A2152,'Cadastro-Estoque'!A:J,2,FALSE)))</f>
        <v/>
      </c>
      <c r="H2152" s="141" t="str">
        <f>IF(ISERROR(VLOOKUP(A2152,'Cadastro-Estoque'!A:J,1,FALSE)),"",VLOOKUP(A2152,'Cadastro-Estoque'!A:J,3,FALSE))</f>
        <v/>
      </c>
    </row>
    <row r="2153" spans="5:8">
      <c r="E2153" s="140" t="str">
        <f t="shared" si="33"/>
        <v/>
      </c>
      <c r="F2153" s="141" t="str">
        <f>IF(ISERROR(VLOOKUP(A2153,'Cadastro-Estoque'!A:J,1,FALSE)),"",VLOOKUP(A2153,'Cadastro-Estoque'!A:J,4,FALSE))</f>
        <v/>
      </c>
      <c r="G2153" s="141" t="str">
        <f>IF(ISBLANK(A2153),"",IF(ISERROR(VLOOKUP(A2153,'Cadastro-Estoque'!A:J,1,FALSE)),"Produto não cadastrado",VLOOKUP(A2153,'Cadastro-Estoque'!A:J,2,FALSE)))</f>
        <v/>
      </c>
      <c r="H2153" s="141" t="str">
        <f>IF(ISERROR(VLOOKUP(A2153,'Cadastro-Estoque'!A:J,1,FALSE)),"",VLOOKUP(A2153,'Cadastro-Estoque'!A:J,3,FALSE))</f>
        <v/>
      </c>
    </row>
    <row r="2154" spans="5:8">
      <c r="E2154" s="140" t="str">
        <f t="shared" si="33"/>
        <v/>
      </c>
      <c r="F2154" s="141" t="str">
        <f>IF(ISERROR(VLOOKUP(A2154,'Cadastro-Estoque'!A:J,1,FALSE)),"",VLOOKUP(A2154,'Cadastro-Estoque'!A:J,4,FALSE))</f>
        <v/>
      </c>
      <c r="G2154" s="141" t="str">
        <f>IF(ISBLANK(A2154),"",IF(ISERROR(VLOOKUP(A2154,'Cadastro-Estoque'!A:J,1,FALSE)),"Produto não cadastrado",VLOOKUP(A2154,'Cadastro-Estoque'!A:J,2,FALSE)))</f>
        <v/>
      </c>
      <c r="H2154" s="141" t="str">
        <f>IF(ISERROR(VLOOKUP(A2154,'Cadastro-Estoque'!A:J,1,FALSE)),"",VLOOKUP(A2154,'Cadastro-Estoque'!A:J,3,FALSE))</f>
        <v/>
      </c>
    </row>
    <row r="2155" spans="5:8">
      <c r="E2155" s="140" t="str">
        <f t="shared" si="33"/>
        <v/>
      </c>
      <c r="F2155" s="141" t="str">
        <f>IF(ISERROR(VLOOKUP(A2155,'Cadastro-Estoque'!A:J,1,FALSE)),"",VLOOKUP(A2155,'Cadastro-Estoque'!A:J,4,FALSE))</f>
        <v/>
      </c>
      <c r="G2155" s="141" t="str">
        <f>IF(ISBLANK(A2155),"",IF(ISERROR(VLOOKUP(A2155,'Cadastro-Estoque'!A:J,1,FALSE)),"Produto não cadastrado",VLOOKUP(A2155,'Cadastro-Estoque'!A:J,2,FALSE)))</f>
        <v/>
      </c>
      <c r="H2155" s="141" t="str">
        <f>IF(ISERROR(VLOOKUP(A2155,'Cadastro-Estoque'!A:J,1,FALSE)),"",VLOOKUP(A2155,'Cadastro-Estoque'!A:J,3,FALSE))</f>
        <v/>
      </c>
    </row>
    <row r="2156" spans="5:8">
      <c r="E2156" s="140" t="str">
        <f t="shared" si="33"/>
        <v/>
      </c>
      <c r="F2156" s="141" t="str">
        <f>IF(ISERROR(VLOOKUP(A2156,'Cadastro-Estoque'!A:J,1,FALSE)),"",VLOOKUP(A2156,'Cadastro-Estoque'!A:J,4,FALSE))</f>
        <v/>
      </c>
      <c r="G2156" s="141" t="str">
        <f>IF(ISBLANK(A2156),"",IF(ISERROR(VLOOKUP(A2156,'Cadastro-Estoque'!A:J,1,FALSE)),"Produto não cadastrado",VLOOKUP(A2156,'Cadastro-Estoque'!A:J,2,FALSE)))</f>
        <v/>
      </c>
      <c r="H2156" s="141" t="str">
        <f>IF(ISERROR(VLOOKUP(A2156,'Cadastro-Estoque'!A:J,1,FALSE)),"",VLOOKUP(A2156,'Cadastro-Estoque'!A:J,3,FALSE))</f>
        <v/>
      </c>
    </row>
    <row r="2157" spans="5:8">
      <c r="E2157" s="140" t="str">
        <f t="shared" si="33"/>
        <v/>
      </c>
      <c r="F2157" s="141" t="str">
        <f>IF(ISERROR(VLOOKUP(A2157,'Cadastro-Estoque'!A:J,1,FALSE)),"",VLOOKUP(A2157,'Cadastro-Estoque'!A:J,4,FALSE))</f>
        <v/>
      </c>
      <c r="G2157" s="141" t="str">
        <f>IF(ISBLANK(A2157),"",IF(ISERROR(VLOOKUP(A2157,'Cadastro-Estoque'!A:J,1,FALSE)),"Produto não cadastrado",VLOOKUP(A2157,'Cadastro-Estoque'!A:J,2,FALSE)))</f>
        <v/>
      </c>
      <c r="H2157" s="141" t="str">
        <f>IF(ISERROR(VLOOKUP(A2157,'Cadastro-Estoque'!A:J,1,FALSE)),"",VLOOKUP(A2157,'Cadastro-Estoque'!A:J,3,FALSE))</f>
        <v/>
      </c>
    </row>
    <row r="2158" spans="5:8">
      <c r="E2158" s="140" t="str">
        <f t="shared" si="33"/>
        <v/>
      </c>
      <c r="F2158" s="141" t="str">
        <f>IF(ISERROR(VLOOKUP(A2158,'Cadastro-Estoque'!A:J,1,FALSE)),"",VLOOKUP(A2158,'Cadastro-Estoque'!A:J,4,FALSE))</f>
        <v/>
      </c>
      <c r="G2158" s="141" t="str">
        <f>IF(ISBLANK(A2158),"",IF(ISERROR(VLOOKUP(A2158,'Cadastro-Estoque'!A:J,1,FALSE)),"Produto não cadastrado",VLOOKUP(A2158,'Cadastro-Estoque'!A:J,2,FALSE)))</f>
        <v/>
      </c>
      <c r="H2158" s="141" t="str">
        <f>IF(ISERROR(VLOOKUP(A2158,'Cadastro-Estoque'!A:J,1,FALSE)),"",VLOOKUP(A2158,'Cadastro-Estoque'!A:J,3,FALSE))</f>
        <v/>
      </c>
    </row>
    <row r="2159" spans="5:8">
      <c r="E2159" s="140" t="str">
        <f t="shared" si="33"/>
        <v/>
      </c>
      <c r="F2159" s="141" t="str">
        <f>IF(ISERROR(VLOOKUP(A2159,'Cadastro-Estoque'!A:J,1,FALSE)),"",VLOOKUP(A2159,'Cadastro-Estoque'!A:J,4,FALSE))</f>
        <v/>
      </c>
      <c r="G2159" s="141" t="str">
        <f>IF(ISBLANK(A2159),"",IF(ISERROR(VLOOKUP(A2159,'Cadastro-Estoque'!A:J,1,FALSE)),"Produto não cadastrado",VLOOKUP(A2159,'Cadastro-Estoque'!A:J,2,FALSE)))</f>
        <v/>
      </c>
      <c r="H2159" s="141" t="str">
        <f>IF(ISERROR(VLOOKUP(A2159,'Cadastro-Estoque'!A:J,1,FALSE)),"",VLOOKUP(A2159,'Cadastro-Estoque'!A:J,3,FALSE))</f>
        <v/>
      </c>
    </row>
    <row r="2160" spans="5:8">
      <c r="E2160" s="140" t="str">
        <f t="shared" si="33"/>
        <v/>
      </c>
      <c r="F2160" s="141" t="str">
        <f>IF(ISERROR(VLOOKUP(A2160,'Cadastro-Estoque'!A:J,1,FALSE)),"",VLOOKUP(A2160,'Cadastro-Estoque'!A:J,4,FALSE))</f>
        <v/>
      </c>
      <c r="G2160" s="141" t="str">
        <f>IF(ISBLANK(A2160),"",IF(ISERROR(VLOOKUP(A2160,'Cadastro-Estoque'!A:J,1,FALSE)),"Produto não cadastrado",VLOOKUP(A2160,'Cadastro-Estoque'!A:J,2,FALSE)))</f>
        <v/>
      </c>
      <c r="H2160" s="141" t="str">
        <f>IF(ISERROR(VLOOKUP(A2160,'Cadastro-Estoque'!A:J,1,FALSE)),"",VLOOKUP(A2160,'Cadastro-Estoque'!A:J,3,FALSE))</f>
        <v/>
      </c>
    </row>
    <row r="2161" spans="5:8">
      <c r="E2161" s="140" t="str">
        <f t="shared" si="33"/>
        <v/>
      </c>
      <c r="F2161" s="141" t="str">
        <f>IF(ISERROR(VLOOKUP(A2161,'Cadastro-Estoque'!A:J,1,FALSE)),"",VLOOKUP(A2161,'Cadastro-Estoque'!A:J,4,FALSE))</f>
        <v/>
      </c>
      <c r="G2161" s="141" t="str">
        <f>IF(ISBLANK(A2161),"",IF(ISERROR(VLOOKUP(A2161,'Cadastro-Estoque'!A:J,1,FALSE)),"Produto não cadastrado",VLOOKUP(A2161,'Cadastro-Estoque'!A:J,2,FALSE)))</f>
        <v/>
      </c>
      <c r="H2161" s="141" t="str">
        <f>IF(ISERROR(VLOOKUP(A2161,'Cadastro-Estoque'!A:J,1,FALSE)),"",VLOOKUP(A2161,'Cadastro-Estoque'!A:J,3,FALSE))</f>
        <v/>
      </c>
    </row>
    <row r="2162" spans="5:8">
      <c r="E2162" s="140" t="str">
        <f t="shared" si="33"/>
        <v/>
      </c>
      <c r="F2162" s="141" t="str">
        <f>IF(ISERROR(VLOOKUP(A2162,'Cadastro-Estoque'!A:J,1,FALSE)),"",VLOOKUP(A2162,'Cadastro-Estoque'!A:J,4,FALSE))</f>
        <v/>
      </c>
      <c r="G2162" s="141" t="str">
        <f>IF(ISBLANK(A2162),"",IF(ISERROR(VLOOKUP(A2162,'Cadastro-Estoque'!A:J,1,FALSE)),"Produto não cadastrado",VLOOKUP(A2162,'Cadastro-Estoque'!A:J,2,FALSE)))</f>
        <v/>
      </c>
      <c r="H2162" s="141" t="str">
        <f>IF(ISERROR(VLOOKUP(A2162,'Cadastro-Estoque'!A:J,1,FALSE)),"",VLOOKUP(A2162,'Cadastro-Estoque'!A:J,3,FALSE))</f>
        <v/>
      </c>
    </row>
    <row r="2163" spans="5:8">
      <c r="E2163" s="140" t="str">
        <f t="shared" si="33"/>
        <v/>
      </c>
      <c r="F2163" s="141" t="str">
        <f>IF(ISERROR(VLOOKUP(A2163,'Cadastro-Estoque'!A:J,1,FALSE)),"",VLOOKUP(A2163,'Cadastro-Estoque'!A:J,4,FALSE))</f>
        <v/>
      </c>
      <c r="G2163" s="141" t="str">
        <f>IF(ISBLANK(A2163),"",IF(ISERROR(VLOOKUP(A2163,'Cadastro-Estoque'!A:J,1,FALSE)),"Produto não cadastrado",VLOOKUP(A2163,'Cadastro-Estoque'!A:J,2,FALSE)))</f>
        <v/>
      </c>
      <c r="H2163" s="141" t="str">
        <f>IF(ISERROR(VLOOKUP(A2163,'Cadastro-Estoque'!A:J,1,FALSE)),"",VLOOKUP(A2163,'Cadastro-Estoque'!A:J,3,FALSE))</f>
        <v/>
      </c>
    </row>
    <row r="2164" spans="5:8">
      <c r="E2164" s="140" t="str">
        <f t="shared" si="33"/>
        <v/>
      </c>
      <c r="F2164" s="141" t="str">
        <f>IF(ISERROR(VLOOKUP(A2164,'Cadastro-Estoque'!A:J,1,FALSE)),"",VLOOKUP(A2164,'Cadastro-Estoque'!A:J,4,FALSE))</f>
        <v/>
      </c>
      <c r="G2164" s="141" t="str">
        <f>IF(ISBLANK(A2164),"",IF(ISERROR(VLOOKUP(A2164,'Cadastro-Estoque'!A:J,1,FALSE)),"Produto não cadastrado",VLOOKUP(A2164,'Cadastro-Estoque'!A:J,2,FALSE)))</f>
        <v/>
      </c>
      <c r="H2164" s="141" t="str">
        <f>IF(ISERROR(VLOOKUP(A2164,'Cadastro-Estoque'!A:J,1,FALSE)),"",VLOOKUP(A2164,'Cadastro-Estoque'!A:J,3,FALSE))</f>
        <v/>
      </c>
    </row>
    <row r="2165" spans="5:8">
      <c r="E2165" s="140" t="str">
        <f t="shared" si="33"/>
        <v/>
      </c>
      <c r="F2165" s="141" t="str">
        <f>IF(ISERROR(VLOOKUP(A2165,'Cadastro-Estoque'!A:J,1,FALSE)),"",VLOOKUP(A2165,'Cadastro-Estoque'!A:J,4,FALSE))</f>
        <v/>
      </c>
      <c r="G2165" s="141" t="str">
        <f>IF(ISBLANK(A2165),"",IF(ISERROR(VLOOKUP(A2165,'Cadastro-Estoque'!A:J,1,FALSE)),"Produto não cadastrado",VLOOKUP(A2165,'Cadastro-Estoque'!A:J,2,FALSE)))</f>
        <v/>
      </c>
      <c r="H2165" s="141" t="str">
        <f>IF(ISERROR(VLOOKUP(A2165,'Cadastro-Estoque'!A:J,1,FALSE)),"",VLOOKUP(A2165,'Cadastro-Estoque'!A:J,3,FALSE))</f>
        <v/>
      </c>
    </row>
    <row r="2166" spans="5:8">
      <c r="E2166" s="140" t="str">
        <f t="shared" si="33"/>
        <v/>
      </c>
      <c r="F2166" s="141" t="str">
        <f>IF(ISERROR(VLOOKUP(A2166,'Cadastro-Estoque'!A:J,1,FALSE)),"",VLOOKUP(A2166,'Cadastro-Estoque'!A:J,4,FALSE))</f>
        <v/>
      </c>
      <c r="G2166" s="141" t="str">
        <f>IF(ISBLANK(A2166),"",IF(ISERROR(VLOOKUP(A2166,'Cadastro-Estoque'!A:J,1,FALSE)),"Produto não cadastrado",VLOOKUP(A2166,'Cadastro-Estoque'!A:J,2,FALSE)))</f>
        <v/>
      </c>
      <c r="H2166" s="141" t="str">
        <f>IF(ISERROR(VLOOKUP(A2166,'Cadastro-Estoque'!A:J,1,FALSE)),"",VLOOKUP(A2166,'Cadastro-Estoque'!A:J,3,FALSE))</f>
        <v/>
      </c>
    </row>
    <row r="2167" spans="5:8">
      <c r="E2167" s="140" t="str">
        <f t="shared" si="33"/>
        <v/>
      </c>
      <c r="F2167" s="141" t="str">
        <f>IF(ISERROR(VLOOKUP(A2167,'Cadastro-Estoque'!A:J,1,FALSE)),"",VLOOKUP(A2167,'Cadastro-Estoque'!A:J,4,FALSE))</f>
        <v/>
      </c>
      <c r="G2167" s="141" t="str">
        <f>IF(ISBLANK(A2167),"",IF(ISERROR(VLOOKUP(A2167,'Cadastro-Estoque'!A:J,1,FALSE)),"Produto não cadastrado",VLOOKUP(A2167,'Cadastro-Estoque'!A:J,2,FALSE)))</f>
        <v/>
      </c>
      <c r="H2167" s="141" t="str">
        <f>IF(ISERROR(VLOOKUP(A2167,'Cadastro-Estoque'!A:J,1,FALSE)),"",VLOOKUP(A2167,'Cadastro-Estoque'!A:J,3,FALSE))</f>
        <v/>
      </c>
    </row>
    <row r="2168" spans="5:8">
      <c r="E2168" s="140" t="str">
        <f t="shared" si="33"/>
        <v/>
      </c>
      <c r="F2168" s="141" t="str">
        <f>IF(ISERROR(VLOOKUP(A2168,'Cadastro-Estoque'!A:J,1,FALSE)),"",VLOOKUP(A2168,'Cadastro-Estoque'!A:J,4,FALSE))</f>
        <v/>
      </c>
      <c r="G2168" s="141" t="str">
        <f>IF(ISBLANK(A2168),"",IF(ISERROR(VLOOKUP(A2168,'Cadastro-Estoque'!A:J,1,FALSE)),"Produto não cadastrado",VLOOKUP(A2168,'Cadastro-Estoque'!A:J,2,FALSE)))</f>
        <v/>
      </c>
      <c r="H2168" s="141" t="str">
        <f>IF(ISERROR(VLOOKUP(A2168,'Cadastro-Estoque'!A:J,1,FALSE)),"",VLOOKUP(A2168,'Cadastro-Estoque'!A:J,3,FALSE))</f>
        <v/>
      </c>
    </row>
    <row r="2169" spans="5:8">
      <c r="E2169" s="140" t="str">
        <f t="shared" si="33"/>
        <v/>
      </c>
      <c r="F2169" s="141" t="str">
        <f>IF(ISERROR(VLOOKUP(A2169,'Cadastro-Estoque'!A:J,1,FALSE)),"",VLOOKUP(A2169,'Cadastro-Estoque'!A:J,4,FALSE))</f>
        <v/>
      </c>
      <c r="G2169" s="141" t="str">
        <f>IF(ISBLANK(A2169),"",IF(ISERROR(VLOOKUP(A2169,'Cadastro-Estoque'!A:J,1,FALSE)),"Produto não cadastrado",VLOOKUP(A2169,'Cadastro-Estoque'!A:J,2,FALSE)))</f>
        <v/>
      </c>
      <c r="H2169" s="141" t="str">
        <f>IF(ISERROR(VLOOKUP(A2169,'Cadastro-Estoque'!A:J,1,FALSE)),"",VLOOKUP(A2169,'Cadastro-Estoque'!A:J,3,FALSE))</f>
        <v/>
      </c>
    </row>
    <row r="2170" spans="5:8">
      <c r="E2170" s="140" t="str">
        <f t="shared" si="33"/>
        <v/>
      </c>
      <c r="F2170" s="141" t="str">
        <f>IF(ISERROR(VLOOKUP(A2170,'Cadastro-Estoque'!A:J,1,FALSE)),"",VLOOKUP(A2170,'Cadastro-Estoque'!A:J,4,FALSE))</f>
        <v/>
      </c>
      <c r="G2170" s="141" t="str">
        <f>IF(ISBLANK(A2170),"",IF(ISERROR(VLOOKUP(A2170,'Cadastro-Estoque'!A:J,1,FALSE)),"Produto não cadastrado",VLOOKUP(A2170,'Cadastro-Estoque'!A:J,2,FALSE)))</f>
        <v/>
      </c>
      <c r="H2170" s="141" t="str">
        <f>IF(ISERROR(VLOOKUP(A2170,'Cadastro-Estoque'!A:J,1,FALSE)),"",VLOOKUP(A2170,'Cadastro-Estoque'!A:J,3,FALSE))</f>
        <v/>
      </c>
    </row>
    <row r="2171" spans="5:8">
      <c r="E2171" s="140" t="str">
        <f t="shared" si="33"/>
        <v/>
      </c>
      <c r="F2171" s="141" t="str">
        <f>IF(ISERROR(VLOOKUP(A2171,'Cadastro-Estoque'!A:J,1,FALSE)),"",VLOOKUP(A2171,'Cadastro-Estoque'!A:J,4,FALSE))</f>
        <v/>
      </c>
      <c r="G2171" s="141" t="str">
        <f>IF(ISBLANK(A2171),"",IF(ISERROR(VLOOKUP(A2171,'Cadastro-Estoque'!A:J,1,FALSE)),"Produto não cadastrado",VLOOKUP(A2171,'Cadastro-Estoque'!A:J,2,FALSE)))</f>
        <v/>
      </c>
      <c r="H2171" s="141" t="str">
        <f>IF(ISERROR(VLOOKUP(A2171,'Cadastro-Estoque'!A:J,1,FALSE)),"",VLOOKUP(A2171,'Cadastro-Estoque'!A:J,3,FALSE))</f>
        <v/>
      </c>
    </row>
    <row r="2172" spans="5:8">
      <c r="E2172" s="140" t="str">
        <f t="shared" si="33"/>
        <v/>
      </c>
      <c r="F2172" s="141" t="str">
        <f>IF(ISERROR(VLOOKUP(A2172,'Cadastro-Estoque'!A:J,1,FALSE)),"",VLOOKUP(A2172,'Cadastro-Estoque'!A:J,4,FALSE))</f>
        <v/>
      </c>
      <c r="G2172" s="141" t="str">
        <f>IF(ISBLANK(A2172),"",IF(ISERROR(VLOOKUP(A2172,'Cadastro-Estoque'!A:J,1,FALSE)),"Produto não cadastrado",VLOOKUP(A2172,'Cadastro-Estoque'!A:J,2,FALSE)))</f>
        <v/>
      </c>
      <c r="H2172" s="141" t="str">
        <f>IF(ISERROR(VLOOKUP(A2172,'Cadastro-Estoque'!A:J,1,FALSE)),"",VLOOKUP(A2172,'Cadastro-Estoque'!A:J,3,FALSE))</f>
        <v/>
      </c>
    </row>
    <row r="2173" spans="5:8">
      <c r="E2173" s="140" t="str">
        <f t="shared" si="33"/>
        <v/>
      </c>
      <c r="F2173" s="141" t="str">
        <f>IF(ISERROR(VLOOKUP(A2173,'Cadastro-Estoque'!A:J,1,FALSE)),"",VLOOKUP(A2173,'Cadastro-Estoque'!A:J,4,FALSE))</f>
        <v/>
      </c>
      <c r="G2173" s="141" t="str">
        <f>IF(ISBLANK(A2173),"",IF(ISERROR(VLOOKUP(A2173,'Cadastro-Estoque'!A:J,1,FALSE)),"Produto não cadastrado",VLOOKUP(A2173,'Cadastro-Estoque'!A:J,2,FALSE)))</f>
        <v/>
      </c>
      <c r="H2173" s="141" t="str">
        <f>IF(ISERROR(VLOOKUP(A2173,'Cadastro-Estoque'!A:J,1,FALSE)),"",VLOOKUP(A2173,'Cadastro-Estoque'!A:J,3,FALSE))</f>
        <v/>
      </c>
    </row>
    <row r="2174" spans="5:8">
      <c r="E2174" s="140" t="str">
        <f t="shared" si="33"/>
        <v/>
      </c>
      <c r="F2174" s="141" t="str">
        <f>IF(ISERROR(VLOOKUP(A2174,'Cadastro-Estoque'!A:J,1,FALSE)),"",VLOOKUP(A2174,'Cadastro-Estoque'!A:J,4,FALSE))</f>
        <v/>
      </c>
      <c r="G2174" s="141" t="str">
        <f>IF(ISBLANK(A2174),"",IF(ISERROR(VLOOKUP(A2174,'Cadastro-Estoque'!A:J,1,FALSE)),"Produto não cadastrado",VLOOKUP(A2174,'Cadastro-Estoque'!A:J,2,FALSE)))</f>
        <v/>
      </c>
      <c r="H2174" s="141" t="str">
        <f>IF(ISERROR(VLOOKUP(A2174,'Cadastro-Estoque'!A:J,1,FALSE)),"",VLOOKUP(A2174,'Cadastro-Estoque'!A:J,3,FALSE))</f>
        <v/>
      </c>
    </row>
    <row r="2175" spans="5:8">
      <c r="E2175" s="140" t="str">
        <f t="shared" si="33"/>
        <v/>
      </c>
      <c r="F2175" s="141" t="str">
        <f>IF(ISERROR(VLOOKUP(A2175,'Cadastro-Estoque'!A:J,1,FALSE)),"",VLOOKUP(A2175,'Cadastro-Estoque'!A:J,4,FALSE))</f>
        <v/>
      </c>
      <c r="G2175" s="141" t="str">
        <f>IF(ISBLANK(A2175),"",IF(ISERROR(VLOOKUP(A2175,'Cadastro-Estoque'!A:J,1,FALSE)),"Produto não cadastrado",VLOOKUP(A2175,'Cadastro-Estoque'!A:J,2,FALSE)))</f>
        <v/>
      </c>
      <c r="H2175" s="141" t="str">
        <f>IF(ISERROR(VLOOKUP(A2175,'Cadastro-Estoque'!A:J,1,FALSE)),"",VLOOKUP(A2175,'Cadastro-Estoque'!A:J,3,FALSE))</f>
        <v/>
      </c>
    </row>
    <row r="2176" spans="5:8">
      <c r="E2176" s="140" t="str">
        <f t="shared" si="33"/>
        <v/>
      </c>
      <c r="F2176" s="141" t="str">
        <f>IF(ISERROR(VLOOKUP(A2176,'Cadastro-Estoque'!A:J,1,FALSE)),"",VLOOKUP(A2176,'Cadastro-Estoque'!A:J,4,FALSE))</f>
        <v/>
      </c>
      <c r="G2176" s="141" t="str">
        <f>IF(ISBLANK(A2176),"",IF(ISERROR(VLOOKUP(A2176,'Cadastro-Estoque'!A:J,1,FALSE)),"Produto não cadastrado",VLOOKUP(A2176,'Cadastro-Estoque'!A:J,2,FALSE)))</f>
        <v/>
      </c>
      <c r="H2176" s="141" t="str">
        <f>IF(ISERROR(VLOOKUP(A2176,'Cadastro-Estoque'!A:J,1,FALSE)),"",VLOOKUP(A2176,'Cadastro-Estoque'!A:J,3,FALSE))</f>
        <v/>
      </c>
    </row>
    <row r="2177" spans="5:8">
      <c r="E2177" s="140" t="str">
        <f t="shared" si="33"/>
        <v/>
      </c>
      <c r="F2177" s="141" t="str">
        <f>IF(ISERROR(VLOOKUP(A2177,'Cadastro-Estoque'!A:J,1,FALSE)),"",VLOOKUP(A2177,'Cadastro-Estoque'!A:J,4,FALSE))</f>
        <v/>
      </c>
      <c r="G2177" s="141" t="str">
        <f>IF(ISBLANK(A2177),"",IF(ISERROR(VLOOKUP(A2177,'Cadastro-Estoque'!A:J,1,FALSE)),"Produto não cadastrado",VLOOKUP(A2177,'Cadastro-Estoque'!A:J,2,FALSE)))</f>
        <v/>
      </c>
      <c r="H2177" s="141" t="str">
        <f>IF(ISERROR(VLOOKUP(A2177,'Cadastro-Estoque'!A:J,1,FALSE)),"",VLOOKUP(A2177,'Cadastro-Estoque'!A:J,3,FALSE))</f>
        <v/>
      </c>
    </row>
    <row r="2178" spans="5:8">
      <c r="E2178" s="140" t="str">
        <f t="shared" si="33"/>
        <v/>
      </c>
      <c r="F2178" s="141" t="str">
        <f>IF(ISERROR(VLOOKUP(A2178,'Cadastro-Estoque'!A:J,1,FALSE)),"",VLOOKUP(A2178,'Cadastro-Estoque'!A:J,4,FALSE))</f>
        <v/>
      </c>
      <c r="G2178" s="141" t="str">
        <f>IF(ISBLANK(A2178),"",IF(ISERROR(VLOOKUP(A2178,'Cadastro-Estoque'!A:J,1,FALSE)),"Produto não cadastrado",VLOOKUP(A2178,'Cadastro-Estoque'!A:J,2,FALSE)))</f>
        <v/>
      </c>
      <c r="H2178" s="141" t="str">
        <f>IF(ISERROR(VLOOKUP(A2178,'Cadastro-Estoque'!A:J,1,FALSE)),"",VLOOKUP(A2178,'Cadastro-Estoque'!A:J,3,FALSE))</f>
        <v/>
      </c>
    </row>
    <row r="2179" spans="5:8">
      <c r="E2179" s="140" t="str">
        <f t="shared" si="33"/>
        <v/>
      </c>
      <c r="F2179" s="141" t="str">
        <f>IF(ISERROR(VLOOKUP(A2179,'Cadastro-Estoque'!A:J,1,FALSE)),"",VLOOKUP(A2179,'Cadastro-Estoque'!A:J,4,FALSE))</f>
        <v/>
      </c>
      <c r="G2179" s="141" t="str">
        <f>IF(ISBLANK(A2179),"",IF(ISERROR(VLOOKUP(A2179,'Cadastro-Estoque'!A:J,1,FALSE)),"Produto não cadastrado",VLOOKUP(A2179,'Cadastro-Estoque'!A:J,2,FALSE)))</f>
        <v/>
      </c>
      <c r="H2179" s="141" t="str">
        <f>IF(ISERROR(VLOOKUP(A2179,'Cadastro-Estoque'!A:J,1,FALSE)),"",VLOOKUP(A2179,'Cadastro-Estoque'!A:J,3,FALSE))</f>
        <v/>
      </c>
    </row>
    <row r="2180" spans="5:8">
      <c r="E2180" s="140" t="str">
        <f t="shared" ref="E2180:E2243" si="34">IF(ISBLANK(A2180),"",C2180*D2180)</f>
        <v/>
      </c>
      <c r="F2180" s="141" t="str">
        <f>IF(ISERROR(VLOOKUP(A2180,'Cadastro-Estoque'!A:J,1,FALSE)),"",VLOOKUP(A2180,'Cadastro-Estoque'!A:J,4,FALSE))</f>
        <v/>
      </c>
      <c r="G2180" s="141" t="str">
        <f>IF(ISBLANK(A2180),"",IF(ISERROR(VLOOKUP(A2180,'Cadastro-Estoque'!A:J,1,FALSE)),"Produto não cadastrado",VLOOKUP(A2180,'Cadastro-Estoque'!A:J,2,FALSE)))</f>
        <v/>
      </c>
      <c r="H2180" s="141" t="str">
        <f>IF(ISERROR(VLOOKUP(A2180,'Cadastro-Estoque'!A:J,1,FALSE)),"",VLOOKUP(A2180,'Cadastro-Estoque'!A:J,3,FALSE))</f>
        <v/>
      </c>
    </row>
    <row r="2181" spans="5:8">
      <c r="E2181" s="140" t="str">
        <f t="shared" si="34"/>
        <v/>
      </c>
      <c r="F2181" s="141" t="str">
        <f>IF(ISERROR(VLOOKUP(A2181,'Cadastro-Estoque'!A:J,1,FALSE)),"",VLOOKUP(A2181,'Cadastro-Estoque'!A:J,4,FALSE))</f>
        <v/>
      </c>
      <c r="G2181" s="141" t="str">
        <f>IF(ISBLANK(A2181),"",IF(ISERROR(VLOOKUP(A2181,'Cadastro-Estoque'!A:J,1,FALSE)),"Produto não cadastrado",VLOOKUP(A2181,'Cadastro-Estoque'!A:J,2,FALSE)))</f>
        <v/>
      </c>
      <c r="H2181" s="141" t="str">
        <f>IF(ISERROR(VLOOKUP(A2181,'Cadastro-Estoque'!A:J,1,FALSE)),"",VLOOKUP(A2181,'Cadastro-Estoque'!A:J,3,FALSE))</f>
        <v/>
      </c>
    </row>
    <row r="2182" spans="5:8">
      <c r="E2182" s="140" t="str">
        <f t="shared" si="34"/>
        <v/>
      </c>
      <c r="F2182" s="141" t="str">
        <f>IF(ISERROR(VLOOKUP(A2182,'Cadastro-Estoque'!A:J,1,FALSE)),"",VLOOKUP(A2182,'Cadastro-Estoque'!A:J,4,FALSE))</f>
        <v/>
      </c>
      <c r="G2182" s="141" t="str">
        <f>IF(ISBLANK(A2182),"",IF(ISERROR(VLOOKUP(A2182,'Cadastro-Estoque'!A:J,1,FALSE)),"Produto não cadastrado",VLOOKUP(A2182,'Cadastro-Estoque'!A:J,2,FALSE)))</f>
        <v/>
      </c>
      <c r="H2182" s="141" t="str">
        <f>IF(ISERROR(VLOOKUP(A2182,'Cadastro-Estoque'!A:J,1,FALSE)),"",VLOOKUP(A2182,'Cadastro-Estoque'!A:J,3,FALSE))</f>
        <v/>
      </c>
    </row>
    <row r="2183" spans="5:8">
      <c r="E2183" s="140" t="str">
        <f t="shared" si="34"/>
        <v/>
      </c>
      <c r="F2183" s="141" t="str">
        <f>IF(ISERROR(VLOOKUP(A2183,'Cadastro-Estoque'!A:J,1,FALSE)),"",VLOOKUP(A2183,'Cadastro-Estoque'!A:J,4,FALSE))</f>
        <v/>
      </c>
      <c r="G2183" s="141" t="str">
        <f>IF(ISBLANK(A2183),"",IF(ISERROR(VLOOKUP(A2183,'Cadastro-Estoque'!A:J,1,FALSE)),"Produto não cadastrado",VLOOKUP(A2183,'Cadastro-Estoque'!A:J,2,FALSE)))</f>
        <v/>
      </c>
      <c r="H2183" s="141" t="str">
        <f>IF(ISERROR(VLOOKUP(A2183,'Cadastro-Estoque'!A:J,1,FALSE)),"",VLOOKUP(A2183,'Cadastro-Estoque'!A:J,3,FALSE))</f>
        <v/>
      </c>
    </row>
    <row r="2184" spans="5:8">
      <c r="E2184" s="140" t="str">
        <f t="shared" si="34"/>
        <v/>
      </c>
      <c r="F2184" s="141" t="str">
        <f>IF(ISERROR(VLOOKUP(A2184,'Cadastro-Estoque'!A:J,1,FALSE)),"",VLOOKUP(A2184,'Cadastro-Estoque'!A:J,4,FALSE))</f>
        <v/>
      </c>
      <c r="G2184" s="141" t="str">
        <f>IF(ISBLANK(A2184),"",IF(ISERROR(VLOOKUP(A2184,'Cadastro-Estoque'!A:J,1,FALSE)),"Produto não cadastrado",VLOOKUP(A2184,'Cadastro-Estoque'!A:J,2,FALSE)))</f>
        <v/>
      </c>
      <c r="H2184" s="141" t="str">
        <f>IF(ISERROR(VLOOKUP(A2184,'Cadastro-Estoque'!A:J,1,FALSE)),"",VLOOKUP(A2184,'Cadastro-Estoque'!A:J,3,FALSE))</f>
        <v/>
      </c>
    </row>
    <row r="2185" spans="5:8">
      <c r="E2185" s="140" t="str">
        <f t="shared" si="34"/>
        <v/>
      </c>
      <c r="F2185" s="141" t="str">
        <f>IF(ISERROR(VLOOKUP(A2185,'Cadastro-Estoque'!A:J,1,FALSE)),"",VLOOKUP(A2185,'Cadastro-Estoque'!A:J,4,FALSE))</f>
        <v/>
      </c>
      <c r="G2185" s="141" t="str">
        <f>IF(ISBLANK(A2185),"",IF(ISERROR(VLOOKUP(A2185,'Cadastro-Estoque'!A:J,1,FALSE)),"Produto não cadastrado",VLOOKUP(A2185,'Cadastro-Estoque'!A:J,2,FALSE)))</f>
        <v/>
      </c>
      <c r="H2185" s="141" t="str">
        <f>IF(ISERROR(VLOOKUP(A2185,'Cadastro-Estoque'!A:J,1,FALSE)),"",VLOOKUP(A2185,'Cadastro-Estoque'!A:J,3,FALSE))</f>
        <v/>
      </c>
    </row>
    <row r="2186" spans="5:8">
      <c r="E2186" s="140" t="str">
        <f t="shared" si="34"/>
        <v/>
      </c>
      <c r="F2186" s="141" t="str">
        <f>IF(ISERROR(VLOOKUP(A2186,'Cadastro-Estoque'!A:J,1,FALSE)),"",VLOOKUP(A2186,'Cadastro-Estoque'!A:J,4,FALSE))</f>
        <v/>
      </c>
      <c r="G2186" s="141" t="str">
        <f>IF(ISBLANK(A2186),"",IF(ISERROR(VLOOKUP(A2186,'Cadastro-Estoque'!A:J,1,FALSE)),"Produto não cadastrado",VLOOKUP(A2186,'Cadastro-Estoque'!A:J,2,FALSE)))</f>
        <v/>
      </c>
      <c r="H2186" s="141" t="str">
        <f>IF(ISERROR(VLOOKUP(A2186,'Cadastro-Estoque'!A:J,1,FALSE)),"",VLOOKUP(A2186,'Cadastro-Estoque'!A:J,3,FALSE))</f>
        <v/>
      </c>
    </row>
    <row r="2187" spans="5:8">
      <c r="E2187" s="140" t="str">
        <f t="shared" si="34"/>
        <v/>
      </c>
      <c r="F2187" s="141" t="str">
        <f>IF(ISERROR(VLOOKUP(A2187,'Cadastro-Estoque'!A:J,1,FALSE)),"",VLOOKUP(A2187,'Cadastro-Estoque'!A:J,4,FALSE))</f>
        <v/>
      </c>
      <c r="G2187" s="141" t="str">
        <f>IF(ISBLANK(A2187),"",IF(ISERROR(VLOOKUP(A2187,'Cadastro-Estoque'!A:J,1,FALSE)),"Produto não cadastrado",VLOOKUP(A2187,'Cadastro-Estoque'!A:J,2,FALSE)))</f>
        <v/>
      </c>
      <c r="H2187" s="141" t="str">
        <f>IF(ISERROR(VLOOKUP(A2187,'Cadastro-Estoque'!A:J,1,FALSE)),"",VLOOKUP(A2187,'Cadastro-Estoque'!A:J,3,FALSE))</f>
        <v/>
      </c>
    </row>
    <row r="2188" spans="5:8">
      <c r="E2188" s="140" t="str">
        <f t="shared" si="34"/>
        <v/>
      </c>
      <c r="F2188" s="141" t="str">
        <f>IF(ISERROR(VLOOKUP(A2188,'Cadastro-Estoque'!A:J,1,FALSE)),"",VLOOKUP(A2188,'Cadastro-Estoque'!A:J,4,FALSE))</f>
        <v/>
      </c>
      <c r="G2188" s="141" t="str">
        <f>IF(ISBLANK(A2188),"",IF(ISERROR(VLOOKUP(A2188,'Cadastro-Estoque'!A:J,1,FALSE)),"Produto não cadastrado",VLOOKUP(A2188,'Cadastro-Estoque'!A:J,2,FALSE)))</f>
        <v/>
      </c>
      <c r="H2188" s="141" t="str">
        <f>IF(ISERROR(VLOOKUP(A2188,'Cadastro-Estoque'!A:J,1,FALSE)),"",VLOOKUP(A2188,'Cadastro-Estoque'!A:J,3,FALSE))</f>
        <v/>
      </c>
    </row>
    <row r="2189" spans="5:8">
      <c r="E2189" s="140" t="str">
        <f t="shared" si="34"/>
        <v/>
      </c>
      <c r="F2189" s="141" t="str">
        <f>IF(ISERROR(VLOOKUP(A2189,'Cadastro-Estoque'!A:J,1,FALSE)),"",VLOOKUP(A2189,'Cadastro-Estoque'!A:J,4,FALSE))</f>
        <v/>
      </c>
      <c r="G2189" s="141" t="str">
        <f>IF(ISBLANK(A2189),"",IF(ISERROR(VLOOKUP(A2189,'Cadastro-Estoque'!A:J,1,FALSE)),"Produto não cadastrado",VLOOKUP(A2189,'Cadastro-Estoque'!A:J,2,FALSE)))</f>
        <v/>
      </c>
      <c r="H2189" s="141" t="str">
        <f>IF(ISERROR(VLOOKUP(A2189,'Cadastro-Estoque'!A:J,1,FALSE)),"",VLOOKUP(A2189,'Cadastro-Estoque'!A:J,3,FALSE))</f>
        <v/>
      </c>
    </row>
    <row r="2190" spans="5:8">
      <c r="E2190" s="140" t="str">
        <f t="shared" si="34"/>
        <v/>
      </c>
      <c r="F2190" s="141" t="str">
        <f>IF(ISERROR(VLOOKUP(A2190,'Cadastro-Estoque'!A:J,1,FALSE)),"",VLOOKUP(A2190,'Cadastro-Estoque'!A:J,4,FALSE))</f>
        <v/>
      </c>
      <c r="G2190" s="141" t="str">
        <f>IF(ISBLANK(A2190),"",IF(ISERROR(VLOOKUP(A2190,'Cadastro-Estoque'!A:J,1,FALSE)),"Produto não cadastrado",VLOOKUP(A2190,'Cadastro-Estoque'!A:J,2,FALSE)))</f>
        <v/>
      </c>
      <c r="H2190" s="141" t="str">
        <f>IF(ISERROR(VLOOKUP(A2190,'Cadastro-Estoque'!A:J,1,FALSE)),"",VLOOKUP(A2190,'Cadastro-Estoque'!A:J,3,FALSE))</f>
        <v/>
      </c>
    </row>
    <row r="2191" spans="5:8">
      <c r="E2191" s="140" t="str">
        <f t="shared" si="34"/>
        <v/>
      </c>
      <c r="F2191" s="141" t="str">
        <f>IF(ISERROR(VLOOKUP(A2191,'Cadastro-Estoque'!A:J,1,FALSE)),"",VLOOKUP(A2191,'Cadastro-Estoque'!A:J,4,FALSE))</f>
        <v/>
      </c>
      <c r="G2191" s="141" t="str">
        <f>IF(ISBLANK(A2191),"",IF(ISERROR(VLOOKUP(A2191,'Cadastro-Estoque'!A:J,1,FALSE)),"Produto não cadastrado",VLOOKUP(A2191,'Cadastro-Estoque'!A:J,2,FALSE)))</f>
        <v/>
      </c>
      <c r="H2191" s="141" t="str">
        <f>IF(ISERROR(VLOOKUP(A2191,'Cadastro-Estoque'!A:J,1,FALSE)),"",VLOOKUP(A2191,'Cadastro-Estoque'!A:J,3,FALSE))</f>
        <v/>
      </c>
    </row>
    <row r="2192" spans="5:8">
      <c r="E2192" s="140" t="str">
        <f t="shared" si="34"/>
        <v/>
      </c>
      <c r="F2192" s="141" t="str">
        <f>IF(ISERROR(VLOOKUP(A2192,'Cadastro-Estoque'!A:J,1,FALSE)),"",VLOOKUP(A2192,'Cadastro-Estoque'!A:J,4,FALSE))</f>
        <v/>
      </c>
      <c r="G2192" s="141" t="str">
        <f>IF(ISBLANK(A2192),"",IF(ISERROR(VLOOKUP(A2192,'Cadastro-Estoque'!A:J,1,FALSE)),"Produto não cadastrado",VLOOKUP(A2192,'Cadastro-Estoque'!A:J,2,FALSE)))</f>
        <v/>
      </c>
      <c r="H2192" s="141" t="str">
        <f>IF(ISERROR(VLOOKUP(A2192,'Cadastro-Estoque'!A:J,1,FALSE)),"",VLOOKUP(A2192,'Cadastro-Estoque'!A:J,3,FALSE))</f>
        <v/>
      </c>
    </row>
    <row r="2193" spans="5:8">
      <c r="E2193" s="140" t="str">
        <f t="shared" si="34"/>
        <v/>
      </c>
      <c r="F2193" s="141" t="str">
        <f>IF(ISERROR(VLOOKUP(A2193,'Cadastro-Estoque'!A:J,1,FALSE)),"",VLOOKUP(A2193,'Cadastro-Estoque'!A:J,4,FALSE))</f>
        <v/>
      </c>
      <c r="G2193" s="141" t="str">
        <f>IF(ISBLANK(A2193),"",IF(ISERROR(VLOOKUP(A2193,'Cadastro-Estoque'!A:J,1,FALSE)),"Produto não cadastrado",VLOOKUP(A2193,'Cadastro-Estoque'!A:J,2,FALSE)))</f>
        <v/>
      </c>
      <c r="H2193" s="141" t="str">
        <f>IF(ISERROR(VLOOKUP(A2193,'Cadastro-Estoque'!A:J,1,FALSE)),"",VLOOKUP(A2193,'Cadastro-Estoque'!A:J,3,FALSE))</f>
        <v/>
      </c>
    </row>
    <row r="2194" spans="5:8">
      <c r="E2194" s="140" t="str">
        <f t="shared" si="34"/>
        <v/>
      </c>
      <c r="F2194" s="141" t="str">
        <f>IF(ISERROR(VLOOKUP(A2194,'Cadastro-Estoque'!A:J,1,FALSE)),"",VLOOKUP(A2194,'Cadastro-Estoque'!A:J,4,FALSE))</f>
        <v/>
      </c>
      <c r="G2194" s="141" t="str">
        <f>IF(ISBLANK(A2194),"",IF(ISERROR(VLOOKUP(A2194,'Cadastro-Estoque'!A:J,1,FALSE)),"Produto não cadastrado",VLOOKUP(A2194,'Cadastro-Estoque'!A:J,2,FALSE)))</f>
        <v/>
      </c>
      <c r="H2194" s="141" t="str">
        <f>IF(ISERROR(VLOOKUP(A2194,'Cadastro-Estoque'!A:J,1,FALSE)),"",VLOOKUP(A2194,'Cadastro-Estoque'!A:J,3,FALSE))</f>
        <v/>
      </c>
    </row>
    <row r="2195" spans="5:8">
      <c r="E2195" s="140" t="str">
        <f t="shared" si="34"/>
        <v/>
      </c>
      <c r="F2195" s="141" t="str">
        <f>IF(ISERROR(VLOOKUP(A2195,'Cadastro-Estoque'!A:J,1,FALSE)),"",VLOOKUP(A2195,'Cadastro-Estoque'!A:J,4,FALSE))</f>
        <v/>
      </c>
      <c r="G2195" s="141" t="str">
        <f>IF(ISBLANK(A2195),"",IF(ISERROR(VLOOKUP(A2195,'Cadastro-Estoque'!A:J,1,FALSE)),"Produto não cadastrado",VLOOKUP(A2195,'Cadastro-Estoque'!A:J,2,FALSE)))</f>
        <v/>
      </c>
      <c r="H2195" s="141" t="str">
        <f>IF(ISERROR(VLOOKUP(A2195,'Cadastro-Estoque'!A:J,1,FALSE)),"",VLOOKUP(A2195,'Cadastro-Estoque'!A:J,3,FALSE))</f>
        <v/>
      </c>
    </row>
    <row r="2196" spans="5:8">
      <c r="E2196" s="140" t="str">
        <f t="shared" si="34"/>
        <v/>
      </c>
      <c r="F2196" s="141" t="str">
        <f>IF(ISERROR(VLOOKUP(A2196,'Cadastro-Estoque'!A:J,1,FALSE)),"",VLOOKUP(A2196,'Cadastro-Estoque'!A:J,4,FALSE))</f>
        <v/>
      </c>
      <c r="G2196" s="141" t="str">
        <f>IF(ISBLANK(A2196),"",IF(ISERROR(VLOOKUP(A2196,'Cadastro-Estoque'!A:J,1,FALSE)),"Produto não cadastrado",VLOOKUP(A2196,'Cadastro-Estoque'!A:J,2,FALSE)))</f>
        <v/>
      </c>
      <c r="H2196" s="141" t="str">
        <f>IF(ISERROR(VLOOKUP(A2196,'Cadastro-Estoque'!A:J,1,FALSE)),"",VLOOKUP(A2196,'Cadastro-Estoque'!A:J,3,FALSE))</f>
        <v/>
      </c>
    </row>
    <row r="2197" spans="5:8">
      <c r="E2197" s="140" t="str">
        <f t="shared" si="34"/>
        <v/>
      </c>
      <c r="F2197" s="141" t="str">
        <f>IF(ISERROR(VLOOKUP(A2197,'Cadastro-Estoque'!A:J,1,FALSE)),"",VLOOKUP(A2197,'Cadastro-Estoque'!A:J,4,FALSE))</f>
        <v/>
      </c>
      <c r="G2197" s="141" t="str">
        <f>IF(ISBLANK(A2197),"",IF(ISERROR(VLOOKUP(A2197,'Cadastro-Estoque'!A:J,1,FALSE)),"Produto não cadastrado",VLOOKUP(A2197,'Cadastro-Estoque'!A:J,2,FALSE)))</f>
        <v/>
      </c>
      <c r="H2197" s="141" t="str">
        <f>IF(ISERROR(VLOOKUP(A2197,'Cadastro-Estoque'!A:J,1,FALSE)),"",VLOOKUP(A2197,'Cadastro-Estoque'!A:J,3,FALSE))</f>
        <v/>
      </c>
    </row>
    <row r="2198" spans="5:8">
      <c r="E2198" s="140" t="str">
        <f t="shared" si="34"/>
        <v/>
      </c>
      <c r="F2198" s="141" t="str">
        <f>IF(ISERROR(VLOOKUP(A2198,'Cadastro-Estoque'!A:J,1,FALSE)),"",VLOOKUP(A2198,'Cadastro-Estoque'!A:J,4,FALSE))</f>
        <v/>
      </c>
      <c r="G2198" s="141" t="str">
        <f>IF(ISBLANK(A2198),"",IF(ISERROR(VLOOKUP(A2198,'Cadastro-Estoque'!A:J,1,FALSE)),"Produto não cadastrado",VLOOKUP(A2198,'Cadastro-Estoque'!A:J,2,FALSE)))</f>
        <v/>
      </c>
      <c r="H2198" s="141" t="str">
        <f>IF(ISERROR(VLOOKUP(A2198,'Cadastro-Estoque'!A:J,1,FALSE)),"",VLOOKUP(A2198,'Cadastro-Estoque'!A:J,3,FALSE))</f>
        <v/>
      </c>
    </row>
    <row r="2199" spans="5:8">
      <c r="E2199" s="140" t="str">
        <f t="shared" si="34"/>
        <v/>
      </c>
      <c r="F2199" s="141" t="str">
        <f>IF(ISERROR(VLOOKUP(A2199,'Cadastro-Estoque'!A:J,1,FALSE)),"",VLOOKUP(A2199,'Cadastro-Estoque'!A:J,4,FALSE))</f>
        <v/>
      </c>
      <c r="G2199" s="141" t="str">
        <f>IF(ISBLANK(A2199),"",IF(ISERROR(VLOOKUP(A2199,'Cadastro-Estoque'!A:J,1,FALSE)),"Produto não cadastrado",VLOOKUP(A2199,'Cadastro-Estoque'!A:J,2,FALSE)))</f>
        <v/>
      </c>
      <c r="H2199" s="141" t="str">
        <f>IF(ISERROR(VLOOKUP(A2199,'Cadastro-Estoque'!A:J,1,FALSE)),"",VLOOKUP(A2199,'Cadastro-Estoque'!A:J,3,FALSE))</f>
        <v/>
      </c>
    </row>
    <row r="2200" spans="5:8">
      <c r="E2200" s="140" t="str">
        <f t="shared" si="34"/>
        <v/>
      </c>
      <c r="F2200" s="141" t="str">
        <f>IF(ISERROR(VLOOKUP(A2200,'Cadastro-Estoque'!A:J,1,FALSE)),"",VLOOKUP(A2200,'Cadastro-Estoque'!A:J,4,FALSE))</f>
        <v/>
      </c>
      <c r="G2200" s="141" t="str">
        <f>IF(ISBLANK(A2200),"",IF(ISERROR(VLOOKUP(A2200,'Cadastro-Estoque'!A:J,1,FALSE)),"Produto não cadastrado",VLOOKUP(A2200,'Cadastro-Estoque'!A:J,2,FALSE)))</f>
        <v/>
      </c>
      <c r="H2200" s="141" t="str">
        <f>IF(ISERROR(VLOOKUP(A2200,'Cadastro-Estoque'!A:J,1,FALSE)),"",VLOOKUP(A2200,'Cadastro-Estoque'!A:J,3,FALSE))</f>
        <v/>
      </c>
    </row>
    <row r="2201" spans="5:8">
      <c r="E2201" s="140" t="str">
        <f t="shared" si="34"/>
        <v/>
      </c>
      <c r="F2201" s="141" t="str">
        <f>IF(ISERROR(VLOOKUP(A2201,'Cadastro-Estoque'!A:J,1,FALSE)),"",VLOOKUP(A2201,'Cadastro-Estoque'!A:J,4,FALSE))</f>
        <v/>
      </c>
      <c r="G2201" s="141" t="str">
        <f>IF(ISBLANK(A2201),"",IF(ISERROR(VLOOKUP(A2201,'Cadastro-Estoque'!A:J,1,FALSE)),"Produto não cadastrado",VLOOKUP(A2201,'Cadastro-Estoque'!A:J,2,FALSE)))</f>
        <v/>
      </c>
      <c r="H2201" s="141" t="str">
        <f>IF(ISERROR(VLOOKUP(A2201,'Cadastro-Estoque'!A:J,1,FALSE)),"",VLOOKUP(A2201,'Cadastro-Estoque'!A:J,3,FALSE))</f>
        <v/>
      </c>
    </row>
    <row r="2202" spans="5:8">
      <c r="E2202" s="140" t="str">
        <f t="shared" si="34"/>
        <v/>
      </c>
      <c r="F2202" s="141" t="str">
        <f>IF(ISERROR(VLOOKUP(A2202,'Cadastro-Estoque'!A:J,1,FALSE)),"",VLOOKUP(A2202,'Cadastro-Estoque'!A:J,4,FALSE))</f>
        <v/>
      </c>
      <c r="G2202" s="141" t="str">
        <f>IF(ISBLANK(A2202),"",IF(ISERROR(VLOOKUP(A2202,'Cadastro-Estoque'!A:J,1,FALSE)),"Produto não cadastrado",VLOOKUP(A2202,'Cadastro-Estoque'!A:J,2,FALSE)))</f>
        <v/>
      </c>
      <c r="H2202" s="141" t="str">
        <f>IF(ISERROR(VLOOKUP(A2202,'Cadastro-Estoque'!A:J,1,FALSE)),"",VLOOKUP(A2202,'Cadastro-Estoque'!A:J,3,FALSE))</f>
        <v/>
      </c>
    </row>
    <row r="2203" spans="5:8">
      <c r="E2203" s="140" t="str">
        <f t="shared" si="34"/>
        <v/>
      </c>
      <c r="F2203" s="141" t="str">
        <f>IF(ISERROR(VLOOKUP(A2203,'Cadastro-Estoque'!A:J,1,FALSE)),"",VLOOKUP(A2203,'Cadastro-Estoque'!A:J,4,FALSE))</f>
        <v/>
      </c>
      <c r="G2203" s="141" t="str">
        <f>IF(ISBLANK(A2203),"",IF(ISERROR(VLOOKUP(A2203,'Cadastro-Estoque'!A:J,1,FALSE)),"Produto não cadastrado",VLOOKUP(A2203,'Cadastro-Estoque'!A:J,2,FALSE)))</f>
        <v/>
      </c>
      <c r="H2203" s="141" t="str">
        <f>IF(ISERROR(VLOOKUP(A2203,'Cadastro-Estoque'!A:J,1,FALSE)),"",VLOOKUP(A2203,'Cadastro-Estoque'!A:J,3,FALSE))</f>
        <v/>
      </c>
    </row>
    <row r="2204" spans="5:8">
      <c r="E2204" s="140" t="str">
        <f t="shared" si="34"/>
        <v/>
      </c>
      <c r="F2204" s="141" t="str">
        <f>IF(ISERROR(VLOOKUP(A2204,'Cadastro-Estoque'!A:J,1,FALSE)),"",VLOOKUP(A2204,'Cadastro-Estoque'!A:J,4,FALSE))</f>
        <v/>
      </c>
      <c r="G2204" s="141" t="str">
        <f>IF(ISBLANK(A2204),"",IF(ISERROR(VLOOKUP(A2204,'Cadastro-Estoque'!A:J,1,FALSE)),"Produto não cadastrado",VLOOKUP(A2204,'Cadastro-Estoque'!A:J,2,FALSE)))</f>
        <v/>
      </c>
      <c r="H2204" s="141" t="str">
        <f>IF(ISERROR(VLOOKUP(A2204,'Cadastro-Estoque'!A:J,1,FALSE)),"",VLOOKUP(A2204,'Cadastro-Estoque'!A:J,3,FALSE))</f>
        <v/>
      </c>
    </row>
    <row r="2205" spans="5:8">
      <c r="E2205" s="140" t="str">
        <f t="shared" si="34"/>
        <v/>
      </c>
      <c r="F2205" s="141" t="str">
        <f>IF(ISERROR(VLOOKUP(A2205,'Cadastro-Estoque'!A:J,1,FALSE)),"",VLOOKUP(A2205,'Cadastro-Estoque'!A:J,4,FALSE))</f>
        <v/>
      </c>
      <c r="G2205" s="141" t="str">
        <f>IF(ISBLANK(A2205),"",IF(ISERROR(VLOOKUP(A2205,'Cadastro-Estoque'!A:J,1,FALSE)),"Produto não cadastrado",VLOOKUP(A2205,'Cadastro-Estoque'!A:J,2,FALSE)))</f>
        <v/>
      </c>
      <c r="H2205" s="141" t="str">
        <f>IF(ISERROR(VLOOKUP(A2205,'Cadastro-Estoque'!A:J,1,FALSE)),"",VLOOKUP(A2205,'Cadastro-Estoque'!A:J,3,FALSE))</f>
        <v/>
      </c>
    </row>
    <row r="2206" spans="5:8">
      <c r="E2206" s="140" t="str">
        <f t="shared" si="34"/>
        <v/>
      </c>
      <c r="F2206" s="141" t="str">
        <f>IF(ISERROR(VLOOKUP(A2206,'Cadastro-Estoque'!A:J,1,FALSE)),"",VLOOKUP(A2206,'Cadastro-Estoque'!A:J,4,FALSE))</f>
        <v/>
      </c>
      <c r="G2206" s="141" t="str">
        <f>IF(ISBLANK(A2206),"",IF(ISERROR(VLOOKUP(A2206,'Cadastro-Estoque'!A:J,1,FALSE)),"Produto não cadastrado",VLOOKUP(A2206,'Cadastro-Estoque'!A:J,2,FALSE)))</f>
        <v/>
      </c>
      <c r="H2206" s="141" t="str">
        <f>IF(ISERROR(VLOOKUP(A2206,'Cadastro-Estoque'!A:J,1,FALSE)),"",VLOOKUP(A2206,'Cadastro-Estoque'!A:J,3,FALSE))</f>
        <v/>
      </c>
    </row>
    <row r="2207" spans="5:8">
      <c r="E2207" s="140" t="str">
        <f t="shared" si="34"/>
        <v/>
      </c>
      <c r="F2207" s="141" t="str">
        <f>IF(ISERROR(VLOOKUP(A2207,'Cadastro-Estoque'!A:J,1,FALSE)),"",VLOOKUP(A2207,'Cadastro-Estoque'!A:J,4,FALSE))</f>
        <v/>
      </c>
      <c r="G2207" s="141" t="str">
        <f>IF(ISBLANK(A2207),"",IF(ISERROR(VLOOKUP(A2207,'Cadastro-Estoque'!A:J,1,FALSE)),"Produto não cadastrado",VLOOKUP(A2207,'Cadastro-Estoque'!A:J,2,FALSE)))</f>
        <v/>
      </c>
      <c r="H2207" s="141" t="str">
        <f>IF(ISERROR(VLOOKUP(A2207,'Cadastro-Estoque'!A:J,1,FALSE)),"",VLOOKUP(A2207,'Cadastro-Estoque'!A:J,3,FALSE))</f>
        <v/>
      </c>
    </row>
    <row r="2208" spans="5:8">
      <c r="E2208" s="140" t="str">
        <f t="shared" si="34"/>
        <v/>
      </c>
      <c r="F2208" s="141" t="str">
        <f>IF(ISERROR(VLOOKUP(A2208,'Cadastro-Estoque'!A:J,1,FALSE)),"",VLOOKUP(A2208,'Cadastro-Estoque'!A:J,4,FALSE))</f>
        <v/>
      </c>
      <c r="G2208" s="141" t="str">
        <f>IF(ISBLANK(A2208),"",IF(ISERROR(VLOOKUP(A2208,'Cadastro-Estoque'!A:J,1,FALSE)),"Produto não cadastrado",VLOOKUP(A2208,'Cadastro-Estoque'!A:J,2,FALSE)))</f>
        <v/>
      </c>
      <c r="H2208" s="141" t="str">
        <f>IF(ISERROR(VLOOKUP(A2208,'Cadastro-Estoque'!A:J,1,FALSE)),"",VLOOKUP(A2208,'Cadastro-Estoque'!A:J,3,FALSE))</f>
        <v/>
      </c>
    </row>
    <row r="2209" spans="5:8">
      <c r="E2209" s="140" t="str">
        <f t="shared" si="34"/>
        <v/>
      </c>
      <c r="F2209" s="141" t="str">
        <f>IF(ISERROR(VLOOKUP(A2209,'Cadastro-Estoque'!A:J,1,FALSE)),"",VLOOKUP(A2209,'Cadastro-Estoque'!A:J,4,FALSE))</f>
        <v/>
      </c>
      <c r="G2209" s="141" t="str">
        <f>IF(ISBLANK(A2209),"",IF(ISERROR(VLOOKUP(A2209,'Cadastro-Estoque'!A:J,1,FALSE)),"Produto não cadastrado",VLOOKUP(A2209,'Cadastro-Estoque'!A:J,2,FALSE)))</f>
        <v/>
      </c>
      <c r="H2209" s="141" t="str">
        <f>IF(ISERROR(VLOOKUP(A2209,'Cadastro-Estoque'!A:J,1,FALSE)),"",VLOOKUP(A2209,'Cadastro-Estoque'!A:J,3,FALSE))</f>
        <v/>
      </c>
    </row>
    <row r="2210" spans="5:8">
      <c r="E2210" s="140" t="str">
        <f t="shared" si="34"/>
        <v/>
      </c>
      <c r="F2210" s="141" t="str">
        <f>IF(ISERROR(VLOOKUP(A2210,'Cadastro-Estoque'!A:J,1,FALSE)),"",VLOOKUP(A2210,'Cadastro-Estoque'!A:J,4,FALSE))</f>
        <v/>
      </c>
      <c r="G2210" s="141" t="str">
        <f>IF(ISBLANK(A2210),"",IF(ISERROR(VLOOKUP(A2210,'Cadastro-Estoque'!A:J,1,FALSE)),"Produto não cadastrado",VLOOKUP(A2210,'Cadastro-Estoque'!A:J,2,FALSE)))</f>
        <v/>
      </c>
      <c r="H2210" s="141" t="str">
        <f>IF(ISERROR(VLOOKUP(A2210,'Cadastro-Estoque'!A:J,1,FALSE)),"",VLOOKUP(A2210,'Cadastro-Estoque'!A:J,3,FALSE))</f>
        <v/>
      </c>
    </row>
    <row r="2211" spans="5:8">
      <c r="E2211" s="140" t="str">
        <f t="shared" si="34"/>
        <v/>
      </c>
      <c r="F2211" s="141" t="str">
        <f>IF(ISERROR(VLOOKUP(A2211,'Cadastro-Estoque'!A:J,1,FALSE)),"",VLOOKUP(A2211,'Cadastro-Estoque'!A:J,4,FALSE))</f>
        <v/>
      </c>
      <c r="G2211" s="141" t="str">
        <f>IF(ISBLANK(A2211),"",IF(ISERROR(VLOOKUP(A2211,'Cadastro-Estoque'!A:J,1,FALSE)),"Produto não cadastrado",VLOOKUP(A2211,'Cadastro-Estoque'!A:J,2,FALSE)))</f>
        <v/>
      </c>
      <c r="H2211" s="141" t="str">
        <f>IF(ISERROR(VLOOKUP(A2211,'Cadastro-Estoque'!A:J,1,FALSE)),"",VLOOKUP(A2211,'Cadastro-Estoque'!A:J,3,FALSE))</f>
        <v/>
      </c>
    </row>
    <row r="2212" spans="5:8">
      <c r="E2212" s="140" t="str">
        <f t="shared" si="34"/>
        <v/>
      </c>
      <c r="F2212" s="141" t="str">
        <f>IF(ISERROR(VLOOKUP(A2212,'Cadastro-Estoque'!A:J,1,FALSE)),"",VLOOKUP(A2212,'Cadastro-Estoque'!A:J,4,FALSE))</f>
        <v/>
      </c>
      <c r="G2212" s="141" t="str">
        <f>IF(ISBLANK(A2212),"",IF(ISERROR(VLOOKUP(A2212,'Cadastro-Estoque'!A:J,1,FALSE)),"Produto não cadastrado",VLOOKUP(A2212,'Cadastro-Estoque'!A:J,2,FALSE)))</f>
        <v/>
      </c>
      <c r="H2212" s="141" t="str">
        <f>IF(ISERROR(VLOOKUP(A2212,'Cadastro-Estoque'!A:J,1,FALSE)),"",VLOOKUP(A2212,'Cadastro-Estoque'!A:J,3,FALSE))</f>
        <v/>
      </c>
    </row>
    <row r="2213" spans="5:8">
      <c r="E2213" s="140" t="str">
        <f t="shared" si="34"/>
        <v/>
      </c>
      <c r="F2213" s="141" t="str">
        <f>IF(ISERROR(VLOOKUP(A2213,'Cadastro-Estoque'!A:J,1,FALSE)),"",VLOOKUP(A2213,'Cadastro-Estoque'!A:J,4,FALSE))</f>
        <v/>
      </c>
      <c r="G2213" s="141" t="str">
        <f>IF(ISBLANK(A2213),"",IF(ISERROR(VLOOKUP(A2213,'Cadastro-Estoque'!A:J,1,FALSE)),"Produto não cadastrado",VLOOKUP(A2213,'Cadastro-Estoque'!A:J,2,FALSE)))</f>
        <v/>
      </c>
      <c r="H2213" s="141" t="str">
        <f>IF(ISERROR(VLOOKUP(A2213,'Cadastro-Estoque'!A:J,1,FALSE)),"",VLOOKUP(A2213,'Cadastro-Estoque'!A:J,3,FALSE))</f>
        <v/>
      </c>
    </row>
    <row r="2214" spans="5:8">
      <c r="E2214" s="140" t="str">
        <f t="shared" si="34"/>
        <v/>
      </c>
      <c r="F2214" s="141" t="str">
        <f>IF(ISERROR(VLOOKUP(A2214,'Cadastro-Estoque'!A:J,1,FALSE)),"",VLOOKUP(A2214,'Cadastro-Estoque'!A:J,4,FALSE))</f>
        <v/>
      </c>
      <c r="G2214" s="141" t="str">
        <f>IF(ISBLANK(A2214),"",IF(ISERROR(VLOOKUP(A2214,'Cadastro-Estoque'!A:J,1,FALSE)),"Produto não cadastrado",VLOOKUP(A2214,'Cadastro-Estoque'!A:J,2,FALSE)))</f>
        <v/>
      </c>
      <c r="H2214" s="141" t="str">
        <f>IF(ISERROR(VLOOKUP(A2214,'Cadastro-Estoque'!A:J,1,FALSE)),"",VLOOKUP(A2214,'Cadastro-Estoque'!A:J,3,FALSE))</f>
        <v/>
      </c>
    </row>
    <row r="2215" spans="5:8">
      <c r="E2215" s="140" t="str">
        <f t="shared" si="34"/>
        <v/>
      </c>
      <c r="F2215" s="141" t="str">
        <f>IF(ISERROR(VLOOKUP(A2215,'Cadastro-Estoque'!A:J,1,FALSE)),"",VLOOKUP(A2215,'Cadastro-Estoque'!A:J,4,FALSE))</f>
        <v/>
      </c>
      <c r="G2215" s="141" t="str">
        <f>IF(ISBLANK(A2215),"",IF(ISERROR(VLOOKUP(A2215,'Cadastro-Estoque'!A:J,1,FALSE)),"Produto não cadastrado",VLOOKUP(A2215,'Cadastro-Estoque'!A:J,2,FALSE)))</f>
        <v/>
      </c>
      <c r="H2215" s="141" t="str">
        <f>IF(ISERROR(VLOOKUP(A2215,'Cadastro-Estoque'!A:J,1,FALSE)),"",VLOOKUP(A2215,'Cadastro-Estoque'!A:J,3,FALSE))</f>
        <v/>
      </c>
    </row>
    <row r="2216" spans="5:8">
      <c r="E2216" s="140" t="str">
        <f t="shared" si="34"/>
        <v/>
      </c>
      <c r="F2216" s="141" t="str">
        <f>IF(ISERROR(VLOOKUP(A2216,'Cadastro-Estoque'!A:J,1,FALSE)),"",VLOOKUP(A2216,'Cadastro-Estoque'!A:J,4,FALSE))</f>
        <v/>
      </c>
      <c r="G2216" s="141" t="str">
        <f>IF(ISBLANK(A2216),"",IF(ISERROR(VLOOKUP(A2216,'Cadastro-Estoque'!A:J,1,FALSE)),"Produto não cadastrado",VLOOKUP(A2216,'Cadastro-Estoque'!A:J,2,FALSE)))</f>
        <v/>
      </c>
      <c r="H2216" s="141" t="str">
        <f>IF(ISERROR(VLOOKUP(A2216,'Cadastro-Estoque'!A:J,1,FALSE)),"",VLOOKUP(A2216,'Cadastro-Estoque'!A:J,3,FALSE))</f>
        <v/>
      </c>
    </row>
    <row r="2217" spans="5:8">
      <c r="E2217" s="140" t="str">
        <f t="shared" si="34"/>
        <v/>
      </c>
      <c r="F2217" s="141" t="str">
        <f>IF(ISERROR(VLOOKUP(A2217,'Cadastro-Estoque'!A:J,1,FALSE)),"",VLOOKUP(A2217,'Cadastro-Estoque'!A:J,4,FALSE))</f>
        <v/>
      </c>
      <c r="G2217" s="141" t="str">
        <f>IF(ISBLANK(A2217),"",IF(ISERROR(VLOOKUP(A2217,'Cadastro-Estoque'!A:J,1,FALSE)),"Produto não cadastrado",VLOOKUP(A2217,'Cadastro-Estoque'!A:J,2,FALSE)))</f>
        <v/>
      </c>
      <c r="H2217" s="141" t="str">
        <f>IF(ISERROR(VLOOKUP(A2217,'Cadastro-Estoque'!A:J,1,FALSE)),"",VLOOKUP(A2217,'Cadastro-Estoque'!A:J,3,FALSE))</f>
        <v/>
      </c>
    </row>
    <row r="2218" spans="5:8">
      <c r="E2218" s="140" t="str">
        <f t="shared" si="34"/>
        <v/>
      </c>
      <c r="F2218" s="141" t="str">
        <f>IF(ISERROR(VLOOKUP(A2218,'Cadastro-Estoque'!A:J,1,FALSE)),"",VLOOKUP(A2218,'Cadastro-Estoque'!A:J,4,FALSE))</f>
        <v/>
      </c>
      <c r="G2218" s="141" t="str">
        <f>IF(ISBLANK(A2218),"",IF(ISERROR(VLOOKUP(A2218,'Cadastro-Estoque'!A:J,1,FALSE)),"Produto não cadastrado",VLOOKUP(A2218,'Cadastro-Estoque'!A:J,2,FALSE)))</f>
        <v/>
      </c>
      <c r="H2218" s="141" t="str">
        <f>IF(ISERROR(VLOOKUP(A2218,'Cadastro-Estoque'!A:J,1,FALSE)),"",VLOOKUP(A2218,'Cadastro-Estoque'!A:J,3,FALSE))</f>
        <v/>
      </c>
    </row>
    <row r="2219" spans="5:8">
      <c r="E2219" s="140" t="str">
        <f t="shared" si="34"/>
        <v/>
      </c>
      <c r="F2219" s="141" t="str">
        <f>IF(ISERROR(VLOOKUP(A2219,'Cadastro-Estoque'!A:J,1,FALSE)),"",VLOOKUP(A2219,'Cadastro-Estoque'!A:J,4,FALSE))</f>
        <v/>
      </c>
      <c r="G2219" s="141" t="str">
        <f>IF(ISBLANK(A2219),"",IF(ISERROR(VLOOKUP(A2219,'Cadastro-Estoque'!A:J,1,FALSE)),"Produto não cadastrado",VLOOKUP(A2219,'Cadastro-Estoque'!A:J,2,FALSE)))</f>
        <v/>
      </c>
      <c r="H2219" s="141" t="str">
        <f>IF(ISERROR(VLOOKUP(A2219,'Cadastro-Estoque'!A:J,1,FALSE)),"",VLOOKUP(A2219,'Cadastro-Estoque'!A:J,3,FALSE))</f>
        <v/>
      </c>
    </row>
    <row r="2220" spans="5:8">
      <c r="E2220" s="140" t="str">
        <f t="shared" si="34"/>
        <v/>
      </c>
      <c r="F2220" s="141" t="str">
        <f>IF(ISERROR(VLOOKUP(A2220,'Cadastro-Estoque'!A:J,1,FALSE)),"",VLOOKUP(A2220,'Cadastro-Estoque'!A:J,4,FALSE))</f>
        <v/>
      </c>
      <c r="G2220" s="141" t="str">
        <f>IF(ISBLANK(A2220),"",IF(ISERROR(VLOOKUP(A2220,'Cadastro-Estoque'!A:J,1,FALSE)),"Produto não cadastrado",VLOOKUP(A2220,'Cadastro-Estoque'!A:J,2,FALSE)))</f>
        <v/>
      </c>
      <c r="H2220" s="141" t="str">
        <f>IF(ISERROR(VLOOKUP(A2220,'Cadastro-Estoque'!A:J,1,FALSE)),"",VLOOKUP(A2220,'Cadastro-Estoque'!A:J,3,FALSE))</f>
        <v/>
      </c>
    </row>
    <row r="2221" spans="5:8">
      <c r="E2221" s="140" t="str">
        <f t="shared" si="34"/>
        <v/>
      </c>
      <c r="F2221" s="141" t="str">
        <f>IF(ISERROR(VLOOKUP(A2221,'Cadastro-Estoque'!A:J,1,FALSE)),"",VLOOKUP(A2221,'Cadastro-Estoque'!A:J,4,FALSE))</f>
        <v/>
      </c>
      <c r="G2221" s="141" t="str">
        <f>IF(ISBLANK(A2221),"",IF(ISERROR(VLOOKUP(A2221,'Cadastro-Estoque'!A:J,1,FALSE)),"Produto não cadastrado",VLOOKUP(A2221,'Cadastro-Estoque'!A:J,2,FALSE)))</f>
        <v/>
      </c>
      <c r="H2221" s="141" t="str">
        <f>IF(ISERROR(VLOOKUP(A2221,'Cadastro-Estoque'!A:J,1,FALSE)),"",VLOOKUP(A2221,'Cadastro-Estoque'!A:J,3,FALSE))</f>
        <v/>
      </c>
    </row>
    <row r="2222" spans="5:8">
      <c r="E2222" s="140" t="str">
        <f t="shared" si="34"/>
        <v/>
      </c>
      <c r="F2222" s="141" t="str">
        <f>IF(ISERROR(VLOOKUP(A2222,'Cadastro-Estoque'!A:J,1,FALSE)),"",VLOOKUP(A2222,'Cadastro-Estoque'!A:J,4,FALSE))</f>
        <v/>
      </c>
      <c r="G2222" s="141" t="str">
        <f>IF(ISBLANK(A2222),"",IF(ISERROR(VLOOKUP(A2222,'Cadastro-Estoque'!A:J,1,FALSE)),"Produto não cadastrado",VLOOKUP(A2222,'Cadastro-Estoque'!A:J,2,FALSE)))</f>
        <v/>
      </c>
      <c r="H2222" s="141" t="str">
        <f>IF(ISERROR(VLOOKUP(A2222,'Cadastro-Estoque'!A:J,1,FALSE)),"",VLOOKUP(A2222,'Cadastro-Estoque'!A:J,3,FALSE))</f>
        <v/>
      </c>
    </row>
    <row r="2223" spans="5:8">
      <c r="E2223" s="140" t="str">
        <f t="shared" si="34"/>
        <v/>
      </c>
      <c r="F2223" s="141" t="str">
        <f>IF(ISERROR(VLOOKUP(A2223,'Cadastro-Estoque'!A:J,1,FALSE)),"",VLOOKUP(A2223,'Cadastro-Estoque'!A:J,4,FALSE))</f>
        <v/>
      </c>
      <c r="G2223" s="141" t="str">
        <f>IF(ISBLANK(A2223),"",IF(ISERROR(VLOOKUP(A2223,'Cadastro-Estoque'!A:J,1,FALSE)),"Produto não cadastrado",VLOOKUP(A2223,'Cadastro-Estoque'!A:J,2,FALSE)))</f>
        <v/>
      </c>
      <c r="H2223" s="141" t="str">
        <f>IF(ISERROR(VLOOKUP(A2223,'Cadastro-Estoque'!A:J,1,FALSE)),"",VLOOKUP(A2223,'Cadastro-Estoque'!A:J,3,FALSE))</f>
        <v/>
      </c>
    </row>
    <row r="2224" spans="5:8">
      <c r="E2224" s="140" t="str">
        <f t="shared" si="34"/>
        <v/>
      </c>
      <c r="F2224" s="141" t="str">
        <f>IF(ISERROR(VLOOKUP(A2224,'Cadastro-Estoque'!A:J,1,FALSE)),"",VLOOKUP(A2224,'Cadastro-Estoque'!A:J,4,FALSE))</f>
        <v/>
      </c>
      <c r="G2224" s="141" t="str">
        <f>IF(ISBLANK(A2224),"",IF(ISERROR(VLOOKUP(A2224,'Cadastro-Estoque'!A:J,1,FALSE)),"Produto não cadastrado",VLOOKUP(A2224,'Cadastro-Estoque'!A:J,2,FALSE)))</f>
        <v/>
      </c>
      <c r="H2224" s="141" t="str">
        <f>IF(ISERROR(VLOOKUP(A2224,'Cadastro-Estoque'!A:J,1,FALSE)),"",VLOOKUP(A2224,'Cadastro-Estoque'!A:J,3,FALSE))</f>
        <v/>
      </c>
    </row>
    <row r="2225" spans="5:8">
      <c r="E2225" s="140" t="str">
        <f t="shared" si="34"/>
        <v/>
      </c>
      <c r="F2225" s="141" t="str">
        <f>IF(ISERROR(VLOOKUP(A2225,'Cadastro-Estoque'!A:J,1,FALSE)),"",VLOOKUP(A2225,'Cadastro-Estoque'!A:J,4,FALSE))</f>
        <v/>
      </c>
      <c r="G2225" s="141" t="str">
        <f>IF(ISBLANK(A2225),"",IF(ISERROR(VLOOKUP(A2225,'Cadastro-Estoque'!A:J,1,FALSE)),"Produto não cadastrado",VLOOKUP(A2225,'Cadastro-Estoque'!A:J,2,FALSE)))</f>
        <v/>
      </c>
      <c r="H2225" s="141" t="str">
        <f>IF(ISERROR(VLOOKUP(A2225,'Cadastro-Estoque'!A:J,1,FALSE)),"",VLOOKUP(A2225,'Cadastro-Estoque'!A:J,3,FALSE))</f>
        <v/>
      </c>
    </row>
    <row r="2226" spans="5:8">
      <c r="E2226" s="140" t="str">
        <f t="shared" si="34"/>
        <v/>
      </c>
      <c r="F2226" s="141" t="str">
        <f>IF(ISERROR(VLOOKUP(A2226,'Cadastro-Estoque'!A:J,1,FALSE)),"",VLOOKUP(A2226,'Cadastro-Estoque'!A:J,4,FALSE))</f>
        <v/>
      </c>
      <c r="G2226" s="141" t="str">
        <f>IF(ISBLANK(A2226),"",IF(ISERROR(VLOOKUP(A2226,'Cadastro-Estoque'!A:J,1,FALSE)),"Produto não cadastrado",VLOOKUP(A2226,'Cadastro-Estoque'!A:J,2,FALSE)))</f>
        <v/>
      </c>
      <c r="H2226" s="141" t="str">
        <f>IF(ISERROR(VLOOKUP(A2226,'Cadastro-Estoque'!A:J,1,FALSE)),"",VLOOKUP(A2226,'Cadastro-Estoque'!A:J,3,FALSE))</f>
        <v/>
      </c>
    </row>
    <row r="2227" spans="5:8">
      <c r="E2227" s="140" t="str">
        <f t="shared" si="34"/>
        <v/>
      </c>
      <c r="F2227" s="141" t="str">
        <f>IF(ISERROR(VLOOKUP(A2227,'Cadastro-Estoque'!A:J,1,FALSE)),"",VLOOKUP(A2227,'Cadastro-Estoque'!A:J,4,FALSE))</f>
        <v/>
      </c>
      <c r="G2227" s="141" t="str">
        <f>IF(ISBLANK(A2227),"",IF(ISERROR(VLOOKUP(A2227,'Cadastro-Estoque'!A:J,1,FALSE)),"Produto não cadastrado",VLOOKUP(A2227,'Cadastro-Estoque'!A:J,2,FALSE)))</f>
        <v/>
      </c>
      <c r="H2227" s="141" t="str">
        <f>IF(ISERROR(VLOOKUP(A2227,'Cadastro-Estoque'!A:J,1,FALSE)),"",VLOOKUP(A2227,'Cadastro-Estoque'!A:J,3,FALSE))</f>
        <v/>
      </c>
    </row>
    <row r="2228" spans="5:8">
      <c r="E2228" s="140" t="str">
        <f t="shared" si="34"/>
        <v/>
      </c>
      <c r="F2228" s="141" t="str">
        <f>IF(ISERROR(VLOOKUP(A2228,'Cadastro-Estoque'!A:J,1,FALSE)),"",VLOOKUP(A2228,'Cadastro-Estoque'!A:J,4,FALSE))</f>
        <v/>
      </c>
      <c r="G2228" s="141" t="str">
        <f>IF(ISBLANK(A2228),"",IF(ISERROR(VLOOKUP(A2228,'Cadastro-Estoque'!A:J,1,FALSE)),"Produto não cadastrado",VLOOKUP(A2228,'Cadastro-Estoque'!A:J,2,FALSE)))</f>
        <v/>
      </c>
      <c r="H2228" s="141" t="str">
        <f>IF(ISERROR(VLOOKUP(A2228,'Cadastro-Estoque'!A:J,1,FALSE)),"",VLOOKUP(A2228,'Cadastro-Estoque'!A:J,3,FALSE))</f>
        <v/>
      </c>
    </row>
    <row r="2229" spans="5:8">
      <c r="E2229" s="140" t="str">
        <f t="shared" si="34"/>
        <v/>
      </c>
      <c r="F2229" s="141" t="str">
        <f>IF(ISERROR(VLOOKUP(A2229,'Cadastro-Estoque'!A:J,1,FALSE)),"",VLOOKUP(A2229,'Cadastro-Estoque'!A:J,4,FALSE))</f>
        <v/>
      </c>
      <c r="G2229" s="141" t="str">
        <f>IF(ISBLANK(A2229),"",IF(ISERROR(VLOOKUP(A2229,'Cadastro-Estoque'!A:J,1,FALSE)),"Produto não cadastrado",VLOOKUP(A2229,'Cadastro-Estoque'!A:J,2,FALSE)))</f>
        <v/>
      </c>
      <c r="H2229" s="141" t="str">
        <f>IF(ISERROR(VLOOKUP(A2229,'Cadastro-Estoque'!A:J,1,FALSE)),"",VLOOKUP(A2229,'Cadastro-Estoque'!A:J,3,FALSE))</f>
        <v/>
      </c>
    </row>
    <row r="2230" spans="5:8">
      <c r="E2230" s="140" t="str">
        <f t="shared" si="34"/>
        <v/>
      </c>
      <c r="F2230" s="141" t="str">
        <f>IF(ISERROR(VLOOKUP(A2230,'Cadastro-Estoque'!A:J,1,FALSE)),"",VLOOKUP(A2230,'Cadastro-Estoque'!A:J,4,FALSE))</f>
        <v/>
      </c>
      <c r="G2230" s="141" t="str">
        <f>IF(ISBLANK(A2230),"",IF(ISERROR(VLOOKUP(A2230,'Cadastro-Estoque'!A:J,1,FALSE)),"Produto não cadastrado",VLOOKUP(A2230,'Cadastro-Estoque'!A:J,2,FALSE)))</f>
        <v/>
      </c>
      <c r="H2230" s="141" t="str">
        <f>IF(ISERROR(VLOOKUP(A2230,'Cadastro-Estoque'!A:J,1,FALSE)),"",VLOOKUP(A2230,'Cadastro-Estoque'!A:J,3,FALSE))</f>
        <v/>
      </c>
    </row>
    <row r="2231" spans="5:8">
      <c r="E2231" s="140" t="str">
        <f t="shared" si="34"/>
        <v/>
      </c>
      <c r="F2231" s="141" t="str">
        <f>IF(ISERROR(VLOOKUP(A2231,'Cadastro-Estoque'!A:J,1,FALSE)),"",VLOOKUP(A2231,'Cadastro-Estoque'!A:J,4,FALSE))</f>
        <v/>
      </c>
      <c r="G2231" s="141" t="str">
        <f>IF(ISBLANK(A2231),"",IF(ISERROR(VLOOKUP(A2231,'Cadastro-Estoque'!A:J,1,FALSE)),"Produto não cadastrado",VLOOKUP(A2231,'Cadastro-Estoque'!A:J,2,FALSE)))</f>
        <v/>
      </c>
      <c r="H2231" s="141" t="str">
        <f>IF(ISERROR(VLOOKUP(A2231,'Cadastro-Estoque'!A:J,1,FALSE)),"",VLOOKUP(A2231,'Cadastro-Estoque'!A:J,3,FALSE))</f>
        <v/>
      </c>
    </row>
    <row r="2232" spans="5:8">
      <c r="E2232" s="140" t="str">
        <f t="shared" si="34"/>
        <v/>
      </c>
      <c r="F2232" s="141" t="str">
        <f>IF(ISERROR(VLOOKUP(A2232,'Cadastro-Estoque'!A:J,1,FALSE)),"",VLOOKUP(A2232,'Cadastro-Estoque'!A:J,4,FALSE))</f>
        <v/>
      </c>
      <c r="G2232" s="141" t="str">
        <f>IF(ISBLANK(A2232),"",IF(ISERROR(VLOOKUP(A2232,'Cadastro-Estoque'!A:J,1,FALSE)),"Produto não cadastrado",VLOOKUP(A2232,'Cadastro-Estoque'!A:J,2,FALSE)))</f>
        <v/>
      </c>
      <c r="H2232" s="141" t="str">
        <f>IF(ISERROR(VLOOKUP(A2232,'Cadastro-Estoque'!A:J,1,FALSE)),"",VLOOKUP(A2232,'Cadastro-Estoque'!A:J,3,FALSE))</f>
        <v/>
      </c>
    </row>
    <row r="2233" spans="5:8">
      <c r="E2233" s="140" t="str">
        <f t="shared" si="34"/>
        <v/>
      </c>
      <c r="F2233" s="141" t="str">
        <f>IF(ISERROR(VLOOKUP(A2233,'Cadastro-Estoque'!A:J,1,FALSE)),"",VLOOKUP(A2233,'Cadastro-Estoque'!A:J,4,FALSE))</f>
        <v/>
      </c>
      <c r="G2233" s="141" t="str">
        <f>IF(ISBLANK(A2233),"",IF(ISERROR(VLOOKUP(A2233,'Cadastro-Estoque'!A:J,1,FALSE)),"Produto não cadastrado",VLOOKUP(A2233,'Cadastro-Estoque'!A:J,2,FALSE)))</f>
        <v/>
      </c>
      <c r="H2233" s="141" t="str">
        <f>IF(ISERROR(VLOOKUP(A2233,'Cadastro-Estoque'!A:J,1,FALSE)),"",VLOOKUP(A2233,'Cadastro-Estoque'!A:J,3,FALSE))</f>
        <v/>
      </c>
    </row>
    <row r="2234" spans="5:8">
      <c r="E2234" s="140" t="str">
        <f t="shared" si="34"/>
        <v/>
      </c>
      <c r="F2234" s="141" t="str">
        <f>IF(ISERROR(VLOOKUP(A2234,'Cadastro-Estoque'!A:J,1,FALSE)),"",VLOOKUP(A2234,'Cadastro-Estoque'!A:J,4,FALSE))</f>
        <v/>
      </c>
      <c r="G2234" s="141" t="str">
        <f>IF(ISBLANK(A2234),"",IF(ISERROR(VLOOKUP(A2234,'Cadastro-Estoque'!A:J,1,FALSE)),"Produto não cadastrado",VLOOKUP(A2234,'Cadastro-Estoque'!A:J,2,FALSE)))</f>
        <v/>
      </c>
      <c r="H2234" s="141" t="str">
        <f>IF(ISERROR(VLOOKUP(A2234,'Cadastro-Estoque'!A:J,1,FALSE)),"",VLOOKUP(A2234,'Cadastro-Estoque'!A:J,3,FALSE))</f>
        <v/>
      </c>
    </row>
    <row r="2235" spans="5:8">
      <c r="E2235" s="140" t="str">
        <f t="shared" si="34"/>
        <v/>
      </c>
      <c r="F2235" s="141" t="str">
        <f>IF(ISERROR(VLOOKUP(A2235,'Cadastro-Estoque'!A:J,1,FALSE)),"",VLOOKUP(A2235,'Cadastro-Estoque'!A:J,4,FALSE))</f>
        <v/>
      </c>
      <c r="G2235" s="141" t="str">
        <f>IF(ISBLANK(A2235),"",IF(ISERROR(VLOOKUP(A2235,'Cadastro-Estoque'!A:J,1,FALSE)),"Produto não cadastrado",VLOOKUP(A2235,'Cadastro-Estoque'!A:J,2,FALSE)))</f>
        <v/>
      </c>
      <c r="H2235" s="141" t="str">
        <f>IF(ISERROR(VLOOKUP(A2235,'Cadastro-Estoque'!A:J,1,FALSE)),"",VLOOKUP(A2235,'Cadastro-Estoque'!A:J,3,FALSE))</f>
        <v/>
      </c>
    </row>
    <row r="2236" spans="5:8">
      <c r="E2236" s="140" t="str">
        <f t="shared" si="34"/>
        <v/>
      </c>
      <c r="F2236" s="141" t="str">
        <f>IF(ISERROR(VLOOKUP(A2236,'Cadastro-Estoque'!A:J,1,FALSE)),"",VLOOKUP(A2236,'Cadastro-Estoque'!A:J,4,FALSE))</f>
        <v/>
      </c>
      <c r="G2236" s="141" t="str">
        <f>IF(ISBLANK(A2236),"",IF(ISERROR(VLOOKUP(A2236,'Cadastro-Estoque'!A:J,1,FALSE)),"Produto não cadastrado",VLOOKUP(A2236,'Cadastro-Estoque'!A:J,2,FALSE)))</f>
        <v/>
      </c>
      <c r="H2236" s="141" t="str">
        <f>IF(ISERROR(VLOOKUP(A2236,'Cadastro-Estoque'!A:J,1,FALSE)),"",VLOOKUP(A2236,'Cadastro-Estoque'!A:J,3,FALSE))</f>
        <v/>
      </c>
    </row>
    <row r="2237" spans="5:8">
      <c r="E2237" s="140" t="str">
        <f t="shared" si="34"/>
        <v/>
      </c>
      <c r="F2237" s="141" t="str">
        <f>IF(ISERROR(VLOOKUP(A2237,'Cadastro-Estoque'!A:J,1,FALSE)),"",VLOOKUP(A2237,'Cadastro-Estoque'!A:J,4,FALSE))</f>
        <v/>
      </c>
      <c r="G2237" s="141" t="str">
        <f>IF(ISBLANK(A2237),"",IF(ISERROR(VLOOKUP(A2237,'Cadastro-Estoque'!A:J,1,FALSE)),"Produto não cadastrado",VLOOKUP(A2237,'Cadastro-Estoque'!A:J,2,FALSE)))</f>
        <v/>
      </c>
      <c r="H2237" s="141" t="str">
        <f>IF(ISERROR(VLOOKUP(A2237,'Cadastro-Estoque'!A:J,1,FALSE)),"",VLOOKUP(A2237,'Cadastro-Estoque'!A:J,3,FALSE))</f>
        <v/>
      </c>
    </row>
    <row r="2238" spans="5:8">
      <c r="E2238" s="140" t="str">
        <f t="shared" si="34"/>
        <v/>
      </c>
      <c r="F2238" s="141" t="str">
        <f>IF(ISERROR(VLOOKUP(A2238,'Cadastro-Estoque'!A:J,1,FALSE)),"",VLOOKUP(A2238,'Cadastro-Estoque'!A:J,4,FALSE))</f>
        <v/>
      </c>
      <c r="G2238" s="141" t="str">
        <f>IF(ISBLANK(A2238),"",IF(ISERROR(VLOOKUP(A2238,'Cadastro-Estoque'!A:J,1,FALSE)),"Produto não cadastrado",VLOOKUP(A2238,'Cadastro-Estoque'!A:J,2,FALSE)))</f>
        <v/>
      </c>
      <c r="H2238" s="141" t="str">
        <f>IF(ISERROR(VLOOKUP(A2238,'Cadastro-Estoque'!A:J,1,FALSE)),"",VLOOKUP(A2238,'Cadastro-Estoque'!A:J,3,FALSE))</f>
        <v/>
      </c>
    </row>
    <row r="2239" spans="5:8">
      <c r="E2239" s="140" t="str">
        <f t="shared" si="34"/>
        <v/>
      </c>
      <c r="F2239" s="141" t="str">
        <f>IF(ISERROR(VLOOKUP(A2239,'Cadastro-Estoque'!A:J,1,FALSE)),"",VLOOKUP(A2239,'Cadastro-Estoque'!A:J,4,FALSE))</f>
        <v/>
      </c>
      <c r="G2239" s="141" t="str">
        <f>IF(ISBLANK(A2239),"",IF(ISERROR(VLOOKUP(A2239,'Cadastro-Estoque'!A:J,1,FALSE)),"Produto não cadastrado",VLOOKUP(A2239,'Cadastro-Estoque'!A:J,2,FALSE)))</f>
        <v/>
      </c>
      <c r="H2239" s="141" t="str">
        <f>IF(ISERROR(VLOOKUP(A2239,'Cadastro-Estoque'!A:J,1,FALSE)),"",VLOOKUP(A2239,'Cadastro-Estoque'!A:J,3,FALSE))</f>
        <v/>
      </c>
    </row>
    <row r="2240" spans="5:8">
      <c r="E2240" s="140" t="str">
        <f t="shared" si="34"/>
        <v/>
      </c>
      <c r="F2240" s="141" t="str">
        <f>IF(ISERROR(VLOOKUP(A2240,'Cadastro-Estoque'!A:J,1,FALSE)),"",VLOOKUP(A2240,'Cadastro-Estoque'!A:J,4,FALSE))</f>
        <v/>
      </c>
      <c r="G2240" s="141" t="str">
        <f>IF(ISBLANK(A2240),"",IF(ISERROR(VLOOKUP(A2240,'Cadastro-Estoque'!A:J,1,FALSE)),"Produto não cadastrado",VLOOKUP(A2240,'Cadastro-Estoque'!A:J,2,FALSE)))</f>
        <v/>
      </c>
      <c r="H2240" s="141" t="str">
        <f>IF(ISERROR(VLOOKUP(A2240,'Cadastro-Estoque'!A:J,1,FALSE)),"",VLOOKUP(A2240,'Cadastro-Estoque'!A:J,3,FALSE))</f>
        <v/>
      </c>
    </row>
    <row r="2241" spans="5:8">
      <c r="E2241" s="140" t="str">
        <f t="shared" si="34"/>
        <v/>
      </c>
      <c r="F2241" s="141" t="str">
        <f>IF(ISERROR(VLOOKUP(A2241,'Cadastro-Estoque'!A:J,1,FALSE)),"",VLOOKUP(A2241,'Cadastro-Estoque'!A:J,4,FALSE))</f>
        <v/>
      </c>
      <c r="G2241" s="141" t="str">
        <f>IF(ISBLANK(A2241),"",IF(ISERROR(VLOOKUP(A2241,'Cadastro-Estoque'!A:J,1,FALSE)),"Produto não cadastrado",VLOOKUP(A2241,'Cadastro-Estoque'!A:J,2,FALSE)))</f>
        <v/>
      </c>
      <c r="H2241" s="141" t="str">
        <f>IF(ISERROR(VLOOKUP(A2241,'Cadastro-Estoque'!A:J,1,FALSE)),"",VLOOKUP(A2241,'Cadastro-Estoque'!A:J,3,FALSE))</f>
        <v/>
      </c>
    </row>
    <row r="2242" spans="5:8">
      <c r="E2242" s="140" t="str">
        <f t="shared" si="34"/>
        <v/>
      </c>
      <c r="F2242" s="141" t="str">
        <f>IF(ISERROR(VLOOKUP(A2242,'Cadastro-Estoque'!A:J,1,FALSE)),"",VLOOKUP(A2242,'Cadastro-Estoque'!A:J,4,FALSE))</f>
        <v/>
      </c>
      <c r="G2242" s="141" t="str">
        <f>IF(ISBLANK(A2242),"",IF(ISERROR(VLOOKUP(A2242,'Cadastro-Estoque'!A:J,1,FALSE)),"Produto não cadastrado",VLOOKUP(A2242,'Cadastro-Estoque'!A:J,2,FALSE)))</f>
        <v/>
      </c>
      <c r="H2242" s="141" t="str">
        <f>IF(ISERROR(VLOOKUP(A2242,'Cadastro-Estoque'!A:J,1,FALSE)),"",VLOOKUP(A2242,'Cadastro-Estoque'!A:J,3,FALSE))</f>
        <v/>
      </c>
    </row>
    <row r="2243" spans="5:8">
      <c r="E2243" s="140" t="str">
        <f t="shared" si="34"/>
        <v/>
      </c>
      <c r="F2243" s="141" t="str">
        <f>IF(ISERROR(VLOOKUP(A2243,'Cadastro-Estoque'!A:J,1,FALSE)),"",VLOOKUP(A2243,'Cadastro-Estoque'!A:J,4,FALSE))</f>
        <v/>
      </c>
      <c r="G2243" s="141" t="str">
        <f>IF(ISBLANK(A2243),"",IF(ISERROR(VLOOKUP(A2243,'Cadastro-Estoque'!A:J,1,FALSE)),"Produto não cadastrado",VLOOKUP(A2243,'Cadastro-Estoque'!A:J,2,FALSE)))</f>
        <v/>
      </c>
      <c r="H2243" s="141" t="str">
        <f>IF(ISERROR(VLOOKUP(A2243,'Cadastro-Estoque'!A:J,1,FALSE)),"",VLOOKUP(A2243,'Cadastro-Estoque'!A:J,3,FALSE))</f>
        <v/>
      </c>
    </row>
    <row r="2244" spans="5:8">
      <c r="E2244" s="140" t="str">
        <f t="shared" ref="E2244:E2307" si="35">IF(ISBLANK(A2244),"",C2244*D2244)</f>
        <v/>
      </c>
      <c r="F2244" s="141" t="str">
        <f>IF(ISERROR(VLOOKUP(A2244,'Cadastro-Estoque'!A:J,1,FALSE)),"",VLOOKUP(A2244,'Cadastro-Estoque'!A:J,4,FALSE))</f>
        <v/>
      </c>
      <c r="G2244" s="141" t="str">
        <f>IF(ISBLANK(A2244),"",IF(ISERROR(VLOOKUP(A2244,'Cadastro-Estoque'!A:J,1,FALSE)),"Produto não cadastrado",VLOOKUP(A2244,'Cadastro-Estoque'!A:J,2,FALSE)))</f>
        <v/>
      </c>
      <c r="H2244" s="141" t="str">
        <f>IF(ISERROR(VLOOKUP(A2244,'Cadastro-Estoque'!A:J,1,FALSE)),"",VLOOKUP(A2244,'Cadastro-Estoque'!A:J,3,FALSE))</f>
        <v/>
      </c>
    </row>
    <row r="2245" spans="5:8">
      <c r="E2245" s="140" t="str">
        <f t="shared" si="35"/>
        <v/>
      </c>
      <c r="F2245" s="141" t="str">
        <f>IF(ISERROR(VLOOKUP(A2245,'Cadastro-Estoque'!A:J,1,FALSE)),"",VLOOKUP(A2245,'Cadastro-Estoque'!A:J,4,FALSE))</f>
        <v/>
      </c>
      <c r="G2245" s="141" t="str">
        <f>IF(ISBLANK(A2245),"",IF(ISERROR(VLOOKUP(A2245,'Cadastro-Estoque'!A:J,1,FALSE)),"Produto não cadastrado",VLOOKUP(A2245,'Cadastro-Estoque'!A:J,2,FALSE)))</f>
        <v/>
      </c>
      <c r="H2245" s="141" t="str">
        <f>IF(ISERROR(VLOOKUP(A2245,'Cadastro-Estoque'!A:J,1,FALSE)),"",VLOOKUP(A2245,'Cadastro-Estoque'!A:J,3,FALSE))</f>
        <v/>
      </c>
    </row>
    <row r="2246" spans="5:8">
      <c r="E2246" s="140" t="str">
        <f t="shared" si="35"/>
        <v/>
      </c>
      <c r="F2246" s="141" t="str">
        <f>IF(ISERROR(VLOOKUP(A2246,'Cadastro-Estoque'!A:J,1,FALSE)),"",VLOOKUP(A2246,'Cadastro-Estoque'!A:J,4,FALSE))</f>
        <v/>
      </c>
      <c r="G2246" s="141" t="str">
        <f>IF(ISBLANK(A2246),"",IF(ISERROR(VLOOKUP(A2246,'Cadastro-Estoque'!A:J,1,FALSE)),"Produto não cadastrado",VLOOKUP(A2246,'Cadastro-Estoque'!A:J,2,FALSE)))</f>
        <v/>
      </c>
      <c r="H2246" s="141" t="str">
        <f>IF(ISERROR(VLOOKUP(A2246,'Cadastro-Estoque'!A:J,1,FALSE)),"",VLOOKUP(A2246,'Cadastro-Estoque'!A:J,3,FALSE))</f>
        <v/>
      </c>
    </row>
    <row r="2247" spans="5:8">
      <c r="E2247" s="140" t="str">
        <f t="shared" si="35"/>
        <v/>
      </c>
      <c r="F2247" s="141" t="str">
        <f>IF(ISERROR(VLOOKUP(A2247,'Cadastro-Estoque'!A:J,1,FALSE)),"",VLOOKUP(A2247,'Cadastro-Estoque'!A:J,4,FALSE))</f>
        <v/>
      </c>
      <c r="G2247" s="141" t="str">
        <f>IF(ISBLANK(A2247),"",IF(ISERROR(VLOOKUP(A2247,'Cadastro-Estoque'!A:J,1,FALSE)),"Produto não cadastrado",VLOOKUP(A2247,'Cadastro-Estoque'!A:J,2,FALSE)))</f>
        <v/>
      </c>
      <c r="H2247" s="141" t="str">
        <f>IF(ISERROR(VLOOKUP(A2247,'Cadastro-Estoque'!A:J,1,FALSE)),"",VLOOKUP(A2247,'Cadastro-Estoque'!A:J,3,FALSE))</f>
        <v/>
      </c>
    </row>
    <row r="2248" spans="5:8">
      <c r="E2248" s="140" t="str">
        <f t="shared" si="35"/>
        <v/>
      </c>
      <c r="F2248" s="141" t="str">
        <f>IF(ISERROR(VLOOKUP(A2248,'Cadastro-Estoque'!A:J,1,FALSE)),"",VLOOKUP(A2248,'Cadastro-Estoque'!A:J,4,FALSE))</f>
        <v/>
      </c>
      <c r="G2248" s="141" t="str">
        <f>IF(ISBLANK(A2248),"",IF(ISERROR(VLOOKUP(A2248,'Cadastro-Estoque'!A:J,1,FALSE)),"Produto não cadastrado",VLOOKUP(A2248,'Cadastro-Estoque'!A:J,2,FALSE)))</f>
        <v/>
      </c>
      <c r="H2248" s="141" t="str">
        <f>IF(ISERROR(VLOOKUP(A2248,'Cadastro-Estoque'!A:J,1,FALSE)),"",VLOOKUP(A2248,'Cadastro-Estoque'!A:J,3,FALSE))</f>
        <v/>
      </c>
    </row>
    <row r="2249" spans="5:8">
      <c r="E2249" s="140" t="str">
        <f t="shared" si="35"/>
        <v/>
      </c>
      <c r="F2249" s="141" t="str">
        <f>IF(ISERROR(VLOOKUP(A2249,'Cadastro-Estoque'!A:J,1,FALSE)),"",VLOOKUP(A2249,'Cadastro-Estoque'!A:J,4,FALSE))</f>
        <v/>
      </c>
      <c r="G2249" s="141" t="str">
        <f>IF(ISBLANK(A2249),"",IF(ISERROR(VLOOKUP(A2249,'Cadastro-Estoque'!A:J,1,FALSE)),"Produto não cadastrado",VLOOKUP(A2249,'Cadastro-Estoque'!A:J,2,FALSE)))</f>
        <v/>
      </c>
      <c r="H2249" s="141" t="str">
        <f>IF(ISERROR(VLOOKUP(A2249,'Cadastro-Estoque'!A:J,1,FALSE)),"",VLOOKUP(A2249,'Cadastro-Estoque'!A:J,3,FALSE))</f>
        <v/>
      </c>
    </row>
    <row r="2250" spans="5:8">
      <c r="E2250" s="140" t="str">
        <f t="shared" si="35"/>
        <v/>
      </c>
      <c r="F2250" s="141" t="str">
        <f>IF(ISERROR(VLOOKUP(A2250,'Cadastro-Estoque'!A:J,1,FALSE)),"",VLOOKUP(A2250,'Cadastro-Estoque'!A:J,4,FALSE))</f>
        <v/>
      </c>
      <c r="G2250" s="141" t="str">
        <f>IF(ISBLANK(A2250),"",IF(ISERROR(VLOOKUP(A2250,'Cadastro-Estoque'!A:J,1,FALSE)),"Produto não cadastrado",VLOOKUP(A2250,'Cadastro-Estoque'!A:J,2,FALSE)))</f>
        <v/>
      </c>
      <c r="H2250" s="141" t="str">
        <f>IF(ISERROR(VLOOKUP(A2250,'Cadastro-Estoque'!A:J,1,FALSE)),"",VLOOKUP(A2250,'Cadastro-Estoque'!A:J,3,FALSE))</f>
        <v/>
      </c>
    </row>
    <row r="2251" spans="5:8">
      <c r="E2251" s="140" t="str">
        <f t="shared" si="35"/>
        <v/>
      </c>
      <c r="F2251" s="141" t="str">
        <f>IF(ISERROR(VLOOKUP(A2251,'Cadastro-Estoque'!A:J,1,FALSE)),"",VLOOKUP(A2251,'Cadastro-Estoque'!A:J,4,FALSE))</f>
        <v/>
      </c>
      <c r="G2251" s="141" t="str">
        <f>IF(ISBLANK(A2251),"",IF(ISERROR(VLOOKUP(A2251,'Cadastro-Estoque'!A:J,1,FALSE)),"Produto não cadastrado",VLOOKUP(A2251,'Cadastro-Estoque'!A:J,2,FALSE)))</f>
        <v/>
      </c>
      <c r="H2251" s="141" t="str">
        <f>IF(ISERROR(VLOOKUP(A2251,'Cadastro-Estoque'!A:J,1,FALSE)),"",VLOOKUP(A2251,'Cadastro-Estoque'!A:J,3,FALSE))</f>
        <v/>
      </c>
    </row>
    <row r="2252" spans="5:8">
      <c r="E2252" s="140" t="str">
        <f t="shared" si="35"/>
        <v/>
      </c>
      <c r="F2252" s="141" t="str">
        <f>IF(ISERROR(VLOOKUP(A2252,'Cadastro-Estoque'!A:J,1,FALSE)),"",VLOOKUP(A2252,'Cadastro-Estoque'!A:J,4,FALSE))</f>
        <v/>
      </c>
      <c r="G2252" s="141" t="str">
        <f>IF(ISBLANK(A2252),"",IF(ISERROR(VLOOKUP(A2252,'Cadastro-Estoque'!A:J,1,FALSE)),"Produto não cadastrado",VLOOKUP(A2252,'Cadastro-Estoque'!A:J,2,FALSE)))</f>
        <v/>
      </c>
      <c r="H2252" s="141" t="str">
        <f>IF(ISERROR(VLOOKUP(A2252,'Cadastro-Estoque'!A:J,1,FALSE)),"",VLOOKUP(A2252,'Cadastro-Estoque'!A:J,3,FALSE))</f>
        <v/>
      </c>
    </row>
    <row r="2253" spans="5:8">
      <c r="E2253" s="140" t="str">
        <f t="shared" si="35"/>
        <v/>
      </c>
      <c r="F2253" s="141" t="str">
        <f>IF(ISERROR(VLOOKUP(A2253,'Cadastro-Estoque'!A:J,1,FALSE)),"",VLOOKUP(A2253,'Cadastro-Estoque'!A:J,4,FALSE))</f>
        <v/>
      </c>
      <c r="G2253" s="141" t="str">
        <f>IF(ISBLANK(A2253),"",IF(ISERROR(VLOOKUP(A2253,'Cadastro-Estoque'!A:J,1,FALSE)),"Produto não cadastrado",VLOOKUP(A2253,'Cadastro-Estoque'!A:J,2,FALSE)))</f>
        <v/>
      </c>
      <c r="H2253" s="141" t="str">
        <f>IF(ISERROR(VLOOKUP(A2253,'Cadastro-Estoque'!A:J,1,FALSE)),"",VLOOKUP(A2253,'Cadastro-Estoque'!A:J,3,FALSE))</f>
        <v/>
      </c>
    </row>
    <row r="2254" spans="5:8">
      <c r="E2254" s="140" t="str">
        <f t="shared" si="35"/>
        <v/>
      </c>
      <c r="F2254" s="141" t="str">
        <f>IF(ISERROR(VLOOKUP(A2254,'Cadastro-Estoque'!A:J,1,FALSE)),"",VLOOKUP(A2254,'Cadastro-Estoque'!A:J,4,FALSE))</f>
        <v/>
      </c>
      <c r="G2254" s="141" t="str">
        <f>IF(ISBLANK(A2254),"",IF(ISERROR(VLOOKUP(A2254,'Cadastro-Estoque'!A:J,1,FALSE)),"Produto não cadastrado",VLOOKUP(A2254,'Cadastro-Estoque'!A:J,2,FALSE)))</f>
        <v/>
      </c>
      <c r="H2254" s="141" t="str">
        <f>IF(ISERROR(VLOOKUP(A2254,'Cadastro-Estoque'!A:J,1,FALSE)),"",VLOOKUP(A2254,'Cadastro-Estoque'!A:J,3,FALSE))</f>
        <v/>
      </c>
    </row>
    <row r="2255" spans="5:8">
      <c r="E2255" s="140" t="str">
        <f t="shared" si="35"/>
        <v/>
      </c>
      <c r="F2255" s="141" t="str">
        <f>IF(ISERROR(VLOOKUP(A2255,'Cadastro-Estoque'!A:J,1,FALSE)),"",VLOOKUP(A2255,'Cadastro-Estoque'!A:J,4,FALSE))</f>
        <v/>
      </c>
      <c r="G2255" s="141" t="str">
        <f>IF(ISBLANK(A2255),"",IF(ISERROR(VLOOKUP(A2255,'Cadastro-Estoque'!A:J,1,FALSE)),"Produto não cadastrado",VLOOKUP(A2255,'Cadastro-Estoque'!A:J,2,FALSE)))</f>
        <v/>
      </c>
      <c r="H2255" s="141" t="str">
        <f>IF(ISERROR(VLOOKUP(A2255,'Cadastro-Estoque'!A:J,1,FALSE)),"",VLOOKUP(A2255,'Cadastro-Estoque'!A:J,3,FALSE))</f>
        <v/>
      </c>
    </row>
    <row r="2256" spans="5:8">
      <c r="E2256" s="140" t="str">
        <f t="shared" si="35"/>
        <v/>
      </c>
      <c r="F2256" s="141" t="str">
        <f>IF(ISERROR(VLOOKUP(A2256,'Cadastro-Estoque'!A:J,1,FALSE)),"",VLOOKUP(A2256,'Cadastro-Estoque'!A:J,4,FALSE))</f>
        <v/>
      </c>
      <c r="G2256" s="141" t="str">
        <f>IF(ISBLANK(A2256),"",IF(ISERROR(VLOOKUP(A2256,'Cadastro-Estoque'!A:J,1,FALSE)),"Produto não cadastrado",VLOOKUP(A2256,'Cadastro-Estoque'!A:J,2,FALSE)))</f>
        <v/>
      </c>
      <c r="H2256" s="141" t="str">
        <f>IF(ISERROR(VLOOKUP(A2256,'Cadastro-Estoque'!A:J,1,FALSE)),"",VLOOKUP(A2256,'Cadastro-Estoque'!A:J,3,FALSE))</f>
        <v/>
      </c>
    </row>
    <row r="2257" spans="5:8">
      <c r="E2257" s="140" t="str">
        <f t="shared" si="35"/>
        <v/>
      </c>
      <c r="F2257" s="141" t="str">
        <f>IF(ISERROR(VLOOKUP(A2257,'Cadastro-Estoque'!A:J,1,FALSE)),"",VLOOKUP(A2257,'Cadastro-Estoque'!A:J,4,FALSE))</f>
        <v/>
      </c>
      <c r="G2257" s="141" t="str">
        <f>IF(ISBLANK(A2257),"",IF(ISERROR(VLOOKUP(A2257,'Cadastro-Estoque'!A:J,1,FALSE)),"Produto não cadastrado",VLOOKUP(A2257,'Cadastro-Estoque'!A:J,2,FALSE)))</f>
        <v/>
      </c>
      <c r="H2257" s="141" t="str">
        <f>IF(ISERROR(VLOOKUP(A2257,'Cadastro-Estoque'!A:J,1,FALSE)),"",VLOOKUP(A2257,'Cadastro-Estoque'!A:J,3,FALSE))</f>
        <v/>
      </c>
    </row>
    <row r="2258" spans="5:8">
      <c r="E2258" s="140" t="str">
        <f t="shared" si="35"/>
        <v/>
      </c>
      <c r="F2258" s="141" t="str">
        <f>IF(ISERROR(VLOOKUP(A2258,'Cadastro-Estoque'!A:J,1,FALSE)),"",VLOOKUP(A2258,'Cadastro-Estoque'!A:J,4,FALSE))</f>
        <v/>
      </c>
      <c r="G2258" s="141" t="str">
        <f>IF(ISBLANK(A2258),"",IF(ISERROR(VLOOKUP(A2258,'Cadastro-Estoque'!A:J,1,FALSE)),"Produto não cadastrado",VLOOKUP(A2258,'Cadastro-Estoque'!A:J,2,FALSE)))</f>
        <v/>
      </c>
      <c r="H2258" s="141" t="str">
        <f>IF(ISERROR(VLOOKUP(A2258,'Cadastro-Estoque'!A:J,1,FALSE)),"",VLOOKUP(A2258,'Cadastro-Estoque'!A:J,3,FALSE))</f>
        <v/>
      </c>
    </row>
    <row r="2259" spans="5:8">
      <c r="E2259" s="140" t="str">
        <f t="shared" si="35"/>
        <v/>
      </c>
      <c r="F2259" s="141" t="str">
        <f>IF(ISERROR(VLOOKUP(A2259,'Cadastro-Estoque'!A:J,1,FALSE)),"",VLOOKUP(A2259,'Cadastro-Estoque'!A:J,4,FALSE))</f>
        <v/>
      </c>
      <c r="G2259" s="141" t="str">
        <f>IF(ISBLANK(A2259),"",IF(ISERROR(VLOOKUP(A2259,'Cadastro-Estoque'!A:J,1,FALSE)),"Produto não cadastrado",VLOOKUP(A2259,'Cadastro-Estoque'!A:J,2,FALSE)))</f>
        <v/>
      </c>
      <c r="H2259" s="141" t="str">
        <f>IF(ISERROR(VLOOKUP(A2259,'Cadastro-Estoque'!A:J,1,FALSE)),"",VLOOKUP(A2259,'Cadastro-Estoque'!A:J,3,FALSE))</f>
        <v/>
      </c>
    </row>
    <row r="2260" spans="5:8">
      <c r="E2260" s="140" t="str">
        <f t="shared" si="35"/>
        <v/>
      </c>
      <c r="F2260" s="141" t="str">
        <f>IF(ISERROR(VLOOKUP(A2260,'Cadastro-Estoque'!A:J,1,FALSE)),"",VLOOKUP(A2260,'Cadastro-Estoque'!A:J,4,FALSE))</f>
        <v/>
      </c>
      <c r="G2260" s="141" t="str">
        <f>IF(ISBLANK(A2260),"",IF(ISERROR(VLOOKUP(A2260,'Cadastro-Estoque'!A:J,1,FALSE)),"Produto não cadastrado",VLOOKUP(A2260,'Cadastro-Estoque'!A:J,2,FALSE)))</f>
        <v/>
      </c>
      <c r="H2260" s="141" t="str">
        <f>IF(ISERROR(VLOOKUP(A2260,'Cadastro-Estoque'!A:J,1,FALSE)),"",VLOOKUP(A2260,'Cadastro-Estoque'!A:J,3,FALSE))</f>
        <v/>
      </c>
    </row>
    <row r="2261" spans="5:8">
      <c r="E2261" s="140" t="str">
        <f t="shared" si="35"/>
        <v/>
      </c>
      <c r="F2261" s="141" t="str">
        <f>IF(ISERROR(VLOOKUP(A2261,'Cadastro-Estoque'!A:J,1,FALSE)),"",VLOOKUP(A2261,'Cadastro-Estoque'!A:J,4,FALSE))</f>
        <v/>
      </c>
      <c r="G2261" s="141" t="str">
        <f>IF(ISBLANK(A2261),"",IF(ISERROR(VLOOKUP(A2261,'Cadastro-Estoque'!A:J,1,FALSE)),"Produto não cadastrado",VLOOKUP(A2261,'Cadastro-Estoque'!A:J,2,FALSE)))</f>
        <v/>
      </c>
      <c r="H2261" s="141" t="str">
        <f>IF(ISERROR(VLOOKUP(A2261,'Cadastro-Estoque'!A:J,1,FALSE)),"",VLOOKUP(A2261,'Cadastro-Estoque'!A:J,3,FALSE))</f>
        <v/>
      </c>
    </row>
    <row r="2262" spans="5:8">
      <c r="E2262" s="140" t="str">
        <f t="shared" si="35"/>
        <v/>
      </c>
      <c r="F2262" s="141" t="str">
        <f>IF(ISERROR(VLOOKUP(A2262,'Cadastro-Estoque'!A:J,1,FALSE)),"",VLOOKUP(A2262,'Cadastro-Estoque'!A:J,4,FALSE))</f>
        <v/>
      </c>
      <c r="G2262" s="141" t="str">
        <f>IF(ISBLANK(A2262),"",IF(ISERROR(VLOOKUP(A2262,'Cadastro-Estoque'!A:J,1,FALSE)),"Produto não cadastrado",VLOOKUP(A2262,'Cadastro-Estoque'!A:J,2,FALSE)))</f>
        <v/>
      </c>
      <c r="H2262" s="141" t="str">
        <f>IF(ISERROR(VLOOKUP(A2262,'Cadastro-Estoque'!A:J,1,FALSE)),"",VLOOKUP(A2262,'Cadastro-Estoque'!A:J,3,FALSE))</f>
        <v/>
      </c>
    </row>
    <row r="2263" spans="5:8">
      <c r="E2263" s="140" t="str">
        <f t="shared" si="35"/>
        <v/>
      </c>
      <c r="F2263" s="141" t="str">
        <f>IF(ISERROR(VLOOKUP(A2263,'Cadastro-Estoque'!A:J,1,FALSE)),"",VLOOKUP(A2263,'Cadastro-Estoque'!A:J,4,FALSE))</f>
        <v/>
      </c>
      <c r="G2263" s="141" t="str">
        <f>IF(ISBLANK(A2263),"",IF(ISERROR(VLOOKUP(A2263,'Cadastro-Estoque'!A:J,1,FALSE)),"Produto não cadastrado",VLOOKUP(A2263,'Cadastro-Estoque'!A:J,2,FALSE)))</f>
        <v/>
      </c>
      <c r="H2263" s="141" t="str">
        <f>IF(ISERROR(VLOOKUP(A2263,'Cadastro-Estoque'!A:J,1,FALSE)),"",VLOOKUP(A2263,'Cadastro-Estoque'!A:J,3,FALSE))</f>
        <v/>
      </c>
    </row>
    <row r="2264" spans="5:8">
      <c r="E2264" s="140" t="str">
        <f t="shared" si="35"/>
        <v/>
      </c>
      <c r="F2264" s="141" t="str">
        <f>IF(ISERROR(VLOOKUP(A2264,'Cadastro-Estoque'!A:J,1,FALSE)),"",VLOOKUP(A2264,'Cadastro-Estoque'!A:J,4,FALSE))</f>
        <v/>
      </c>
      <c r="G2264" s="141" t="str">
        <f>IF(ISBLANK(A2264),"",IF(ISERROR(VLOOKUP(A2264,'Cadastro-Estoque'!A:J,1,FALSE)),"Produto não cadastrado",VLOOKUP(A2264,'Cadastro-Estoque'!A:J,2,FALSE)))</f>
        <v/>
      </c>
      <c r="H2264" s="141" t="str">
        <f>IF(ISERROR(VLOOKUP(A2264,'Cadastro-Estoque'!A:J,1,FALSE)),"",VLOOKUP(A2264,'Cadastro-Estoque'!A:J,3,FALSE))</f>
        <v/>
      </c>
    </row>
    <row r="2265" spans="5:8">
      <c r="E2265" s="140" t="str">
        <f t="shared" si="35"/>
        <v/>
      </c>
      <c r="F2265" s="141" t="str">
        <f>IF(ISERROR(VLOOKUP(A2265,'Cadastro-Estoque'!A:J,1,FALSE)),"",VLOOKUP(A2265,'Cadastro-Estoque'!A:J,4,FALSE))</f>
        <v/>
      </c>
      <c r="G2265" s="141" t="str">
        <f>IF(ISBLANK(A2265),"",IF(ISERROR(VLOOKUP(A2265,'Cadastro-Estoque'!A:J,1,FALSE)),"Produto não cadastrado",VLOOKUP(A2265,'Cadastro-Estoque'!A:J,2,FALSE)))</f>
        <v/>
      </c>
      <c r="H2265" s="141" t="str">
        <f>IF(ISERROR(VLOOKUP(A2265,'Cadastro-Estoque'!A:J,1,FALSE)),"",VLOOKUP(A2265,'Cadastro-Estoque'!A:J,3,FALSE))</f>
        <v/>
      </c>
    </row>
    <row r="2266" spans="5:8">
      <c r="E2266" s="140" t="str">
        <f t="shared" si="35"/>
        <v/>
      </c>
      <c r="F2266" s="141" t="str">
        <f>IF(ISERROR(VLOOKUP(A2266,'Cadastro-Estoque'!A:J,1,FALSE)),"",VLOOKUP(A2266,'Cadastro-Estoque'!A:J,4,FALSE))</f>
        <v/>
      </c>
      <c r="G2266" s="141" t="str">
        <f>IF(ISBLANK(A2266),"",IF(ISERROR(VLOOKUP(A2266,'Cadastro-Estoque'!A:J,1,FALSE)),"Produto não cadastrado",VLOOKUP(A2266,'Cadastro-Estoque'!A:J,2,FALSE)))</f>
        <v/>
      </c>
      <c r="H2266" s="141" t="str">
        <f>IF(ISERROR(VLOOKUP(A2266,'Cadastro-Estoque'!A:J,1,FALSE)),"",VLOOKUP(A2266,'Cadastro-Estoque'!A:J,3,FALSE))</f>
        <v/>
      </c>
    </row>
    <row r="2267" spans="5:8">
      <c r="E2267" s="140" t="str">
        <f t="shared" si="35"/>
        <v/>
      </c>
      <c r="F2267" s="141" t="str">
        <f>IF(ISERROR(VLOOKUP(A2267,'Cadastro-Estoque'!A:J,1,FALSE)),"",VLOOKUP(A2267,'Cadastro-Estoque'!A:J,4,FALSE))</f>
        <v/>
      </c>
      <c r="G2267" s="141" t="str">
        <f>IF(ISBLANK(A2267),"",IF(ISERROR(VLOOKUP(A2267,'Cadastro-Estoque'!A:J,1,FALSE)),"Produto não cadastrado",VLOOKUP(A2267,'Cadastro-Estoque'!A:J,2,FALSE)))</f>
        <v/>
      </c>
      <c r="H2267" s="141" t="str">
        <f>IF(ISERROR(VLOOKUP(A2267,'Cadastro-Estoque'!A:J,1,FALSE)),"",VLOOKUP(A2267,'Cadastro-Estoque'!A:J,3,FALSE))</f>
        <v/>
      </c>
    </row>
    <row r="2268" spans="5:8">
      <c r="E2268" s="140" t="str">
        <f t="shared" si="35"/>
        <v/>
      </c>
      <c r="F2268" s="141" t="str">
        <f>IF(ISERROR(VLOOKUP(A2268,'Cadastro-Estoque'!A:J,1,FALSE)),"",VLOOKUP(A2268,'Cadastro-Estoque'!A:J,4,FALSE))</f>
        <v/>
      </c>
      <c r="G2268" s="141" t="str">
        <f>IF(ISBLANK(A2268),"",IF(ISERROR(VLOOKUP(A2268,'Cadastro-Estoque'!A:J,1,FALSE)),"Produto não cadastrado",VLOOKUP(A2268,'Cadastro-Estoque'!A:J,2,FALSE)))</f>
        <v/>
      </c>
      <c r="H2268" s="141" t="str">
        <f>IF(ISERROR(VLOOKUP(A2268,'Cadastro-Estoque'!A:J,1,FALSE)),"",VLOOKUP(A2268,'Cadastro-Estoque'!A:J,3,FALSE))</f>
        <v/>
      </c>
    </row>
    <row r="2269" spans="5:8">
      <c r="E2269" s="140" t="str">
        <f t="shared" si="35"/>
        <v/>
      </c>
      <c r="F2269" s="141" t="str">
        <f>IF(ISERROR(VLOOKUP(A2269,'Cadastro-Estoque'!A:J,1,FALSE)),"",VLOOKUP(A2269,'Cadastro-Estoque'!A:J,4,FALSE))</f>
        <v/>
      </c>
      <c r="G2269" s="141" t="str">
        <f>IF(ISBLANK(A2269),"",IF(ISERROR(VLOOKUP(A2269,'Cadastro-Estoque'!A:J,1,FALSE)),"Produto não cadastrado",VLOOKUP(A2269,'Cadastro-Estoque'!A:J,2,FALSE)))</f>
        <v/>
      </c>
      <c r="H2269" s="141" t="str">
        <f>IF(ISERROR(VLOOKUP(A2269,'Cadastro-Estoque'!A:J,1,FALSE)),"",VLOOKUP(A2269,'Cadastro-Estoque'!A:J,3,FALSE))</f>
        <v/>
      </c>
    </row>
    <row r="2270" spans="5:8">
      <c r="E2270" s="140" t="str">
        <f t="shared" si="35"/>
        <v/>
      </c>
      <c r="F2270" s="141" t="str">
        <f>IF(ISERROR(VLOOKUP(A2270,'Cadastro-Estoque'!A:J,1,FALSE)),"",VLOOKUP(A2270,'Cadastro-Estoque'!A:J,4,FALSE))</f>
        <v/>
      </c>
      <c r="G2270" s="141" t="str">
        <f>IF(ISBLANK(A2270),"",IF(ISERROR(VLOOKUP(A2270,'Cadastro-Estoque'!A:J,1,FALSE)),"Produto não cadastrado",VLOOKUP(A2270,'Cadastro-Estoque'!A:J,2,FALSE)))</f>
        <v/>
      </c>
      <c r="H2270" s="141" t="str">
        <f>IF(ISERROR(VLOOKUP(A2270,'Cadastro-Estoque'!A:J,1,FALSE)),"",VLOOKUP(A2270,'Cadastro-Estoque'!A:J,3,FALSE))</f>
        <v/>
      </c>
    </row>
    <row r="2271" spans="5:8">
      <c r="E2271" s="140" t="str">
        <f t="shared" si="35"/>
        <v/>
      </c>
      <c r="F2271" s="141" t="str">
        <f>IF(ISERROR(VLOOKUP(A2271,'Cadastro-Estoque'!A:J,1,FALSE)),"",VLOOKUP(A2271,'Cadastro-Estoque'!A:J,4,FALSE))</f>
        <v/>
      </c>
      <c r="G2271" s="141" t="str">
        <f>IF(ISBLANK(A2271),"",IF(ISERROR(VLOOKUP(A2271,'Cadastro-Estoque'!A:J,1,FALSE)),"Produto não cadastrado",VLOOKUP(A2271,'Cadastro-Estoque'!A:J,2,FALSE)))</f>
        <v/>
      </c>
      <c r="H2271" s="141" t="str">
        <f>IF(ISERROR(VLOOKUP(A2271,'Cadastro-Estoque'!A:J,1,FALSE)),"",VLOOKUP(A2271,'Cadastro-Estoque'!A:J,3,FALSE))</f>
        <v/>
      </c>
    </row>
    <row r="2272" spans="5:8">
      <c r="E2272" s="140" t="str">
        <f t="shared" si="35"/>
        <v/>
      </c>
      <c r="F2272" s="141" t="str">
        <f>IF(ISERROR(VLOOKUP(A2272,'Cadastro-Estoque'!A:J,1,FALSE)),"",VLOOKUP(A2272,'Cadastro-Estoque'!A:J,4,FALSE))</f>
        <v/>
      </c>
      <c r="G2272" s="141" t="str">
        <f>IF(ISBLANK(A2272),"",IF(ISERROR(VLOOKUP(A2272,'Cadastro-Estoque'!A:J,1,FALSE)),"Produto não cadastrado",VLOOKUP(A2272,'Cadastro-Estoque'!A:J,2,FALSE)))</f>
        <v/>
      </c>
      <c r="H2272" s="141" t="str">
        <f>IF(ISERROR(VLOOKUP(A2272,'Cadastro-Estoque'!A:J,1,FALSE)),"",VLOOKUP(A2272,'Cadastro-Estoque'!A:J,3,FALSE))</f>
        <v/>
      </c>
    </row>
    <row r="2273" spans="5:8">
      <c r="E2273" s="140" t="str">
        <f t="shared" si="35"/>
        <v/>
      </c>
      <c r="F2273" s="141" t="str">
        <f>IF(ISERROR(VLOOKUP(A2273,'Cadastro-Estoque'!A:J,1,FALSE)),"",VLOOKUP(A2273,'Cadastro-Estoque'!A:J,4,FALSE))</f>
        <v/>
      </c>
      <c r="G2273" s="141" t="str">
        <f>IF(ISBLANK(A2273),"",IF(ISERROR(VLOOKUP(A2273,'Cadastro-Estoque'!A:J,1,FALSE)),"Produto não cadastrado",VLOOKUP(A2273,'Cadastro-Estoque'!A:J,2,FALSE)))</f>
        <v/>
      </c>
      <c r="H2273" s="141" t="str">
        <f>IF(ISERROR(VLOOKUP(A2273,'Cadastro-Estoque'!A:J,1,FALSE)),"",VLOOKUP(A2273,'Cadastro-Estoque'!A:J,3,FALSE))</f>
        <v/>
      </c>
    </row>
    <row r="2274" spans="5:8">
      <c r="E2274" s="140" t="str">
        <f t="shared" si="35"/>
        <v/>
      </c>
      <c r="F2274" s="141" t="str">
        <f>IF(ISERROR(VLOOKUP(A2274,'Cadastro-Estoque'!A:J,1,FALSE)),"",VLOOKUP(A2274,'Cadastro-Estoque'!A:J,4,FALSE))</f>
        <v/>
      </c>
      <c r="G2274" s="141" t="str">
        <f>IF(ISBLANK(A2274),"",IF(ISERROR(VLOOKUP(A2274,'Cadastro-Estoque'!A:J,1,FALSE)),"Produto não cadastrado",VLOOKUP(A2274,'Cadastro-Estoque'!A:J,2,FALSE)))</f>
        <v/>
      </c>
      <c r="H2274" s="141" t="str">
        <f>IF(ISERROR(VLOOKUP(A2274,'Cadastro-Estoque'!A:J,1,FALSE)),"",VLOOKUP(A2274,'Cadastro-Estoque'!A:J,3,FALSE))</f>
        <v/>
      </c>
    </row>
    <row r="2275" spans="5:8">
      <c r="E2275" s="140" t="str">
        <f t="shared" si="35"/>
        <v/>
      </c>
      <c r="F2275" s="141" t="str">
        <f>IF(ISERROR(VLOOKUP(A2275,'Cadastro-Estoque'!A:J,1,FALSE)),"",VLOOKUP(A2275,'Cadastro-Estoque'!A:J,4,FALSE))</f>
        <v/>
      </c>
      <c r="G2275" s="141" t="str">
        <f>IF(ISBLANK(A2275),"",IF(ISERROR(VLOOKUP(A2275,'Cadastro-Estoque'!A:J,1,FALSE)),"Produto não cadastrado",VLOOKUP(A2275,'Cadastro-Estoque'!A:J,2,FALSE)))</f>
        <v/>
      </c>
      <c r="H2275" s="141" t="str">
        <f>IF(ISERROR(VLOOKUP(A2275,'Cadastro-Estoque'!A:J,1,FALSE)),"",VLOOKUP(A2275,'Cadastro-Estoque'!A:J,3,FALSE))</f>
        <v/>
      </c>
    </row>
    <row r="2276" spans="5:8">
      <c r="E2276" s="140" t="str">
        <f t="shared" si="35"/>
        <v/>
      </c>
      <c r="F2276" s="141" t="str">
        <f>IF(ISERROR(VLOOKUP(A2276,'Cadastro-Estoque'!A:J,1,FALSE)),"",VLOOKUP(A2276,'Cadastro-Estoque'!A:J,4,FALSE))</f>
        <v/>
      </c>
      <c r="G2276" s="141" t="str">
        <f>IF(ISBLANK(A2276),"",IF(ISERROR(VLOOKUP(A2276,'Cadastro-Estoque'!A:J,1,FALSE)),"Produto não cadastrado",VLOOKUP(A2276,'Cadastro-Estoque'!A:J,2,FALSE)))</f>
        <v/>
      </c>
      <c r="H2276" s="141" t="str">
        <f>IF(ISERROR(VLOOKUP(A2276,'Cadastro-Estoque'!A:J,1,FALSE)),"",VLOOKUP(A2276,'Cadastro-Estoque'!A:J,3,FALSE))</f>
        <v/>
      </c>
    </row>
    <row r="2277" spans="5:8">
      <c r="E2277" s="140" t="str">
        <f t="shared" si="35"/>
        <v/>
      </c>
      <c r="F2277" s="141" t="str">
        <f>IF(ISERROR(VLOOKUP(A2277,'Cadastro-Estoque'!A:J,1,FALSE)),"",VLOOKUP(A2277,'Cadastro-Estoque'!A:J,4,FALSE))</f>
        <v/>
      </c>
      <c r="G2277" s="141" t="str">
        <f>IF(ISBLANK(A2277),"",IF(ISERROR(VLOOKUP(A2277,'Cadastro-Estoque'!A:J,1,FALSE)),"Produto não cadastrado",VLOOKUP(A2277,'Cadastro-Estoque'!A:J,2,FALSE)))</f>
        <v/>
      </c>
      <c r="H2277" s="141" t="str">
        <f>IF(ISERROR(VLOOKUP(A2277,'Cadastro-Estoque'!A:J,1,FALSE)),"",VLOOKUP(A2277,'Cadastro-Estoque'!A:J,3,FALSE))</f>
        <v/>
      </c>
    </row>
    <row r="2278" spans="5:8">
      <c r="E2278" s="140" t="str">
        <f t="shared" si="35"/>
        <v/>
      </c>
      <c r="F2278" s="141" t="str">
        <f>IF(ISERROR(VLOOKUP(A2278,'Cadastro-Estoque'!A:J,1,FALSE)),"",VLOOKUP(A2278,'Cadastro-Estoque'!A:J,4,FALSE))</f>
        <v/>
      </c>
      <c r="G2278" s="141" t="str">
        <f>IF(ISBLANK(A2278),"",IF(ISERROR(VLOOKUP(A2278,'Cadastro-Estoque'!A:J,1,FALSE)),"Produto não cadastrado",VLOOKUP(A2278,'Cadastro-Estoque'!A:J,2,FALSE)))</f>
        <v/>
      </c>
      <c r="H2278" s="141" t="str">
        <f>IF(ISERROR(VLOOKUP(A2278,'Cadastro-Estoque'!A:J,1,FALSE)),"",VLOOKUP(A2278,'Cadastro-Estoque'!A:J,3,FALSE))</f>
        <v/>
      </c>
    </row>
    <row r="2279" spans="5:8">
      <c r="E2279" s="140" t="str">
        <f t="shared" si="35"/>
        <v/>
      </c>
      <c r="F2279" s="141" t="str">
        <f>IF(ISERROR(VLOOKUP(A2279,'Cadastro-Estoque'!A:J,1,FALSE)),"",VLOOKUP(A2279,'Cadastro-Estoque'!A:J,4,FALSE))</f>
        <v/>
      </c>
      <c r="G2279" s="141" t="str">
        <f>IF(ISBLANK(A2279),"",IF(ISERROR(VLOOKUP(A2279,'Cadastro-Estoque'!A:J,1,FALSE)),"Produto não cadastrado",VLOOKUP(A2279,'Cadastro-Estoque'!A:J,2,FALSE)))</f>
        <v/>
      </c>
      <c r="H2279" s="141" t="str">
        <f>IF(ISERROR(VLOOKUP(A2279,'Cadastro-Estoque'!A:J,1,FALSE)),"",VLOOKUP(A2279,'Cadastro-Estoque'!A:J,3,FALSE))</f>
        <v/>
      </c>
    </row>
    <row r="2280" spans="5:8">
      <c r="E2280" s="140" t="str">
        <f t="shared" si="35"/>
        <v/>
      </c>
      <c r="F2280" s="141" t="str">
        <f>IF(ISERROR(VLOOKUP(A2280,'Cadastro-Estoque'!A:J,1,FALSE)),"",VLOOKUP(A2280,'Cadastro-Estoque'!A:J,4,FALSE))</f>
        <v/>
      </c>
      <c r="G2280" s="141" t="str">
        <f>IF(ISBLANK(A2280),"",IF(ISERROR(VLOOKUP(A2280,'Cadastro-Estoque'!A:J,1,FALSE)),"Produto não cadastrado",VLOOKUP(A2280,'Cadastro-Estoque'!A:J,2,FALSE)))</f>
        <v/>
      </c>
      <c r="H2280" s="141" t="str">
        <f>IF(ISERROR(VLOOKUP(A2280,'Cadastro-Estoque'!A:J,1,FALSE)),"",VLOOKUP(A2280,'Cadastro-Estoque'!A:J,3,FALSE))</f>
        <v/>
      </c>
    </row>
    <row r="2281" spans="5:8">
      <c r="E2281" s="140" t="str">
        <f t="shared" si="35"/>
        <v/>
      </c>
      <c r="F2281" s="141" t="str">
        <f>IF(ISERROR(VLOOKUP(A2281,'Cadastro-Estoque'!A:J,1,FALSE)),"",VLOOKUP(A2281,'Cadastro-Estoque'!A:J,4,FALSE))</f>
        <v/>
      </c>
      <c r="G2281" s="141" t="str">
        <f>IF(ISBLANK(A2281),"",IF(ISERROR(VLOOKUP(A2281,'Cadastro-Estoque'!A:J,1,FALSE)),"Produto não cadastrado",VLOOKUP(A2281,'Cadastro-Estoque'!A:J,2,FALSE)))</f>
        <v/>
      </c>
      <c r="H2281" s="141" t="str">
        <f>IF(ISERROR(VLOOKUP(A2281,'Cadastro-Estoque'!A:J,1,FALSE)),"",VLOOKUP(A2281,'Cadastro-Estoque'!A:J,3,FALSE))</f>
        <v/>
      </c>
    </row>
    <row r="2282" spans="5:8">
      <c r="E2282" s="140" t="str">
        <f t="shared" si="35"/>
        <v/>
      </c>
      <c r="F2282" s="141" t="str">
        <f>IF(ISERROR(VLOOKUP(A2282,'Cadastro-Estoque'!A:J,1,FALSE)),"",VLOOKUP(A2282,'Cadastro-Estoque'!A:J,4,FALSE))</f>
        <v/>
      </c>
      <c r="G2282" s="141" t="str">
        <f>IF(ISBLANK(A2282),"",IF(ISERROR(VLOOKUP(A2282,'Cadastro-Estoque'!A:J,1,FALSE)),"Produto não cadastrado",VLOOKUP(A2282,'Cadastro-Estoque'!A:J,2,FALSE)))</f>
        <v/>
      </c>
      <c r="H2282" s="141" t="str">
        <f>IF(ISERROR(VLOOKUP(A2282,'Cadastro-Estoque'!A:J,1,FALSE)),"",VLOOKUP(A2282,'Cadastro-Estoque'!A:J,3,FALSE))</f>
        <v/>
      </c>
    </row>
    <row r="2283" spans="5:8">
      <c r="E2283" s="140" t="str">
        <f t="shared" si="35"/>
        <v/>
      </c>
      <c r="F2283" s="141" t="str">
        <f>IF(ISERROR(VLOOKUP(A2283,'Cadastro-Estoque'!A:J,1,FALSE)),"",VLOOKUP(A2283,'Cadastro-Estoque'!A:J,4,FALSE))</f>
        <v/>
      </c>
      <c r="G2283" s="141" t="str">
        <f>IF(ISBLANK(A2283),"",IF(ISERROR(VLOOKUP(A2283,'Cadastro-Estoque'!A:J,1,FALSE)),"Produto não cadastrado",VLOOKUP(A2283,'Cadastro-Estoque'!A:J,2,FALSE)))</f>
        <v/>
      </c>
      <c r="H2283" s="141" t="str">
        <f>IF(ISERROR(VLOOKUP(A2283,'Cadastro-Estoque'!A:J,1,FALSE)),"",VLOOKUP(A2283,'Cadastro-Estoque'!A:J,3,FALSE))</f>
        <v/>
      </c>
    </row>
    <row r="2284" spans="5:8">
      <c r="E2284" s="140" t="str">
        <f t="shared" si="35"/>
        <v/>
      </c>
      <c r="F2284" s="141" t="str">
        <f>IF(ISERROR(VLOOKUP(A2284,'Cadastro-Estoque'!A:J,1,FALSE)),"",VLOOKUP(A2284,'Cadastro-Estoque'!A:J,4,FALSE))</f>
        <v/>
      </c>
      <c r="G2284" s="141" t="str">
        <f>IF(ISBLANK(A2284),"",IF(ISERROR(VLOOKUP(A2284,'Cadastro-Estoque'!A:J,1,FALSE)),"Produto não cadastrado",VLOOKUP(A2284,'Cadastro-Estoque'!A:J,2,FALSE)))</f>
        <v/>
      </c>
      <c r="H2284" s="141" t="str">
        <f>IF(ISERROR(VLOOKUP(A2284,'Cadastro-Estoque'!A:J,1,FALSE)),"",VLOOKUP(A2284,'Cadastro-Estoque'!A:J,3,FALSE))</f>
        <v/>
      </c>
    </row>
    <row r="2285" spans="5:8">
      <c r="E2285" s="140" t="str">
        <f t="shared" si="35"/>
        <v/>
      </c>
      <c r="F2285" s="141" t="str">
        <f>IF(ISERROR(VLOOKUP(A2285,'Cadastro-Estoque'!A:J,1,FALSE)),"",VLOOKUP(A2285,'Cadastro-Estoque'!A:J,4,FALSE))</f>
        <v/>
      </c>
      <c r="G2285" s="141" t="str">
        <f>IF(ISBLANK(A2285),"",IF(ISERROR(VLOOKUP(A2285,'Cadastro-Estoque'!A:J,1,FALSE)),"Produto não cadastrado",VLOOKUP(A2285,'Cadastro-Estoque'!A:J,2,FALSE)))</f>
        <v/>
      </c>
      <c r="H2285" s="141" t="str">
        <f>IF(ISERROR(VLOOKUP(A2285,'Cadastro-Estoque'!A:J,1,FALSE)),"",VLOOKUP(A2285,'Cadastro-Estoque'!A:J,3,FALSE))</f>
        <v/>
      </c>
    </row>
    <row r="2286" spans="5:8">
      <c r="E2286" s="140" t="str">
        <f t="shared" si="35"/>
        <v/>
      </c>
      <c r="F2286" s="141" t="str">
        <f>IF(ISERROR(VLOOKUP(A2286,'Cadastro-Estoque'!A:J,1,FALSE)),"",VLOOKUP(A2286,'Cadastro-Estoque'!A:J,4,FALSE))</f>
        <v/>
      </c>
      <c r="G2286" s="141" t="str">
        <f>IF(ISBLANK(A2286),"",IF(ISERROR(VLOOKUP(A2286,'Cadastro-Estoque'!A:J,1,FALSE)),"Produto não cadastrado",VLOOKUP(A2286,'Cadastro-Estoque'!A:J,2,FALSE)))</f>
        <v/>
      </c>
      <c r="H2286" s="141" t="str">
        <f>IF(ISERROR(VLOOKUP(A2286,'Cadastro-Estoque'!A:J,1,FALSE)),"",VLOOKUP(A2286,'Cadastro-Estoque'!A:J,3,FALSE))</f>
        <v/>
      </c>
    </row>
    <row r="2287" spans="5:8">
      <c r="E2287" s="140" t="str">
        <f t="shared" si="35"/>
        <v/>
      </c>
      <c r="F2287" s="141" t="str">
        <f>IF(ISERROR(VLOOKUP(A2287,'Cadastro-Estoque'!A:J,1,FALSE)),"",VLOOKUP(A2287,'Cadastro-Estoque'!A:J,4,FALSE))</f>
        <v/>
      </c>
      <c r="G2287" s="141" t="str">
        <f>IF(ISBLANK(A2287),"",IF(ISERROR(VLOOKUP(A2287,'Cadastro-Estoque'!A:J,1,FALSE)),"Produto não cadastrado",VLOOKUP(A2287,'Cadastro-Estoque'!A:J,2,FALSE)))</f>
        <v/>
      </c>
      <c r="H2287" s="141" t="str">
        <f>IF(ISERROR(VLOOKUP(A2287,'Cadastro-Estoque'!A:J,1,FALSE)),"",VLOOKUP(A2287,'Cadastro-Estoque'!A:J,3,FALSE))</f>
        <v/>
      </c>
    </row>
    <row r="2288" spans="5:8">
      <c r="E2288" s="140" t="str">
        <f t="shared" si="35"/>
        <v/>
      </c>
      <c r="F2288" s="141" t="str">
        <f>IF(ISERROR(VLOOKUP(A2288,'Cadastro-Estoque'!A:J,1,FALSE)),"",VLOOKUP(A2288,'Cadastro-Estoque'!A:J,4,FALSE))</f>
        <v/>
      </c>
      <c r="G2288" s="141" t="str">
        <f>IF(ISBLANK(A2288),"",IF(ISERROR(VLOOKUP(A2288,'Cadastro-Estoque'!A:J,1,FALSE)),"Produto não cadastrado",VLOOKUP(A2288,'Cadastro-Estoque'!A:J,2,FALSE)))</f>
        <v/>
      </c>
      <c r="H2288" s="141" t="str">
        <f>IF(ISERROR(VLOOKUP(A2288,'Cadastro-Estoque'!A:J,1,FALSE)),"",VLOOKUP(A2288,'Cadastro-Estoque'!A:J,3,FALSE))</f>
        <v/>
      </c>
    </row>
    <row r="2289" spans="5:8">
      <c r="E2289" s="140" t="str">
        <f t="shared" si="35"/>
        <v/>
      </c>
      <c r="F2289" s="141" t="str">
        <f>IF(ISERROR(VLOOKUP(A2289,'Cadastro-Estoque'!A:J,1,FALSE)),"",VLOOKUP(A2289,'Cadastro-Estoque'!A:J,4,FALSE))</f>
        <v/>
      </c>
      <c r="G2289" s="141" t="str">
        <f>IF(ISBLANK(A2289),"",IF(ISERROR(VLOOKUP(A2289,'Cadastro-Estoque'!A:J,1,FALSE)),"Produto não cadastrado",VLOOKUP(A2289,'Cadastro-Estoque'!A:J,2,FALSE)))</f>
        <v/>
      </c>
      <c r="H2289" s="141" t="str">
        <f>IF(ISERROR(VLOOKUP(A2289,'Cadastro-Estoque'!A:J,1,FALSE)),"",VLOOKUP(A2289,'Cadastro-Estoque'!A:J,3,FALSE))</f>
        <v/>
      </c>
    </row>
    <row r="2290" spans="5:8">
      <c r="E2290" s="140" t="str">
        <f t="shared" si="35"/>
        <v/>
      </c>
      <c r="F2290" s="141" t="str">
        <f>IF(ISERROR(VLOOKUP(A2290,'Cadastro-Estoque'!A:J,1,FALSE)),"",VLOOKUP(A2290,'Cadastro-Estoque'!A:J,4,FALSE))</f>
        <v/>
      </c>
      <c r="G2290" s="141" t="str">
        <f>IF(ISBLANK(A2290),"",IF(ISERROR(VLOOKUP(A2290,'Cadastro-Estoque'!A:J,1,FALSE)),"Produto não cadastrado",VLOOKUP(A2290,'Cadastro-Estoque'!A:J,2,FALSE)))</f>
        <v/>
      </c>
      <c r="H2290" s="141" t="str">
        <f>IF(ISERROR(VLOOKUP(A2290,'Cadastro-Estoque'!A:J,1,FALSE)),"",VLOOKUP(A2290,'Cadastro-Estoque'!A:J,3,FALSE))</f>
        <v/>
      </c>
    </row>
    <row r="2291" spans="5:8">
      <c r="E2291" s="140" t="str">
        <f t="shared" si="35"/>
        <v/>
      </c>
      <c r="F2291" s="141" t="str">
        <f>IF(ISERROR(VLOOKUP(A2291,'Cadastro-Estoque'!A:J,1,FALSE)),"",VLOOKUP(A2291,'Cadastro-Estoque'!A:J,4,FALSE))</f>
        <v/>
      </c>
      <c r="G2291" s="141" t="str">
        <f>IF(ISBLANK(A2291),"",IF(ISERROR(VLOOKUP(A2291,'Cadastro-Estoque'!A:J,1,FALSE)),"Produto não cadastrado",VLOOKUP(A2291,'Cadastro-Estoque'!A:J,2,FALSE)))</f>
        <v/>
      </c>
      <c r="H2291" s="141" t="str">
        <f>IF(ISERROR(VLOOKUP(A2291,'Cadastro-Estoque'!A:J,1,FALSE)),"",VLOOKUP(A2291,'Cadastro-Estoque'!A:J,3,FALSE))</f>
        <v/>
      </c>
    </row>
    <row r="2292" spans="5:8">
      <c r="E2292" s="140" t="str">
        <f t="shared" si="35"/>
        <v/>
      </c>
      <c r="F2292" s="141" t="str">
        <f>IF(ISERROR(VLOOKUP(A2292,'Cadastro-Estoque'!A:J,1,FALSE)),"",VLOOKUP(A2292,'Cadastro-Estoque'!A:J,4,FALSE))</f>
        <v/>
      </c>
      <c r="G2292" s="141" t="str">
        <f>IF(ISBLANK(A2292),"",IF(ISERROR(VLOOKUP(A2292,'Cadastro-Estoque'!A:J,1,FALSE)),"Produto não cadastrado",VLOOKUP(A2292,'Cadastro-Estoque'!A:J,2,FALSE)))</f>
        <v/>
      </c>
      <c r="H2292" s="141" t="str">
        <f>IF(ISERROR(VLOOKUP(A2292,'Cadastro-Estoque'!A:J,1,FALSE)),"",VLOOKUP(A2292,'Cadastro-Estoque'!A:J,3,FALSE))</f>
        <v/>
      </c>
    </row>
    <row r="2293" spans="5:8">
      <c r="E2293" s="140" t="str">
        <f t="shared" si="35"/>
        <v/>
      </c>
      <c r="F2293" s="141" t="str">
        <f>IF(ISERROR(VLOOKUP(A2293,'Cadastro-Estoque'!A:J,1,FALSE)),"",VLOOKUP(A2293,'Cadastro-Estoque'!A:J,4,FALSE))</f>
        <v/>
      </c>
      <c r="G2293" s="141" t="str">
        <f>IF(ISBLANK(A2293),"",IF(ISERROR(VLOOKUP(A2293,'Cadastro-Estoque'!A:J,1,FALSE)),"Produto não cadastrado",VLOOKUP(A2293,'Cadastro-Estoque'!A:J,2,FALSE)))</f>
        <v/>
      </c>
      <c r="H2293" s="141" t="str">
        <f>IF(ISERROR(VLOOKUP(A2293,'Cadastro-Estoque'!A:J,1,FALSE)),"",VLOOKUP(A2293,'Cadastro-Estoque'!A:J,3,FALSE))</f>
        <v/>
      </c>
    </row>
    <row r="2294" spans="5:8">
      <c r="E2294" s="140" t="str">
        <f t="shared" si="35"/>
        <v/>
      </c>
      <c r="F2294" s="141" t="str">
        <f>IF(ISERROR(VLOOKUP(A2294,'Cadastro-Estoque'!A:J,1,FALSE)),"",VLOOKUP(A2294,'Cadastro-Estoque'!A:J,4,FALSE))</f>
        <v/>
      </c>
      <c r="G2294" s="141" t="str">
        <f>IF(ISBLANK(A2294),"",IF(ISERROR(VLOOKUP(A2294,'Cadastro-Estoque'!A:J,1,FALSE)),"Produto não cadastrado",VLOOKUP(A2294,'Cadastro-Estoque'!A:J,2,FALSE)))</f>
        <v/>
      </c>
      <c r="H2294" s="141" t="str">
        <f>IF(ISERROR(VLOOKUP(A2294,'Cadastro-Estoque'!A:J,1,FALSE)),"",VLOOKUP(A2294,'Cadastro-Estoque'!A:J,3,FALSE))</f>
        <v/>
      </c>
    </row>
    <row r="2295" spans="5:8">
      <c r="E2295" s="140" t="str">
        <f t="shared" si="35"/>
        <v/>
      </c>
      <c r="F2295" s="141" t="str">
        <f>IF(ISERROR(VLOOKUP(A2295,'Cadastro-Estoque'!A:J,1,FALSE)),"",VLOOKUP(A2295,'Cadastro-Estoque'!A:J,4,FALSE))</f>
        <v/>
      </c>
      <c r="G2295" s="141" t="str">
        <f>IF(ISBLANK(A2295),"",IF(ISERROR(VLOOKUP(A2295,'Cadastro-Estoque'!A:J,1,FALSE)),"Produto não cadastrado",VLOOKUP(A2295,'Cadastro-Estoque'!A:J,2,FALSE)))</f>
        <v/>
      </c>
      <c r="H2295" s="141" t="str">
        <f>IF(ISERROR(VLOOKUP(A2295,'Cadastro-Estoque'!A:J,1,FALSE)),"",VLOOKUP(A2295,'Cadastro-Estoque'!A:J,3,FALSE))</f>
        <v/>
      </c>
    </row>
    <row r="2296" spans="5:8">
      <c r="E2296" s="140" t="str">
        <f t="shared" si="35"/>
        <v/>
      </c>
      <c r="F2296" s="141" t="str">
        <f>IF(ISERROR(VLOOKUP(A2296,'Cadastro-Estoque'!A:J,1,FALSE)),"",VLOOKUP(A2296,'Cadastro-Estoque'!A:J,4,FALSE))</f>
        <v/>
      </c>
      <c r="G2296" s="141" t="str">
        <f>IF(ISBLANK(A2296),"",IF(ISERROR(VLOOKUP(A2296,'Cadastro-Estoque'!A:J,1,FALSE)),"Produto não cadastrado",VLOOKUP(A2296,'Cadastro-Estoque'!A:J,2,FALSE)))</f>
        <v/>
      </c>
      <c r="H2296" s="141" t="str">
        <f>IF(ISERROR(VLOOKUP(A2296,'Cadastro-Estoque'!A:J,1,FALSE)),"",VLOOKUP(A2296,'Cadastro-Estoque'!A:J,3,FALSE))</f>
        <v/>
      </c>
    </row>
    <row r="2297" spans="5:8">
      <c r="E2297" s="140" t="str">
        <f t="shared" si="35"/>
        <v/>
      </c>
      <c r="F2297" s="141" t="str">
        <f>IF(ISERROR(VLOOKUP(A2297,'Cadastro-Estoque'!A:J,1,FALSE)),"",VLOOKUP(A2297,'Cadastro-Estoque'!A:J,4,FALSE))</f>
        <v/>
      </c>
      <c r="G2297" s="141" t="str">
        <f>IF(ISBLANK(A2297),"",IF(ISERROR(VLOOKUP(A2297,'Cadastro-Estoque'!A:J,1,FALSE)),"Produto não cadastrado",VLOOKUP(A2297,'Cadastro-Estoque'!A:J,2,FALSE)))</f>
        <v/>
      </c>
      <c r="H2297" s="141" t="str">
        <f>IF(ISERROR(VLOOKUP(A2297,'Cadastro-Estoque'!A:J,1,FALSE)),"",VLOOKUP(A2297,'Cadastro-Estoque'!A:J,3,FALSE))</f>
        <v/>
      </c>
    </row>
    <row r="2298" spans="5:8">
      <c r="E2298" s="140" t="str">
        <f t="shared" si="35"/>
        <v/>
      </c>
      <c r="F2298" s="141" t="str">
        <f>IF(ISERROR(VLOOKUP(A2298,'Cadastro-Estoque'!A:J,1,FALSE)),"",VLOOKUP(A2298,'Cadastro-Estoque'!A:J,4,FALSE))</f>
        <v/>
      </c>
      <c r="G2298" s="141" t="str">
        <f>IF(ISBLANK(A2298),"",IF(ISERROR(VLOOKUP(A2298,'Cadastro-Estoque'!A:J,1,FALSE)),"Produto não cadastrado",VLOOKUP(A2298,'Cadastro-Estoque'!A:J,2,FALSE)))</f>
        <v/>
      </c>
      <c r="H2298" s="141" t="str">
        <f>IF(ISERROR(VLOOKUP(A2298,'Cadastro-Estoque'!A:J,1,FALSE)),"",VLOOKUP(A2298,'Cadastro-Estoque'!A:J,3,FALSE))</f>
        <v/>
      </c>
    </row>
    <row r="2299" spans="5:8">
      <c r="E2299" s="140" t="str">
        <f t="shared" si="35"/>
        <v/>
      </c>
      <c r="F2299" s="141" t="str">
        <f>IF(ISERROR(VLOOKUP(A2299,'Cadastro-Estoque'!A:J,1,FALSE)),"",VLOOKUP(A2299,'Cadastro-Estoque'!A:J,4,FALSE))</f>
        <v/>
      </c>
      <c r="G2299" s="141" t="str">
        <f>IF(ISBLANK(A2299),"",IF(ISERROR(VLOOKUP(A2299,'Cadastro-Estoque'!A:J,1,FALSE)),"Produto não cadastrado",VLOOKUP(A2299,'Cadastro-Estoque'!A:J,2,FALSE)))</f>
        <v/>
      </c>
      <c r="H2299" s="141" t="str">
        <f>IF(ISERROR(VLOOKUP(A2299,'Cadastro-Estoque'!A:J,1,FALSE)),"",VLOOKUP(A2299,'Cadastro-Estoque'!A:J,3,FALSE))</f>
        <v/>
      </c>
    </row>
    <row r="2300" spans="5:8">
      <c r="E2300" s="140" t="str">
        <f t="shared" si="35"/>
        <v/>
      </c>
      <c r="F2300" s="141" t="str">
        <f>IF(ISERROR(VLOOKUP(A2300,'Cadastro-Estoque'!A:J,1,FALSE)),"",VLOOKUP(A2300,'Cadastro-Estoque'!A:J,4,FALSE))</f>
        <v/>
      </c>
      <c r="G2300" s="141" t="str">
        <f>IF(ISBLANK(A2300),"",IF(ISERROR(VLOOKUP(A2300,'Cadastro-Estoque'!A:J,1,FALSE)),"Produto não cadastrado",VLOOKUP(A2300,'Cadastro-Estoque'!A:J,2,FALSE)))</f>
        <v/>
      </c>
      <c r="H2300" s="141" t="str">
        <f>IF(ISERROR(VLOOKUP(A2300,'Cadastro-Estoque'!A:J,1,FALSE)),"",VLOOKUP(A2300,'Cadastro-Estoque'!A:J,3,FALSE))</f>
        <v/>
      </c>
    </row>
    <row r="2301" spans="5:8">
      <c r="E2301" s="140" t="str">
        <f t="shared" si="35"/>
        <v/>
      </c>
      <c r="F2301" s="141" t="str">
        <f>IF(ISERROR(VLOOKUP(A2301,'Cadastro-Estoque'!A:J,1,FALSE)),"",VLOOKUP(A2301,'Cadastro-Estoque'!A:J,4,FALSE))</f>
        <v/>
      </c>
      <c r="G2301" s="141" t="str">
        <f>IF(ISBLANK(A2301),"",IF(ISERROR(VLOOKUP(A2301,'Cadastro-Estoque'!A:J,1,FALSE)),"Produto não cadastrado",VLOOKUP(A2301,'Cadastro-Estoque'!A:J,2,FALSE)))</f>
        <v/>
      </c>
      <c r="H2301" s="141" t="str">
        <f>IF(ISERROR(VLOOKUP(A2301,'Cadastro-Estoque'!A:J,1,FALSE)),"",VLOOKUP(A2301,'Cadastro-Estoque'!A:J,3,FALSE))</f>
        <v/>
      </c>
    </row>
    <row r="2302" spans="5:8">
      <c r="E2302" s="140" t="str">
        <f t="shared" si="35"/>
        <v/>
      </c>
      <c r="F2302" s="141" t="str">
        <f>IF(ISERROR(VLOOKUP(A2302,'Cadastro-Estoque'!A:J,1,FALSE)),"",VLOOKUP(A2302,'Cadastro-Estoque'!A:J,4,FALSE))</f>
        <v/>
      </c>
      <c r="G2302" s="141" t="str">
        <f>IF(ISBLANK(A2302),"",IF(ISERROR(VLOOKUP(A2302,'Cadastro-Estoque'!A:J,1,FALSE)),"Produto não cadastrado",VLOOKUP(A2302,'Cadastro-Estoque'!A:J,2,FALSE)))</f>
        <v/>
      </c>
      <c r="H2302" s="141" t="str">
        <f>IF(ISERROR(VLOOKUP(A2302,'Cadastro-Estoque'!A:J,1,FALSE)),"",VLOOKUP(A2302,'Cadastro-Estoque'!A:J,3,FALSE))</f>
        <v/>
      </c>
    </row>
    <row r="2303" spans="5:8">
      <c r="E2303" s="140" t="str">
        <f t="shared" si="35"/>
        <v/>
      </c>
      <c r="F2303" s="141" t="str">
        <f>IF(ISERROR(VLOOKUP(A2303,'Cadastro-Estoque'!A:J,1,FALSE)),"",VLOOKUP(A2303,'Cadastro-Estoque'!A:J,4,FALSE))</f>
        <v/>
      </c>
      <c r="G2303" s="141" t="str">
        <f>IF(ISBLANK(A2303),"",IF(ISERROR(VLOOKUP(A2303,'Cadastro-Estoque'!A:J,1,FALSE)),"Produto não cadastrado",VLOOKUP(A2303,'Cadastro-Estoque'!A:J,2,FALSE)))</f>
        <v/>
      </c>
      <c r="H2303" s="141" t="str">
        <f>IF(ISERROR(VLOOKUP(A2303,'Cadastro-Estoque'!A:J,1,FALSE)),"",VLOOKUP(A2303,'Cadastro-Estoque'!A:J,3,FALSE))</f>
        <v/>
      </c>
    </row>
    <row r="2304" spans="5:8">
      <c r="E2304" s="140" t="str">
        <f t="shared" si="35"/>
        <v/>
      </c>
      <c r="F2304" s="141" t="str">
        <f>IF(ISERROR(VLOOKUP(A2304,'Cadastro-Estoque'!A:J,1,FALSE)),"",VLOOKUP(A2304,'Cadastro-Estoque'!A:J,4,FALSE))</f>
        <v/>
      </c>
      <c r="G2304" s="141" t="str">
        <f>IF(ISBLANK(A2304),"",IF(ISERROR(VLOOKUP(A2304,'Cadastro-Estoque'!A:J,1,FALSE)),"Produto não cadastrado",VLOOKUP(A2304,'Cadastro-Estoque'!A:J,2,FALSE)))</f>
        <v/>
      </c>
      <c r="H2304" s="141" t="str">
        <f>IF(ISERROR(VLOOKUP(A2304,'Cadastro-Estoque'!A:J,1,FALSE)),"",VLOOKUP(A2304,'Cadastro-Estoque'!A:J,3,FALSE))</f>
        <v/>
      </c>
    </row>
    <row r="2305" spans="5:8">
      <c r="E2305" s="140" t="str">
        <f t="shared" si="35"/>
        <v/>
      </c>
      <c r="F2305" s="141" t="str">
        <f>IF(ISERROR(VLOOKUP(A2305,'Cadastro-Estoque'!A:J,1,FALSE)),"",VLOOKUP(A2305,'Cadastro-Estoque'!A:J,4,FALSE))</f>
        <v/>
      </c>
      <c r="G2305" s="141" t="str">
        <f>IF(ISBLANK(A2305),"",IF(ISERROR(VLOOKUP(A2305,'Cadastro-Estoque'!A:J,1,FALSE)),"Produto não cadastrado",VLOOKUP(A2305,'Cadastro-Estoque'!A:J,2,FALSE)))</f>
        <v/>
      </c>
      <c r="H2305" s="141" t="str">
        <f>IF(ISERROR(VLOOKUP(A2305,'Cadastro-Estoque'!A:J,1,FALSE)),"",VLOOKUP(A2305,'Cadastro-Estoque'!A:J,3,FALSE))</f>
        <v/>
      </c>
    </row>
    <row r="2306" spans="5:8">
      <c r="E2306" s="140" t="str">
        <f t="shared" si="35"/>
        <v/>
      </c>
      <c r="F2306" s="141" t="str">
        <f>IF(ISERROR(VLOOKUP(A2306,'Cadastro-Estoque'!A:J,1,FALSE)),"",VLOOKUP(A2306,'Cadastro-Estoque'!A:J,4,FALSE))</f>
        <v/>
      </c>
      <c r="G2306" s="141" t="str">
        <f>IF(ISBLANK(A2306),"",IF(ISERROR(VLOOKUP(A2306,'Cadastro-Estoque'!A:J,1,FALSE)),"Produto não cadastrado",VLOOKUP(A2306,'Cadastro-Estoque'!A:J,2,FALSE)))</f>
        <v/>
      </c>
      <c r="H2306" s="141" t="str">
        <f>IF(ISERROR(VLOOKUP(A2306,'Cadastro-Estoque'!A:J,1,FALSE)),"",VLOOKUP(A2306,'Cadastro-Estoque'!A:J,3,FALSE))</f>
        <v/>
      </c>
    </row>
    <row r="2307" spans="5:8">
      <c r="E2307" s="140" t="str">
        <f t="shared" si="35"/>
        <v/>
      </c>
      <c r="F2307" s="141" t="str">
        <f>IF(ISERROR(VLOOKUP(A2307,'Cadastro-Estoque'!A:J,1,FALSE)),"",VLOOKUP(A2307,'Cadastro-Estoque'!A:J,4,FALSE))</f>
        <v/>
      </c>
      <c r="G2307" s="141" t="str">
        <f>IF(ISBLANK(A2307),"",IF(ISERROR(VLOOKUP(A2307,'Cadastro-Estoque'!A:J,1,FALSE)),"Produto não cadastrado",VLOOKUP(A2307,'Cadastro-Estoque'!A:J,2,FALSE)))</f>
        <v/>
      </c>
      <c r="H2307" s="141" t="str">
        <f>IF(ISERROR(VLOOKUP(A2307,'Cadastro-Estoque'!A:J,1,FALSE)),"",VLOOKUP(A2307,'Cadastro-Estoque'!A:J,3,FALSE))</f>
        <v/>
      </c>
    </row>
    <row r="2308" spans="5:8">
      <c r="E2308" s="140" t="str">
        <f t="shared" ref="E2308:E2371" si="36">IF(ISBLANK(A2308),"",C2308*D2308)</f>
        <v/>
      </c>
      <c r="F2308" s="141" t="str">
        <f>IF(ISERROR(VLOOKUP(A2308,'Cadastro-Estoque'!A:J,1,FALSE)),"",VLOOKUP(A2308,'Cadastro-Estoque'!A:J,4,FALSE))</f>
        <v/>
      </c>
      <c r="G2308" s="141" t="str">
        <f>IF(ISBLANK(A2308),"",IF(ISERROR(VLOOKUP(A2308,'Cadastro-Estoque'!A:J,1,FALSE)),"Produto não cadastrado",VLOOKUP(A2308,'Cadastro-Estoque'!A:J,2,FALSE)))</f>
        <v/>
      </c>
      <c r="H2308" s="141" t="str">
        <f>IF(ISERROR(VLOOKUP(A2308,'Cadastro-Estoque'!A:J,1,FALSE)),"",VLOOKUP(A2308,'Cadastro-Estoque'!A:J,3,FALSE))</f>
        <v/>
      </c>
    </row>
    <row r="2309" spans="5:8">
      <c r="E2309" s="140" t="str">
        <f t="shared" si="36"/>
        <v/>
      </c>
      <c r="F2309" s="141" t="str">
        <f>IF(ISERROR(VLOOKUP(A2309,'Cadastro-Estoque'!A:J,1,FALSE)),"",VLOOKUP(A2309,'Cadastro-Estoque'!A:J,4,FALSE))</f>
        <v/>
      </c>
      <c r="G2309" s="141" t="str">
        <f>IF(ISBLANK(A2309),"",IF(ISERROR(VLOOKUP(A2309,'Cadastro-Estoque'!A:J,1,FALSE)),"Produto não cadastrado",VLOOKUP(A2309,'Cadastro-Estoque'!A:J,2,FALSE)))</f>
        <v/>
      </c>
      <c r="H2309" s="141" t="str">
        <f>IF(ISERROR(VLOOKUP(A2309,'Cadastro-Estoque'!A:J,1,FALSE)),"",VLOOKUP(A2309,'Cadastro-Estoque'!A:J,3,FALSE))</f>
        <v/>
      </c>
    </row>
    <row r="2310" spans="5:8">
      <c r="E2310" s="140" t="str">
        <f t="shared" si="36"/>
        <v/>
      </c>
      <c r="F2310" s="141" t="str">
        <f>IF(ISERROR(VLOOKUP(A2310,'Cadastro-Estoque'!A:J,1,FALSE)),"",VLOOKUP(A2310,'Cadastro-Estoque'!A:J,4,FALSE))</f>
        <v/>
      </c>
      <c r="G2310" s="141" t="str">
        <f>IF(ISBLANK(A2310),"",IF(ISERROR(VLOOKUP(A2310,'Cadastro-Estoque'!A:J,1,FALSE)),"Produto não cadastrado",VLOOKUP(A2310,'Cadastro-Estoque'!A:J,2,FALSE)))</f>
        <v/>
      </c>
      <c r="H2310" s="141" t="str">
        <f>IF(ISERROR(VLOOKUP(A2310,'Cadastro-Estoque'!A:J,1,FALSE)),"",VLOOKUP(A2310,'Cadastro-Estoque'!A:J,3,FALSE))</f>
        <v/>
      </c>
    </row>
    <row r="2311" spans="5:8">
      <c r="E2311" s="140" t="str">
        <f t="shared" si="36"/>
        <v/>
      </c>
      <c r="F2311" s="141" t="str">
        <f>IF(ISERROR(VLOOKUP(A2311,'Cadastro-Estoque'!A:J,1,FALSE)),"",VLOOKUP(A2311,'Cadastro-Estoque'!A:J,4,FALSE))</f>
        <v/>
      </c>
      <c r="G2311" s="141" t="str">
        <f>IF(ISBLANK(A2311),"",IF(ISERROR(VLOOKUP(A2311,'Cadastro-Estoque'!A:J,1,FALSE)),"Produto não cadastrado",VLOOKUP(A2311,'Cadastro-Estoque'!A:J,2,FALSE)))</f>
        <v/>
      </c>
      <c r="H2311" s="141" t="str">
        <f>IF(ISERROR(VLOOKUP(A2311,'Cadastro-Estoque'!A:J,1,FALSE)),"",VLOOKUP(A2311,'Cadastro-Estoque'!A:J,3,FALSE))</f>
        <v/>
      </c>
    </row>
    <row r="2312" spans="5:8">
      <c r="E2312" s="140" t="str">
        <f t="shared" si="36"/>
        <v/>
      </c>
      <c r="F2312" s="141" t="str">
        <f>IF(ISERROR(VLOOKUP(A2312,'Cadastro-Estoque'!A:J,1,FALSE)),"",VLOOKUP(A2312,'Cadastro-Estoque'!A:J,4,FALSE))</f>
        <v/>
      </c>
      <c r="G2312" s="141" t="str">
        <f>IF(ISBLANK(A2312),"",IF(ISERROR(VLOOKUP(A2312,'Cadastro-Estoque'!A:J,1,FALSE)),"Produto não cadastrado",VLOOKUP(A2312,'Cadastro-Estoque'!A:J,2,FALSE)))</f>
        <v/>
      </c>
      <c r="H2312" s="141" t="str">
        <f>IF(ISERROR(VLOOKUP(A2312,'Cadastro-Estoque'!A:J,1,FALSE)),"",VLOOKUP(A2312,'Cadastro-Estoque'!A:J,3,FALSE))</f>
        <v/>
      </c>
    </row>
    <row r="2313" spans="5:8">
      <c r="E2313" s="140" t="str">
        <f t="shared" si="36"/>
        <v/>
      </c>
      <c r="F2313" s="141" t="str">
        <f>IF(ISERROR(VLOOKUP(A2313,'Cadastro-Estoque'!A:J,1,FALSE)),"",VLOOKUP(A2313,'Cadastro-Estoque'!A:J,4,FALSE))</f>
        <v/>
      </c>
      <c r="G2313" s="141" t="str">
        <f>IF(ISBLANK(A2313),"",IF(ISERROR(VLOOKUP(A2313,'Cadastro-Estoque'!A:J,1,FALSE)),"Produto não cadastrado",VLOOKUP(A2313,'Cadastro-Estoque'!A:J,2,FALSE)))</f>
        <v/>
      </c>
      <c r="H2313" s="141" t="str">
        <f>IF(ISERROR(VLOOKUP(A2313,'Cadastro-Estoque'!A:J,1,FALSE)),"",VLOOKUP(A2313,'Cadastro-Estoque'!A:J,3,FALSE))</f>
        <v/>
      </c>
    </row>
    <row r="2314" spans="5:8">
      <c r="E2314" s="140" t="str">
        <f t="shared" si="36"/>
        <v/>
      </c>
      <c r="F2314" s="141" t="str">
        <f>IF(ISERROR(VLOOKUP(A2314,'Cadastro-Estoque'!A:J,1,FALSE)),"",VLOOKUP(A2314,'Cadastro-Estoque'!A:J,4,FALSE))</f>
        <v/>
      </c>
      <c r="G2314" s="141" t="str">
        <f>IF(ISBLANK(A2314),"",IF(ISERROR(VLOOKUP(A2314,'Cadastro-Estoque'!A:J,1,FALSE)),"Produto não cadastrado",VLOOKUP(A2314,'Cadastro-Estoque'!A:J,2,FALSE)))</f>
        <v/>
      </c>
      <c r="H2314" s="141" t="str">
        <f>IF(ISERROR(VLOOKUP(A2314,'Cadastro-Estoque'!A:J,1,FALSE)),"",VLOOKUP(A2314,'Cadastro-Estoque'!A:J,3,FALSE))</f>
        <v/>
      </c>
    </row>
    <row r="2315" spans="5:8">
      <c r="E2315" s="140" t="str">
        <f t="shared" si="36"/>
        <v/>
      </c>
      <c r="F2315" s="141" t="str">
        <f>IF(ISERROR(VLOOKUP(A2315,'Cadastro-Estoque'!A:J,1,FALSE)),"",VLOOKUP(A2315,'Cadastro-Estoque'!A:J,4,FALSE))</f>
        <v/>
      </c>
      <c r="G2315" s="141" t="str">
        <f>IF(ISBLANK(A2315),"",IF(ISERROR(VLOOKUP(A2315,'Cadastro-Estoque'!A:J,1,FALSE)),"Produto não cadastrado",VLOOKUP(A2315,'Cadastro-Estoque'!A:J,2,FALSE)))</f>
        <v/>
      </c>
      <c r="H2315" s="141" t="str">
        <f>IF(ISERROR(VLOOKUP(A2315,'Cadastro-Estoque'!A:J,1,FALSE)),"",VLOOKUP(A2315,'Cadastro-Estoque'!A:J,3,FALSE))</f>
        <v/>
      </c>
    </row>
    <row r="2316" spans="5:8">
      <c r="E2316" s="140" t="str">
        <f t="shared" si="36"/>
        <v/>
      </c>
      <c r="F2316" s="141" t="str">
        <f>IF(ISERROR(VLOOKUP(A2316,'Cadastro-Estoque'!A:J,1,FALSE)),"",VLOOKUP(A2316,'Cadastro-Estoque'!A:J,4,FALSE))</f>
        <v/>
      </c>
      <c r="G2316" s="141" t="str">
        <f>IF(ISBLANK(A2316),"",IF(ISERROR(VLOOKUP(A2316,'Cadastro-Estoque'!A:J,1,FALSE)),"Produto não cadastrado",VLOOKUP(A2316,'Cadastro-Estoque'!A:J,2,FALSE)))</f>
        <v/>
      </c>
      <c r="H2316" s="141" t="str">
        <f>IF(ISERROR(VLOOKUP(A2316,'Cadastro-Estoque'!A:J,1,FALSE)),"",VLOOKUP(A2316,'Cadastro-Estoque'!A:J,3,FALSE))</f>
        <v/>
      </c>
    </row>
    <row r="2317" spans="5:8">
      <c r="E2317" s="140" t="str">
        <f t="shared" si="36"/>
        <v/>
      </c>
      <c r="F2317" s="141" t="str">
        <f>IF(ISERROR(VLOOKUP(A2317,'Cadastro-Estoque'!A:J,1,FALSE)),"",VLOOKUP(A2317,'Cadastro-Estoque'!A:J,4,FALSE))</f>
        <v/>
      </c>
      <c r="G2317" s="141" t="str">
        <f>IF(ISBLANK(A2317),"",IF(ISERROR(VLOOKUP(A2317,'Cadastro-Estoque'!A:J,1,FALSE)),"Produto não cadastrado",VLOOKUP(A2317,'Cadastro-Estoque'!A:J,2,FALSE)))</f>
        <v/>
      </c>
      <c r="H2317" s="141" t="str">
        <f>IF(ISERROR(VLOOKUP(A2317,'Cadastro-Estoque'!A:J,1,FALSE)),"",VLOOKUP(A2317,'Cadastro-Estoque'!A:J,3,FALSE))</f>
        <v/>
      </c>
    </row>
    <row r="2318" spans="5:8">
      <c r="E2318" s="140" t="str">
        <f t="shared" si="36"/>
        <v/>
      </c>
      <c r="F2318" s="141" t="str">
        <f>IF(ISERROR(VLOOKUP(A2318,'Cadastro-Estoque'!A:J,1,FALSE)),"",VLOOKUP(A2318,'Cadastro-Estoque'!A:J,4,FALSE))</f>
        <v/>
      </c>
      <c r="G2318" s="141" t="str">
        <f>IF(ISBLANK(A2318),"",IF(ISERROR(VLOOKUP(A2318,'Cadastro-Estoque'!A:J,1,FALSE)),"Produto não cadastrado",VLOOKUP(A2318,'Cadastro-Estoque'!A:J,2,FALSE)))</f>
        <v/>
      </c>
      <c r="H2318" s="141" t="str">
        <f>IF(ISERROR(VLOOKUP(A2318,'Cadastro-Estoque'!A:J,1,FALSE)),"",VLOOKUP(A2318,'Cadastro-Estoque'!A:J,3,FALSE))</f>
        <v/>
      </c>
    </row>
    <row r="2319" spans="5:8">
      <c r="E2319" s="140" t="str">
        <f t="shared" si="36"/>
        <v/>
      </c>
      <c r="F2319" s="141" t="str">
        <f>IF(ISERROR(VLOOKUP(A2319,'Cadastro-Estoque'!A:J,1,FALSE)),"",VLOOKUP(A2319,'Cadastro-Estoque'!A:J,4,FALSE))</f>
        <v/>
      </c>
      <c r="G2319" s="141" t="str">
        <f>IF(ISBLANK(A2319),"",IF(ISERROR(VLOOKUP(A2319,'Cadastro-Estoque'!A:J,1,FALSE)),"Produto não cadastrado",VLOOKUP(A2319,'Cadastro-Estoque'!A:J,2,FALSE)))</f>
        <v/>
      </c>
      <c r="H2319" s="141" t="str">
        <f>IF(ISERROR(VLOOKUP(A2319,'Cadastro-Estoque'!A:J,1,FALSE)),"",VLOOKUP(A2319,'Cadastro-Estoque'!A:J,3,FALSE))</f>
        <v/>
      </c>
    </row>
    <row r="2320" spans="5:8">
      <c r="E2320" s="140" t="str">
        <f t="shared" si="36"/>
        <v/>
      </c>
      <c r="F2320" s="141" t="str">
        <f>IF(ISERROR(VLOOKUP(A2320,'Cadastro-Estoque'!A:J,1,FALSE)),"",VLOOKUP(A2320,'Cadastro-Estoque'!A:J,4,FALSE))</f>
        <v/>
      </c>
      <c r="G2320" s="141" t="str">
        <f>IF(ISBLANK(A2320),"",IF(ISERROR(VLOOKUP(A2320,'Cadastro-Estoque'!A:J,1,FALSE)),"Produto não cadastrado",VLOOKUP(A2320,'Cadastro-Estoque'!A:J,2,FALSE)))</f>
        <v/>
      </c>
      <c r="H2320" s="141" t="str">
        <f>IF(ISERROR(VLOOKUP(A2320,'Cadastro-Estoque'!A:J,1,FALSE)),"",VLOOKUP(A2320,'Cadastro-Estoque'!A:J,3,FALSE))</f>
        <v/>
      </c>
    </row>
    <row r="2321" spans="5:8">
      <c r="E2321" s="140" t="str">
        <f t="shared" si="36"/>
        <v/>
      </c>
      <c r="F2321" s="141" t="str">
        <f>IF(ISERROR(VLOOKUP(A2321,'Cadastro-Estoque'!A:J,1,FALSE)),"",VLOOKUP(A2321,'Cadastro-Estoque'!A:J,4,FALSE))</f>
        <v/>
      </c>
      <c r="G2321" s="141" t="str">
        <f>IF(ISBLANK(A2321),"",IF(ISERROR(VLOOKUP(A2321,'Cadastro-Estoque'!A:J,1,FALSE)),"Produto não cadastrado",VLOOKUP(A2321,'Cadastro-Estoque'!A:J,2,FALSE)))</f>
        <v/>
      </c>
      <c r="H2321" s="141" t="str">
        <f>IF(ISERROR(VLOOKUP(A2321,'Cadastro-Estoque'!A:J,1,FALSE)),"",VLOOKUP(A2321,'Cadastro-Estoque'!A:J,3,FALSE))</f>
        <v/>
      </c>
    </row>
    <row r="2322" spans="5:8">
      <c r="E2322" s="140" t="str">
        <f t="shared" si="36"/>
        <v/>
      </c>
      <c r="F2322" s="141" t="str">
        <f>IF(ISERROR(VLOOKUP(A2322,'Cadastro-Estoque'!A:J,1,FALSE)),"",VLOOKUP(A2322,'Cadastro-Estoque'!A:J,4,FALSE))</f>
        <v/>
      </c>
      <c r="G2322" s="141" t="str">
        <f>IF(ISBLANK(A2322),"",IF(ISERROR(VLOOKUP(A2322,'Cadastro-Estoque'!A:J,1,FALSE)),"Produto não cadastrado",VLOOKUP(A2322,'Cadastro-Estoque'!A:J,2,FALSE)))</f>
        <v/>
      </c>
      <c r="H2322" s="141" t="str">
        <f>IF(ISERROR(VLOOKUP(A2322,'Cadastro-Estoque'!A:J,1,FALSE)),"",VLOOKUP(A2322,'Cadastro-Estoque'!A:J,3,FALSE))</f>
        <v/>
      </c>
    </row>
    <row r="2323" spans="5:8">
      <c r="E2323" s="140" t="str">
        <f t="shared" si="36"/>
        <v/>
      </c>
      <c r="F2323" s="141" t="str">
        <f>IF(ISERROR(VLOOKUP(A2323,'Cadastro-Estoque'!A:J,1,FALSE)),"",VLOOKUP(A2323,'Cadastro-Estoque'!A:J,4,FALSE))</f>
        <v/>
      </c>
      <c r="G2323" s="141" t="str">
        <f>IF(ISBLANK(A2323),"",IF(ISERROR(VLOOKUP(A2323,'Cadastro-Estoque'!A:J,1,FALSE)),"Produto não cadastrado",VLOOKUP(A2323,'Cadastro-Estoque'!A:J,2,FALSE)))</f>
        <v/>
      </c>
      <c r="H2323" s="141" t="str">
        <f>IF(ISERROR(VLOOKUP(A2323,'Cadastro-Estoque'!A:J,1,FALSE)),"",VLOOKUP(A2323,'Cadastro-Estoque'!A:J,3,FALSE))</f>
        <v/>
      </c>
    </row>
    <row r="2324" spans="5:8">
      <c r="E2324" s="140" t="str">
        <f t="shared" si="36"/>
        <v/>
      </c>
      <c r="F2324" s="141" t="str">
        <f>IF(ISERROR(VLOOKUP(A2324,'Cadastro-Estoque'!A:J,1,FALSE)),"",VLOOKUP(A2324,'Cadastro-Estoque'!A:J,4,FALSE))</f>
        <v/>
      </c>
      <c r="G2324" s="141" t="str">
        <f>IF(ISBLANK(A2324),"",IF(ISERROR(VLOOKUP(A2324,'Cadastro-Estoque'!A:J,1,FALSE)),"Produto não cadastrado",VLOOKUP(A2324,'Cadastro-Estoque'!A:J,2,FALSE)))</f>
        <v/>
      </c>
      <c r="H2324" s="141" t="str">
        <f>IF(ISERROR(VLOOKUP(A2324,'Cadastro-Estoque'!A:J,1,FALSE)),"",VLOOKUP(A2324,'Cadastro-Estoque'!A:J,3,FALSE))</f>
        <v/>
      </c>
    </row>
    <row r="2325" spans="5:8">
      <c r="E2325" s="140" t="str">
        <f t="shared" si="36"/>
        <v/>
      </c>
      <c r="F2325" s="141" t="str">
        <f>IF(ISERROR(VLOOKUP(A2325,'Cadastro-Estoque'!A:J,1,FALSE)),"",VLOOKUP(A2325,'Cadastro-Estoque'!A:J,4,FALSE))</f>
        <v/>
      </c>
      <c r="G2325" s="141" t="str">
        <f>IF(ISBLANK(A2325),"",IF(ISERROR(VLOOKUP(A2325,'Cadastro-Estoque'!A:J,1,FALSE)),"Produto não cadastrado",VLOOKUP(A2325,'Cadastro-Estoque'!A:J,2,FALSE)))</f>
        <v/>
      </c>
      <c r="H2325" s="141" t="str">
        <f>IF(ISERROR(VLOOKUP(A2325,'Cadastro-Estoque'!A:J,1,FALSE)),"",VLOOKUP(A2325,'Cadastro-Estoque'!A:J,3,FALSE))</f>
        <v/>
      </c>
    </row>
    <row r="2326" spans="5:8">
      <c r="E2326" s="140" t="str">
        <f t="shared" si="36"/>
        <v/>
      </c>
      <c r="F2326" s="141" t="str">
        <f>IF(ISERROR(VLOOKUP(A2326,'Cadastro-Estoque'!A:J,1,FALSE)),"",VLOOKUP(A2326,'Cadastro-Estoque'!A:J,4,FALSE))</f>
        <v/>
      </c>
      <c r="G2326" s="141" t="str">
        <f>IF(ISBLANK(A2326),"",IF(ISERROR(VLOOKUP(A2326,'Cadastro-Estoque'!A:J,1,FALSE)),"Produto não cadastrado",VLOOKUP(A2326,'Cadastro-Estoque'!A:J,2,FALSE)))</f>
        <v/>
      </c>
      <c r="H2326" s="141" t="str">
        <f>IF(ISERROR(VLOOKUP(A2326,'Cadastro-Estoque'!A:J,1,FALSE)),"",VLOOKUP(A2326,'Cadastro-Estoque'!A:J,3,FALSE))</f>
        <v/>
      </c>
    </row>
    <row r="2327" spans="5:8">
      <c r="E2327" s="140" t="str">
        <f t="shared" si="36"/>
        <v/>
      </c>
      <c r="F2327" s="141" t="str">
        <f>IF(ISERROR(VLOOKUP(A2327,'Cadastro-Estoque'!A:J,1,FALSE)),"",VLOOKUP(A2327,'Cadastro-Estoque'!A:J,4,FALSE))</f>
        <v/>
      </c>
      <c r="G2327" s="141" t="str">
        <f>IF(ISBLANK(A2327),"",IF(ISERROR(VLOOKUP(A2327,'Cadastro-Estoque'!A:J,1,FALSE)),"Produto não cadastrado",VLOOKUP(A2327,'Cadastro-Estoque'!A:J,2,FALSE)))</f>
        <v/>
      </c>
      <c r="H2327" s="141" t="str">
        <f>IF(ISERROR(VLOOKUP(A2327,'Cadastro-Estoque'!A:J,1,FALSE)),"",VLOOKUP(A2327,'Cadastro-Estoque'!A:J,3,FALSE))</f>
        <v/>
      </c>
    </row>
    <row r="2328" spans="5:8">
      <c r="E2328" s="140" t="str">
        <f t="shared" si="36"/>
        <v/>
      </c>
      <c r="F2328" s="141" t="str">
        <f>IF(ISERROR(VLOOKUP(A2328,'Cadastro-Estoque'!A:J,1,FALSE)),"",VLOOKUP(A2328,'Cadastro-Estoque'!A:J,4,FALSE))</f>
        <v/>
      </c>
      <c r="G2328" s="141" t="str">
        <f>IF(ISBLANK(A2328),"",IF(ISERROR(VLOOKUP(A2328,'Cadastro-Estoque'!A:J,1,FALSE)),"Produto não cadastrado",VLOOKUP(A2328,'Cadastro-Estoque'!A:J,2,FALSE)))</f>
        <v/>
      </c>
      <c r="H2328" s="141" t="str">
        <f>IF(ISERROR(VLOOKUP(A2328,'Cadastro-Estoque'!A:J,1,FALSE)),"",VLOOKUP(A2328,'Cadastro-Estoque'!A:J,3,FALSE))</f>
        <v/>
      </c>
    </row>
    <row r="2329" spans="5:8">
      <c r="E2329" s="140" t="str">
        <f t="shared" si="36"/>
        <v/>
      </c>
      <c r="F2329" s="141" t="str">
        <f>IF(ISERROR(VLOOKUP(A2329,'Cadastro-Estoque'!A:J,1,FALSE)),"",VLOOKUP(A2329,'Cadastro-Estoque'!A:J,4,FALSE))</f>
        <v/>
      </c>
      <c r="G2329" s="141" t="str">
        <f>IF(ISBLANK(A2329),"",IF(ISERROR(VLOOKUP(A2329,'Cadastro-Estoque'!A:J,1,FALSE)),"Produto não cadastrado",VLOOKUP(A2329,'Cadastro-Estoque'!A:J,2,FALSE)))</f>
        <v/>
      </c>
      <c r="H2329" s="141" t="str">
        <f>IF(ISERROR(VLOOKUP(A2329,'Cadastro-Estoque'!A:J,1,FALSE)),"",VLOOKUP(A2329,'Cadastro-Estoque'!A:J,3,FALSE))</f>
        <v/>
      </c>
    </row>
    <row r="2330" spans="5:8">
      <c r="E2330" s="140" t="str">
        <f t="shared" si="36"/>
        <v/>
      </c>
      <c r="F2330" s="141" t="str">
        <f>IF(ISERROR(VLOOKUP(A2330,'Cadastro-Estoque'!A:J,1,FALSE)),"",VLOOKUP(A2330,'Cadastro-Estoque'!A:J,4,FALSE))</f>
        <v/>
      </c>
      <c r="G2330" s="141" t="str">
        <f>IF(ISBLANK(A2330),"",IF(ISERROR(VLOOKUP(A2330,'Cadastro-Estoque'!A:J,1,FALSE)),"Produto não cadastrado",VLOOKUP(A2330,'Cadastro-Estoque'!A:J,2,FALSE)))</f>
        <v/>
      </c>
      <c r="H2330" s="141" t="str">
        <f>IF(ISERROR(VLOOKUP(A2330,'Cadastro-Estoque'!A:J,1,FALSE)),"",VLOOKUP(A2330,'Cadastro-Estoque'!A:J,3,FALSE))</f>
        <v/>
      </c>
    </row>
    <row r="2331" spans="5:8">
      <c r="E2331" s="140" t="str">
        <f t="shared" si="36"/>
        <v/>
      </c>
      <c r="F2331" s="141" t="str">
        <f>IF(ISERROR(VLOOKUP(A2331,'Cadastro-Estoque'!A:J,1,FALSE)),"",VLOOKUP(A2331,'Cadastro-Estoque'!A:J,4,FALSE))</f>
        <v/>
      </c>
      <c r="G2331" s="141" t="str">
        <f>IF(ISBLANK(A2331),"",IF(ISERROR(VLOOKUP(A2331,'Cadastro-Estoque'!A:J,1,FALSE)),"Produto não cadastrado",VLOOKUP(A2331,'Cadastro-Estoque'!A:J,2,FALSE)))</f>
        <v/>
      </c>
      <c r="H2331" s="141" t="str">
        <f>IF(ISERROR(VLOOKUP(A2331,'Cadastro-Estoque'!A:J,1,FALSE)),"",VLOOKUP(A2331,'Cadastro-Estoque'!A:J,3,FALSE))</f>
        <v/>
      </c>
    </row>
    <row r="2332" spans="5:8">
      <c r="E2332" s="140" t="str">
        <f t="shared" si="36"/>
        <v/>
      </c>
      <c r="F2332" s="141" t="str">
        <f>IF(ISERROR(VLOOKUP(A2332,'Cadastro-Estoque'!A:J,1,FALSE)),"",VLOOKUP(A2332,'Cadastro-Estoque'!A:J,4,FALSE))</f>
        <v/>
      </c>
      <c r="G2332" s="141" t="str">
        <f>IF(ISBLANK(A2332),"",IF(ISERROR(VLOOKUP(A2332,'Cadastro-Estoque'!A:J,1,FALSE)),"Produto não cadastrado",VLOOKUP(A2332,'Cadastro-Estoque'!A:J,2,FALSE)))</f>
        <v/>
      </c>
      <c r="H2332" s="141" t="str">
        <f>IF(ISERROR(VLOOKUP(A2332,'Cadastro-Estoque'!A:J,1,FALSE)),"",VLOOKUP(A2332,'Cadastro-Estoque'!A:J,3,FALSE))</f>
        <v/>
      </c>
    </row>
    <row r="2333" spans="5:8">
      <c r="E2333" s="140" t="str">
        <f t="shared" si="36"/>
        <v/>
      </c>
      <c r="F2333" s="141" t="str">
        <f>IF(ISERROR(VLOOKUP(A2333,'Cadastro-Estoque'!A:J,1,FALSE)),"",VLOOKUP(A2333,'Cadastro-Estoque'!A:J,4,FALSE))</f>
        <v/>
      </c>
      <c r="G2333" s="141" t="str">
        <f>IF(ISBLANK(A2333),"",IF(ISERROR(VLOOKUP(A2333,'Cadastro-Estoque'!A:J,1,FALSE)),"Produto não cadastrado",VLOOKUP(A2333,'Cadastro-Estoque'!A:J,2,FALSE)))</f>
        <v/>
      </c>
      <c r="H2333" s="141" t="str">
        <f>IF(ISERROR(VLOOKUP(A2333,'Cadastro-Estoque'!A:J,1,FALSE)),"",VLOOKUP(A2333,'Cadastro-Estoque'!A:J,3,FALSE))</f>
        <v/>
      </c>
    </row>
    <row r="2334" spans="5:8">
      <c r="E2334" s="140" t="str">
        <f t="shared" si="36"/>
        <v/>
      </c>
      <c r="F2334" s="141" t="str">
        <f>IF(ISERROR(VLOOKUP(A2334,'Cadastro-Estoque'!A:J,1,FALSE)),"",VLOOKUP(A2334,'Cadastro-Estoque'!A:J,4,FALSE))</f>
        <v/>
      </c>
      <c r="G2334" s="141" t="str">
        <f>IF(ISBLANK(A2334),"",IF(ISERROR(VLOOKUP(A2334,'Cadastro-Estoque'!A:J,1,FALSE)),"Produto não cadastrado",VLOOKUP(A2334,'Cadastro-Estoque'!A:J,2,FALSE)))</f>
        <v/>
      </c>
      <c r="H2334" s="141" t="str">
        <f>IF(ISERROR(VLOOKUP(A2334,'Cadastro-Estoque'!A:J,1,FALSE)),"",VLOOKUP(A2334,'Cadastro-Estoque'!A:J,3,FALSE))</f>
        <v/>
      </c>
    </row>
    <row r="2335" spans="5:8">
      <c r="E2335" s="140" t="str">
        <f t="shared" si="36"/>
        <v/>
      </c>
      <c r="F2335" s="141" t="str">
        <f>IF(ISERROR(VLOOKUP(A2335,'Cadastro-Estoque'!A:J,1,FALSE)),"",VLOOKUP(A2335,'Cadastro-Estoque'!A:J,4,FALSE))</f>
        <v/>
      </c>
      <c r="G2335" s="141" t="str">
        <f>IF(ISBLANK(A2335),"",IF(ISERROR(VLOOKUP(A2335,'Cadastro-Estoque'!A:J,1,FALSE)),"Produto não cadastrado",VLOOKUP(A2335,'Cadastro-Estoque'!A:J,2,FALSE)))</f>
        <v/>
      </c>
      <c r="H2335" s="141" t="str">
        <f>IF(ISERROR(VLOOKUP(A2335,'Cadastro-Estoque'!A:J,1,FALSE)),"",VLOOKUP(A2335,'Cadastro-Estoque'!A:J,3,FALSE))</f>
        <v/>
      </c>
    </row>
    <row r="2336" spans="5:8">
      <c r="E2336" s="140" t="str">
        <f t="shared" si="36"/>
        <v/>
      </c>
      <c r="F2336" s="141" t="str">
        <f>IF(ISERROR(VLOOKUP(A2336,'Cadastro-Estoque'!A:J,1,FALSE)),"",VLOOKUP(A2336,'Cadastro-Estoque'!A:J,4,FALSE))</f>
        <v/>
      </c>
      <c r="G2336" s="141" t="str">
        <f>IF(ISBLANK(A2336),"",IF(ISERROR(VLOOKUP(A2336,'Cadastro-Estoque'!A:J,1,FALSE)),"Produto não cadastrado",VLOOKUP(A2336,'Cadastro-Estoque'!A:J,2,FALSE)))</f>
        <v/>
      </c>
      <c r="H2336" s="141" t="str">
        <f>IF(ISERROR(VLOOKUP(A2336,'Cadastro-Estoque'!A:J,1,FALSE)),"",VLOOKUP(A2336,'Cadastro-Estoque'!A:J,3,FALSE))</f>
        <v/>
      </c>
    </row>
    <row r="2337" spans="5:8">
      <c r="E2337" s="140" t="str">
        <f t="shared" si="36"/>
        <v/>
      </c>
      <c r="F2337" s="141" t="str">
        <f>IF(ISERROR(VLOOKUP(A2337,'Cadastro-Estoque'!A:J,1,FALSE)),"",VLOOKUP(A2337,'Cadastro-Estoque'!A:J,4,FALSE))</f>
        <v/>
      </c>
      <c r="G2337" s="141" t="str">
        <f>IF(ISBLANK(A2337),"",IF(ISERROR(VLOOKUP(A2337,'Cadastro-Estoque'!A:J,1,FALSE)),"Produto não cadastrado",VLOOKUP(A2337,'Cadastro-Estoque'!A:J,2,FALSE)))</f>
        <v/>
      </c>
      <c r="H2337" s="141" t="str">
        <f>IF(ISERROR(VLOOKUP(A2337,'Cadastro-Estoque'!A:J,1,FALSE)),"",VLOOKUP(A2337,'Cadastro-Estoque'!A:J,3,FALSE))</f>
        <v/>
      </c>
    </row>
    <row r="2338" spans="5:8">
      <c r="E2338" s="140" t="str">
        <f t="shared" si="36"/>
        <v/>
      </c>
      <c r="F2338" s="141" t="str">
        <f>IF(ISERROR(VLOOKUP(A2338,'Cadastro-Estoque'!A:J,1,FALSE)),"",VLOOKUP(A2338,'Cadastro-Estoque'!A:J,4,FALSE))</f>
        <v/>
      </c>
      <c r="G2338" s="141" t="str">
        <f>IF(ISBLANK(A2338),"",IF(ISERROR(VLOOKUP(A2338,'Cadastro-Estoque'!A:J,1,FALSE)),"Produto não cadastrado",VLOOKUP(A2338,'Cadastro-Estoque'!A:J,2,FALSE)))</f>
        <v/>
      </c>
      <c r="H2338" s="141" t="str">
        <f>IF(ISERROR(VLOOKUP(A2338,'Cadastro-Estoque'!A:J,1,FALSE)),"",VLOOKUP(A2338,'Cadastro-Estoque'!A:J,3,FALSE))</f>
        <v/>
      </c>
    </row>
    <row r="2339" spans="5:8">
      <c r="E2339" s="140" t="str">
        <f t="shared" si="36"/>
        <v/>
      </c>
      <c r="F2339" s="141" t="str">
        <f>IF(ISERROR(VLOOKUP(A2339,'Cadastro-Estoque'!A:J,1,FALSE)),"",VLOOKUP(A2339,'Cadastro-Estoque'!A:J,4,FALSE))</f>
        <v/>
      </c>
      <c r="G2339" s="141" t="str">
        <f>IF(ISBLANK(A2339),"",IF(ISERROR(VLOOKUP(A2339,'Cadastro-Estoque'!A:J,1,FALSE)),"Produto não cadastrado",VLOOKUP(A2339,'Cadastro-Estoque'!A:J,2,FALSE)))</f>
        <v/>
      </c>
      <c r="H2339" s="141" t="str">
        <f>IF(ISERROR(VLOOKUP(A2339,'Cadastro-Estoque'!A:J,1,FALSE)),"",VLOOKUP(A2339,'Cadastro-Estoque'!A:J,3,FALSE))</f>
        <v/>
      </c>
    </row>
    <row r="2340" spans="5:8">
      <c r="E2340" s="140" t="str">
        <f t="shared" si="36"/>
        <v/>
      </c>
      <c r="F2340" s="141" t="str">
        <f>IF(ISERROR(VLOOKUP(A2340,'Cadastro-Estoque'!A:J,1,FALSE)),"",VLOOKUP(A2340,'Cadastro-Estoque'!A:J,4,FALSE))</f>
        <v/>
      </c>
      <c r="G2340" s="141" t="str">
        <f>IF(ISBLANK(A2340),"",IF(ISERROR(VLOOKUP(A2340,'Cadastro-Estoque'!A:J,1,FALSE)),"Produto não cadastrado",VLOOKUP(A2340,'Cadastro-Estoque'!A:J,2,FALSE)))</f>
        <v/>
      </c>
      <c r="H2340" s="141" t="str">
        <f>IF(ISERROR(VLOOKUP(A2340,'Cadastro-Estoque'!A:J,1,FALSE)),"",VLOOKUP(A2340,'Cadastro-Estoque'!A:J,3,FALSE))</f>
        <v/>
      </c>
    </row>
    <row r="2341" spans="5:8">
      <c r="E2341" s="140" t="str">
        <f t="shared" si="36"/>
        <v/>
      </c>
      <c r="F2341" s="141" t="str">
        <f>IF(ISERROR(VLOOKUP(A2341,'Cadastro-Estoque'!A:J,1,FALSE)),"",VLOOKUP(A2341,'Cadastro-Estoque'!A:J,4,FALSE))</f>
        <v/>
      </c>
      <c r="G2341" s="141" t="str">
        <f>IF(ISBLANK(A2341),"",IF(ISERROR(VLOOKUP(A2341,'Cadastro-Estoque'!A:J,1,FALSE)),"Produto não cadastrado",VLOOKUP(A2341,'Cadastro-Estoque'!A:J,2,FALSE)))</f>
        <v/>
      </c>
      <c r="H2341" s="141" t="str">
        <f>IF(ISERROR(VLOOKUP(A2341,'Cadastro-Estoque'!A:J,1,FALSE)),"",VLOOKUP(A2341,'Cadastro-Estoque'!A:J,3,FALSE))</f>
        <v/>
      </c>
    </row>
    <row r="2342" spans="5:8">
      <c r="E2342" s="140" t="str">
        <f t="shared" si="36"/>
        <v/>
      </c>
      <c r="F2342" s="141" t="str">
        <f>IF(ISERROR(VLOOKUP(A2342,'Cadastro-Estoque'!A:J,1,FALSE)),"",VLOOKUP(A2342,'Cadastro-Estoque'!A:J,4,FALSE))</f>
        <v/>
      </c>
      <c r="G2342" s="141" t="str">
        <f>IF(ISBLANK(A2342),"",IF(ISERROR(VLOOKUP(A2342,'Cadastro-Estoque'!A:J,1,FALSE)),"Produto não cadastrado",VLOOKUP(A2342,'Cadastro-Estoque'!A:J,2,FALSE)))</f>
        <v/>
      </c>
      <c r="H2342" s="141" t="str">
        <f>IF(ISERROR(VLOOKUP(A2342,'Cadastro-Estoque'!A:J,1,FALSE)),"",VLOOKUP(A2342,'Cadastro-Estoque'!A:J,3,FALSE))</f>
        <v/>
      </c>
    </row>
    <row r="2343" spans="5:8">
      <c r="E2343" s="140" t="str">
        <f t="shared" si="36"/>
        <v/>
      </c>
      <c r="F2343" s="141" t="str">
        <f>IF(ISERROR(VLOOKUP(A2343,'Cadastro-Estoque'!A:J,1,FALSE)),"",VLOOKUP(A2343,'Cadastro-Estoque'!A:J,4,FALSE))</f>
        <v/>
      </c>
      <c r="G2343" s="141" t="str">
        <f>IF(ISBLANK(A2343),"",IF(ISERROR(VLOOKUP(A2343,'Cadastro-Estoque'!A:J,1,FALSE)),"Produto não cadastrado",VLOOKUP(A2343,'Cadastro-Estoque'!A:J,2,FALSE)))</f>
        <v/>
      </c>
      <c r="H2343" s="141" t="str">
        <f>IF(ISERROR(VLOOKUP(A2343,'Cadastro-Estoque'!A:J,1,FALSE)),"",VLOOKUP(A2343,'Cadastro-Estoque'!A:J,3,FALSE))</f>
        <v/>
      </c>
    </row>
    <row r="2344" spans="5:8">
      <c r="E2344" s="140" t="str">
        <f t="shared" si="36"/>
        <v/>
      </c>
      <c r="F2344" s="141" t="str">
        <f>IF(ISERROR(VLOOKUP(A2344,'Cadastro-Estoque'!A:J,1,FALSE)),"",VLOOKUP(A2344,'Cadastro-Estoque'!A:J,4,FALSE))</f>
        <v/>
      </c>
      <c r="G2344" s="141" t="str">
        <f>IF(ISBLANK(A2344),"",IF(ISERROR(VLOOKUP(A2344,'Cadastro-Estoque'!A:J,1,FALSE)),"Produto não cadastrado",VLOOKUP(A2344,'Cadastro-Estoque'!A:J,2,FALSE)))</f>
        <v/>
      </c>
      <c r="H2344" s="141" t="str">
        <f>IF(ISERROR(VLOOKUP(A2344,'Cadastro-Estoque'!A:J,1,FALSE)),"",VLOOKUP(A2344,'Cadastro-Estoque'!A:J,3,FALSE))</f>
        <v/>
      </c>
    </row>
    <row r="2345" spans="5:8">
      <c r="E2345" s="140" t="str">
        <f t="shared" si="36"/>
        <v/>
      </c>
      <c r="F2345" s="141" t="str">
        <f>IF(ISERROR(VLOOKUP(A2345,'Cadastro-Estoque'!A:J,1,FALSE)),"",VLOOKUP(A2345,'Cadastro-Estoque'!A:J,4,FALSE))</f>
        <v/>
      </c>
      <c r="G2345" s="141" t="str">
        <f>IF(ISBLANK(A2345),"",IF(ISERROR(VLOOKUP(A2345,'Cadastro-Estoque'!A:J,1,FALSE)),"Produto não cadastrado",VLOOKUP(A2345,'Cadastro-Estoque'!A:J,2,FALSE)))</f>
        <v/>
      </c>
      <c r="H2345" s="141" t="str">
        <f>IF(ISERROR(VLOOKUP(A2345,'Cadastro-Estoque'!A:J,1,FALSE)),"",VLOOKUP(A2345,'Cadastro-Estoque'!A:J,3,FALSE))</f>
        <v/>
      </c>
    </row>
    <row r="2346" spans="5:8">
      <c r="E2346" s="140" t="str">
        <f t="shared" si="36"/>
        <v/>
      </c>
      <c r="F2346" s="141" t="str">
        <f>IF(ISERROR(VLOOKUP(A2346,'Cadastro-Estoque'!A:J,1,FALSE)),"",VLOOKUP(A2346,'Cadastro-Estoque'!A:J,4,FALSE))</f>
        <v/>
      </c>
      <c r="G2346" s="141" t="str">
        <f>IF(ISBLANK(A2346),"",IF(ISERROR(VLOOKUP(A2346,'Cadastro-Estoque'!A:J,1,FALSE)),"Produto não cadastrado",VLOOKUP(A2346,'Cadastro-Estoque'!A:J,2,FALSE)))</f>
        <v/>
      </c>
      <c r="H2346" s="141" t="str">
        <f>IF(ISERROR(VLOOKUP(A2346,'Cadastro-Estoque'!A:J,1,FALSE)),"",VLOOKUP(A2346,'Cadastro-Estoque'!A:J,3,FALSE))</f>
        <v/>
      </c>
    </row>
    <row r="2347" spans="5:8">
      <c r="E2347" s="140" t="str">
        <f t="shared" si="36"/>
        <v/>
      </c>
      <c r="F2347" s="141" t="str">
        <f>IF(ISERROR(VLOOKUP(A2347,'Cadastro-Estoque'!A:J,1,FALSE)),"",VLOOKUP(A2347,'Cadastro-Estoque'!A:J,4,FALSE))</f>
        <v/>
      </c>
      <c r="G2347" s="141" t="str">
        <f>IF(ISBLANK(A2347),"",IF(ISERROR(VLOOKUP(A2347,'Cadastro-Estoque'!A:J,1,FALSE)),"Produto não cadastrado",VLOOKUP(A2347,'Cadastro-Estoque'!A:J,2,FALSE)))</f>
        <v/>
      </c>
      <c r="H2347" s="141" t="str">
        <f>IF(ISERROR(VLOOKUP(A2347,'Cadastro-Estoque'!A:J,1,FALSE)),"",VLOOKUP(A2347,'Cadastro-Estoque'!A:J,3,FALSE))</f>
        <v/>
      </c>
    </row>
    <row r="2348" spans="5:8">
      <c r="E2348" s="140" t="str">
        <f t="shared" si="36"/>
        <v/>
      </c>
      <c r="F2348" s="141" t="str">
        <f>IF(ISERROR(VLOOKUP(A2348,'Cadastro-Estoque'!A:J,1,FALSE)),"",VLOOKUP(A2348,'Cadastro-Estoque'!A:J,4,FALSE))</f>
        <v/>
      </c>
      <c r="G2348" s="141" t="str">
        <f>IF(ISBLANK(A2348),"",IF(ISERROR(VLOOKUP(A2348,'Cadastro-Estoque'!A:J,1,FALSE)),"Produto não cadastrado",VLOOKUP(A2348,'Cadastro-Estoque'!A:J,2,FALSE)))</f>
        <v/>
      </c>
      <c r="H2348" s="141" t="str">
        <f>IF(ISERROR(VLOOKUP(A2348,'Cadastro-Estoque'!A:J,1,FALSE)),"",VLOOKUP(A2348,'Cadastro-Estoque'!A:J,3,FALSE))</f>
        <v/>
      </c>
    </row>
    <row r="2349" spans="5:8">
      <c r="E2349" s="140" t="str">
        <f t="shared" si="36"/>
        <v/>
      </c>
      <c r="F2349" s="141" t="str">
        <f>IF(ISERROR(VLOOKUP(A2349,'Cadastro-Estoque'!A:J,1,FALSE)),"",VLOOKUP(A2349,'Cadastro-Estoque'!A:J,4,FALSE))</f>
        <v/>
      </c>
      <c r="G2349" s="141" t="str">
        <f>IF(ISBLANK(A2349),"",IF(ISERROR(VLOOKUP(A2349,'Cadastro-Estoque'!A:J,1,FALSE)),"Produto não cadastrado",VLOOKUP(A2349,'Cadastro-Estoque'!A:J,2,FALSE)))</f>
        <v/>
      </c>
      <c r="H2349" s="141" t="str">
        <f>IF(ISERROR(VLOOKUP(A2349,'Cadastro-Estoque'!A:J,1,FALSE)),"",VLOOKUP(A2349,'Cadastro-Estoque'!A:J,3,FALSE))</f>
        <v/>
      </c>
    </row>
    <row r="2350" spans="5:8">
      <c r="E2350" s="140" t="str">
        <f t="shared" si="36"/>
        <v/>
      </c>
      <c r="F2350" s="141" t="str">
        <f>IF(ISERROR(VLOOKUP(A2350,'Cadastro-Estoque'!A:J,1,FALSE)),"",VLOOKUP(A2350,'Cadastro-Estoque'!A:J,4,FALSE))</f>
        <v/>
      </c>
      <c r="G2350" s="141" t="str">
        <f>IF(ISBLANK(A2350),"",IF(ISERROR(VLOOKUP(A2350,'Cadastro-Estoque'!A:J,1,FALSE)),"Produto não cadastrado",VLOOKUP(A2350,'Cadastro-Estoque'!A:J,2,FALSE)))</f>
        <v/>
      </c>
      <c r="H2350" s="141" t="str">
        <f>IF(ISERROR(VLOOKUP(A2350,'Cadastro-Estoque'!A:J,1,FALSE)),"",VLOOKUP(A2350,'Cadastro-Estoque'!A:J,3,FALSE))</f>
        <v/>
      </c>
    </row>
    <row r="2351" spans="5:8">
      <c r="E2351" s="140" t="str">
        <f t="shared" si="36"/>
        <v/>
      </c>
      <c r="F2351" s="141" t="str">
        <f>IF(ISERROR(VLOOKUP(A2351,'Cadastro-Estoque'!A:J,1,FALSE)),"",VLOOKUP(A2351,'Cadastro-Estoque'!A:J,4,FALSE))</f>
        <v/>
      </c>
      <c r="G2351" s="141" t="str">
        <f>IF(ISBLANK(A2351),"",IF(ISERROR(VLOOKUP(A2351,'Cadastro-Estoque'!A:J,1,FALSE)),"Produto não cadastrado",VLOOKUP(A2351,'Cadastro-Estoque'!A:J,2,FALSE)))</f>
        <v/>
      </c>
      <c r="H2351" s="141" t="str">
        <f>IF(ISERROR(VLOOKUP(A2351,'Cadastro-Estoque'!A:J,1,FALSE)),"",VLOOKUP(A2351,'Cadastro-Estoque'!A:J,3,FALSE))</f>
        <v/>
      </c>
    </row>
    <row r="2352" spans="5:8">
      <c r="E2352" s="140" t="str">
        <f t="shared" si="36"/>
        <v/>
      </c>
      <c r="F2352" s="141" t="str">
        <f>IF(ISERROR(VLOOKUP(A2352,'Cadastro-Estoque'!A:J,1,FALSE)),"",VLOOKUP(A2352,'Cadastro-Estoque'!A:J,4,FALSE))</f>
        <v/>
      </c>
      <c r="G2352" s="141" t="str">
        <f>IF(ISBLANK(A2352),"",IF(ISERROR(VLOOKUP(A2352,'Cadastro-Estoque'!A:J,1,FALSE)),"Produto não cadastrado",VLOOKUP(A2352,'Cadastro-Estoque'!A:J,2,FALSE)))</f>
        <v/>
      </c>
      <c r="H2352" s="141" t="str">
        <f>IF(ISERROR(VLOOKUP(A2352,'Cadastro-Estoque'!A:J,1,FALSE)),"",VLOOKUP(A2352,'Cadastro-Estoque'!A:J,3,FALSE))</f>
        <v/>
      </c>
    </row>
    <row r="2353" spans="5:8">
      <c r="E2353" s="140" t="str">
        <f t="shared" si="36"/>
        <v/>
      </c>
      <c r="F2353" s="141" t="str">
        <f>IF(ISERROR(VLOOKUP(A2353,'Cadastro-Estoque'!A:J,1,FALSE)),"",VLOOKUP(A2353,'Cadastro-Estoque'!A:J,4,FALSE))</f>
        <v/>
      </c>
      <c r="G2353" s="141" t="str">
        <f>IF(ISBLANK(A2353),"",IF(ISERROR(VLOOKUP(A2353,'Cadastro-Estoque'!A:J,1,FALSE)),"Produto não cadastrado",VLOOKUP(A2353,'Cadastro-Estoque'!A:J,2,FALSE)))</f>
        <v/>
      </c>
      <c r="H2353" s="141" t="str">
        <f>IF(ISERROR(VLOOKUP(A2353,'Cadastro-Estoque'!A:J,1,FALSE)),"",VLOOKUP(A2353,'Cadastro-Estoque'!A:J,3,FALSE))</f>
        <v/>
      </c>
    </row>
    <row r="2354" spans="5:8">
      <c r="E2354" s="140" t="str">
        <f t="shared" si="36"/>
        <v/>
      </c>
      <c r="F2354" s="141" t="str">
        <f>IF(ISERROR(VLOOKUP(A2354,'Cadastro-Estoque'!A:J,1,FALSE)),"",VLOOKUP(A2354,'Cadastro-Estoque'!A:J,4,FALSE))</f>
        <v/>
      </c>
      <c r="G2354" s="141" t="str">
        <f>IF(ISBLANK(A2354),"",IF(ISERROR(VLOOKUP(A2354,'Cadastro-Estoque'!A:J,1,FALSE)),"Produto não cadastrado",VLOOKUP(A2354,'Cadastro-Estoque'!A:J,2,FALSE)))</f>
        <v/>
      </c>
      <c r="H2354" s="141" t="str">
        <f>IF(ISERROR(VLOOKUP(A2354,'Cadastro-Estoque'!A:J,1,FALSE)),"",VLOOKUP(A2354,'Cadastro-Estoque'!A:J,3,FALSE))</f>
        <v/>
      </c>
    </row>
    <row r="2355" spans="5:8">
      <c r="E2355" s="140" t="str">
        <f t="shared" si="36"/>
        <v/>
      </c>
      <c r="F2355" s="141" t="str">
        <f>IF(ISERROR(VLOOKUP(A2355,'Cadastro-Estoque'!A:J,1,FALSE)),"",VLOOKUP(A2355,'Cadastro-Estoque'!A:J,4,FALSE))</f>
        <v/>
      </c>
      <c r="G2355" s="141" t="str">
        <f>IF(ISBLANK(A2355),"",IF(ISERROR(VLOOKUP(A2355,'Cadastro-Estoque'!A:J,1,FALSE)),"Produto não cadastrado",VLOOKUP(A2355,'Cadastro-Estoque'!A:J,2,FALSE)))</f>
        <v/>
      </c>
      <c r="H2355" s="141" t="str">
        <f>IF(ISERROR(VLOOKUP(A2355,'Cadastro-Estoque'!A:J,1,FALSE)),"",VLOOKUP(A2355,'Cadastro-Estoque'!A:J,3,FALSE))</f>
        <v/>
      </c>
    </row>
    <row r="2356" spans="5:8">
      <c r="E2356" s="140" t="str">
        <f t="shared" si="36"/>
        <v/>
      </c>
      <c r="F2356" s="141" t="str">
        <f>IF(ISERROR(VLOOKUP(A2356,'Cadastro-Estoque'!A:J,1,FALSE)),"",VLOOKUP(A2356,'Cadastro-Estoque'!A:J,4,FALSE))</f>
        <v/>
      </c>
      <c r="G2356" s="141" t="str">
        <f>IF(ISBLANK(A2356),"",IF(ISERROR(VLOOKUP(A2356,'Cadastro-Estoque'!A:J,1,FALSE)),"Produto não cadastrado",VLOOKUP(A2356,'Cadastro-Estoque'!A:J,2,FALSE)))</f>
        <v/>
      </c>
      <c r="H2356" s="141" t="str">
        <f>IF(ISERROR(VLOOKUP(A2356,'Cadastro-Estoque'!A:J,1,FALSE)),"",VLOOKUP(A2356,'Cadastro-Estoque'!A:J,3,FALSE))</f>
        <v/>
      </c>
    </row>
    <row r="2357" spans="5:8">
      <c r="E2357" s="140" t="str">
        <f t="shared" si="36"/>
        <v/>
      </c>
      <c r="F2357" s="141" t="str">
        <f>IF(ISERROR(VLOOKUP(A2357,'Cadastro-Estoque'!A:J,1,FALSE)),"",VLOOKUP(A2357,'Cadastro-Estoque'!A:J,4,FALSE))</f>
        <v/>
      </c>
      <c r="G2357" s="141" t="str">
        <f>IF(ISBLANK(A2357),"",IF(ISERROR(VLOOKUP(A2357,'Cadastro-Estoque'!A:J,1,FALSE)),"Produto não cadastrado",VLOOKUP(A2357,'Cadastro-Estoque'!A:J,2,FALSE)))</f>
        <v/>
      </c>
      <c r="H2357" s="141" t="str">
        <f>IF(ISERROR(VLOOKUP(A2357,'Cadastro-Estoque'!A:J,1,FALSE)),"",VLOOKUP(A2357,'Cadastro-Estoque'!A:J,3,FALSE))</f>
        <v/>
      </c>
    </row>
    <row r="2358" spans="5:8">
      <c r="E2358" s="140" t="str">
        <f t="shared" si="36"/>
        <v/>
      </c>
      <c r="F2358" s="141" t="str">
        <f>IF(ISERROR(VLOOKUP(A2358,'Cadastro-Estoque'!A:J,1,FALSE)),"",VLOOKUP(A2358,'Cadastro-Estoque'!A:J,4,FALSE))</f>
        <v/>
      </c>
      <c r="G2358" s="141" t="str">
        <f>IF(ISBLANK(A2358),"",IF(ISERROR(VLOOKUP(A2358,'Cadastro-Estoque'!A:J,1,FALSE)),"Produto não cadastrado",VLOOKUP(A2358,'Cadastro-Estoque'!A:J,2,FALSE)))</f>
        <v/>
      </c>
      <c r="H2358" s="141" t="str">
        <f>IF(ISERROR(VLOOKUP(A2358,'Cadastro-Estoque'!A:J,1,FALSE)),"",VLOOKUP(A2358,'Cadastro-Estoque'!A:J,3,FALSE))</f>
        <v/>
      </c>
    </row>
    <row r="2359" spans="5:8">
      <c r="E2359" s="140" t="str">
        <f t="shared" si="36"/>
        <v/>
      </c>
      <c r="F2359" s="141" t="str">
        <f>IF(ISERROR(VLOOKUP(A2359,'Cadastro-Estoque'!A:J,1,FALSE)),"",VLOOKUP(A2359,'Cadastro-Estoque'!A:J,4,FALSE))</f>
        <v/>
      </c>
      <c r="G2359" s="141" t="str">
        <f>IF(ISBLANK(A2359),"",IF(ISERROR(VLOOKUP(A2359,'Cadastro-Estoque'!A:J,1,FALSE)),"Produto não cadastrado",VLOOKUP(A2359,'Cadastro-Estoque'!A:J,2,FALSE)))</f>
        <v/>
      </c>
      <c r="H2359" s="141" t="str">
        <f>IF(ISERROR(VLOOKUP(A2359,'Cadastro-Estoque'!A:J,1,FALSE)),"",VLOOKUP(A2359,'Cadastro-Estoque'!A:J,3,FALSE))</f>
        <v/>
      </c>
    </row>
    <row r="2360" spans="5:8">
      <c r="E2360" s="140" t="str">
        <f t="shared" si="36"/>
        <v/>
      </c>
      <c r="F2360" s="141" t="str">
        <f>IF(ISERROR(VLOOKUP(A2360,'Cadastro-Estoque'!A:J,1,FALSE)),"",VLOOKUP(A2360,'Cadastro-Estoque'!A:J,4,FALSE))</f>
        <v/>
      </c>
      <c r="G2360" s="141" t="str">
        <f>IF(ISBLANK(A2360),"",IF(ISERROR(VLOOKUP(A2360,'Cadastro-Estoque'!A:J,1,FALSE)),"Produto não cadastrado",VLOOKUP(A2360,'Cadastro-Estoque'!A:J,2,FALSE)))</f>
        <v/>
      </c>
      <c r="H2360" s="141" t="str">
        <f>IF(ISERROR(VLOOKUP(A2360,'Cadastro-Estoque'!A:J,1,FALSE)),"",VLOOKUP(A2360,'Cadastro-Estoque'!A:J,3,FALSE))</f>
        <v/>
      </c>
    </row>
    <row r="2361" spans="5:8">
      <c r="E2361" s="140" t="str">
        <f t="shared" si="36"/>
        <v/>
      </c>
      <c r="F2361" s="141" t="str">
        <f>IF(ISERROR(VLOOKUP(A2361,'Cadastro-Estoque'!A:J,1,FALSE)),"",VLOOKUP(A2361,'Cadastro-Estoque'!A:J,4,FALSE))</f>
        <v/>
      </c>
      <c r="G2361" s="141" t="str">
        <f>IF(ISBLANK(A2361),"",IF(ISERROR(VLOOKUP(A2361,'Cadastro-Estoque'!A:J,1,FALSE)),"Produto não cadastrado",VLOOKUP(A2361,'Cadastro-Estoque'!A:J,2,FALSE)))</f>
        <v/>
      </c>
      <c r="H2361" s="141" t="str">
        <f>IF(ISERROR(VLOOKUP(A2361,'Cadastro-Estoque'!A:J,1,FALSE)),"",VLOOKUP(A2361,'Cadastro-Estoque'!A:J,3,FALSE))</f>
        <v/>
      </c>
    </row>
    <row r="2362" spans="5:8">
      <c r="E2362" s="140" t="str">
        <f t="shared" si="36"/>
        <v/>
      </c>
      <c r="F2362" s="141" t="str">
        <f>IF(ISERROR(VLOOKUP(A2362,'Cadastro-Estoque'!A:J,1,FALSE)),"",VLOOKUP(A2362,'Cadastro-Estoque'!A:J,4,FALSE))</f>
        <v/>
      </c>
      <c r="G2362" s="141" t="str">
        <f>IF(ISBLANK(A2362),"",IF(ISERROR(VLOOKUP(A2362,'Cadastro-Estoque'!A:J,1,FALSE)),"Produto não cadastrado",VLOOKUP(A2362,'Cadastro-Estoque'!A:J,2,FALSE)))</f>
        <v/>
      </c>
      <c r="H2362" s="141" t="str">
        <f>IF(ISERROR(VLOOKUP(A2362,'Cadastro-Estoque'!A:J,1,FALSE)),"",VLOOKUP(A2362,'Cadastro-Estoque'!A:J,3,FALSE))</f>
        <v/>
      </c>
    </row>
    <row r="2363" spans="5:8">
      <c r="E2363" s="140" t="str">
        <f t="shared" si="36"/>
        <v/>
      </c>
      <c r="F2363" s="141" t="str">
        <f>IF(ISERROR(VLOOKUP(A2363,'Cadastro-Estoque'!A:J,1,FALSE)),"",VLOOKUP(A2363,'Cadastro-Estoque'!A:J,4,FALSE))</f>
        <v/>
      </c>
      <c r="G2363" s="141" t="str">
        <f>IF(ISBLANK(A2363),"",IF(ISERROR(VLOOKUP(A2363,'Cadastro-Estoque'!A:J,1,FALSE)),"Produto não cadastrado",VLOOKUP(A2363,'Cadastro-Estoque'!A:J,2,FALSE)))</f>
        <v/>
      </c>
      <c r="H2363" s="141" t="str">
        <f>IF(ISERROR(VLOOKUP(A2363,'Cadastro-Estoque'!A:J,1,FALSE)),"",VLOOKUP(A2363,'Cadastro-Estoque'!A:J,3,FALSE))</f>
        <v/>
      </c>
    </row>
    <row r="2364" spans="5:8">
      <c r="E2364" s="140" t="str">
        <f t="shared" si="36"/>
        <v/>
      </c>
      <c r="F2364" s="141" t="str">
        <f>IF(ISERROR(VLOOKUP(A2364,'Cadastro-Estoque'!A:J,1,FALSE)),"",VLOOKUP(A2364,'Cadastro-Estoque'!A:J,4,FALSE))</f>
        <v/>
      </c>
      <c r="G2364" s="141" t="str">
        <f>IF(ISBLANK(A2364),"",IF(ISERROR(VLOOKUP(A2364,'Cadastro-Estoque'!A:J,1,FALSE)),"Produto não cadastrado",VLOOKUP(A2364,'Cadastro-Estoque'!A:J,2,FALSE)))</f>
        <v/>
      </c>
      <c r="H2364" s="141" t="str">
        <f>IF(ISERROR(VLOOKUP(A2364,'Cadastro-Estoque'!A:J,1,FALSE)),"",VLOOKUP(A2364,'Cadastro-Estoque'!A:J,3,FALSE))</f>
        <v/>
      </c>
    </row>
    <row r="2365" spans="5:8">
      <c r="E2365" s="140" t="str">
        <f t="shared" si="36"/>
        <v/>
      </c>
      <c r="F2365" s="141" t="str">
        <f>IF(ISERROR(VLOOKUP(A2365,'Cadastro-Estoque'!A:J,1,FALSE)),"",VLOOKUP(A2365,'Cadastro-Estoque'!A:J,4,FALSE))</f>
        <v/>
      </c>
      <c r="G2365" s="141" t="str">
        <f>IF(ISBLANK(A2365),"",IF(ISERROR(VLOOKUP(A2365,'Cadastro-Estoque'!A:J,1,FALSE)),"Produto não cadastrado",VLOOKUP(A2365,'Cadastro-Estoque'!A:J,2,FALSE)))</f>
        <v/>
      </c>
      <c r="H2365" s="141" t="str">
        <f>IF(ISERROR(VLOOKUP(A2365,'Cadastro-Estoque'!A:J,1,FALSE)),"",VLOOKUP(A2365,'Cadastro-Estoque'!A:J,3,FALSE))</f>
        <v/>
      </c>
    </row>
    <row r="2366" spans="5:8">
      <c r="E2366" s="140" t="str">
        <f t="shared" si="36"/>
        <v/>
      </c>
      <c r="F2366" s="141" t="str">
        <f>IF(ISERROR(VLOOKUP(A2366,'Cadastro-Estoque'!A:J,1,FALSE)),"",VLOOKUP(A2366,'Cadastro-Estoque'!A:J,4,FALSE))</f>
        <v/>
      </c>
      <c r="G2366" s="141" t="str">
        <f>IF(ISBLANK(A2366),"",IF(ISERROR(VLOOKUP(A2366,'Cadastro-Estoque'!A:J,1,FALSE)),"Produto não cadastrado",VLOOKUP(A2366,'Cadastro-Estoque'!A:J,2,FALSE)))</f>
        <v/>
      </c>
      <c r="H2366" s="141" t="str">
        <f>IF(ISERROR(VLOOKUP(A2366,'Cadastro-Estoque'!A:J,1,FALSE)),"",VLOOKUP(A2366,'Cadastro-Estoque'!A:J,3,FALSE))</f>
        <v/>
      </c>
    </row>
    <row r="2367" spans="5:8">
      <c r="E2367" s="140" t="str">
        <f t="shared" si="36"/>
        <v/>
      </c>
      <c r="F2367" s="141" t="str">
        <f>IF(ISERROR(VLOOKUP(A2367,'Cadastro-Estoque'!A:J,1,FALSE)),"",VLOOKUP(A2367,'Cadastro-Estoque'!A:J,4,FALSE))</f>
        <v/>
      </c>
      <c r="G2367" s="141" t="str">
        <f>IF(ISBLANK(A2367),"",IF(ISERROR(VLOOKUP(A2367,'Cadastro-Estoque'!A:J,1,FALSE)),"Produto não cadastrado",VLOOKUP(A2367,'Cadastro-Estoque'!A:J,2,FALSE)))</f>
        <v/>
      </c>
      <c r="H2367" s="141" t="str">
        <f>IF(ISERROR(VLOOKUP(A2367,'Cadastro-Estoque'!A:J,1,FALSE)),"",VLOOKUP(A2367,'Cadastro-Estoque'!A:J,3,FALSE))</f>
        <v/>
      </c>
    </row>
    <row r="2368" spans="5:8">
      <c r="E2368" s="140" t="str">
        <f t="shared" si="36"/>
        <v/>
      </c>
      <c r="F2368" s="141" t="str">
        <f>IF(ISERROR(VLOOKUP(A2368,'Cadastro-Estoque'!A:J,1,FALSE)),"",VLOOKUP(A2368,'Cadastro-Estoque'!A:J,4,FALSE))</f>
        <v/>
      </c>
      <c r="G2368" s="141" t="str">
        <f>IF(ISBLANK(A2368),"",IF(ISERROR(VLOOKUP(A2368,'Cadastro-Estoque'!A:J,1,FALSE)),"Produto não cadastrado",VLOOKUP(A2368,'Cadastro-Estoque'!A:J,2,FALSE)))</f>
        <v/>
      </c>
      <c r="H2368" s="141" t="str">
        <f>IF(ISERROR(VLOOKUP(A2368,'Cadastro-Estoque'!A:J,1,FALSE)),"",VLOOKUP(A2368,'Cadastro-Estoque'!A:J,3,FALSE))</f>
        <v/>
      </c>
    </row>
    <row r="2369" spans="5:8">
      <c r="E2369" s="140" t="str">
        <f t="shared" si="36"/>
        <v/>
      </c>
      <c r="F2369" s="141" t="str">
        <f>IF(ISERROR(VLOOKUP(A2369,'Cadastro-Estoque'!A:J,1,FALSE)),"",VLOOKUP(A2369,'Cadastro-Estoque'!A:J,4,FALSE))</f>
        <v/>
      </c>
      <c r="G2369" s="141" t="str">
        <f>IF(ISBLANK(A2369),"",IF(ISERROR(VLOOKUP(A2369,'Cadastro-Estoque'!A:J,1,FALSE)),"Produto não cadastrado",VLOOKUP(A2369,'Cadastro-Estoque'!A:J,2,FALSE)))</f>
        <v/>
      </c>
      <c r="H2369" s="141" t="str">
        <f>IF(ISERROR(VLOOKUP(A2369,'Cadastro-Estoque'!A:J,1,FALSE)),"",VLOOKUP(A2369,'Cadastro-Estoque'!A:J,3,FALSE))</f>
        <v/>
      </c>
    </row>
    <row r="2370" spans="5:8">
      <c r="E2370" s="140" t="str">
        <f t="shared" si="36"/>
        <v/>
      </c>
      <c r="F2370" s="141" t="str">
        <f>IF(ISERROR(VLOOKUP(A2370,'Cadastro-Estoque'!A:J,1,FALSE)),"",VLOOKUP(A2370,'Cadastro-Estoque'!A:J,4,FALSE))</f>
        <v/>
      </c>
      <c r="G2370" s="141" t="str">
        <f>IF(ISBLANK(A2370),"",IF(ISERROR(VLOOKUP(A2370,'Cadastro-Estoque'!A:J,1,FALSE)),"Produto não cadastrado",VLOOKUP(A2370,'Cadastro-Estoque'!A:J,2,FALSE)))</f>
        <v/>
      </c>
      <c r="H2370" s="141" t="str">
        <f>IF(ISERROR(VLOOKUP(A2370,'Cadastro-Estoque'!A:J,1,FALSE)),"",VLOOKUP(A2370,'Cadastro-Estoque'!A:J,3,FALSE))</f>
        <v/>
      </c>
    </row>
    <row r="2371" spans="5:8">
      <c r="E2371" s="140" t="str">
        <f t="shared" si="36"/>
        <v/>
      </c>
      <c r="F2371" s="141" t="str">
        <f>IF(ISERROR(VLOOKUP(A2371,'Cadastro-Estoque'!A:J,1,FALSE)),"",VLOOKUP(A2371,'Cadastro-Estoque'!A:J,4,FALSE))</f>
        <v/>
      </c>
      <c r="G2371" s="141" t="str">
        <f>IF(ISBLANK(A2371),"",IF(ISERROR(VLOOKUP(A2371,'Cadastro-Estoque'!A:J,1,FALSE)),"Produto não cadastrado",VLOOKUP(A2371,'Cadastro-Estoque'!A:J,2,FALSE)))</f>
        <v/>
      </c>
      <c r="H2371" s="141" t="str">
        <f>IF(ISERROR(VLOOKUP(A2371,'Cadastro-Estoque'!A:J,1,FALSE)),"",VLOOKUP(A2371,'Cadastro-Estoque'!A:J,3,FALSE))</f>
        <v/>
      </c>
    </row>
    <row r="2372" spans="5:8">
      <c r="E2372" s="140" t="str">
        <f t="shared" ref="E2372:E2435" si="37">IF(ISBLANK(A2372),"",C2372*D2372)</f>
        <v/>
      </c>
      <c r="F2372" s="141" t="str">
        <f>IF(ISERROR(VLOOKUP(A2372,'Cadastro-Estoque'!A:J,1,FALSE)),"",VLOOKUP(A2372,'Cadastro-Estoque'!A:J,4,FALSE))</f>
        <v/>
      </c>
      <c r="G2372" s="141" t="str">
        <f>IF(ISBLANK(A2372),"",IF(ISERROR(VLOOKUP(A2372,'Cadastro-Estoque'!A:J,1,FALSE)),"Produto não cadastrado",VLOOKUP(A2372,'Cadastro-Estoque'!A:J,2,FALSE)))</f>
        <v/>
      </c>
      <c r="H2372" s="141" t="str">
        <f>IF(ISERROR(VLOOKUP(A2372,'Cadastro-Estoque'!A:J,1,FALSE)),"",VLOOKUP(A2372,'Cadastro-Estoque'!A:J,3,FALSE))</f>
        <v/>
      </c>
    </row>
    <row r="2373" spans="5:8">
      <c r="E2373" s="140" t="str">
        <f t="shared" si="37"/>
        <v/>
      </c>
      <c r="F2373" s="141" t="str">
        <f>IF(ISERROR(VLOOKUP(A2373,'Cadastro-Estoque'!A:J,1,FALSE)),"",VLOOKUP(A2373,'Cadastro-Estoque'!A:J,4,FALSE))</f>
        <v/>
      </c>
      <c r="G2373" s="141" t="str">
        <f>IF(ISBLANK(A2373),"",IF(ISERROR(VLOOKUP(A2373,'Cadastro-Estoque'!A:J,1,FALSE)),"Produto não cadastrado",VLOOKUP(A2373,'Cadastro-Estoque'!A:J,2,FALSE)))</f>
        <v/>
      </c>
      <c r="H2373" s="141" t="str">
        <f>IF(ISERROR(VLOOKUP(A2373,'Cadastro-Estoque'!A:J,1,FALSE)),"",VLOOKUP(A2373,'Cadastro-Estoque'!A:J,3,FALSE))</f>
        <v/>
      </c>
    </row>
    <row r="2374" spans="5:8">
      <c r="E2374" s="140" t="str">
        <f t="shared" si="37"/>
        <v/>
      </c>
      <c r="F2374" s="141" t="str">
        <f>IF(ISERROR(VLOOKUP(A2374,'Cadastro-Estoque'!A:J,1,FALSE)),"",VLOOKUP(A2374,'Cadastro-Estoque'!A:J,4,FALSE))</f>
        <v/>
      </c>
      <c r="G2374" s="141" t="str">
        <f>IF(ISBLANK(A2374),"",IF(ISERROR(VLOOKUP(A2374,'Cadastro-Estoque'!A:J,1,FALSE)),"Produto não cadastrado",VLOOKUP(A2374,'Cadastro-Estoque'!A:J,2,FALSE)))</f>
        <v/>
      </c>
      <c r="H2374" s="141" t="str">
        <f>IF(ISERROR(VLOOKUP(A2374,'Cadastro-Estoque'!A:J,1,FALSE)),"",VLOOKUP(A2374,'Cadastro-Estoque'!A:J,3,FALSE))</f>
        <v/>
      </c>
    </row>
    <row r="2375" spans="5:8">
      <c r="E2375" s="140" t="str">
        <f t="shared" si="37"/>
        <v/>
      </c>
      <c r="F2375" s="141" t="str">
        <f>IF(ISERROR(VLOOKUP(A2375,'Cadastro-Estoque'!A:J,1,FALSE)),"",VLOOKUP(A2375,'Cadastro-Estoque'!A:J,4,FALSE))</f>
        <v/>
      </c>
      <c r="G2375" s="141" t="str">
        <f>IF(ISBLANK(A2375),"",IF(ISERROR(VLOOKUP(A2375,'Cadastro-Estoque'!A:J,1,FALSE)),"Produto não cadastrado",VLOOKUP(A2375,'Cadastro-Estoque'!A:J,2,FALSE)))</f>
        <v/>
      </c>
      <c r="H2375" s="141" t="str">
        <f>IF(ISERROR(VLOOKUP(A2375,'Cadastro-Estoque'!A:J,1,FALSE)),"",VLOOKUP(A2375,'Cadastro-Estoque'!A:J,3,FALSE))</f>
        <v/>
      </c>
    </row>
    <row r="2376" spans="5:8">
      <c r="E2376" s="140" t="str">
        <f t="shared" si="37"/>
        <v/>
      </c>
      <c r="F2376" s="141" t="str">
        <f>IF(ISERROR(VLOOKUP(A2376,'Cadastro-Estoque'!A:J,1,FALSE)),"",VLOOKUP(A2376,'Cadastro-Estoque'!A:J,4,FALSE))</f>
        <v/>
      </c>
      <c r="G2376" s="141" t="str">
        <f>IF(ISBLANK(A2376),"",IF(ISERROR(VLOOKUP(A2376,'Cadastro-Estoque'!A:J,1,FALSE)),"Produto não cadastrado",VLOOKUP(A2376,'Cadastro-Estoque'!A:J,2,FALSE)))</f>
        <v/>
      </c>
      <c r="H2376" s="141" t="str">
        <f>IF(ISERROR(VLOOKUP(A2376,'Cadastro-Estoque'!A:J,1,FALSE)),"",VLOOKUP(A2376,'Cadastro-Estoque'!A:J,3,FALSE))</f>
        <v/>
      </c>
    </row>
    <row r="2377" spans="5:8">
      <c r="E2377" s="140" t="str">
        <f t="shared" si="37"/>
        <v/>
      </c>
      <c r="F2377" s="141" t="str">
        <f>IF(ISERROR(VLOOKUP(A2377,'Cadastro-Estoque'!A:J,1,FALSE)),"",VLOOKUP(A2377,'Cadastro-Estoque'!A:J,4,FALSE))</f>
        <v/>
      </c>
      <c r="G2377" s="141" t="str">
        <f>IF(ISBLANK(A2377),"",IF(ISERROR(VLOOKUP(A2377,'Cadastro-Estoque'!A:J,1,FALSE)),"Produto não cadastrado",VLOOKUP(A2377,'Cadastro-Estoque'!A:J,2,FALSE)))</f>
        <v/>
      </c>
      <c r="H2377" s="141" t="str">
        <f>IF(ISERROR(VLOOKUP(A2377,'Cadastro-Estoque'!A:J,1,FALSE)),"",VLOOKUP(A2377,'Cadastro-Estoque'!A:J,3,FALSE))</f>
        <v/>
      </c>
    </row>
    <row r="2378" spans="5:8">
      <c r="E2378" s="140" t="str">
        <f t="shared" si="37"/>
        <v/>
      </c>
      <c r="F2378" s="141" t="str">
        <f>IF(ISERROR(VLOOKUP(A2378,'Cadastro-Estoque'!A:J,1,FALSE)),"",VLOOKUP(A2378,'Cadastro-Estoque'!A:J,4,FALSE))</f>
        <v/>
      </c>
      <c r="G2378" s="141" t="str">
        <f>IF(ISBLANK(A2378),"",IF(ISERROR(VLOOKUP(A2378,'Cadastro-Estoque'!A:J,1,FALSE)),"Produto não cadastrado",VLOOKUP(A2378,'Cadastro-Estoque'!A:J,2,FALSE)))</f>
        <v/>
      </c>
      <c r="H2378" s="141" t="str">
        <f>IF(ISERROR(VLOOKUP(A2378,'Cadastro-Estoque'!A:J,1,FALSE)),"",VLOOKUP(A2378,'Cadastro-Estoque'!A:J,3,FALSE))</f>
        <v/>
      </c>
    </row>
    <row r="2379" spans="5:8">
      <c r="E2379" s="140" t="str">
        <f t="shared" si="37"/>
        <v/>
      </c>
      <c r="F2379" s="141" t="str">
        <f>IF(ISERROR(VLOOKUP(A2379,'Cadastro-Estoque'!A:J,1,FALSE)),"",VLOOKUP(A2379,'Cadastro-Estoque'!A:J,4,FALSE))</f>
        <v/>
      </c>
      <c r="G2379" s="141" t="str">
        <f>IF(ISBLANK(A2379),"",IF(ISERROR(VLOOKUP(A2379,'Cadastro-Estoque'!A:J,1,FALSE)),"Produto não cadastrado",VLOOKUP(A2379,'Cadastro-Estoque'!A:J,2,FALSE)))</f>
        <v/>
      </c>
      <c r="H2379" s="141" t="str">
        <f>IF(ISERROR(VLOOKUP(A2379,'Cadastro-Estoque'!A:J,1,FALSE)),"",VLOOKUP(A2379,'Cadastro-Estoque'!A:J,3,FALSE))</f>
        <v/>
      </c>
    </row>
    <row r="2380" spans="5:8">
      <c r="E2380" s="140" t="str">
        <f t="shared" si="37"/>
        <v/>
      </c>
      <c r="F2380" s="141" t="str">
        <f>IF(ISERROR(VLOOKUP(A2380,'Cadastro-Estoque'!A:J,1,FALSE)),"",VLOOKUP(A2380,'Cadastro-Estoque'!A:J,4,FALSE))</f>
        <v/>
      </c>
      <c r="G2380" s="141" t="str">
        <f>IF(ISBLANK(A2380),"",IF(ISERROR(VLOOKUP(A2380,'Cadastro-Estoque'!A:J,1,FALSE)),"Produto não cadastrado",VLOOKUP(A2380,'Cadastro-Estoque'!A:J,2,FALSE)))</f>
        <v/>
      </c>
      <c r="H2380" s="141" t="str">
        <f>IF(ISERROR(VLOOKUP(A2380,'Cadastro-Estoque'!A:J,1,FALSE)),"",VLOOKUP(A2380,'Cadastro-Estoque'!A:J,3,FALSE))</f>
        <v/>
      </c>
    </row>
    <row r="2381" spans="5:8">
      <c r="E2381" s="140" t="str">
        <f t="shared" si="37"/>
        <v/>
      </c>
      <c r="F2381" s="141" t="str">
        <f>IF(ISERROR(VLOOKUP(A2381,'Cadastro-Estoque'!A:J,1,FALSE)),"",VLOOKUP(A2381,'Cadastro-Estoque'!A:J,4,FALSE))</f>
        <v/>
      </c>
      <c r="G2381" s="141" t="str">
        <f>IF(ISBLANK(A2381),"",IF(ISERROR(VLOOKUP(A2381,'Cadastro-Estoque'!A:J,1,FALSE)),"Produto não cadastrado",VLOOKUP(A2381,'Cadastro-Estoque'!A:J,2,FALSE)))</f>
        <v/>
      </c>
      <c r="H2381" s="141" t="str">
        <f>IF(ISERROR(VLOOKUP(A2381,'Cadastro-Estoque'!A:J,1,FALSE)),"",VLOOKUP(A2381,'Cadastro-Estoque'!A:J,3,FALSE))</f>
        <v/>
      </c>
    </row>
    <row r="2382" spans="5:8">
      <c r="E2382" s="140" t="str">
        <f t="shared" si="37"/>
        <v/>
      </c>
      <c r="F2382" s="141" t="str">
        <f>IF(ISERROR(VLOOKUP(A2382,'Cadastro-Estoque'!A:J,1,FALSE)),"",VLOOKUP(A2382,'Cadastro-Estoque'!A:J,4,FALSE))</f>
        <v/>
      </c>
      <c r="G2382" s="141" t="str">
        <f>IF(ISBLANK(A2382),"",IF(ISERROR(VLOOKUP(A2382,'Cadastro-Estoque'!A:J,1,FALSE)),"Produto não cadastrado",VLOOKUP(A2382,'Cadastro-Estoque'!A:J,2,FALSE)))</f>
        <v/>
      </c>
      <c r="H2382" s="141" t="str">
        <f>IF(ISERROR(VLOOKUP(A2382,'Cadastro-Estoque'!A:J,1,FALSE)),"",VLOOKUP(A2382,'Cadastro-Estoque'!A:J,3,FALSE))</f>
        <v/>
      </c>
    </row>
    <row r="2383" spans="5:8">
      <c r="E2383" s="140" t="str">
        <f t="shared" si="37"/>
        <v/>
      </c>
      <c r="F2383" s="141" t="str">
        <f>IF(ISERROR(VLOOKUP(A2383,'Cadastro-Estoque'!A:J,1,FALSE)),"",VLOOKUP(A2383,'Cadastro-Estoque'!A:J,4,FALSE))</f>
        <v/>
      </c>
      <c r="G2383" s="141" t="str">
        <f>IF(ISBLANK(A2383),"",IF(ISERROR(VLOOKUP(A2383,'Cadastro-Estoque'!A:J,1,FALSE)),"Produto não cadastrado",VLOOKUP(A2383,'Cadastro-Estoque'!A:J,2,FALSE)))</f>
        <v/>
      </c>
      <c r="H2383" s="141" t="str">
        <f>IF(ISERROR(VLOOKUP(A2383,'Cadastro-Estoque'!A:J,1,FALSE)),"",VLOOKUP(A2383,'Cadastro-Estoque'!A:J,3,FALSE))</f>
        <v/>
      </c>
    </row>
    <row r="2384" spans="5:8">
      <c r="E2384" s="140" t="str">
        <f t="shared" si="37"/>
        <v/>
      </c>
      <c r="F2384" s="141" t="str">
        <f>IF(ISERROR(VLOOKUP(A2384,'Cadastro-Estoque'!A:J,1,FALSE)),"",VLOOKUP(A2384,'Cadastro-Estoque'!A:J,4,FALSE))</f>
        <v/>
      </c>
      <c r="G2384" s="141" t="str">
        <f>IF(ISBLANK(A2384),"",IF(ISERROR(VLOOKUP(A2384,'Cadastro-Estoque'!A:J,1,FALSE)),"Produto não cadastrado",VLOOKUP(A2384,'Cadastro-Estoque'!A:J,2,FALSE)))</f>
        <v/>
      </c>
      <c r="H2384" s="141" t="str">
        <f>IF(ISERROR(VLOOKUP(A2384,'Cadastro-Estoque'!A:J,1,FALSE)),"",VLOOKUP(A2384,'Cadastro-Estoque'!A:J,3,FALSE))</f>
        <v/>
      </c>
    </row>
    <row r="2385" spans="5:8">
      <c r="E2385" s="140" t="str">
        <f t="shared" si="37"/>
        <v/>
      </c>
      <c r="F2385" s="141" t="str">
        <f>IF(ISERROR(VLOOKUP(A2385,'Cadastro-Estoque'!A:J,1,FALSE)),"",VLOOKUP(A2385,'Cadastro-Estoque'!A:J,4,FALSE))</f>
        <v/>
      </c>
      <c r="G2385" s="141" t="str">
        <f>IF(ISBLANK(A2385),"",IF(ISERROR(VLOOKUP(A2385,'Cadastro-Estoque'!A:J,1,FALSE)),"Produto não cadastrado",VLOOKUP(A2385,'Cadastro-Estoque'!A:J,2,FALSE)))</f>
        <v/>
      </c>
      <c r="H2385" s="141" t="str">
        <f>IF(ISERROR(VLOOKUP(A2385,'Cadastro-Estoque'!A:J,1,FALSE)),"",VLOOKUP(A2385,'Cadastro-Estoque'!A:J,3,FALSE))</f>
        <v/>
      </c>
    </row>
    <row r="2386" spans="5:8">
      <c r="E2386" s="140" t="str">
        <f t="shared" si="37"/>
        <v/>
      </c>
      <c r="F2386" s="141" t="str">
        <f>IF(ISERROR(VLOOKUP(A2386,'Cadastro-Estoque'!A:J,1,FALSE)),"",VLOOKUP(A2386,'Cadastro-Estoque'!A:J,4,FALSE))</f>
        <v/>
      </c>
      <c r="G2386" s="141" t="str">
        <f>IF(ISBLANK(A2386),"",IF(ISERROR(VLOOKUP(A2386,'Cadastro-Estoque'!A:J,1,FALSE)),"Produto não cadastrado",VLOOKUP(A2386,'Cadastro-Estoque'!A:J,2,FALSE)))</f>
        <v/>
      </c>
      <c r="H2386" s="141" t="str">
        <f>IF(ISERROR(VLOOKUP(A2386,'Cadastro-Estoque'!A:J,1,FALSE)),"",VLOOKUP(A2386,'Cadastro-Estoque'!A:J,3,FALSE))</f>
        <v/>
      </c>
    </row>
    <row r="2387" spans="5:8">
      <c r="E2387" s="140" t="str">
        <f t="shared" si="37"/>
        <v/>
      </c>
      <c r="F2387" s="141" t="str">
        <f>IF(ISERROR(VLOOKUP(A2387,'Cadastro-Estoque'!A:J,1,FALSE)),"",VLOOKUP(A2387,'Cadastro-Estoque'!A:J,4,FALSE))</f>
        <v/>
      </c>
      <c r="G2387" s="141" t="str">
        <f>IF(ISBLANK(A2387),"",IF(ISERROR(VLOOKUP(A2387,'Cadastro-Estoque'!A:J,1,FALSE)),"Produto não cadastrado",VLOOKUP(A2387,'Cadastro-Estoque'!A:J,2,FALSE)))</f>
        <v/>
      </c>
      <c r="H2387" s="141" t="str">
        <f>IF(ISERROR(VLOOKUP(A2387,'Cadastro-Estoque'!A:J,1,FALSE)),"",VLOOKUP(A2387,'Cadastro-Estoque'!A:J,3,FALSE))</f>
        <v/>
      </c>
    </row>
    <row r="2388" spans="5:8">
      <c r="E2388" s="140" t="str">
        <f t="shared" si="37"/>
        <v/>
      </c>
      <c r="F2388" s="141" t="str">
        <f>IF(ISERROR(VLOOKUP(A2388,'Cadastro-Estoque'!A:J,1,FALSE)),"",VLOOKUP(A2388,'Cadastro-Estoque'!A:J,4,FALSE))</f>
        <v/>
      </c>
      <c r="G2388" s="141" t="str">
        <f>IF(ISBLANK(A2388),"",IF(ISERROR(VLOOKUP(A2388,'Cadastro-Estoque'!A:J,1,FALSE)),"Produto não cadastrado",VLOOKUP(A2388,'Cadastro-Estoque'!A:J,2,FALSE)))</f>
        <v/>
      </c>
      <c r="H2388" s="141" t="str">
        <f>IF(ISERROR(VLOOKUP(A2388,'Cadastro-Estoque'!A:J,1,FALSE)),"",VLOOKUP(A2388,'Cadastro-Estoque'!A:J,3,FALSE))</f>
        <v/>
      </c>
    </row>
    <row r="2389" spans="5:8">
      <c r="E2389" s="140" t="str">
        <f t="shared" si="37"/>
        <v/>
      </c>
      <c r="F2389" s="141" t="str">
        <f>IF(ISERROR(VLOOKUP(A2389,'Cadastro-Estoque'!A:J,1,FALSE)),"",VLOOKUP(A2389,'Cadastro-Estoque'!A:J,4,FALSE))</f>
        <v/>
      </c>
      <c r="G2389" s="141" t="str">
        <f>IF(ISBLANK(A2389),"",IF(ISERROR(VLOOKUP(A2389,'Cadastro-Estoque'!A:J,1,FALSE)),"Produto não cadastrado",VLOOKUP(A2389,'Cadastro-Estoque'!A:J,2,FALSE)))</f>
        <v/>
      </c>
      <c r="H2389" s="141" t="str">
        <f>IF(ISERROR(VLOOKUP(A2389,'Cadastro-Estoque'!A:J,1,FALSE)),"",VLOOKUP(A2389,'Cadastro-Estoque'!A:J,3,FALSE))</f>
        <v/>
      </c>
    </row>
    <row r="2390" spans="5:8">
      <c r="E2390" s="140" t="str">
        <f t="shared" si="37"/>
        <v/>
      </c>
      <c r="F2390" s="141" t="str">
        <f>IF(ISERROR(VLOOKUP(A2390,'Cadastro-Estoque'!A:J,1,FALSE)),"",VLOOKUP(A2390,'Cadastro-Estoque'!A:J,4,FALSE))</f>
        <v/>
      </c>
      <c r="G2390" s="141" t="str">
        <f>IF(ISBLANK(A2390),"",IF(ISERROR(VLOOKUP(A2390,'Cadastro-Estoque'!A:J,1,FALSE)),"Produto não cadastrado",VLOOKUP(A2390,'Cadastro-Estoque'!A:J,2,FALSE)))</f>
        <v/>
      </c>
      <c r="H2390" s="141" t="str">
        <f>IF(ISERROR(VLOOKUP(A2390,'Cadastro-Estoque'!A:J,1,FALSE)),"",VLOOKUP(A2390,'Cadastro-Estoque'!A:J,3,FALSE))</f>
        <v/>
      </c>
    </row>
    <row r="2391" spans="5:8">
      <c r="E2391" s="140" t="str">
        <f t="shared" si="37"/>
        <v/>
      </c>
      <c r="F2391" s="141" t="str">
        <f>IF(ISERROR(VLOOKUP(A2391,'Cadastro-Estoque'!A:J,1,FALSE)),"",VLOOKUP(A2391,'Cadastro-Estoque'!A:J,4,FALSE))</f>
        <v/>
      </c>
      <c r="G2391" s="141" t="str">
        <f>IF(ISBLANK(A2391),"",IF(ISERROR(VLOOKUP(A2391,'Cadastro-Estoque'!A:J,1,FALSE)),"Produto não cadastrado",VLOOKUP(A2391,'Cadastro-Estoque'!A:J,2,FALSE)))</f>
        <v/>
      </c>
      <c r="H2391" s="141" t="str">
        <f>IF(ISERROR(VLOOKUP(A2391,'Cadastro-Estoque'!A:J,1,FALSE)),"",VLOOKUP(A2391,'Cadastro-Estoque'!A:J,3,FALSE))</f>
        <v/>
      </c>
    </row>
    <row r="2392" spans="5:8">
      <c r="E2392" s="140" t="str">
        <f t="shared" si="37"/>
        <v/>
      </c>
      <c r="F2392" s="141" t="str">
        <f>IF(ISERROR(VLOOKUP(A2392,'Cadastro-Estoque'!A:J,1,FALSE)),"",VLOOKUP(A2392,'Cadastro-Estoque'!A:J,4,FALSE))</f>
        <v/>
      </c>
      <c r="G2392" s="141" t="str">
        <f>IF(ISBLANK(A2392),"",IF(ISERROR(VLOOKUP(A2392,'Cadastro-Estoque'!A:J,1,FALSE)),"Produto não cadastrado",VLOOKUP(A2392,'Cadastro-Estoque'!A:J,2,FALSE)))</f>
        <v/>
      </c>
      <c r="H2392" s="141" t="str">
        <f>IF(ISERROR(VLOOKUP(A2392,'Cadastro-Estoque'!A:J,1,FALSE)),"",VLOOKUP(A2392,'Cadastro-Estoque'!A:J,3,FALSE))</f>
        <v/>
      </c>
    </row>
    <row r="2393" spans="5:8">
      <c r="E2393" s="140" t="str">
        <f t="shared" si="37"/>
        <v/>
      </c>
      <c r="F2393" s="141" t="str">
        <f>IF(ISERROR(VLOOKUP(A2393,'Cadastro-Estoque'!A:J,1,FALSE)),"",VLOOKUP(A2393,'Cadastro-Estoque'!A:J,4,FALSE))</f>
        <v/>
      </c>
      <c r="G2393" s="141" t="str">
        <f>IF(ISBLANK(A2393),"",IF(ISERROR(VLOOKUP(A2393,'Cadastro-Estoque'!A:J,1,FALSE)),"Produto não cadastrado",VLOOKUP(A2393,'Cadastro-Estoque'!A:J,2,FALSE)))</f>
        <v/>
      </c>
      <c r="H2393" s="141" t="str">
        <f>IF(ISERROR(VLOOKUP(A2393,'Cadastro-Estoque'!A:J,1,FALSE)),"",VLOOKUP(A2393,'Cadastro-Estoque'!A:J,3,FALSE))</f>
        <v/>
      </c>
    </row>
    <row r="2394" spans="5:8">
      <c r="E2394" s="140" t="str">
        <f t="shared" si="37"/>
        <v/>
      </c>
      <c r="F2394" s="141" t="str">
        <f>IF(ISERROR(VLOOKUP(A2394,'Cadastro-Estoque'!A:J,1,FALSE)),"",VLOOKUP(A2394,'Cadastro-Estoque'!A:J,4,FALSE))</f>
        <v/>
      </c>
      <c r="G2394" s="141" t="str">
        <f>IF(ISBLANK(A2394),"",IF(ISERROR(VLOOKUP(A2394,'Cadastro-Estoque'!A:J,1,FALSE)),"Produto não cadastrado",VLOOKUP(A2394,'Cadastro-Estoque'!A:J,2,FALSE)))</f>
        <v/>
      </c>
      <c r="H2394" s="141" t="str">
        <f>IF(ISERROR(VLOOKUP(A2394,'Cadastro-Estoque'!A:J,1,FALSE)),"",VLOOKUP(A2394,'Cadastro-Estoque'!A:J,3,FALSE))</f>
        <v/>
      </c>
    </row>
    <row r="2395" spans="5:8">
      <c r="E2395" s="140" t="str">
        <f t="shared" si="37"/>
        <v/>
      </c>
      <c r="F2395" s="141" t="str">
        <f>IF(ISERROR(VLOOKUP(A2395,'Cadastro-Estoque'!A:J,1,FALSE)),"",VLOOKUP(A2395,'Cadastro-Estoque'!A:J,4,FALSE))</f>
        <v/>
      </c>
      <c r="G2395" s="141" t="str">
        <f>IF(ISBLANK(A2395),"",IF(ISERROR(VLOOKUP(A2395,'Cadastro-Estoque'!A:J,1,FALSE)),"Produto não cadastrado",VLOOKUP(A2395,'Cadastro-Estoque'!A:J,2,FALSE)))</f>
        <v/>
      </c>
      <c r="H2395" s="141" t="str">
        <f>IF(ISERROR(VLOOKUP(A2395,'Cadastro-Estoque'!A:J,1,FALSE)),"",VLOOKUP(A2395,'Cadastro-Estoque'!A:J,3,FALSE))</f>
        <v/>
      </c>
    </row>
    <row r="2396" spans="5:8">
      <c r="E2396" s="140" t="str">
        <f t="shared" si="37"/>
        <v/>
      </c>
      <c r="F2396" s="141" t="str">
        <f>IF(ISERROR(VLOOKUP(A2396,'Cadastro-Estoque'!A:J,1,FALSE)),"",VLOOKUP(A2396,'Cadastro-Estoque'!A:J,4,FALSE))</f>
        <v/>
      </c>
      <c r="G2396" s="141" t="str">
        <f>IF(ISBLANK(A2396),"",IF(ISERROR(VLOOKUP(A2396,'Cadastro-Estoque'!A:J,1,FALSE)),"Produto não cadastrado",VLOOKUP(A2396,'Cadastro-Estoque'!A:J,2,FALSE)))</f>
        <v/>
      </c>
      <c r="H2396" s="141" t="str">
        <f>IF(ISERROR(VLOOKUP(A2396,'Cadastro-Estoque'!A:J,1,FALSE)),"",VLOOKUP(A2396,'Cadastro-Estoque'!A:J,3,FALSE))</f>
        <v/>
      </c>
    </row>
    <row r="2397" spans="5:8">
      <c r="E2397" s="140" t="str">
        <f t="shared" si="37"/>
        <v/>
      </c>
      <c r="F2397" s="141" t="str">
        <f>IF(ISERROR(VLOOKUP(A2397,'Cadastro-Estoque'!A:J,1,FALSE)),"",VLOOKUP(A2397,'Cadastro-Estoque'!A:J,4,FALSE))</f>
        <v/>
      </c>
      <c r="G2397" s="141" t="str">
        <f>IF(ISBLANK(A2397),"",IF(ISERROR(VLOOKUP(A2397,'Cadastro-Estoque'!A:J,1,FALSE)),"Produto não cadastrado",VLOOKUP(A2397,'Cadastro-Estoque'!A:J,2,FALSE)))</f>
        <v/>
      </c>
      <c r="H2397" s="141" t="str">
        <f>IF(ISERROR(VLOOKUP(A2397,'Cadastro-Estoque'!A:J,1,FALSE)),"",VLOOKUP(A2397,'Cadastro-Estoque'!A:J,3,FALSE))</f>
        <v/>
      </c>
    </row>
    <row r="2398" spans="5:8">
      <c r="E2398" s="140" t="str">
        <f t="shared" si="37"/>
        <v/>
      </c>
      <c r="F2398" s="141" t="str">
        <f>IF(ISERROR(VLOOKUP(A2398,'Cadastro-Estoque'!A:J,1,FALSE)),"",VLOOKUP(A2398,'Cadastro-Estoque'!A:J,4,FALSE))</f>
        <v/>
      </c>
      <c r="G2398" s="141" t="str">
        <f>IF(ISBLANK(A2398),"",IF(ISERROR(VLOOKUP(A2398,'Cadastro-Estoque'!A:J,1,FALSE)),"Produto não cadastrado",VLOOKUP(A2398,'Cadastro-Estoque'!A:J,2,FALSE)))</f>
        <v/>
      </c>
      <c r="H2398" s="141" t="str">
        <f>IF(ISERROR(VLOOKUP(A2398,'Cadastro-Estoque'!A:J,1,FALSE)),"",VLOOKUP(A2398,'Cadastro-Estoque'!A:J,3,FALSE))</f>
        <v/>
      </c>
    </row>
    <row r="2399" spans="5:8">
      <c r="E2399" s="140" t="str">
        <f t="shared" si="37"/>
        <v/>
      </c>
      <c r="F2399" s="141" t="str">
        <f>IF(ISERROR(VLOOKUP(A2399,'Cadastro-Estoque'!A:J,1,FALSE)),"",VLOOKUP(A2399,'Cadastro-Estoque'!A:J,4,FALSE))</f>
        <v/>
      </c>
      <c r="G2399" s="141" t="str">
        <f>IF(ISBLANK(A2399),"",IF(ISERROR(VLOOKUP(A2399,'Cadastro-Estoque'!A:J,1,FALSE)),"Produto não cadastrado",VLOOKUP(A2399,'Cadastro-Estoque'!A:J,2,FALSE)))</f>
        <v/>
      </c>
      <c r="H2399" s="141" t="str">
        <f>IF(ISERROR(VLOOKUP(A2399,'Cadastro-Estoque'!A:J,1,FALSE)),"",VLOOKUP(A2399,'Cadastro-Estoque'!A:J,3,FALSE))</f>
        <v/>
      </c>
    </row>
    <row r="2400" spans="5:8">
      <c r="E2400" s="140" t="str">
        <f t="shared" si="37"/>
        <v/>
      </c>
      <c r="F2400" s="141" t="str">
        <f>IF(ISERROR(VLOOKUP(A2400,'Cadastro-Estoque'!A:J,1,FALSE)),"",VLOOKUP(A2400,'Cadastro-Estoque'!A:J,4,FALSE))</f>
        <v/>
      </c>
      <c r="G2400" s="141" t="str">
        <f>IF(ISBLANK(A2400),"",IF(ISERROR(VLOOKUP(A2400,'Cadastro-Estoque'!A:J,1,FALSE)),"Produto não cadastrado",VLOOKUP(A2400,'Cadastro-Estoque'!A:J,2,FALSE)))</f>
        <v/>
      </c>
      <c r="H2400" s="141" t="str">
        <f>IF(ISERROR(VLOOKUP(A2400,'Cadastro-Estoque'!A:J,1,FALSE)),"",VLOOKUP(A2400,'Cadastro-Estoque'!A:J,3,FALSE))</f>
        <v/>
      </c>
    </row>
    <row r="2401" spans="5:8">
      <c r="E2401" s="140" t="str">
        <f t="shared" si="37"/>
        <v/>
      </c>
      <c r="F2401" s="141" t="str">
        <f>IF(ISERROR(VLOOKUP(A2401,'Cadastro-Estoque'!A:J,1,FALSE)),"",VLOOKUP(A2401,'Cadastro-Estoque'!A:J,4,FALSE))</f>
        <v/>
      </c>
      <c r="G2401" s="141" t="str">
        <f>IF(ISBLANK(A2401),"",IF(ISERROR(VLOOKUP(A2401,'Cadastro-Estoque'!A:J,1,FALSE)),"Produto não cadastrado",VLOOKUP(A2401,'Cadastro-Estoque'!A:J,2,FALSE)))</f>
        <v/>
      </c>
      <c r="H2401" s="141" t="str">
        <f>IF(ISERROR(VLOOKUP(A2401,'Cadastro-Estoque'!A:J,1,FALSE)),"",VLOOKUP(A2401,'Cadastro-Estoque'!A:J,3,FALSE))</f>
        <v/>
      </c>
    </row>
    <row r="2402" spans="5:8">
      <c r="E2402" s="140" t="str">
        <f t="shared" si="37"/>
        <v/>
      </c>
      <c r="F2402" s="141" t="str">
        <f>IF(ISERROR(VLOOKUP(A2402,'Cadastro-Estoque'!A:J,1,FALSE)),"",VLOOKUP(A2402,'Cadastro-Estoque'!A:J,4,FALSE))</f>
        <v/>
      </c>
      <c r="G2402" s="141" t="str">
        <f>IF(ISBLANK(A2402),"",IF(ISERROR(VLOOKUP(A2402,'Cadastro-Estoque'!A:J,1,FALSE)),"Produto não cadastrado",VLOOKUP(A2402,'Cadastro-Estoque'!A:J,2,FALSE)))</f>
        <v/>
      </c>
      <c r="H2402" s="141" t="str">
        <f>IF(ISERROR(VLOOKUP(A2402,'Cadastro-Estoque'!A:J,1,FALSE)),"",VLOOKUP(A2402,'Cadastro-Estoque'!A:J,3,FALSE))</f>
        <v/>
      </c>
    </row>
    <row r="2403" spans="5:8">
      <c r="E2403" s="140" t="str">
        <f t="shared" si="37"/>
        <v/>
      </c>
      <c r="F2403" s="141" t="str">
        <f>IF(ISERROR(VLOOKUP(A2403,'Cadastro-Estoque'!A:J,1,FALSE)),"",VLOOKUP(A2403,'Cadastro-Estoque'!A:J,4,FALSE))</f>
        <v/>
      </c>
      <c r="G2403" s="141" t="str">
        <f>IF(ISBLANK(A2403),"",IF(ISERROR(VLOOKUP(A2403,'Cadastro-Estoque'!A:J,1,FALSE)),"Produto não cadastrado",VLOOKUP(A2403,'Cadastro-Estoque'!A:J,2,FALSE)))</f>
        <v/>
      </c>
      <c r="H2403" s="141" t="str">
        <f>IF(ISERROR(VLOOKUP(A2403,'Cadastro-Estoque'!A:J,1,FALSE)),"",VLOOKUP(A2403,'Cadastro-Estoque'!A:J,3,FALSE))</f>
        <v/>
      </c>
    </row>
    <row r="2404" spans="5:8">
      <c r="E2404" s="140" t="str">
        <f t="shared" si="37"/>
        <v/>
      </c>
      <c r="F2404" s="141" t="str">
        <f>IF(ISERROR(VLOOKUP(A2404,'Cadastro-Estoque'!A:J,1,FALSE)),"",VLOOKUP(A2404,'Cadastro-Estoque'!A:J,4,FALSE))</f>
        <v/>
      </c>
      <c r="G2404" s="141" t="str">
        <f>IF(ISBLANK(A2404),"",IF(ISERROR(VLOOKUP(A2404,'Cadastro-Estoque'!A:J,1,FALSE)),"Produto não cadastrado",VLOOKUP(A2404,'Cadastro-Estoque'!A:J,2,FALSE)))</f>
        <v/>
      </c>
      <c r="H2404" s="141" t="str">
        <f>IF(ISERROR(VLOOKUP(A2404,'Cadastro-Estoque'!A:J,1,FALSE)),"",VLOOKUP(A2404,'Cadastro-Estoque'!A:J,3,FALSE))</f>
        <v/>
      </c>
    </row>
    <row r="2405" spans="5:8">
      <c r="E2405" s="140" t="str">
        <f t="shared" si="37"/>
        <v/>
      </c>
      <c r="F2405" s="141" t="str">
        <f>IF(ISERROR(VLOOKUP(A2405,'Cadastro-Estoque'!A:J,1,FALSE)),"",VLOOKUP(A2405,'Cadastro-Estoque'!A:J,4,FALSE))</f>
        <v/>
      </c>
      <c r="G2405" s="141" t="str">
        <f>IF(ISBLANK(A2405),"",IF(ISERROR(VLOOKUP(A2405,'Cadastro-Estoque'!A:J,1,FALSE)),"Produto não cadastrado",VLOOKUP(A2405,'Cadastro-Estoque'!A:J,2,FALSE)))</f>
        <v/>
      </c>
      <c r="H2405" s="141" t="str">
        <f>IF(ISERROR(VLOOKUP(A2405,'Cadastro-Estoque'!A:J,1,FALSE)),"",VLOOKUP(A2405,'Cadastro-Estoque'!A:J,3,FALSE))</f>
        <v/>
      </c>
    </row>
    <row r="2406" spans="5:8">
      <c r="E2406" s="140" t="str">
        <f t="shared" si="37"/>
        <v/>
      </c>
      <c r="F2406" s="141" t="str">
        <f>IF(ISERROR(VLOOKUP(A2406,'Cadastro-Estoque'!A:J,1,FALSE)),"",VLOOKUP(A2406,'Cadastro-Estoque'!A:J,4,FALSE))</f>
        <v/>
      </c>
      <c r="G2406" s="141" t="str">
        <f>IF(ISBLANK(A2406),"",IF(ISERROR(VLOOKUP(A2406,'Cadastro-Estoque'!A:J,1,FALSE)),"Produto não cadastrado",VLOOKUP(A2406,'Cadastro-Estoque'!A:J,2,FALSE)))</f>
        <v/>
      </c>
      <c r="H2406" s="141" t="str">
        <f>IF(ISERROR(VLOOKUP(A2406,'Cadastro-Estoque'!A:J,1,FALSE)),"",VLOOKUP(A2406,'Cadastro-Estoque'!A:J,3,FALSE))</f>
        <v/>
      </c>
    </row>
    <row r="2407" spans="5:8">
      <c r="E2407" s="140" t="str">
        <f t="shared" si="37"/>
        <v/>
      </c>
      <c r="F2407" s="141" t="str">
        <f>IF(ISERROR(VLOOKUP(A2407,'Cadastro-Estoque'!A:J,1,FALSE)),"",VLOOKUP(A2407,'Cadastro-Estoque'!A:J,4,FALSE))</f>
        <v/>
      </c>
      <c r="G2407" s="141" t="str">
        <f>IF(ISBLANK(A2407),"",IF(ISERROR(VLOOKUP(A2407,'Cadastro-Estoque'!A:J,1,FALSE)),"Produto não cadastrado",VLOOKUP(A2407,'Cadastro-Estoque'!A:J,2,FALSE)))</f>
        <v/>
      </c>
      <c r="H2407" s="141" t="str">
        <f>IF(ISERROR(VLOOKUP(A2407,'Cadastro-Estoque'!A:J,1,FALSE)),"",VLOOKUP(A2407,'Cadastro-Estoque'!A:J,3,FALSE))</f>
        <v/>
      </c>
    </row>
    <row r="2408" spans="5:8">
      <c r="E2408" s="140" t="str">
        <f t="shared" si="37"/>
        <v/>
      </c>
      <c r="F2408" s="141" t="str">
        <f>IF(ISERROR(VLOOKUP(A2408,'Cadastro-Estoque'!A:J,1,FALSE)),"",VLOOKUP(A2408,'Cadastro-Estoque'!A:J,4,FALSE))</f>
        <v/>
      </c>
      <c r="G2408" s="141" t="str">
        <f>IF(ISBLANK(A2408),"",IF(ISERROR(VLOOKUP(A2408,'Cadastro-Estoque'!A:J,1,FALSE)),"Produto não cadastrado",VLOOKUP(A2408,'Cadastro-Estoque'!A:J,2,FALSE)))</f>
        <v/>
      </c>
      <c r="H2408" s="141" t="str">
        <f>IF(ISERROR(VLOOKUP(A2408,'Cadastro-Estoque'!A:J,1,FALSE)),"",VLOOKUP(A2408,'Cadastro-Estoque'!A:J,3,FALSE))</f>
        <v/>
      </c>
    </row>
    <row r="2409" spans="5:8">
      <c r="E2409" s="140" t="str">
        <f t="shared" si="37"/>
        <v/>
      </c>
      <c r="F2409" s="141" t="str">
        <f>IF(ISERROR(VLOOKUP(A2409,'Cadastro-Estoque'!A:J,1,FALSE)),"",VLOOKUP(A2409,'Cadastro-Estoque'!A:J,4,FALSE))</f>
        <v/>
      </c>
      <c r="G2409" s="141" t="str">
        <f>IF(ISBLANK(A2409),"",IF(ISERROR(VLOOKUP(A2409,'Cadastro-Estoque'!A:J,1,FALSE)),"Produto não cadastrado",VLOOKUP(A2409,'Cadastro-Estoque'!A:J,2,FALSE)))</f>
        <v/>
      </c>
      <c r="H2409" s="141" t="str">
        <f>IF(ISERROR(VLOOKUP(A2409,'Cadastro-Estoque'!A:J,1,FALSE)),"",VLOOKUP(A2409,'Cadastro-Estoque'!A:J,3,FALSE))</f>
        <v/>
      </c>
    </row>
    <row r="2410" spans="5:8">
      <c r="E2410" s="140" t="str">
        <f t="shared" si="37"/>
        <v/>
      </c>
      <c r="F2410" s="141" t="str">
        <f>IF(ISERROR(VLOOKUP(A2410,'Cadastro-Estoque'!A:J,1,FALSE)),"",VLOOKUP(A2410,'Cadastro-Estoque'!A:J,4,FALSE))</f>
        <v/>
      </c>
      <c r="G2410" s="141" t="str">
        <f>IF(ISBLANK(A2410),"",IF(ISERROR(VLOOKUP(A2410,'Cadastro-Estoque'!A:J,1,FALSE)),"Produto não cadastrado",VLOOKUP(A2410,'Cadastro-Estoque'!A:J,2,FALSE)))</f>
        <v/>
      </c>
      <c r="H2410" s="141" t="str">
        <f>IF(ISERROR(VLOOKUP(A2410,'Cadastro-Estoque'!A:J,1,FALSE)),"",VLOOKUP(A2410,'Cadastro-Estoque'!A:J,3,FALSE))</f>
        <v/>
      </c>
    </row>
    <row r="2411" spans="5:8">
      <c r="E2411" s="140" t="str">
        <f t="shared" si="37"/>
        <v/>
      </c>
      <c r="F2411" s="141" t="str">
        <f>IF(ISERROR(VLOOKUP(A2411,'Cadastro-Estoque'!A:J,1,FALSE)),"",VLOOKUP(A2411,'Cadastro-Estoque'!A:J,4,FALSE))</f>
        <v/>
      </c>
      <c r="G2411" s="141" t="str">
        <f>IF(ISBLANK(A2411),"",IF(ISERROR(VLOOKUP(A2411,'Cadastro-Estoque'!A:J,1,FALSE)),"Produto não cadastrado",VLOOKUP(A2411,'Cadastro-Estoque'!A:J,2,FALSE)))</f>
        <v/>
      </c>
      <c r="H2411" s="141" t="str">
        <f>IF(ISERROR(VLOOKUP(A2411,'Cadastro-Estoque'!A:J,1,FALSE)),"",VLOOKUP(A2411,'Cadastro-Estoque'!A:J,3,FALSE))</f>
        <v/>
      </c>
    </row>
    <row r="2412" spans="5:8">
      <c r="E2412" s="140" t="str">
        <f t="shared" si="37"/>
        <v/>
      </c>
      <c r="F2412" s="141" t="str">
        <f>IF(ISERROR(VLOOKUP(A2412,'Cadastro-Estoque'!A:J,1,FALSE)),"",VLOOKUP(A2412,'Cadastro-Estoque'!A:J,4,FALSE))</f>
        <v/>
      </c>
      <c r="G2412" s="141" t="str">
        <f>IF(ISBLANK(A2412),"",IF(ISERROR(VLOOKUP(A2412,'Cadastro-Estoque'!A:J,1,FALSE)),"Produto não cadastrado",VLOOKUP(A2412,'Cadastro-Estoque'!A:J,2,FALSE)))</f>
        <v/>
      </c>
      <c r="H2412" s="141" t="str">
        <f>IF(ISERROR(VLOOKUP(A2412,'Cadastro-Estoque'!A:J,1,FALSE)),"",VLOOKUP(A2412,'Cadastro-Estoque'!A:J,3,FALSE))</f>
        <v/>
      </c>
    </row>
    <row r="2413" spans="5:8">
      <c r="E2413" s="140" t="str">
        <f t="shared" si="37"/>
        <v/>
      </c>
      <c r="F2413" s="141" t="str">
        <f>IF(ISERROR(VLOOKUP(A2413,'Cadastro-Estoque'!A:J,1,FALSE)),"",VLOOKUP(A2413,'Cadastro-Estoque'!A:J,4,FALSE))</f>
        <v/>
      </c>
      <c r="G2413" s="141" t="str">
        <f>IF(ISBLANK(A2413),"",IF(ISERROR(VLOOKUP(A2413,'Cadastro-Estoque'!A:J,1,FALSE)),"Produto não cadastrado",VLOOKUP(A2413,'Cadastro-Estoque'!A:J,2,FALSE)))</f>
        <v/>
      </c>
      <c r="H2413" s="141" t="str">
        <f>IF(ISERROR(VLOOKUP(A2413,'Cadastro-Estoque'!A:J,1,FALSE)),"",VLOOKUP(A2413,'Cadastro-Estoque'!A:J,3,FALSE))</f>
        <v/>
      </c>
    </row>
    <row r="2414" spans="5:8">
      <c r="E2414" s="140" t="str">
        <f t="shared" si="37"/>
        <v/>
      </c>
      <c r="F2414" s="141" t="str">
        <f>IF(ISERROR(VLOOKUP(A2414,'Cadastro-Estoque'!A:J,1,FALSE)),"",VLOOKUP(A2414,'Cadastro-Estoque'!A:J,4,FALSE))</f>
        <v/>
      </c>
      <c r="G2414" s="141" t="str">
        <f>IF(ISBLANK(A2414),"",IF(ISERROR(VLOOKUP(A2414,'Cadastro-Estoque'!A:J,1,FALSE)),"Produto não cadastrado",VLOOKUP(A2414,'Cadastro-Estoque'!A:J,2,FALSE)))</f>
        <v/>
      </c>
      <c r="H2414" s="141" t="str">
        <f>IF(ISERROR(VLOOKUP(A2414,'Cadastro-Estoque'!A:J,1,FALSE)),"",VLOOKUP(A2414,'Cadastro-Estoque'!A:J,3,FALSE))</f>
        <v/>
      </c>
    </row>
    <row r="2415" spans="5:8">
      <c r="E2415" s="140" t="str">
        <f t="shared" si="37"/>
        <v/>
      </c>
      <c r="F2415" s="141" t="str">
        <f>IF(ISERROR(VLOOKUP(A2415,'Cadastro-Estoque'!A:J,1,FALSE)),"",VLOOKUP(A2415,'Cadastro-Estoque'!A:J,4,FALSE))</f>
        <v/>
      </c>
      <c r="G2415" s="141" t="str">
        <f>IF(ISBLANK(A2415),"",IF(ISERROR(VLOOKUP(A2415,'Cadastro-Estoque'!A:J,1,FALSE)),"Produto não cadastrado",VLOOKUP(A2415,'Cadastro-Estoque'!A:J,2,FALSE)))</f>
        <v/>
      </c>
      <c r="H2415" s="141" t="str">
        <f>IF(ISERROR(VLOOKUP(A2415,'Cadastro-Estoque'!A:J,1,FALSE)),"",VLOOKUP(A2415,'Cadastro-Estoque'!A:J,3,FALSE))</f>
        <v/>
      </c>
    </row>
    <row r="2416" spans="5:8">
      <c r="E2416" s="140" t="str">
        <f t="shared" si="37"/>
        <v/>
      </c>
      <c r="F2416" s="141" t="str">
        <f>IF(ISERROR(VLOOKUP(A2416,'Cadastro-Estoque'!A:J,1,FALSE)),"",VLOOKUP(A2416,'Cadastro-Estoque'!A:J,4,FALSE))</f>
        <v/>
      </c>
      <c r="G2416" s="141" t="str">
        <f>IF(ISBLANK(A2416),"",IF(ISERROR(VLOOKUP(A2416,'Cadastro-Estoque'!A:J,1,FALSE)),"Produto não cadastrado",VLOOKUP(A2416,'Cadastro-Estoque'!A:J,2,FALSE)))</f>
        <v/>
      </c>
      <c r="H2416" s="141" t="str">
        <f>IF(ISERROR(VLOOKUP(A2416,'Cadastro-Estoque'!A:J,1,FALSE)),"",VLOOKUP(A2416,'Cadastro-Estoque'!A:J,3,FALSE))</f>
        <v/>
      </c>
    </row>
    <row r="2417" spans="5:8">
      <c r="E2417" s="140" t="str">
        <f t="shared" si="37"/>
        <v/>
      </c>
      <c r="F2417" s="141" t="str">
        <f>IF(ISERROR(VLOOKUP(A2417,'Cadastro-Estoque'!A:J,1,FALSE)),"",VLOOKUP(A2417,'Cadastro-Estoque'!A:J,4,FALSE))</f>
        <v/>
      </c>
      <c r="G2417" s="141" t="str">
        <f>IF(ISBLANK(A2417),"",IF(ISERROR(VLOOKUP(A2417,'Cadastro-Estoque'!A:J,1,FALSE)),"Produto não cadastrado",VLOOKUP(A2417,'Cadastro-Estoque'!A:J,2,FALSE)))</f>
        <v/>
      </c>
      <c r="H2417" s="141" t="str">
        <f>IF(ISERROR(VLOOKUP(A2417,'Cadastro-Estoque'!A:J,1,FALSE)),"",VLOOKUP(A2417,'Cadastro-Estoque'!A:J,3,FALSE))</f>
        <v/>
      </c>
    </row>
    <row r="2418" spans="5:8">
      <c r="E2418" s="140" t="str">
        <f t="shared" si="37"/>
        <v/>
      </c>
      <c r="F2418" s="141" t="str">
        <f>IF(ISERROR(VLOOKUP(A2418,'Cadastro-Estoque'!A:J,1,FALSE)),"",VLOOKUP(A2418,'Cadastro-Estoque'!A:J,4,FALSE))</f>
        <v/>
      </c>
      <c r="G2418" s="141" t="str">
        <f>IF(ISBLANK(A2418),"",IF(ISERROR(VLOOKUP(A2418,'Cadastro-Estoque'!A:J,1,FALSE)),"Produto não cadastrado",VLOOKUP(A2418,'Cadastro-Estoque'!A:J,2,FALSE)))</f>
        <v/>
      </c>
      <c r="H2418" s="141" t="str">
        <f>IF(ISERROR(VLOOKUP(A2418,'Cadastro-Estoque'!A:J,1,FALSE)),"",VLOOKUP(A2418,'Cadastro-Estoque'!A:J,3,FALSE))</f>
        <v/>
      </c>
    </row>
    <row r="2419" spans="5:8">
      <c r="E2419" s="140" t="str">
        <f t="shared" si="37"/>
        <v/>
      </c>
      <c r="F2419" s="141" t="str">
        <f>IF(ISERROR(VLOOKUP(A2419,'Cadastro-Estoque'!A:J,1,FALSE)),"",VLOOKUP(A2419,'Cadastro-Estoque'!A:J,4,FALSE))</f>
        <v/>
      </c>
      <c r="G2419" s="141" t="str">
        <f>IF(ISBLANK(A2419),"",IF(ISERROR(VLOOKUP(A2419,'Cadastro-Estoque'!A:J,1,FALSE)),"Produto não cadastrado",VLOOKUP(A2419,'Cadastro-Estoque'!A:J,2,FALSE)))</f>
        <v/>
      </c>
      <c r="H2419" s="141" t="str">
        <f>IF(ISERROR(VLOOKUP(A2419,'Cadastro-Estoque'!A:J,1,FALSE)),"",VLOOKUP(A2419,'Cadastro-Estoque'!A:J,3,FALSE))</f>
        <v/>
      </c>
    </row>
    <row r="2420" spans="5:8">
      <c r="E2420" s="140" t="str">
        <f t="shared" si="37"/>
        <v/>
      </c>
      <c r="F2420" s="141" t="str">
        <f>IF(ISERROR(VLOOKUP(A2420,'Cadastro-Estoque'!A:J,1,FALSE)),"",VLOOKUP(A2420,'Cadastro-Estoque'!A:J,4,FALSE))</f>
        <v/>
      </c>
      <c r="G2420" s="141" t="str">
        <f>IF(ISBLANK(A2420),"",IF(ISERROR(VLOOKUP(A2420,'Cadastro-Estoque'!A:J,1,FALSE)),"Produto não cadastrado",VLOOKUP(A2420,'Cadastro-Estoque'!A:J,2,FALSE)))</f>
        <v/>
      </c>
      <c r="H2420" s="141" t="str">
        <f>IF(ISERROR(VLOOKUP(A2420,'Cadastro-Estoque'!A:J,1,FALSE)),"",VLOOKUP(A2420,'Cadastro-Estoque'!A:J,3,FALSE))</f>
        <v/>
      </c>
    </row>
    <row r="2421" spans="5:8">
      <c r="E2421" s="140" t="str">
        <f t="shared" si="37"/>
        <v/>
      </c>
      <c r="F2421" s="141" t="str">
        <f>IF(ISERROR(VLOOKUP(A2421,'Cadastro-Estoque'!A:J,1,FALSE)),"",VLOOKUP(A2421,'Cadastro-Estoque'!A:J,4,FALSE))</f>
        <v/>
      </c>
      <c r="G2421" s="141" t="str">
        <f>IF(ISBLANK(A2421),"",IF(ISERROR(VLOOKUP(A2421,'Cadastro-Estoque'!A:J,1,FALSE)),"Produto não cadastrado",VLOOKUP(A2421,'Cadastro-Estoque'!A:J,2,FALSE)))</f>
        <v/>
      </c>
      <c r="H2421" s="141" t="str">
        <f>IF(ISERROR(VLOOKUP(A2421,'Cadastro-Estoque'!A:J,1,FALSE)),"",VLOOKUP(A2421,'Cadastro-Estoque'!A:J,3,FALSE))</f>
        <v/>
      </c>
    </row>
    <row r="2422" spans="5:8">
      <c r="E2422" s="140" t="str">
        <f t="shared" si="37"/>
        <v/>
      </c>
      <c r="F2422" s="141" t="str">
        <f>IF(ISERROR(VLOOKUP(A2422,'Cadastro-Estoque'!A:J,1,FALSE)),"",VLOOKUP(A2422,'Cadastro-Estoque'!A:J,4,FALSE))</f>
        <v/>
      </c>
      <c r="G2422" s="141" t="str">
        <f>IF(ISBLANK(A2422),"",IF(ISERROR(VLOOKUP(A2422,'Cadastro-Estoque'!A:J,1,FALSE)),"Produto não cadastrado",VLOOKUP(A2422,'Cadastro-Estoque'!A:J,2,FALSE)))</f>
        <v/>
      </c>
      <c r="H2422" s="141" t="str">
        <f>IF(ISERROR(VLOOKUP(A2422,'Cadastro-Estoque'!A:J,1,FALSE)),"",VLOOKUP(A2422,'Cadastro-Estoque'!A:J,3,FALSE))</f>
        <v/>
      </c>
    </row>
    <row r="2423" spans="5:8">
      <c r="E2423" s="140" t="str">
        <f t="shared" si="37"/>
        <v/>
      </c>
      <c r="F2423" s="141" t="str">
        <f>IF(ISERROR(VLOOKUP(A2423,'Cadastro-Estoque'!A:J,1,FALSE)),"",VLOOKUP(A2423,'Cadastro-Estoque'!A:J,4,FALSE))</f>
        <v/>
      </c>
      <c r="G2423" s="141" t="str">
        <f>IF(ISBLANK(A2423),"",IF(ISERROR(VLOOKUP(A2423,'Cadastro-Estoque'!A:J,1,FALSE)),"Produto não cadastrado",VLOOKUP(A2423,'Cadastro-Estoque'!A:J,2,FALSE)))</f>
        <v/>
      </c>
      <c r="H2423" s="141" t="str">
        <f>IF(ISERROR(VLOOKUP(A2423,'Cadastro-Estoque'!A:J,1,FALSE)),"",VLOOKUP(A2423,'Cadastro-Estoque'!A:J,3,FALSE))</f>
        <v/>
      </c>
    </row>
    <row r="2424" spans="5:8">
      <c r="E2424" s="140" t="str">
        <f t="shared" si="37"/>
        <v/>
      </c>
      <c r="F2424" s="141" t="str">
        <f>IF(ISERROR(VLOOKUP(A2424,'Cadastro-Estoque'!A:J,1,FALSE)),"",VLOOKUP(A2424,'Cadastro-Estoque'!A:J,4,FALSE))</f>
        <v/>
      </c>
      <c r="G2424" s="141" t="str">
        <f>IF(ISBLANK(A2424),"",IF(ISERROR(VLOOKUP(A2424,'Cadastro-Estoque'!A:J,1,FALSE)),"Produto não cadastrado",VLOOKUP(A2424,'Cadastro-Estoque'!A:J,2,FALSE)))</f>
        <v/>
      </c>
      <c r="H2424" s="141" t="str">
        <f>IF(ISERROR(VLOOKUP(A2424,'Cadastro-Estoque'!A:J,1,FALSE)),"",VLOOKUP(A2424,'Cadastro-Estoque'!A:J,3,FALSE))</f>
        <v/>
      </c>
    </row>
    <row r="2425" spans="5:8">
      <c r="E2425" s="140" t="str">
        <f t="shared" si="37"/>
        <v/>
      </c>
      <c r="F2425" s="141" t="str">
        <f>IF(ISERROR(VLOOKUP(A2425,'Cadastro-Estoque'!A:J,1,FALSE)),"",VLOOKUP(A2425,'Cadastro-Estoque'!A:J,4,FALSE))</f>
        <v/>
      </c>
      <c r="G2425" s="141" t="str">
        <f>IF(ISBLANK(A2425),"",IF(ISERROR(VLOOKUP(A2425,'Cadastro-Estoque'!A:J,1,FALSE)),"Produto não cadastrado",VLOOKUP(A2425,'Cadastro-Estoque'!A:J,2,FALSE)))</f>
        <v/>
      </c>
      <c r="H2425" s="141" t="str">
        <f>IF(ISERROR(VLOOKUP(A2425,'Cadastro-Estoque'!A:J,1,FALSE)),"",VLOOKUP(A2425,'Cadastro-Estoque'!A:J,3,FALSE))</f>
        <v/>
      </c>
    </row>
    <row r="2426" spans="5:8">
      <c r="E2426" s="140" t="str">
        <f t="shared" si="37"/>
        <v/>
      </c>
      <c r="F2426" s="141" t="str">
        <f>IF(ISERROR(VLOOKUP(A2426,'Cadastro-Estoque'!A:J,1,FALSE)),"",VLOOKUP(A2426,'Cadastro-Estoque'!A:J,4,FALSE))</f>
        <v/>
      </c>
      <c r="G2426" s="141" t="str">
        <f>IF(ISBLANK(A2426),"",IF(ISERROR(VLOOKUP(A2426,'Cadastro-Estoque'!A:J,1,FALSE)),"Produto não cadastrado",VLOOKUP(A2426,'Cadastro-Estoque'!A:J,2,FALSE)))</f>
        <v/>
      </c>
      <c r="H2426" s="141" t="str">
        <f>IF(ISERROR(VLOOKUP(A2426,'Cadastro-Estoque'!A:J,1,FALSE)),"",VLOOKUP(A2426,'Cadastro-Estoque'!A:J,3,FALSE))</f>
        <v/>
      </c>
    </row>
    <row r="2427" spans="5:8">
      <c r="E2427" s="140" t="str">
        <f t="shared" si="37"/>
        <v/>
      </c>
      <c r="F2427" s="141" t="str">
        <f>IF(ISERROR(VLOOKUP(A2427,'Cadastro-Estoque'!A:J,1,FALSE)),"",VLOOKUP(A2427,'Cadastro-Estoque'!A:J,4,FALSE))</f>
        <v/>
      </c>
      <c r="G2427" s="141" t="str">
        <f>IF(ISBLANK(A2427),"",IF(ISERROR(VLOOKUP(A2427,'Cadastro-Estoque'!A:J,1,FALSE)),"Produto não cadastrado",VLOOKUP(A2427,'Cadastro-Estoque'!A:J,2,FALSE)))</f>
        <v/>
      </c>
      <c r="H2427" s="141" t="str">
        <f>IF(ISERROR(VLOOKUP(A2427,'Cadastro-Estoque'!A:J,1,FALSE)),"",VLOOKUP(A2427,'Cadastro-Estoque'!A:J,3,FALSE))</f>
        <v/>
      </c>
    </row>
    <row r="2428" spans="5:8">
      <c r="E2428" s="140" t="str">
        <f t="shared" si="37"/>
        <v/>
      </c>
      <c r="F2428" s="141" t="str">
        <f>IF(ISERROR(VLOOKUP(A2428,'Cadastro-Estoque'!A:J,1,FALSE)),"",VLOOKUP(A2428,'Cadastro-Estoque'!A:J,4,FALSE))</f>
        <v/>
      </c>
      <c r="G2428" s="141" t="str">
        <f>IF(ISBLANK(A2428),"",IF(ISERROR(VLOOKUP(A2428,'Cadastro-Estoque'!A:J,1,FALSE)),"Produto não cadastrado",VLOOKUP(A2428,'Cadastro-Estoque'!A:J,2,FALSE)))</f>
        <v/>
      </c>
      <c r="H2428" s="141" t="str">
        <f>IF(ISERROR(VLOOKUP(A2428,'Cadastro-Estoque'!A:J,1,FALSE)),"",VLOOKUP(A2428,'Cadastro-Estoque'!A:J,3,FALSE))</f>
        <v/>
      </c>
    </row>
    <row r="2429" spans="5:8">
      <c r="E2429" s="140" t="str">
        <f t="shared" si="37"/>
        <v/>
      </c>
      <c r="F2429" s="141" t="str">
        <f>IF(ISERROR(VLOOKUP(A2429,'Cadastro-Estoque'!A:J,1,FALSE)),"",VLOOKUP(A2429,'Cadastro-Estoque'!A:J,4,FALSE))</f>
        <v/>
      </c>
      <c r="G2429" s="141" t="str">
        <f>IF(ISBLANK(A2429),"",IF(ISERROR(VLOOKUP(A2429,'Cadastro-Estoque'!A:J,1,FALSE)),"Produto não cadastrado",VLOOKUP(A2429,'Cadastro-Estoque'!A:J,2,FALSE)))</f>
        <v/>
      </c>
      <c r="H2429" s="141" t="str">
        <f>IF(ISERROR(VLOOKUP(A2429,'Cadastro-Estoque'!A:J,1,FALSE)),"",VLOOKUP(A2429,'Cadastro-Estoque'!A:J,3,FALSE))</f>
        <v/>
      </c>
    </row>
    <row r="2430" spans="5:8">
      <c r="E2430" s="140" t="str">
        <f t="shared" si="37"/>
        <v/>
      </c>
      <c r="F2430" s="141" t="str">
        <f>IF(ISERROR(VLOOKUP(A2430,'Cadastro-Estoque'!A:J,1,FALSE)),"",VLOOKUP(A2430,'Cadastro-Estoque'!A:J,4,FALSE))</f>
        <v/>
      </c>
      <c r="G2430" s="141" t="str">
        <f>IF(ISBLANK(A2430),"",IF(ISERROR(VLOOKUP(A2430,'Cadastro-Estoque'!A:J,1,FALSE)),"Produto não cadastrado",VLOOKUP(A2430,'Cadastro-Estoque'!A:J,2,FALSE)))</f>
        <v/>
      </c>
      <c r="H2430" s="141" t="str">
        <f>IF(ISERROR(VLOOKUP(A2430,'Cadastro-Estoque'!A:J,1,FALSE)),"",VLOOKUP(A2430,'Cadastro-Estoque'!A:J,3,FALSE))</f>
        <v/>
      </c>
    </row>
    <row r="2431" spans="5:8">
      <c r="E2431" s="140" t="str">
        <f t="shared" si="37"/>
        <v/>
      </c>
      <c r="F2431" s="141" t="str">
        <f>IF(ISERROR(VLOOKUP(A2431,'Cadastro-Estoque'!A:J,1,FALSE)),"",VLOOKUP(A2431,'Cadastro-Estoque'!A:J,4,FALSE))</f>
        <v/>
      </c>
      <c r="G2431" s="141" t="str">
        <f>IF(ISBLANK(A2431),"",IF(ISERROR(VLOOKUP(A2431,'Cadastro-Estoque'!A:J,1,FALSE)),"Produto não cadastrado",VLOOKUP(A2431,'Cadastro-Estoque'!A:J,2,FALSE)))</f>
        <v/>
      </c>
      <c r="H2431" s="141" t="str">
        <f>IF(ISERROR(VLOOKUP(A2431,'Cadastro-Estoque'!A:J,1,FALSE)),"",VLOOKUP(A2431,'Cadastro-Estoque'!A:J,3,FALSE))</f>
        <v/>
      </c>
    </row>
    <row r="2432" spans="5:8">
      <c r="E2432" s="140" t="str">
        <f t="shared" si="37"/>
        <v/>
      </c>
      <c r="F2432" s="141" t="str">
        <f>IF(ISERROR(VLOOKUP(A2432,'Cadastro-Estoque'!A:J,1,FALSE)),"",VLOOKUP(A2432,'Cadastro-Estoque'!A:J,4,FALSE))</f>
        <v/>
      </c>
      <c r="G2432" s="141" t="str">
        <f>IF(ISBLANK(A2432),"",IF(ISERROR(VLOOKUP(A2432,'Cadastro-Estoque'!A:J,1,FALSE)),"Produto não cadastrado",VLOOKUP(A2432,'Cadastro-Estoque'!A:J,2,FALSE)))</f>
        <v/>
      </c>
      <c r="H2432" s="141" t="str">
        <f>IF(ISERROR(VLOOKUP(A2432,'Cadastro-Estoque'!A:J,1,FALSE)),"",VLOOKUP(A2432,'Cadastro-Estoque'!A:J,3,FALSE))</f>
        <v/>
      </c>
    </row>
    <row r="2433" spans="5:8">
      <c r="E2433" s="140" t="str">
        <f t="shared" si="37"/>
        <v/>
      </c>
      <c r="F2433" s="141" t="str">
        <f>IF(ISERROR(VLOOKUP(A2433,'Cadastro-Estoque'!A:J,1,FALSE)),"",VLOOKUP(A2433,'Cadastro-Estoque'!A:J,4,FALSE))</f>
        <v/>
      </c>
      <c r="G2433" s="141" t="str">
        <f>IF(ISBLANK(A2433),"",IF(ISERROR(VLOOKUP(A2433,'Cadastro-Estoque'!A:J,1,FALSE)),"Produto não cadastrado",VLOOKUP(A2433,'Cadastro-Estoque'!A:J,2,FALSE)))</f>
        <v/>
      </c>
      <c r="H2433" s="141" t="str">
        <f>IF(ISERROR(VLOOKUP(A2433,'Cadastro-Estoque'!A:J,1,FALSE)),"",VLOOKUP(A2433,'Cadastro-Estoque'!A:J,3,FALSE))</f>
        <v/>
      </c>
    </row>
    <row r="2434" spans="5:8">
      <c r="E2434" s="140" t="str">
        <f t="shared" si="37"/>
        <v/>
      </c>
      <c r="F2434" s="141" t="str">
        <f>IF(ISERROR(VLOOKUP(A2434,'Cadastro-Estoque'!A:J,1,FALSE)),"",VLOOKUP(A2434,'Cadastro-Estoque'!A:J,4,FALSE))</f>
        <v/>
      </c>
      <c r="G2434" s="141" t="str">
        <f>IF(ISBLANK(A2434),"",IF(ISERROR(VLOOKUP(A2434,'Cadastro-Estoque'!A:J,1,FALSE)),"Produto não cadastrado",VLOOKUP(A2434,'Cadastro-Estoque'!A:J,2,FALSE)))</f>
        <v/>
      </c>
      <c r="H2434" s="141" t="str">
        <f>IF(ISERROR(VLOOKUP(A2434,'Cadastro-Estoque'!A:J,1,FALSE)),"",VLOOKUP(A2434,'Cadastro-Estoque'!A:J,3,FALSE))</f>
        <v/>
      </c>
    </row>
    <row r="2435" spans="5:8">
      <c r="E2435" s="140" t="str">
        <f t="shared" si="37"/>
        <v/>
      </c>
      <c r="F2435" s="141" t="str">
        <f>IF(ISERROR(VLOOKUP(A2435,'Cadastro-Estoque'!A:J,1,FALSE)),"",VLOOKUP(A2435,'Cadastro-Estoque'!A:J,4,FALSE))</f>
        <v/>
      </c>
      <c r="G2435" s="141" t="str">
        <f>IF(ISBLANK(A2435),"",IF(ISERROR(VLOOKUP(A2435,'Cadastro-Estoque'!A:J,1,FALSE)),"Produto não cadastrado",VLOOKUP(A2435,'Cadastro-Estoque'!A:J,2,FALSE)))</f>
        <v/>
      </c>
      <c r="H2435" s="141" t="str">
        <f>IF(ISERROR(VLOOKUP(A2435,'Cadastro-Estoque'!A:J,1,FALSE)),"",VLOOKUP(A2435,'Cadastro-Estoque'!A:J,3,FALSE))</f>
        <v/>
      </c>
    </row>
    <row r="2436" spans="5:8">
      <c r="E2436" s="140" t="str">
        <f t="shared" ref="E2436:E2499" si="38">IF(ISBLANK(A2436),"",C2436*D2436)</f>
        <v/>
      </c>
      <c r="F2436" s="141" t="str">
        <f>IF(ISERROR(VLOOKUP(A2436,'Cadastro-Estoque'!A:J,1,FALSE)),"",VLOOKUP(A2436,'Cadastro-Estoque'!A:J,4,FALSE))</f>
        <v/>
      </c>
      <c r="G2436" s="141" t="str">
        <f>IF(ISBLANK(A2436),"",IF(ISERROR(VLOOKUP(A2436,'Cadastro-Estoque'!A:J,1,FALSE)),"Produto não cadastrado",VLOOKUP(A2436,'Cadastro-Estoque'!A:J,2,FALSE)))</f>
        <v/>
      </c>
      <c r="H2436" s="141" t="str">
        <f>IF(ISERROR(VLOOKUP(A2436,'Cadastro-Estoque'!A:J,1,FALSE)),"",VLOOKUP(A2436,'Cadastro-Estoque'!A:J,3,FALSE))</f>
        <v/>
      </c>
    </row>
    <row r="2437" spans="5:8">
      <c r="E2437" s="140" t="str">
        <f t="shared" si="38"/>
        <v/>
      </c>
      <c r="F2437" s="141" t="str">
        <f>IF(ISERROR(VLOOKUP(A2437,'Cadastro-Estoque'!A:J,1,FALSE)),"",VLOOKUP(A2437,'Cadastro-Estoque'!A:J,4,FALSE))</f>
        <v/>
      </c>
      <c r="G2437" s="141" t="str">
        <f>IF(ISBLANK(A2437),"",IF(ISERROR(VLOOKUP(A2437,'Cadastro-Estoque'!A:J,1,FALSE)),"Produto não cadastrado",VLOOKUP(A2437,'Cadastro-Estoque'!A:J,2,FALSE)))</f>
        <v/>
      </c>
      <c r="H2437" s="141" t="str">
        <f>IF(ISERROR(VLOOKUP(A2437,'Cadastro-Estoque'!A:J,1,FALSE)),"",VLOOKUP(A2437,'Cadastro-Estoque'!A:J,3,FALSE))</f>
        <v/>
      </c>
    </row>
    <row r="2438" spans="5:8">
      <c r="E2438" s="140" t="str">
        <f t="shared" si="38"/>
        <v/>
      </c>
      <c r="F2438" s="141" t="str">
        <f>IF(ISERROR(VLOOKUP(A2438,'Cadastro-Estoque'!A:J,1,FALSE)),"",VLOOKUP(A2438,'Cadastro-Estoque'!A:J,4,FALSE))</f>
        <v/>
      </c>
      <c r="G2438" s="141" t="str">
        <f>IF(ISBLANK(A2438),"",IF(ISERROR(VLOOKUP(A2438,'Cadastro-Estoque'!A:J,1,FALSE)),"Produto não cadastrado",VLOOKUP(A2438,'Cadastro-Estoque'!A:J,2,FALSE)))</f>
        <v/>
      </c>
      <c r="H2438" s="141" t="str">
        <f>IF(ISERROR(VLOOKUP(A2438,'Cadastro-Estoque'!A:J,1,FALSE)),"",VLOOKUP(A2438,'Cadastro-Estoque'!A:J,3,FALSE))</f>
        <v/>
      </c>
    </row>
    <row r="2439" spans="5:8">
      <c r="E2439" s="140" t="str">
        <f t="shared" si="38"/>
        <v/>
      </c>
      <c r="F2439" s="141" t="str">
        <f>IF(ISERROR(VLOOKUP(A2439,'Cadastro-Estoque'!A:J,1,FALSE)),"",VLOOKUP(A2439,'Cadastro-Estoque'!A:J,4,FALSE))</f>
        <v/>
      </c>
      <c r="G2439" s="141" t="str">
        <f>IF(ISBLANK(A2439),"",IF(ISERROR(VLOOKUP(A2439,'Cadastro-Estoque'!A:J,1,FALSE)),"Produto não cadastrado",VLOOKUP(A2439,'Cadastro-Estoque'!A:J,2,FALSE)))</f>
        <v/>
      </c>
      <c r="H2439" s="141" t="str">
        <f>IF(ISERROR(VLOOKUP(A2439,'Cadastro-Estoque'!A:J,1,FALSE)),"",VLOOKUP(A2439,'Cadastro-Estoque'!A:J,3,FALSE))</f>
        <v/>
      </c>
    </row>
    <row r="2440" spans="5:8">
      <c r="E2440" s="140" t="str">
        <f t="shared" si="38"/>
        <v/>
      </c>
      <c r="F2440" s="141" t="str">
        <f>IF(ISERROR(VLOOKUP(A2440,'Cadastro-Estoque'!A:J,1,FALSE)),"",VLOOKUP(A2440,'Cadastro-Estoque'!A:J,4,FALSE))</f>
        <v/>
      </c>
      <c r="G2440" s="141" t="str">
        <f>IF(ISBLANK(A2440),"",IF(ISERROR(VLOOKUP(A2440,'Cadastro-Estoque'!A:J,1,FALSE)),"Produto não cadastrado",VLOOKUP(A2440,'Cadastro-Estoque'!A:J,2,FALSE)))</f>
        <v/>
      </c>
      <c r="H2440" s="141" t="str">
        <f>IF(ISERROR(VLOOKUP(A2440,'Cadastro-Estoque'!A:J,1,FALSE)),"",VLOOKUP(A2440,'Cadastro-Estoque'!A:J,3,FALSE))</f>
        <v/>
      </c>
    </row>
    <row r="2441" spans="5:8">
      <c r="E2441" s="140" t="str">
        <f t="shared" si="38"/>
        <v/>
      </c>
      <c r="F2441" s="141" t="str">
        <f>IF(ISERROR(VLOOKUP(A2441,'Cadastro-Estoque'!A:J,1,FALSE)),"",VLOOKUP(A2441,'Cadastro-Estoque'!A:J,4,FALSE))</f>
        <v/>
      </c>
      <c r="G2441" s="141" t="str">
        <f>IF(ISBLANK(A2441),"",IF(ISERROR(VLOOKUP(A2441,'Cadastro-Estoque'!A:J,1,FALSE)),"Produto não cadastrado",VLOOKUP(A2441,'Cadastro-Estoque'!A:J,2,FALSE)))</f>
        <v/>
      </c>
      <c r="H2441" s="141" t="str">
        <f>IF(ISERROR(VLOOKUP(A2441,'Cadastro-Estoque'!A:J,1,FALSE)),"",VLOOKUP(A2441,'Cadastro-Estoque'!A:J,3,FALSE))</f>
        <v/>
      </c>
    </row>
    <row r="2442" spans="5:8">
      <c r="E2442" s="140" t="str">
        <f t="shared" si="38"/>
        <v/>
      </c>
      <c r="F2442" s="141" t="str">
        <f>IF(ISERROR(VLOOKUP(A2442,'Cadastro-Estoque'!A:J,1,FALSE)),"",VLOOKUP(A2442,'Cadastro-Estoque'!A:J,4,FALSE))</f>
        <v/>
      </c>
      <c r="G2442" s="141" t="str">
        <f>IF(ISBLANK(A2442),"",IF(ISERROR(VLOOKUP(A2442,'Cadastro-Estoque'!A:J,1,FALSE)),"Produto não cadastrado",VLOOKUP(A2442,'Cadastro-Estoque'!A:J,2,FALSE)))</f>
        <v/>
      </c>
      <c r="H2442" s="141" t="str">
        <f>IF(ISERROR(VLOOKUP(A2442,'Cadastro-Estoque'!A:J,1,FALSE)),"",VLOOKUP(A2442,'Cadastro-Estoque'!A:J,3,FALSE))</f>
        <v/>
      </c>
    </row>
    <row r="2443" spans="5:8">
      <c r="E2443" s="140" t="str">
        <f t="shared" si="38"/>
        <v/>
      </c>
      <c r="F2443" s="141" t="str">
        <f>IF(ISERROR(VLOOKUP(A2443,'Cadastro-Estoque'!A:J,1,FALSE)),"",VLOOKUP(A2443,'Cadastro-Estoque'!A:J,4,FALSE))</f>
        <v/>
      </c>
      <c r="G2443" s="141" t="str">
        <f>IF(ISBLANK(A2443),"",IF(ISERROR(VLOOKUP(A2443,'Cadastro-Estoque'!A:J,1,FALSE)),"Produto não cadastrado",VLOOKUP(A2443,'Cadastro-Estoque'!A:J,2,FALSE)))</f>
        <v/>
      </c>
      <c r="H2443" s="141" t="str">
        <f>IF(ISERROR(VLOOKUP(A2443,'Cadastro-Estoque'!A:J,1,FALSE)),"",VLOOKUP(A2443,'Cadastro-Estoque'!A:J,3,FALSE))</f>
        <v/>
      </c>
    </row>
    <row r="2444" spans="5:8">
      <c r="E2444" s="140" t="str">
        <f t="shared" si="38"/>
        <v/>
      </c>
      <c r="F2444" s="141" t="str">
        <f>IF(ISERROR(VLOOKUP(A2444,'Cadastro-Estoque'!A:J,1,FALSE)),"",VLOOKUP(A2444,'Cadastro-Estoque'!A:J,4,FALSE))</f>
        <v/>
      </c>
      <c r="G2444" s="141" t="str">
        <f>IF(ISBLANK(A2444),"",IF(ISERROR(VLOOKUP(A2444,'Cadastro-Estoque'!A:J,1,FALSE)),"Produto não cadastrado",VLOOKUP(A2444,'Cadastro-Estoque'!A:J,2,FALSE)))</f>
        <v/>
      </c>
      <c r="H2444" s="141" t="str">
        <f>IF(ISERROR(VLOOKUP(A2444,'Cadastro-Estoque'!A:J,1,FALSE)),"",VLOOKUP(A2444,'Cadastro-Estoque'!A:J,3,FALSE))</f>
        <v/>
      </c>
    </row>
    <row r="2445" spans="5:8">
      <c r="E2445" s="140" t="str">
        <f t="shared" si="38"/>
        <v/>
      </c>
      <c r="F2445" s="141" t="str">
        <f>IF(ISERROR(VLOOKUP(A2445,'Cadastro-Estoque'!A:J,1,FALSE)),"",VLOOKUP(A2445,'Cadastro-Estoque'!A:J,4,FALSE))</f>
        <v/>
      </c>
      <c r="G2445" s="141" t="str">
        <f>IF(ISBLANK(A2445),"",IF(ISERROR(VLOOKUP(A2445,'Cadastro-Estoque'!A:J,1,FALSE)),"Produto não cadastrado",VLOOKUP(A2445,'Cadastro-Estoque'!A:J,2,FALSE)))</f>
        <v/>
      </c>
      <c r="H2445" s="141" t="str">
        <f>IF(ISERROR(VLOOKUP(A2445,'Cadastro-Estoque'!A:J,1,FALSE)),"",VLOOKUP(A2445,'Cadastro-Estoque'!A:J,3,FALSE))</f>
        <v/>
      </c>
    </row>
    <row r="2446" spans="5:8">
      <c r="E2446" s="140" t="str">
        <f t="shared" si="38"/>
        <v/>
      </c>
      <c r="F2446" s="141" t="str">
        <f>IF(ISERROR(VLOOKUP(A2446,'Cadastro-Estoque'!A:J,1,FALSE)),"",VLOOKUP(A2446,'Cadastro-Estoque'!A:J,4,FALSE))</f>
        <v/>
      </c>
      <c r="G2446" s="141" t="str">
        <f>IF(ISBLANK(A2446),"",IF(ISERROR(VLOOKUP(A2446,'Cadastro-Estoque'!A:J,1,FALSE)),"Produto não cadastrado",VLOOKUP(A2446,'Cadastro-Estoque'!A:J,2,FALSE)))</f>
        <v/>
      </c>
      <c r="H2446" s="141" t="str">
        <f>IF(ISERROR(VLOOKUP(A2446,'Cadastro-Estoque'!A:J,1,FALSE)),"",VLOOKUP(A2446,'Cadastro-Estoque'!A:J,3,FALSE))</f>
        <v/>
      </c>
    </row>
    <row r="2447" spans="5:8">
      <c r="E2447" s="140" t="str">
        <f t="shared" si="38"/>
        <v/>
      </c>
      <c r="F2447" s="141" t="str">
        <f>IF(ISERROR(VLOOKUP(A2447,'Cadastro-Estoque'!A:J,1,FALSE)),"",VLOOKUP(A2447,'Cadastro-Estoque'!A:J,4,FALSE))</f>
        <v/>
      </c>
      <c r="G2447" s="141" t="str">
        <f>IF(ISBLANK(A2447),"",IF(ISERROR(VLOOKUP(A2447,'Cadastro-Estoque'!A:J,1,FALSE)),"Produto não cadastrado",VLOOKUP(A2447,'Cadastro-Estoque'!A:J,2,FALSE)))</f>
        <v/>
      </c>
      <c r="H2447" s="141" t="str">
        <f>IF(ISERROR(VLOOKUP(A2447,'Cadastro-Estoque'!A:J,1,FALSE)),"",VLOOKUP(A2447,'Cadastro-Estoque'!A:J,3,FALSE))</f>
        <v/>
      </c>
    </row>
    <row r="2448" spans="5:8">
      <c r="E2448" s="140" t="str">
        <f t="shared" si="38"/>
        <v/>
      </c>
      <c r="F2448" s="141" t="str">
        <f>IF(ISERROR(VLOOKUP(A2448,'Cadastro-Estoque'!A:J,1,FALSE)),"",VLOOKUP(A2448,'Cadastro-Estoque'!A:J,4,FALSE))</f>
        <v/>
      </c>
      <c r="G2448" s="141" t="str">
        <f>IF(ISBLANK(A2448),"",IF(ISERROR(VLOOKUP(A2448,'Cadastro-Estoque'!A:J,1,FALSE)),"Produto não cadastrado",VLOOKUP(A2448,'Cadastro-Estoque'!A:J,2,FALSE)))</f>
        <v/>
      </c>
      <c r="H2448" s="141" t="str">
        <f>IF(ISERROR(VLOOKUP(A2448,'Cadastro-Estoque'!A:J,1,FALSE)),"",VLOOKUP(A2448,'Cadastro-Estoque'!A:J,3,FALSE))</f>
        <v/>
      </c>
    </row>
    <row r="2449" spans="5:8">
      <c r="E2449" s="140" t="str">
        <f t="shared" si="38"/>
        <v/>
      </c>
      <c r="F2449" s="141" t="str">
        <f>IF(ISERROR(VLOOKUP(A2449,'Cadastro-Estoque'!A:J,1,FALSE)),"",VLOOKUP(A2449,'Cadastro-Estoque'!A:J,4,FALSE))</f>
        <v/>
      </c>
      <c r="G2449" s="141" t="str">
        <f>IF(ISBLANK(A2449),"",IF(ISERROR(VLOOKUP(A2449,'Cadastro-Estoque'!A:J,1,FALSE)),"Produto não cadastrado",VLOOKUP(A2449,'Cadastro-Estoque'!A:J,2,FALSE)))</f>
        <v/>
      </c>
      <c r="H2449" s="141" t="str">
        <f>IF(ISERROR(VLOOKUP(A2449,'Cadastro-Estoque'!A:J,1,FALSE)),"",VLOOKUP(A2449,'Cadastro-Estoque'!A:J,3,FALSE))</f>
        <v/>
      </c>
    </row>
    <row r="2450" spans="5:8">
      <c r="E2450" s="140" t="str">
        <f t="shared" si="38"/>
        <v/>
      </c>
      <c r="F2450" s="141" t="str">
        <f>IF(ISERROR(VLOOKUP(A2450,'Cadastro-Estoque'!A:J,1,FALSE)),"",VLOOKUP(A2450,'Cadastro-Estoque'!A:J,4,FALSE))</f>
        <v/>
      </c>
      <c r="G2450" s="141" t="str">
        <f>IF(ISBLANK(A2450),"",IF(ISERROR(VLOOKUP(A2450,'Cadastro-Estoque'!A:J,1,FALSE)),"Produto não cadastrado",VLOOKUP(A2450,'Cadastro-Estoque'!A:J,2,FALSE)))</f>
        <v/>
      </c>
      <c r="H2450" s="141" t="str">
        <f>IF(ISERROR(VLOOKUP(A2450,'Cadastro-Estoque'!A:J,1,FALSE)),"",VLOOKUP(A2450,'Cadastro-Estoque'!A:J,3,FALSE))</f>
        <v/>
      </c>
    </row>
    <row r="2451" spans="5:8">
      <c r="E2451" s="140" t="str">
        <f t="shared" si="38"/>
        <v/>
      </c>
      <c r="F2451" s="141" t="str">
        <f>IF(ISERROR(VLOOKUP(A2451,'Cadastro-Estoque'!A:J,1,FALSE)),"",VLOOKUP(A2451,'Cadastro-Estoque'!A:J,4,FALSE))</f>
        <v/>
      </c>
      <c r="G2451" s="141" t="str">
        <f>IF(ISBLANK(A2451),"",IF(ISERROR(VLOOKUP(A2451,'Cadastro-Estoque'!A:J,1,FALSE)),"Produto não cadastrado",VLOOKUP(A2451,'Cadastro-Estoque'!A:J,2,FALSE)))</f>
        <v/>
      </c>
      <c r="H2451" s="141" t="str">
        <f>IF(ISERROR(VLOOKUP(A2451,'Cadastro-Estoque'!A:J,1,FALSE)),"",VLOOKUP(A2451,'Cadastro-Estoque'!A:J,3,FALSE))</f>
        <v/>
      </c>
    </row>
    <row r="2452" spans="5:8">
      <c r="E2452" s="140" t="str">
        <f t="shared" si="38"/>
        <v/>
      </c>
      <c r="F2452" s="141" t="str">
        <f>IF(ISERROR(VLOOKUP(A2452,'Cadastro-Estoque'!A:J,1,FALSE)),"",VLOOKUP(A2452,'Cadastro-Estoque'!A:J,4,FALSE))</f>
        <v/>
      </c>
      <c r="G2452" s="141" t="str">
        <f>IF(ISBLANK(A2452),"",IF(ISERROR(VLOOKUP(A2452,'Cadastro-Estoque'!A:J,1,FALSE)),"Produto não cadastrado",VLOOKUP(A2452,'Cadastro-Estoque'!A:J,2,FALSE)))</f>
        <v/>
      </c>
      <c r="H2452" s="141" t="str">
        <f>IF(ISERROR(VLOOKUP(A2452,'Cadastro-Estoque'!A:J,1,FALSE)),"",VLOOKUP(A2452,'Cadastro-Estoque'!A:J,3,FALSE))</f>
        <v/>
      </c>
    </row>
    <row r="2453" spans="5:8">
      <c r="E2453" s="140" t="str">
        <f t="shared" si="38"/>
        <v/>
      </c>
      <c r="F2453" s="141" t="str">
        <f>IF(ISERROR(VLOOKUP(A2453,'Cadastro-Estoque'!A:J,1,FALSE)),"",VLOOKUP(A2453,'Cadastro-Estoque'!A:J,4,FALSE))</f>
        <v/>
      </c>
      <c r="G2453" s="141" t="str">
        <f>IF(ISBLANK(A2453),"",IF(ISERROR(VLOOKUP(A2453,'Cadastro-Estoque'!A:J,1,FALSE)),"Produto não cadastrado",VLOOKUP(A2453,'Cadastro-Estoque'!A:J,2,FALSE)))</f>
        <v/>
      </c>
      <c r="H2453" s="141" t="str">
        <f>IF(ISERROR(VLOOKUP(A2453,'Cadastro-Estoque'!A:J,1,FALSE)),"",VLOOKUP(A2453,'Cadastro-Estoque'!A:J,3,FALSE))</f>
        <v/>
      </c>
    </row>
    <row r="2454" spans="5:8">
      <c r="E2454" s="140" t="str">
        <f t="shared" si="38"/>
        <v/>
      </c>
      <c r="F2454" s="141" t="str">
        <f>IF(ISERROR(VLOOKUP(A2454,'Cadastro-Estoque'!A:J,1,FALSE)),"",VLOOKUP(A2454,'Cadastro-Estoque'!A:J,4,FALSE))</f>
        <v/>
      </c>
      <c r="G2454" s="141" t="str">
        <f>IF(ISBLANK(A2454),"",IF(ISERROR(VLOOKUP(A2454,'Cadastro-Estoque'!A:J,1,FALSE)),"Produto não cadastrado",VLOOKUP(A2454,'Cadastro-Estoque'!A:J,2,FALSE)))</f>
        <v/>
      </c>
      <c r="H2454" s="141" t="str">
        <f>IF(ISERROR(VLOOKUP(A2454,'Cadastro-Estoque'!A:J,1,FALSE)),"",VLOOKUP(A2454,'Cadastro-Estoque'!A:J,3,FALSE))</f>
        <v/>
      </c>
    </row>
    <row r="2455" spans="5:8">
      <c r="E2455" s="140" t="str">
        <f t="shared" si="38"/>
        <v/>
      </c>
      <c r="F2455" s="141" t="str">
        <f>IF(ISERROR(VLOOKUP(A2455,'Cadastro-Estoque'!A:J,1,FALSE)),"",VLOOKUP(A2455,'Cadastro-Estoque'!A:J,4,FALSE))</f>
        <v/>
      </c>
      <c r="G2455" s="141" t="str">
        <f>IF(ISBLANK(A2455),"",IF(ISERROR(VLOOKUP(A2455,'Cadastro-Estoque'!A:J,1,FALSE)),"Produto não cadastrado",VLOOKUP(A2455,'Cadastro-Estoque'!A:J,2,FALSE)))</f>
        <v/>
      </c>
      <c r="H2455" s="141" t="str">
        <f>IF(ISERROR(VLOOKUP(A2455,'Cadastro-Estoque'!A:J,1,FALSE)),"",VLOOKUP(A2455,'Cadastro-Estoque'!A:J,3,FALSE))</f>
        <v/>
      </c>
    </row>
    <row r="2456" spans="5:8">
      <c r="E2456" s="140" t="str">
        <f t="shared" si="38"/>
        <v/>
      </c>
      <c r="F2456" s="141" t="str">
        <f>IF(ISERROR(VLOOKUP(A2456,'Cadastro-Estoque'!A:J,1,FALSE)),"",VLOOKUP(A2456,'Cadastro-Estoque'!A:J,4,FALSE))</f>
        <v/>
      </c>
      <c r="G2456" s="141" t="str">
        <f>IF(ISBLANK(A2456),"",IF(ISERROR(VLOOKUP(A2456,'Cadastro-Estoque'!A:J,1,FALSE)),"Produto não cadastrado",VLOOKUP(A2456,'Cadastro-Estoque'!A:J,2,FALSE)))</f>
        <v/>
      </c>
      <c r="H2456" s="141" t="str">
        <f>IF(ISERROR(VLOOKUP(A2456,'Cadastro-Estoque'!A:J,1,FALSE)),"",VLOOKUP(A2456,'Cadastro-Estoque'!A:J,3,FALSE))</f>
        <v/>
      </c>
    </row>
    <row r="2457" spans="5:8">
      <c r="E2457" s="140" t="str">
        <f t="shared" si="38"/>
        <v/>
      </c>
      <c r="F2457" s="141" t="str">
        <f>IF(ISERROR(VLOOKUP(A2457,'Cadastro-Estoque'!A:J,1,FALSE)),"",VLOOKUP(A2457,'Cadastro-Estoque'!A:J,4,FALSE))</f>
        <v/>
      </c>
      <c r="G2457" s="141" t="str">
        <f>IF(ISBLANK(A2457),"",IF(ISERROR(VLOOKUP(A2457,'Cadastro-Estoque'!A:J,1,FALSE)),"Produto não cadastrado",VLOOKUP(A2457,'Cadastro-Estoque'!A:J,2,FALSE)))</f>
        <v/>
      </c>
      <c r="H2457" s="141" t="str">
        <f>IF(ISERROR(VLOOKUP(A2457,'Cadastro-Estoque'!A:J,1,FALSE)),"",VLOOKUP(A2457,'Cadastro-Estoque'!A:J,3,FALSE))</f>
        <v/>
      </c>
    </row>
    <row r="2458" spans="5:8">
      <c r="E2458" s="140" t="str">
        <f t="shared" si="38"/>
        <v/>
      </c>
      <c r="F2458" s="141" t="str">
        <f>IF(ISERROR(VLOOKUP(A2458,'Cadastro-Estoque'!A:J,1,FALSE)),"",VLOOKUP(A2458,'Cadastro-Estoque'!A:J,4,FALSE))</f>
        <v/>
      </c>
      <c r="G2458" s="141" t="str">
        <f>IF(ISBLANK(A2458),"",IF(ISERROR(VLOOKUP(A2458,'Cadastro-Estoque'!A:J,1,FALSE)),"Produto não cadastrado",VLOOKUP(A2458,'Cadastro-Estoque'!A:J,2,FALSE)))</f>
        <v/>
      </c>
      <c r="H2458" s="141" t="str">
        <f>IF(ISERROR(VLOOKUP(A2458,'Cadastro-Estoque'!A:J,1,FALSE)),"",VLOOKUP(A2458,'Cadastro-Estoque'!A:J,3,FALSE))</f>
        <v/>
      </c>
    </row>
    <row r="2459" spans="5:8">
      <c r="E2459" s="140" t="str">
        <f t="shared" si="38"/>
        <v/>
      </c>
      <c r="F2459" s="141" t="str">
        <f>IF(ISERROR(VLOOKUP(A2459,'Cadastro-Estoque'!A:J,1,FALSE)),"",VLOOKUP(A2459,'Cadastro-Estoque'!A:J,4,FALSE))</f>
        <v/>
      </c>
      <c r="G2459" s="141" t="str">
        <f>IF(ISBLANK(A2459),"",IF(ISERROR(VLOOKUP(A2459,'Cadastro-Estoque'!A:J,1,FALSE)),"Produto não cadastrado",VLOOKUP(A2459,'Cadastro-Estoque'!A:J,2,FALSE)))</f>
        <v/>
      </c>
      <c r="H2459" s="141" t="str">
        <f>IF(ISERROR(VLOOKUP(A2459,'Cadastro-Estoque'!A:J,1,FALSE)),"",VLOOKUP(A2459,'Cadastro-Estoque'!A:J,3,FALSE))</f>
        <v/>
      </c>
    </row>
    <row r="2460" spans="5:8">
      <c r="E2460" s="140" t="str">
        <f t="shared" si="38"/>
        <v/>
      </c>
      <c r="F2460" s="141" t="str">
        <f>IF(ISERROR(VLOOKUP(A2460,'Cadastro-Estoque'!A:J,1,FALSE)),"",VLOOKUP(A2460,'Cadastro-Estoque'!A:J,4,FALSE))</f>
        <v/>
      </c>
      <c r="G2460" s="141" t="str">
        <f>IF(ISBLANK(A2460),"",IF(ISERROR(VLOOKUP(A2460,'Cadastro-Estoque'!A:J,1,FALSE)),"Produto não cadastrado",VLOOKUP(A2460,'Cadastro-Estoque'!A:J,2,FALSE)))</f>
        <v/>
      </c>
      <c r="H2460" s="141" t="str">
        <f>IF(ISERROR(VLOOKUP(A2460,'Cadastro-Estoque'!A:J,1,FALSE)),"",VLOOKUP(A2460,'Cadastro-Estoque'!A:J,3,FALSE))</f>
        <v/>
      </c>
    </row>
    <row r="2461" spans="5:8">
      <c r="E2461" s="140" t="str">
        <f t="shared" si="38"/>
        <v/>
      </c>
      <c r="F2461" s="141" t="str">
        <f>IF(ISERROR(VLOOKUP(A2461,'Cadastro-Estoque'!A:J,1,FALSE)),"",VLOOKUP(A2461,'Cadastro-Estoque'!A:J,4,FALSE))</f>
        <v/>
      </c>
      <c r="G2461" s="141" t="str">
        <f>IF(ISBLANK(A2461),"",IF(ISERROR(VLOOKUP(A2461,'Cadastro-Estoque'!A:J,1,FALSE)),"Produto não cadastrado",VLOOKUP(A2461,'Cadastro-Estoque'!A:J,2,FALSE)))</f>
        <v/>
      </c>
      <c r="H2461" s="141" t="str">
        <f>IF(ISERROR(VLOOKUP(A2461,'Cadastro-Estoque'!A:J,1,FALSE)),"",VLOOKUP(A2461,'Cadastro-Estoque'!A:J,3,FALSE))</f>
        <v/>
      </c>
    </row>
    <row r="2462" spans="5:8">
      <c r="E2462" s="140" t="str">
        <f t="shared" si="38"/>
        <v/>
      </c>
      <c r="F2462" s="141" t="str">
        <f>IF(ISERROR(VLOOKUP(A2462,'Cadastro-Estoque'!A:J,1,FALSE)),"",VLOOKUP(A2462,'Cadastro-Estoque'!A:J,4,FALSE))</f>
        <v/>
      </c>
      <c r="G2462" s="141" t="str">
        <f>IF(ISBLANK(A2462),"",IF(ISERROR(VLOOKUP(A2462,'Cadastro-Estoque'!A:J,1,FALSE)),"Produto não cadastrado",VLOOKUP(A2462,'Cadastro-Estoque'!A:J,2,FALSE)))</f>
        <v/>
      </c>
      <c r="H2462" s="141" t="str">
        <f>IF(ISERROR(VLOOKUP(A2462,'Cadastro-Estoque'!A:J,1,FALSE)),"",VLOOKUP(A2462,'Cadastro-Estoque'!A:J,3,FALSE))</f>
        <v/>
      </c>
    </row>
    <row r="2463" spans="5:8">
      <c r="E2463" s="140" t="str">
        <f t="shared" si="38"/>
        <v/>
      </c>
      <c r="F2463" s="141" t="str">
        <f>IF(ISERROR(VLOOKUP(A2463,'Cadastro-Estoque'!A:J,1,FALSE)),"",VLOOKUP(A2463,'Cadastro-Estoque'!A:J,4,FALSE))</f>
        <v/>
      </c>
      <c r="G2463" s="141" t="str">
        <f>IF(ISBLANK(A2463),"",IF(ISERROR(VLOOKUP(A2463,'Cadastro-Estoque'!A:J,1,FALSE)),"Produto não cadastrado",VLOOKUP(A2463,'Cadastro-Estoque'!A:J,2,FALSE)))</f>
        <v/>
      </c>
      <c r="H2463" s="141" t="str">
        <f>IF(ISERROR(VLOOKUP(A2463,'Cadastro-Estoque'!A:J,1,FALSE)),"",VLOOKUP(A2463,'Cadastro-Estoque'!A:J,3,FALSE))</f>
        <v/>
      </c>
    </row>
    <row r="2464" spans="5:8">
      <c r="E2464" s="140" t="str">
        <f t="shared" si="38"/>
        <v/>
      </c>
      <c r="F2464" s="141" t="str">
        <f>IF(ISERROR(VLOOKUP(A2464,'Cadastro-Estoque'!A:J,1,FALSE)),"",VLOOKUP(A2464,'Cadastro-Estoque'!A:J,4,FALSE))</f>
        <v/>
      </c>
      <c r="G2464" s="141" t="str">
        <f>IF(ISBLANK(A2464),"",IF(ISERROR(VLOOKUP(A2464,'Cadastro-Estoque'!A:J,1,FALSE)),"Produto não cadastrado",VLOOKUP(A2464,'Cadastro-Estoque'!A:J,2,FALSE)))</f>
        <v/>
      </c>
      <c r="H2464" s="141" t="str">
        <f>IF(ISERROR(VLOOKUP(A2464,'Cadastro-Estoque'!A:J,1,FALSE)),"",VLOOKUP(A2464,'Cadastro-Estoque'!A:J,3,FALSE))</f>
        <v/>
      </c>
    </row>
    <row r="2465" spans="5:8">
      <c r="E2465" s="140" t="str">
        <f t="shared" si="38"/>
        <v/>
      </c>
      <c r="F2465" s="141" t="str">
        <f>IF(ISERROR(VLOOKUP(A2465,'Cadastro-Estoque'!A:J,1,FALSE)),"",VLOOKUP(A2465,'Cadastro-Estoque'!A:J,4,FALSE))</f>
        <v/>
      </c>
      <c r="G2465" s="141" t="str">
        <f>IF(ISBLANK(A2465),"",IF(ISERROR(VLOOKUP(A2465,'Cadastro-Estoque'!A:J,1,FALSE)),"Produto não cadastrado",VLOOKUP(A2465,'Cadastro-Estoque'!A:J,2,FALSE)))</f>
        <v/>
      </c>
      <c r="H2465" s="141" t="str">
        <f>IF(ISERROR(VLOOKUP(A2465,'Cadastro-Estoque'!A:J,1,FALSE)),"",VLOOKUP(A2465,'Cadastro-Estoque'!A:J,3,FALSE))</f>
        <v/>
      </c>
    </row>
    <row r="2466" spans="5:8">
      <c r="E2466" s="140" t="str">
        <f t="shared" si="38"/>
        <v/>
      </c>
      <c r="F2466" s="141" t="str">
        <f>IF(ISERROR(VLOOKUP(A2466,'Cadastro-Estoque'!A:J,1,FALSE)),"",VLOOKUP(A2466,'Cadastro-Estoque'!A:J,4,FALSE))</f>
        <v/>
      </c>
      <c r="G2466" s="141" t="str">
        <f>IF(ISBLANK(A2466),"",IF(ISERROR(VLOOKUP(A2466,'Cadastro-Estoque'!A:J,1,FALSE)),"Produto não cadastrado",VLOOKUP(A2466,'Cadastro-Estoque'!A:J,2,FALSE)))</f>
        <v/>
      </c>
      <c r="H2466" s="141" t="str">
        <f>IF(ISERROR(VLOOKUP(A2466,'Cadastro-Estoque'!A:J,1,FALSE)),"",VLOOKUP(A2466,'Cadastro-Estoque'!A:J,3,FALSE))</f>
        <v/>
      </c>
    </row>
    <row r="2467" spans="5:8">
      <c r="E2467" s="140" t="str">
        <f t="shared" si="38"/>
        <v/>
      </c>
      <c r="F2467" s="141" t="str">
        <f>IF(ISERROR(VLOOKUP(A2467,'Cadastro-Estoque'!A:J,1,FALSE)),"",VLOOKUP(A2467,'Cadastro-Estoque'!A:J,4,FALSE))</f>
        <v/>
      </c>
      <c r="G2467" s="141" t="str">
        <f>IF(ISBLANK(A2467),"",IF(ISERROR(VLOOKUP(A2467,'Cadastro-Estoque'!A:J,1,FALSE)),"Produto não cadastrado",VLOOKUP(A2467,'Cadastro-Estoque'!A:J,2,FALSE)))</f>
        <v/>
      </c>
      <c r="H2467" s="141" t="str">
        <f>IF(ISERROR(VLOOKUP(A2467,'Cadastro-Estoque'!A:J,1,FALSE)),"",VLOOKUP(A2467,'Cadastro-Estoque'!A:J,3,FALSE))</f>
        <v/>
      </c>
    </row>
    <row r="2468" spans="5:8">
      <c r="E2468" s="140" t="str">
        <f t="shared" si="38"/>
        <v/>
      </c>
      <c r="F2468" s="141" t="str">
        <f>IF(ISERROR(VLOOKUP(A2468,'Cadastro-Estoque'!A:J,1,FALSE)),"",VLOOKUP(A2468,'Cadastro-Estoque'!A:J,4,FALSE))</f>
        <v/>
      </c>
      <c r="G2468" s="141" t="str">
        <f>IF(ISBLANK(A2468),"",IF(ISERROR(VLOOKUP(A2468,'Cadastro-Estoque'!A:J,1,FALSE)),"Produto não cadastrado",VLOOKUP(A2468,'Cadastro-Estoque'!A:J,2,FALSE)))</f>
        <v/>
      </c>
      <c r="H2468" s="141" t="str">
        <f>IF(ISERROR(VLOOKUP(A2468,'Cadastro-Estoque'!A:J,1,FALSE)),"",VLOOKUP(A2468,'Cadastro-Estoque'!A:J,3,FALSE))</f>
        <v/>
      </c>
    </row>
    <row r="2469" spans="5:8">
      <c r="E2469" s="140" t="str">
        <f t="shared" si="38"/>
        <v/>
      </c>
      <c r="F2469" s="141" t="str">
        <f>IF(ISERROR(VLOOKUP(A2469,'Cadastro-Estoque'!A:J,1,FALSE)),"",VLOOKUP(A2469,'Cadastro-Estoque'!A:J,4,FALSE))</f>
        <v/>
      </c>
      <c r="G2469" s="141" t="str">
        <f>IF(ISBLANK(A2469),"",IF(ISERROR(VLOOKUP(A2469,'Cadastro-Estoque'!A:J,1,FALSE)),"Produto não cadastrado",VLOOKUP(A2469,'Cadastro-Estoque'!A:J,2,FALSE)))</f>
        <v/>
      </c>
      <c r="H2469" s="141" t="str">
        <f>IF(ISERROR(VLOOKUP(A2469,'Cadastro-Estoque'!A:J,1,FALSE)),"",VLOOKUP(A2469,'Cadastro-Estoque'!A:J,3,FALSE))</f>
        <v/>
      </c>
    </row>
    <row r="2470" spans="5:8">
      <c r="E2470" s="140" t="str">
        <f t="shared" si="38"/>
        <v/>
      </c>
      <c r="F2470" s="141" t="str">
        <f>IF(ISERROR(VLOOKUP(A2470,'Cadastro-Estoque'!A:J,1,FALSE)),"",VLOOKUP(A2470,'Cadastro-Estoque'!A:J,4,FALSE))</f>
        <v/>
      </c>
      <c r="G2470" s="141" t="str">
        <f>IF(ISBLANK(A2470),"",IF(ISERROR(VLOOKUP(A2470,'Cadastro-Estoque'!A:J,1,FALSE)),"Produto não cadastrado",VLOOKUP(A2470,'Cadastro-Estoque'!A:J,2,FALSE)))</f>
        <v/>
      </c>
      <c r="H2470" s="141" t="str">
        <f>IF(ISERROR(VLOOKUP(A2470,'Cadastro-Estoque'!A:J,1,FALSE)),"",VLOOKUP(A2470,'Cadastro-Estoque'!A:J,3,FALSE))</f>
        <v/>
      </c>
    </row>
    <row r="2471" spans="5:8">
      <c r="E2471" s="140" t="str">
        <f t="shared" si="38"/>
        <v/>
      </c>
      <c r="F2471" s="141" t="str">
        <f>IF(ISERROR(VLOOKUP(A2471,'Cadastro-Estoque'!A:J,1,FALSE)),"",VLOOKUP(A2471,'Cadastro-Estoque'!A:J,4,FALSE))</f>
        <v/>
      </c>
      <c r="G2471" s="141" t="str">
        <f>IF(ISBLANK(A2471),"",IF(ISERROR(VLOOKUP(A2471,'Cadastro-Estoque'!A:J,1,FALSE)),"Produto não cadastrado",VLOOKUP(A2471,'Cadastro-Estoque'!A:J,2,FALSE)))</f>
        <v/>
      </c>
      <c r="H2471" s="141" t="str">
        <f>IF(ISERROR(VLOOKUP(A2471,'Cadastro-Estoque'!A:J,1,FALSE)),"",VLOOKUP(A2471,'Cadastro-Estoque'!A:J,3,FALSE))</f>
        <v/>
      </c>
    </row>
    <row r="2472" spans="5:8">
      <c r="E2472" s="140" t="str">
        <f t="shared" si="38"/>
        <v/>
      </c>
      <c r="F2472" s="141" t="str">
        <f>IF(ISERROR(VLOOKUP(A2472,'Cadastro-Estoque'!A:J,1,FALSE)),"",VLOOKUP(A2472,'Cadastro-Estoque'!A:J,4,FALSE))</f>
        <v/>
      </c>
      <c r="G2472" s="141" t="str">
        <f>IF(ISBLANK(A2472),"",IF(ISERROR(VLOOKUP(A2472,'Cadastro-Estoque'!A:J,1,FALSE)),"Produto não cadastrado",VLOOKUP(A2472,'Cadastro-Estoque'!A:J,2,FALSE)))</f>
        <v/>
      </c>
      <c r="H2472" s="141" t="str">
        <f>IF(ISERROR(VLOOKUP(A2472,'Cadastro-Estoque'!A:J,1,FALSE)),"",VLOOKUP(A2472,'Cadastro-Estoque'!A:J,3,FALSE))</f>
        <v/>
      </c>
    </row>
    <row r="2473" spans="5:8">
      <c r="E2473" s="140" t="str">
        <f t="shared" si="38"/>
        <v/>
      </c>
      <c r="F2473" s="141" t="str">
        <f>IF(ISERROR(VLOOKUP(A2473,'Cadastro-Estoque'!A:J,1,FALSE)),"",VLOOKUP(A2473,'Cadastro-Estoque'!A:J,4,FALSE))</f>
        <v/>
      </c>
      <c r="G2473" s="141" t="str">
        <f>IF(ISBLANK(A2473),"",IF(ISERROR(VLOOKUP(A2473,'Cadastro-Estoque'!A:J,1,FALSE)),"Produto não cadastrado",VLOOKUP(A2473,'Cadastro-Estoque'!A:J,2,FALSE)))</f>
        <v/>
      </c>
      <c r="H2473" s="141" t="str">
        <f>IF(ISERROR(VLOOKUP(A2473,'Cadastro-Estoque'!A:J,1,FALSE)),"",VLOOKUP(A2473,'Cadastro-Estoque'!A:J,3,FALSE))</f>
        <v/>
      </c>
    </row>
    <row r="2474" spans="5:8">
      <c r="E2474" s="140" t="str">
        <f t="shared" si="38"/>
        <v/>
      </c>
      <c r="F2474" s="141" t="str">
        <f>IF(ISERROR(VLOOKUP(A2474,'Cadastro-Estoque'!A:J,1,FALSE)),"",VLOOKUP(A2474,'Cadastro-Estoque'!A:J,4,FALSE))</f>
        <v/>
      </c>
      <c r="G2474" s="141" t="str">
        <f>IF(ISBLANK(A2474),"",IF(ISERROR(VLOOKUP(A2474,'Cadastro-Estoque'!A:J,1,FALSE)),"Produto não cadastrado",VLOOKUP(A2474,'Cadastro-Estoque'!A:J,2,FALSE)))</f>
        <v/>
      </c>
      <c r="H2474" s="141" t="str">
        <f>IF(ISERROR(VLOOKUP(A2474,'Cadastro-Estoque'!A:J,1,FALSE)),"",VLOOKUP(A2474,'Cadastro-Estoque'!A:J,3,FALSE))</f>
        <v/>
      </c>
    </row>
    <row r="2475" spans="5:8">
      <c r="E2475" s="140" t="str">
        <f t="shared" si="38"/>
        <v/>
      </c>
      <c r="F2475" s="141" t="str">
        <f>IF(ISERROR(VLOOKUP(A2475,'Cadastro-Estoque'!A:J,1,FALSE)),"",VLOOKUP(A2475,'Cadastro-Estoque'!A:J,4,FALSE))</f>
        <v/>
      </c>
      <c r="G2475" s="141" t="str">
        <f>IF(ISBLANK(A2475),"",IF(ISERROR(VLOOKUP(A2475,'Cadastro-Estoque'!A:J,1,FALSE)),"Produto não cadastrado",VLOOKUP(A2475,'Cadastro-Estoque'!A:J,2,FALSE)))</f>
        <v/>
      </c>
      <c r="H2475" s="141" t="str">
        <f>IF(ISERROR(VLOOKUP(A2475,'Cadastro-Estoque'!A:J,1,FALSE)),"",VLOOKUP(A2475,'Cadastro-Estoque'!A:J,3,FALSE))</f>
        <v/>
      </c>
    </row>
    <row r="2476" spans="5:8">
      <c r="E2476" s="140" t="str">
        <f t="shared" si="38"/>
        <v/>
      </c>
      <c r="F2476" s="141" t="str">
        <f>IF(ISERROR(VLOOKUP(A2476,'Cadastro-Estoque'!A:J,1,FALSE)),"",VLOOKUP(A2476,'Cadastro-Estoque'!A:J,4,FALSE))</f>
        <v/>
      </c>
      <c r="G2476" s="141" t="str">
        <f>IF(ISBLANK(A2476),"",IF(ISERROR(VLOOKUP(A2476,'Cadastro-Estoque'!A:J,1,FALSE)),"Produto não cadastrado",VLOOKUP(A2476,'Cadastro-Estoque'!A:J,2,FALSE)))</f>
        <v/>
      </c>
      <c r="H2476" s="141" t="str">
        <f>IF(ISERROR(VLOOKUP(A2476,'Cadastro-Estoque'!A:J,1,FALSE)),"",VLOOKUP(A2476,'Cadastro-Estoque'!A:J,3,FALSE))</f>
        <v/>
      </c>
    </row>
    <row r="2477" spans="5:8">
      <c r="E2477" s="140" t="str">
        <f t="shared" si="38"/>
        <v/>
      </c>
      <c r="F2477" s="141" t="str">
        <f>IF(ISERROR(VLOOKUP(A2477,'Cadastro-Estoque'!A:J,1,FALSE)),"",VLOOKUP(A2477,'Cadastro-Estoque'!A:J,4,FALSE))</f>
        <v/>
      </c>
      <c r="G2477" s="141" t="str">
        <f>IF(ISBLANK(A2477),"",IF(ISERROR(VLOOKUP(A2477,'Cadastro-Estoque'!A:J,1,FALSE)),"Produto não cadastrado",VLOOKUP(A2477,'Cadastro-Estoque'!A:J,2,FALSE)))</f>
        <v/>
      </c>
      <c r="H2477" s="141" t="str">
        <f>IF(ISERROR(VLOOKUP(A2477,'Cadastro-Estoque'!A:J,1,FALSE)),"",VLOOKUP(A2477,'Cadastro-Estoque'!A:J,3,FALSE))</f>
        <v/>
      </c>
    </row>
    <row r="2478" spans="5:8">
      <c r="E2478" s="140" t="str">
        <f t="shared" si="38"/>
        <v/>
      </c>
      <c r="F2478" s="141" t="str">
        <f>IF(ISERROR(VLOOKUP(A2478,'Cadastro-Estoque'!A:J,1,FALSE)),"",VLOOKUP(A2478,'Cadastro-Estoque'!A:J,4,FALSE))</f>
        <v/>
      </c>
      <c r="G2478" s="141" t="str">
        <f>IF(ISBLANK(A2478),"",IF(ISERROR(VLOOKUP(A2478,'Cadastro-Estoque'!A:J,1,FALSE)),"Produto não cadastrado",VLOOKUP(A2478,'Cadastro-Estoque'!A:J,2,FALSE)))</f>
        <v/>
      </c>
      <c r="H2478" s="141" t="str">
        <f>IF(ISERROR(VLOOKUP(A2478,'Cadastro-Estoque'!A:J,1,FALSE)),"",VLOOKUP(A2478,'Cadastro-Estoque'!A:J,3,FALSE))</f>
        <v/>
      </c>
    </row>
    <row r="2479" spans="5:8">
      <c r="E2479" s="140" t="str">
        <f t="shared" si="38"/>
        <v/>
      </c>
      <c r="F2479" s="141" t="str">
        <f>IF(ISERROR(VLOOKUP(A2479,'Cadastro-Estoque'!A:J,1,FALSE)),"",VLOOKUP(A2479,'Cadastro-Estoque'!A:J,4,FALSE))</f>
        <v/>
      </c>
      <c r="G2479" s="141" t="str">
        <f>IF(ISBLANK(A2479),"",IF(ISERROR(VLOOKUP(A2479,'Cadastro-Estoque'!A:J,1,FALSE)),"Produto não cadastrado",VLOOKUP(A2479,'Cadastro-Estoque'!A:J,2,FALSE)))</f>
        <v/>
      </c>
      <c r="H2479" s="141" t="str">
        <f>IF(ISERROR(VLOOKUP(A2479,'Cadastro-Estoque'!A:J,1,FALSE)),"",VLOOKUP(A2479,'Cadastro-Estoque'!A:J,3,FALSE))</f>
        <v/>
      </c>
    </row>
    <row r="2480" spans="5:8">
      <c r="E2480" s="140" t="str">
        <f t="shared" si="38"/>
        <v/>
      </c>
      <c r="F2480" s="141" t="str">
        <f>IF(ISERROR(VLOOKUP(A2480,'Cadastro-Estoque'!A:J,1,FALSE)),"",VLOOKUP(A2480,'Cadastro-Estoque'!A:J,4,FALSE))</f>
        <v/>
      </c>
      <c r="G2480" s="141" t="str">
        <f>IF(ISBLANK(A2480),"",IF(ISERROR(VLOOKUP(A2480,'Cadastro-Estoque'!A:J,1,FALSE)),"Produto não cadastrado",VLOOKUP(A2480,'Cadastro-Estoque'!A:J,2,FALSE)))</f>
        <v/>
      </c>
      <c r="H2480" s="141" t="str">
        <f>IF(ISERROR(VLOOKUP(A2480,'Cadastro-Estoque'!A:J,1,FALSE)),"",VLOOKUP(A2480,'Cadastro-Estoque'!A:J,3,FALSE))</f>
        <v/>
      </c>
    </row>
    <row r="2481" spans="5:8">
      <c r="E2481" s="140" t="str">
        <f t="shared" si="38"/>
        <v/>
      </c>
      <c r="F2481" s="141" t="str">
        <f>IF(ISERROR(VLOOKUP(A2481,'Cadastro-Estoque'!A:J,1,FALSE)),"",VLOOKUP(A2481,'Cadastro-Estoque'!A:J,4,FALSE))</f>
        <v/>
      </c>
      <c r="G2481" s="141" t="str">
        <f>IF(ISBLANK(A2481),"",IF(ISERROR(VLOOKUP(A2481,'Cadastro-Estoque'!A:J,1,FALSE)),"Produto não cadastrado",VLOOKUP(A2481,'Cadastro-Estoque'!A:J,2,FALSE)))</f>
        <v/>
      </c>
      <c r="H2481" s="141" t="str">
        <f>IF(ISERROR(VLOOKUP(A2481,'Cadastro-Estoque'!A:J,1,FALSE)),"",VLOOKUP(A2481,'Cadastro-Estoque'!A:J,3,FALSE))</f>
        <v/>
      </c>
    </row>
    <row r="2482" spans="5:8">
      <c r="E2482" s="140" t="str">
        <f t="shared" si="38"/>
        <v/>
      </c>
      <c r="F2482" s="141" t="str">
        <f>IF(ISERROR(VLOOKUP(A2482,'Cadastro-Estoque'!A:J,1,FALSE)),"",VLOOKUP(A2482,'Cadastro-Estoque'!A:J,4,FALSE))</f>
        <v/>
      </c>
      <c r="G2482" s="141" t="str">
        <f>IF(ISBLANK(A2482),"",IF(ISERROR(VLOOKUP(A2482,'Cadastro-Estoque'!A:J,1,FALSE)),"Produto não cadastrado",VLOOKUP(A2482,'Cadastro-Estoque'!A:J,2,FALSE)))</f>
        <v/>
      </c>
      <c r="H2482" s="141" t="str">
        <f>IF(ISERROR(VLOOKUP(A2482,'Cadastro-Estoque'!A:J,1,FALSE)),"",VLOOKUP(A2482,'Cadastro-Estoque'!A:J,3,FALSE))</f>
        <v/>
      </c>
    </row>
    <row r="2483" spans="5:8">
      <c r="E2483" s="140" t="str">
        <f t="shared" si="38"/>
        <v/>
      </c>
      <c r="F2483" s="141" t="str">
        <f>IF(ISERROR(VLOOKUP(A2483,'Cadastro-Estoque'!A:J,1,FALSE)),"",VLOOKUP(A2483,'Cadastro-Estoque'!A:J,4,FALSE))</f>
        <v/>
      </c>
      <c r="G2483" s="141" t="str">
        <f>IF(ISBLANK(A2483),"",IF(ISERROR(VLOOKUP(A2483,'Cadastro-Estoque'!A:J,1,FALSE)),"Produto não cadastrado",VLOOKUP(A2483,'Cadastro-Estoque'!A:J,2,FALSE)))</f>
        <v/>
      </c>
      <c r="H2483" s="141" t="str">
        <f>IF(ISERROR(VLOOKUP(A2483,'Cadastro-Estoque'!A:J,1,FALSE)),"",VLOOKUP(A2483,'Cadastro-Estoque'!A:J,3,FALSE))</f>
        <v/>
      </c>
    </row>
    <row r="2484" spans="5:8">
      <c r="E2484" s="140" t="str">
        <f t="shared" si="38"/>
        <v/>
      </c>
      <c r="F2484" s="141" t="str">
        <f>IF(ISERROR(VLOOKUP(A2484,'Cadastro-Estoque'!A:J,1,FALSE)),"",VLOOKUP(A2484,'Cadastro-Estoque'!A:J,4,FALSE))</f>
        <v/>
      </c>
      <c r="G2484" s="141" t="str">
        <f>IF(ISBLANK(A2484),"",IF(ISERROR(VLOOKUP(A2484,'Cadastro-Estoque'!A:J,1,FALSE)),"Produto não cadastrado",VLOOKUP(A2484,'Cadastro-Estoque'!A:J,2,FALSE)))</f>
        <v/>
      </c>
      <c r="H2484" s="141" t="str">
        <f>IF(ISERROR(VLOOKUP(A2484,'Cadastro-Estoque'!A:J,1,FALSE)),"",VLOOKUP(A2484,'Cadastro-Estoque'!A:J,3,FALSE))</f>
        <v/>
      </c>
    </row>
    <row r="2485" spans="5:8">
      <c r="E2485" s="140" t="str">
        <f t="shared" si="38"/>
        <v/>
      </c>
      <c r="F2485" s="141" t="str">
        <f>IF(ISERROR(VLOOKUP(A2485,'Cadastro-Estoque'!A:J,1,FALSE)),"",VLOOKUP(A2485,'Cadastro-Estoque'!A:J,4,FALSE))</f>
        <v/>
      </c>
      <c r="G2485" s="141" t="str">
        <f>IF(ISBLANK(A2485),"",IF(ISERROR(VLOOKUP(A2485,'Cadastro-Estoque'!A:J,1,FALSE)),"Produto não cadastrado",VLOOKUP(A2485,'Cadastro-Estoque'!A:J,2,FALSE)))</f>
        <v/>
      </c>
      <c r="H2485" s="141" t="str">
        <f>IF(ISERROR(VLOOKUP(A2485,'Cadastro-Estoque'!A:J,1,FALSE)),"",VLOOKUP(A2485,'Cadastro-Estoque'!A:J,3,FALSE))</f>
        <v/>
      </c>
    </row>
    <row r="2486" spans="5:8">
      <c r="E2486" s="140" t="str">
        <f t="shared" si="38"/>
        <v/>
      </c>
      <c r="F2486" s="141" t="str">
        <f>IF(ISERROR(VLOOKUP(A2486,'Cadastro-Estoque'!A:J,1,FALSE)),"",VLOOKUP(A2486,'Cadastro-Estoque'!A:J,4,FALSE))</f>
        <v/>
      </c>
      <c r="G2486" s="141" t="str">
        <f>IF(ISBLANK(A2486),"",IF(ISERROR(VLOOKUP(A2486,'Cadastro-Estoque'!A:J,1,FALSE)),"Produto não cadastrado",VLOOKUP(A2486,'Cadastro-Estoque'!A:J,2,FALSE)))</f>
        <v/>
      </c>
      <c r="H2486" s="141" t="str">
        <f>IF(ISERROR(VLOOKUP(A2486,'Cadastro-Estoque'!A:J,1,FALSE)),"",VLOOKUP(A2486,'Cadastro-Estoque'!A:J,3,FALSE))</f>
        <v/>
      </c>
    </row>
    <row r="2487" spans="5:8">
      <c r="E2487" s="140" t="str">
        <f t="shared" si="38"/>
        <v/>
      </c>
      <c r="F2487" s="141" t="str">
        <f>IF(ISERROR(VLOOKUP(A2487,'Cadastro-Estoque'!A:J,1,FALSE)),"",VLOOKUP(A2487,'Cadastro-Estoque'!A:J,4,FALSE))</f>
        <v/>
      </c>
      <c r="G2487" s="141" t="str">
        <f>IF(ISBLANK(A2487),"",IF(ISERROR(VLOOKUP(A2487,'Cadastro-Estoque'!A:J,1,FALSE)),"Produto não cadastrado",VLOOKUP(A2487,'Cadastro-Estoque'!A:J,2,FALSE)))</f>
        <v/>
      </c>
      <c r="H2487" s="141" t="str">
        <f>IF(ISERROR(VLOOKUP(A2487,'Cadastro-Estoque'!A:J,1,FALSE)),"",VLOOKUP(A2487,'Cadastro-Estoque'!A:J,3,FALSE))</f>
        <v/>
      </c>
    </row>
    <row r="2488" spans="5:8">
      <c r="E2488" s="140" t="str">
        <f t="shared" si="38"/>
        <v/>
      </c>
      <c r="F2488" s="141" t="str">
        <f>IF(ISERROR(VLOOKUP(A2488,'Cadastro-Estoque'!A:J,1,FALSE)),"",VLOOKUP(A2488,'Cadastro-Estoque'!A:J,4,FALSE))</f>
        <v/>
      </c>
      <c r="G2488" s="141" t="str">
        <f>IF(ISBLANK(A2488),"",IF(ISERROR(VLOOKUP(A2488,'Cadastro-Estoque'!A:J,1,FALSE)),"Produto não cadastrado",VLOOKUP(A2488,'Cadastro-Estoque'!A:J,2,FALSE)))</f>
        <v/>
      </c>
      <c r="H2488" s="141" t="str">
        <f>IF(ISERROR(VLOOKUP(A2488,'Cadastro-Estoque'!A:J,1,FALSE)),"",VLOOKUP(A2488,'Cadastro-Estoque'!A:J,3,FALSE))</f>
        <v/>
      </c>
    </row>
    <row r="2489" spans="5:8">
      <c r="E2489" s="140" t="str">
        <f t="shared" si="38"/>
        <v/>
      </c>
      <c r="F2489" s="141" t="str">
        <f>IF(ISERROR(VLOOKUP(A2489,'Cadastro-Estoque'!A:J,1,FALSE)),"",VLOOKUP(A2489,'Cadastro-Estoque'!A:J,4,FALSE))</f>
        <v/>
      </c>
      <c r="G2489" s="141" t="str">
        <f>IF(ISBLANK(A2489),"",IF(ISERROR(VLOOKUP(A2489,'Cadastro-Estoque'!A:J,1,FALSE)),"Produto não cadastrado",VLOOKUP(A2489,'Cadastro-Estoque'!A:J,2,FALSE)))</f>
        <v/>
      </c>
      <c r="H2489" s="141" t="str">
        <f>IF(ISERROR(VLOOKUP(A2489,'Cadastro-Estoque'!A:J,1,FALSE)),"",VLOOKUP(A2489,'Cadastro-Estoque'!A:J,3,FALSE))</f>
        <v/>
      </c>
    </row>
    <row r="2490" spans="5:8">
      <c r="E2490" s="140" t="str">
        <f t="shared" si="38"/>
        <v/>
      </c>
      <c r="F2490" s="141" t="str">
        <f>IF(ISERROR(VLOOKUP(A2490,'Cadastro-Estoque'!A:J,1,FALSE)),"",VLOOKUP(A2490,'Cadastro-Estoque'!A:J,4,FALSE))</f>
        <v/>
      </c>
      <c r="G2490" s="141" t="str">
        <f>IF(ISBLANK(A2490),"",IF(ISERROR(VLOOKUP(A2490,'Cadastro-Estoque'!A:J,1,FALSE)),"Produto não cadastrado",VLOOKUP(A2490,'Cadastro-Estoque'!A:J,2,FALSE)))</f>
        <v/>
      </c>
      <c r="H2490" s="141" t="str">
        <f>IF(ISERROR(VLOOKUP(A2490,'Cadastro-Estoque'!A:J,1,FALSE)),"",VLOOKUP(A2490,'Cadastro-Estoque'!A:J,3,FALSE))</f>
        <v/>
      </c>
    </row>
    <row r="2491" spans="5:8">
      <c r="E2491" s="140" t="str">
        <f t="shared" si="38"/>
        <v/>
      </c>
      <c r="F2491" s="141" t="str">
        <f>IF(ISERROR(VLOOKUP(A2491,'Cadastro-Estoque'!A:J,1,FALSE)),"",VLOOKUP(A2491,'Cadastro-Estoque'!A:J,4,FALSE))</f>
        <v/>
      </c>
      <c r="G2491" s="141" t="str">
        <f>IF(ISBLANK(A2491),"",IF(ISERROR(VLOOKUP(A2491,'Cadastro-Estoque'!A:J,1,FALSE)),"Produto não cadastrado",VLOOKUP(A2491,'Cadastro-Estoque'!A:J,2,FALSE)))</f>
        <v/>
      </c>
      <c r="H2491" s="141" t="str">
        <f>IF(ISERROR(VLOOKUP(A2491,'Cadastro-Estoque'!A:J,1,FALSE)),"",VLOOKUP(A2491,'Cadastro-Estoque'!A:J,3,FALSE))</f>
        <v/>
      </c>
    </row>
    <row r="2492" spans="5:8">
      <c r="E2492" s="140" t="str">
        <f t="shared" si="38"/>
        <v/>
      </c>
      <c r="F2492" s="141" t="str">
        <f>IF(ISERROR(VLOOKUP(A2492,'Cadastro-Estoque'!A:J,1,FALSE)),"",VLOOKUP(A2492,'Cadastro-Estoque'!A:J,4,FALSE))</f>
        <v/>
      </c>
      <c r="G2492" s="141" t="str">
        <f>IF(ISBLANK(A2492),"",IF(ISERROR(VLOOKUP(A2492,'Cadastro-Estoque'!A:J,1,FALSE)),"Produto não cadastrado",VLOOKUP(A2492,'Cadastro-Estoque'!A:J,2,FALSE)))</f>
        <v/>
      </c>
      <c r="H2492" s="141" t="str">
        <f>IF(ISERROR(VLOOKUP(A2492,'Cadastro-Estoque'!A:J,1,FALSE)),"",VLOOKUP(A2492,'Cadastro-Estoque'!A:J,3,FALSE))</f>
        <v/>
      </c>
    </row>
    <row r="2493" spans="5:8">
      <c r="E2493" s="140" t="str">
        <f t="shared" si="38"/>
        <v/>
      </c>
      <c r="F2493" s="141" t="str">
        <f>IF(ISERROR(VLOOKUP(A2493,'Cadastro-Estoque'!A:J,1,FALSE)),"",VLOOKUP(A2493,'Cadastro-Estoque'!A:J,4,FALSE))</f>
        <v/>
      </c>
      <c r="G2493" s="141" t="str">
        <f>IF(ISBLANK(A2493),"",IF(ISERROR(VLOOKUP(A2493,'Cadastro-Estoque'!A:J,1,FALSE)),"Produto não cadastrado",VLOOKUP(A2493,'Cadastro-Estoque'!A:J,2,FALSE)))</f>
        <v/>
      </c>
      <c r="H2493" s="141" t="str">
        <f>IF(ISERROR(VLOOKUP(A2493,'Cadastro-Estoque'!A:J,1,FALSE)),"",VLOOKUP(A2493,'Cadastro-Estoque'!A:J,3,FALSE))</f>
        <v/>
      </c>
    </row>
    <row r="2494" spans="5:8">
      <c r="E2494" s="140" t="str">
        <f t="shared" si="38"/>
        <v/>
      </c>
      <c r="F2494" s="141" t="str">
        <f>IF(ISERROR(VLOOKUP(A2494,'Cadastro-Estoque'!A:J,1,FALSE)),"",VLOOKUP(A2494,'Cadastro-Estoque'!A:J,4,FALSE))</f>
        <v/>
      </c>
      <c r="G2494" s="141" t="str">
        <f>IF(ISBLANK(A2494),"",IF(ISERROR(VLOOKUP(A2494,'Cadastro-Estoque'!A:J,1,FALSE)),"Produto não cadastrado",VLOOKUP(A2494,'Cadastro-Estoque'!A:J,2,FALSE)))</f>
        <v/>
      </c>
      <c r="H2494" s="141" t="str">
        <f>IF(ISERROR(VLOOKUP(A2494,'Cadastro-Estoque'!A:J,1,FALSE)),"",VLOOKUP(A2494,'Cadastro-Estoque'!A:J,3,FALSE))</f>
        <v/>
      </c>
    </row>
    <row r="2495" spans="5:8">
      <c r="E2495" s="140" t="str">
        <f t="shared" si="38"/>
        <v/>
      </c>
      <c r="F2495" s="141" t="str">
        <f>IF(ISERROR(VLOOKUP(A2495,'Cadastro-Estoque'!A:J,1,FALSE)),"",VLOOKUP(A2495,'Cadastro-Estoque'!A:J,4,FALSE))</f>
        <v/>
      </c>
      <c r="G2495" s="141" t="str">
        <f>IF(ISBLANK(A2495),"",IF(ISERROR(VLOOKUP(A2495,'Cadastro-Estoque'!A:J,1,FALSE)),"Produto não cadastrado",VLOOKUP(A2495,'Cadastro-Estoque'!A:J,2,FALSE)))</f>
        <v/>
      </c>
      <c r="H2495" s="141" t="str">
        <f>IF(ISERROR(VLOOKUP(A2495,'Cadastro-Estoque'!A:J,1,FALSE)),"",VLOOKUP(A2495,'Cadastro-Estoque'!A:J,3,FALSE))</f>
        <v/>
      </c>
    </row>
    <row r="2496" spans="5:8">
      <c r="E2496" s="140" t="str">
        <f t="shared" si="38"/>
        <v/>
      </c>
      <c r="F2496" s="141" t="str">
        <f>IF(ISERROR(VLOOKUP(A2496,'Cadastro-Estoque'!A:J,1,FALSE)),"",VLOOKUP(A2496,'Cadastro-Estoque'!A:J,4,FALSE))</f>
        <v/>
      </c>
      <c r="G2496" s="141" t="str">
        <f>IF(ISBLANK(A2496),"",IF(ISERROR(VLOOKUP(A2496,'Cadastro-Estoque'!A:J,1,FALSE)),"Produto não cadastrado",VLOOKUP(A2496,'Cadastro-Estoque'!A:J,2,FALSE)))</f>
        <v/>
      </c>
      <c r="H2496" s="141" t="str">
        <f>IF(ISERROR(VLOOKUP(A2496,'Cadastro-Estoque'!A:J,1,FALSE)),"",VLOOKUP(A2496,'Cadastro-Estoque'!A:J,3,FALSE))</f>
        <v/>
      </c>
    </row>
    <row r="2497" spans="5:8">
      <c r="E2497" s="140" t="str">
        <f t="shared" si="38"/>
        <v/>
      </c>
      <c r="F2497" s="141" t="str">
        <f>IF(ISERROR(VLOOKUP(A2497,'Cadastro-Estoque'!A:J,1,FALSE)),"",VLOOKUP(A2497,'Cadastro-Estoque'!A:J,4,FALSE))</f>
        <v/>
      </c>
      <c r="G2497" s="141" t="str">
        <f>IF(ISBLANK(A2497),"",IF(ISERROR(VLOOKUP(A2497,'Cadastro-Estoque'!A:J,1,FALSE)),"Produto não cadastrado",VLOOKUP(A2497,'Cadastro-Estoque'!A:J,2,FALSE)))</f>
        <v/>
      </c>
      <c r="H2497" s="141" t="str">
        <f>IF(ISERROR(VLOOKUP(A2497,'Cadastro-Estoque'!A:J,1,FALSE)),"",VLOOKUP(A2497,'Cadastro-Estoque'!A:J,3,FALSE))</f>
        <v/>
      </c>
    </row>
    <row r="2498" spans="5:8">
      <c r="E2498" s="140" t="str">
        <f t="shared" si="38"/>
        <v/>
      </c>
      <c r="F2498" s="141" t="str">
        <f>IF(ISERROR(VLOOKUP(A2498,'Cadastro-Estoque'!A:J,1,FALSE)),"",VLOOKUP(A2498,'Cadastro-Estoque'!A:J,4,FALSE))</f>
        <v/>
      </c>
      <c r="G2498" s="141" t="str">
        <f>IF(ISBLANK(A2498),"",IF(ISERROR(VLOOKUP(A2498,'Cadastro-Estoque'!A:J,1,FALSE)),"Produto não cadastrado",VLOOKUP(A2498,'Cadastro-Estoque'!A:J,2,FALSE)))</f>
        <v/>
      </c>
      <c r="H2498" s="141" t="str">
        <f>IF(ISERROR(VLOOKUP(A2498,'Cadastro-Estoque'!A:J,1,FALSE)),"",VLOOKUP(A2498,'Cadastro-Estoque'!A:J,3,FALSE))</f>
        <v/>
      </c>
    </row>
    <row r="2499" spans="5:8">
      <c r="E2499" s="140" t="str">
        <f t="shared" si="38"/>
        <v/>
      </c>
      <c r="F2499" s="141" t="str">
        <f>IF(ISERROR(VLOOKUP(A2499,'Cadastro-Estoque'!A:J,1,FALSE)),"",VLOOKUP(A2499,'Cadastro-Estoque'!A:J,4,FALSE))</f>
        <v/>
      </c>
      <c r="G2499" s="141" t="str">
        <f>IF(ISBLANK(A2499),"",IF(ISERROR(VLOOKUP(A2499,'Cadastro-Estoque'!A:J,1,FALSE)),"Produto não cadastrado",VLOOKUP(A2499,'Cadastro-Estoque'!A:J,2,FALSE)))</f>
        <v/>
      </c>
      <c r="H2499" s="141" t="str">
        <f>IF(ISERROR(VLOOKUP(A2499,'Cadastro-Estoque'!A:J,1,FALSE)),"",VLOOKUP(A2499,'Cadastro-Estoque'!A:J,3,FALSE))</f>
        <v/>
      </c>
    </row>
    <row r="2500" spans="5:8">
      <c r="E2500" s="140" t="str">
        <f t="shared" ref="E2500:E2563" si="39">IF(ISBLANK(A2500),"",C2500*D2500)</f>
        <v/>
      </c>
      <c r="F2500" s="141" t="str">
        <f>IF(ISERROR(VLOOKUP(A2500,'Cadastro-Estoque'!A:J,1,FALSE)),"",VLOOKUP(A2500,'Cadastro-Estoque'!A:J,4,FALSE))</f>
        <v/>
      </c>
      <c r="G2500" s="141" t="str">
        <f>IF(ISBLANK(A2500),"",IF(ISERROR(VLOOKUP(A2500,'Cadastro-Estoque'!A:J,1,FALSE)),"Produto não cadastrado",VLOOKUP(A2500,'Cadastro-Estoque'!A:J,2,FALSE)))</f>
        <v/>
      </c>
      <c r="H2500" s="141" t="str">
        <f>IF(ISERROR(VLOOKUP(A2500,'Cadastro-Estoque'!A:J,1,FALSE)),"",VLOOKUP(A2500,'Cadastro-Estoque'!A:J,3,FALSE))</f>
        <v/>
      </c>
    </row>
    <row r="2501" spans="5:8">
      <c r="E2501" s="140" t="str">
        <f t="shared" si="39"/>
        <v/>
      </c>
      <c r="F2501" s="141" t="str">
        <f>IF(ISERROR(VLOOKUP(A2501,'Cadastro-Estoque'!A:J,1,FALSE)),"",VLOOKUP(A2501,'Cadastro-Estoque'!A:J,4,FALSE))</f>
        <v/>
      </c>
      <c r="G2501" s="141" t="str">
        <f>IF(ISBLANK(A2501),"",IF(ISERROR(VLOOKUP(A2501,'Cadastro-Estoque'!A:J,1,FALSE)),"Produto não cadastrado",VLOOKUP(A2501,'Cadastro-Estoque'!A:J,2,FALSE)))</f>
        <v/>
      </c>
      <c r="H2501" s="141" t="str">
        <f>IF(ISERROR(VLOOKUP(A2501,'Cadastro-Estoque'!A:J,1,FALSE)),"",VLOOKUP(A2501,'Cadastro-Estoque'!A:J,3,FALSE))</f>
        <v/>
      </c>
    </row>
    <row r="2502" spans="5:8">
      <c r="E2502" s="140" t="str">
        <f t="shared" si="39"/>
        <v/>
      </c>
      <c r="F2502" s="141" t="str">
        <f>IF(ISERROR(VLOOKUP(A2502,'Cadastro-Estoque'!A:J,1,FALSE)),"",VLOOKUP(A2502,'Cadastro-Estoque'!A:J,4,FALSE))</f>
        <v/>
      </c>
      <c r="G2502" s="141" t="str">
        <f>IF(ISBLANK(A2502),"",IF(ISERROR(VLOOKUP(A2502,'Cadastro-Estoque'!A:J,1,FALSE)),"Produto não cadastrado",VLOOKUP(A2502,'Cadastro-Estoque'!A:J,2,FALSE)))</f>
        <v/>
      </c>
      <c r="H2502" s="141" t="str">
        <f>IF(ISERROR(VLOOKUP(A2502,'Cadastro-Estoque'!A:J,1,FALSE)),"",VLOOKUP(A2502,'Cadastro-Estoque'!A:J,3,FALSE))</f>
        <v/>
      </c>
    </row>
    <row r="2503" spans="5:8">
      <c r="E2503" s="140" t="str">
        <f t="shared" si="39"/>
        <v/>
      </c>
      <c r="F2503" s="141" t="str">
        <f>IF(ISERROR(VLOOKUP(A2503,'Cadastro-Estoque'!A:J,1,FALSE)),"",VLOOKUP(A2503,'Cadastro-Estoque'!A:J,4,FALSE))</f>
        <v/>
      </c>
      <c r="G2503" s="141" t="str">
        <f>IF(ISBLANK(A2503),"",IF(ISERROR(VLOOKUP(A2503,'Cadastro-Estoque'!A:J,1,FALSE)),"Produto não cadastrado",VLOOKUP(A2503,'Cadastro-Estoque'!A:J,2,FALSE)))</f>
        <v/>
      </c>
      <c r="H2503" s="141" t="str">
        <f>IF(ISERROR(VLOOKUP(A2503,'Cadastro-Estoque'!A:J,1,FALSE)),"",VLOOKUP(A2503,'Cadastro-Estoque'!A:J,3,FALSE))</f>
        <v/>
      </c>
    </row>
    <row r="2504" spans="5:8">
      <c r="E2504" s="140" t="str">
        <f t="shared" si="39"/>
        <v/>
      </c>
      <c r="F2504" s="141" t="str">
        <f>IF(ISERROR(VLOOKUP(A2504,'Cadastro-Estoque'!A:J,1,FALSE)),"",VLOOKUP(A2504,'Cadastro-Estoque'!A:J,4,FALSE))</f>
        <v/>
      </c>
      <c r="G2504" s="141" t="str">
        <f>IF(ISBLANK(A2504),"",IF(ISERROR(VLOOKUP(A2504,'Cadastro-Estoque'!A:J,1,FALSE)),"Produto não cadastrado",VLOOKUP(A2504,'Cadastro-Estoque'!A:J,2,FALSE)))</f>
        <v/>
      </c>
      <c r="H2504" s="141" t="str">
        <f>IF(ISERROR(VLOOKUP(A2504,'Cadastro-Estoque'!A:J,1,FALSE)),"",VLOOKUP(A2504,'Cadastro-Estoque'!A:J,3,FALSE))</f>
        <v/>
      </c>
    </row>
    <row r="2505" spans="5:8">
      <c r="E2505" s="140" t="str">
        <f t="shared" si="39"/>
        <v/>
      </c>
      <c r="F2505" s="141" t="str">
        <f>IF(ISERROR(VLOOKUP(A2505,'Cadastro-Estoque'!A:J,1,FALSE)),"",VLOOKUP(A2505,'Cadastro-Estoque'!A:J,4,FALSE))</f>
        <v/>
      </c>
      <c r="G2505" s="141" t="str">
        <f>IF(ISBLANK(A2505),"",IF(ISERROR(VLOOKUP(A2505,'Cadastro-Estoque'!A:J,1,FALSE)),"Produto não cadastrado",VLOOKUP(A2505,'Cadastro-Estoque'!A:J,2,FALSE)))</f>
        <v/>
      </c>
      <c r="H2505" s="141" t="str">
        <f>IF(ISERROR(VLOOKUP(A2505,'Cadastro-Estoque'!A:J,1,FALSE)),"",VLOOKUP(A2505,'Cadastro-Estoque'!A:J,3,FALSE))</f>
        <v/>
      </c>
    </row>
    <row r="2506" spans="5:8">
      <c r="E2506" s="140" t="str">
        <f t="shared" si="39"/>
        <v/>
      </c>
      <c r="F2506" s="141" t="str">
        <f>IF(ISERROR(VLOOKUP(A2506,'Cadastro-Estoque'!A:J,1,FALSE)),"",VLOOKUP(A2506,'Cadastro-Estoque'!A:J,4,FALSE))</f>
        <v/>
      </c>
      <c r="G2506" s="141" t="str">
        <f>IF(ISBLANK(A2506),"",IF(ISERROR(VLOOKUP(A2506,'Cadastro-Estoque'!A:J,1,FALSE)),"Produto não cadastrado",VLOOKUP(A2506,'Cadastro-Estoque'!A:J,2,FALSE)))</f>
        <v/>
      </c>
      <c r="H2506" s="141" t="str">
        <f>IF(ISERROR(VLOOKUP(A2506,'Cadastro-Estoque'!A:J,1,FALSE)),"",VLOOKUP(A2506,'Cadastro-Estoque'!A:J,3,FALSE))</f>
        <v/>
      </c>
    </row>
    <row r="2507" spans="5:8">
      <c r="E2507" s="140" t="str">
        <f t="shared" si="39"/>
        <v/>
      </c>
      <c r="F2507" s="141" t="str">
        <f>IF(ISERROR(VLOOKUP(A2507,'Cadastro-Estoque'!A:J,1,FALSE)),"",VLOOKUP(A2507,'Cadastro-Estoque'!A:J,4,FALSE))</f>
        <v/>
      </c>
      <c r="G2507" s="141" t="str">
        <f>IF(ISBLANK(A2507),"",IF(ISERROR(VLOOKUP(A2507,'Cadastro-Estoque'!A:J,1,FALSE)),"Produto não cadastrado",VLOOKUP(A2507,'Cadastro-Estoque'!A:J,2,FALSE)))</f>
        <v/>
      </c>
      <c r="H2507" s="141" t="str">
        <f>IF(ISERROR(VLOOKUP(A2507,'Cadastro-Estoque'!A:J,1,FALSE)),"",VLOOKUP(A2507,'Cadastro-Estoque'!A:J,3,FALSE))</f>
        <v/>
      </c>
    </row>
    <row r="2508" spans="5:8">
      <c r="E2508" s="140" t="str">
        <f t="shared" si="39"/>
        <v/>
      </c>
      <c r="F2508" s="141" t="str">
        <f>IF(ISERROR(VLOOKUP(A2508,'Cadastro-Estoque'!A:J,1,FALSE)),"",VLOOKUP(A2508,'Cadastro-Estoque'!A:J,4,FALSE))</f>
        <v/>
      </c>
      <c r="G2508" s="141" t="str">
        <f>IF(ISBLANK(A2508),"",IF(ISERROR(VLOOKUP(A2508,'Cadastro-Estoque'!A:J,1,FALSE)),"Produto não cadastrado",VLOOKUP(A2508,'Cadastro-Estoque'!A:J,2,FALSE)))</f>
        <v/>
      </c>
      <c r="H2508" s="141" t="str">
        <f>IF(ISERROR(VLOOKUP(A2508,'Cadastro-Estoque'!A:J,1,FALSE)),"",VLOOKUP(A2508,'Cadastro-Estoque'!A:J,3,FALSE))</f>
        <v/>
      </c>
    </row>
    <row r="2509" spans="5:8">
      <c r="E2509" s="140" t="str">
        <f t="shared" si="39"/>
        <v/>
      </c>
      <c r="F2509" s="141" t="str">
        <f>IF(ISERROR(VLOOKUP(A2509,'Cadastro-Estoque'!A:J,1,FALSE)),"",VLOOKUP(A2509,'Cadastro-Estoque'!A:J,4,FALSE))</f>
        <v/>
      </c>
      <c r="G2509" s="141" t="str">
        <f>IF(ISBLANK(A2509),"",IF(ISERROR(VLOOKUP(A2509,'Cadastro-Estoque'!A:J,1,FALSE)),"Produto não cadastrado",VLOOKUP(A2509,'Cadastro-Estoque'!A:J,2,FALSE)))</f>
        <v/>
      </c>
      <c r="H2509" s="141" t="str">
        <f>IF(ISERROR(VLOOKUP(A2509,'Cadastro-Estoque'!A:J,1,FALSE)),"",VLOOKUP(A2509,'Cadastro-Estoque'!A:J,3,FALSE))</f>
        <v/>
      </c>
    </row>
    <row r="2510" spans="5:8">
      <c r="E2510" s="140" t="str">
        <f t="shared" si="39"/>
        <v/>
      </c>
      <c r="F2510" s="141" t="str">
        <f>IF(ISERROR(VLOOKUP(A2510,'Cadastro-Estoque'!A:J,1,FALSE)),"",VLOOKUP(A2510,'Cadastro-Estoque'!A:J,4,FALSE))</f>
        <v/>
      </c>
      <c r="G2510" s="141" t="str">
        <f>IF(ISBLANK(A2510),"",IF(ISERROR(VLOOKUP(A2510,'Cadastro-Estoque'!A:J,1,FALSE)),"Produto não cadastrado",VLOOKUP(A2510,'Cadastro-Estoque'!A:J,2,FALSE)))</f>
        <v/>
      </c>
      <c r="H2510" s="141" t="str">
        <f>IF(ISERROR(VLOOKUP(A2510,'Cadastro-Estoque'!A:J,1,FALSE)),"",VLOOKUP(A2510,'Cadastro-Estoque'!A:J,3,FALSE))</f>
        <v/>
      </c>
    </row>
    <row r="2511" spans="5:8">
      <c r="E2511" s="140" t="str">
        <f t="shared" si="39"/>
        <v/>
      </c>
      <c r="F2511" s="141" t="str">
        <f>IF(ISERROR(VLOOKUP(A2511,'Cadastro-Estoque'!A:J,1,FALSE)),"",VLOOKUP(A2511,'Cadastro-Estoque'!A:J,4,FALSE))</f>
        <v/>
      </c>
      <c r="G2511" s="141" t="str">
        <f>IF(ISBLANK(A2511),"",IF(ISERROR(VLOOKUP(A2511,'Cadastro-Estoque'!A:J,1,FALSE)),"Produto não cadastrado",VLOOKUP(A2511,'Cadastro-Estoque'!A:J,2,FALSE)))</f>
        <v/>
      </c>
      <c r="H2511" s="141" t="str">
        <f>IF(ISERROR(VLOOKUP(A2511,'Cadastro-Estoque'!A:J,1,FALSE)),"",VLOOKUP(A2511,'Cadastro-Estoque'!A:J,3,FALSE))</f>
        <v/>
      </c>
    </row>
    <row r="2512" spans="5:8">
      <c r="E2512" s="140" t="str">
        <f t="shared" si="39"/>
        <v/>
      </c>
      <c r="F2512" s="141" t="str">
        <f>IF(ISERROR(VLOOKUP(A2512,'Cadastro-Estoque'!A:J,1,FALSE)),"",VLOOKUP(A2512,'Cadastro-Estoque'!A:J,4,FALSE))</f>
        <v/>
      </c>
      <c r="G2512" s="141" t="str">
        <f>IF(ISBLANK(A2512),"",IF(ISERROR(VLOOKUP(A2512,'Cadastro-Estoque'!A:J,1,FALSE)),"Produto não cadastrado",VLOOKUP(A2512,'Cadastro-Estoque'!A:J,2,FALSE)))</f>
        <v/>
      </c>
      <c r="H2512" s="141" t="str">
        <f>IF(ISERROR(VLOOKUP(A2512,'Cadastro-Estoque'!A:J,1,FALSE)),"",VLOOKUP(A2512,'Cadastro-Estoque'!A:J,3,FALSE))</f>
        <v/>
      </c>
    </row>
    <row r="2513" spans="5:8">
      <c r="E2513" s="140" t="str">
        <f t="shared" si="39"/>
        <v/>
      </c>
      <c r="F2513" s="141" t="str">
        <f>IF(ISERROR(VLOOKUP(A2513,'Cadastro-Estoque'!A:J,1,FALSE)),"",VLOOKUP(A2513,'Cadastro-Estoque'!A:J,4,FALSE))</f>
        <v/>
      </c>
      <c r="G2513" s="141" t="str">
        <f>IF(ISBLANK(A2513),"",IF(ISERROR(VLOOKUP(A2513,'Cadastro-Estoque'!A:J,1,FALSE)),"Produto não cadastrado",VLOOKUP(A2513,'Cadastro-Estoque'!A:J,2,FALSE)))</f>
        <v/>
      </c>
      <c r="H2513" s="141" t="str">
        <f>IF(ISERROR(VLOOKUP(A2513,'Cadastro-Estoque'!A:J,1,FALSE)),"",VLOOKUP(A2513,'Cadastro-Estoque'!A:J,3,FALSE))</f>
        <v/>
      </c>
    </row>
    <row r="2514" spans="5:8">
      <c r="E2514" s="140" t="str">
        <f t="shared" si="39"/>
        <v/>
      </c>
      <c r="F2514" s="141" t="str">
        <f>IF(ISERROR(VLOOKUP(A2514,'Cadastro-Estoque'!A:J,1,FALSE)),"",VLOOKUP(A2514,'Cadastro-Estoque'!A:J,4,FALSE))</f>
        <v/>
      </c>
      <c r="G2514" s="141" t="str">
        <f>IF(ISBLANK(A2514),"",IF(ISERROR(VLOOKUP(A2514,'Cadastro-Estoque'!A:J,1,FALSE)),"Produto não cadastrado",VLOOKUP(A2514,'Cadastro-Estoque'!A:J,2,FALSE)))</f>
        <v/>
      </c>
      <c r="H2514" s="141" t="str">
        <f>IF(ISERROR(VLOOKUP(A2514,'Cadastro-Estoque'!A:J,1,FALSE)),"",VLOOKUP(A2514,'Cadastro-Estoque'!A:J,3,FALSE))</f>
        <v/>
      </c>
    </row>
    <row r="2515" spans="5:8">
      <c r="E2515" s="140" t="str">
        <f t="shared" si="39"/>
        <v/>
      </c>
      <c r="F2515" s="141" t="str">
        <f>IF(ISERROR(VLOOKUP(A2515,'Cadastro-Estoque'!A:J,1,FALSE)),"",VLOOKUP(A2515,'Cadastro-Estoque'!A:J,4,FALSE))</f>
        <v/>
      </c>
      <c r="G2515" s="141" t="str">
        <f>IF(ISBLANK(A2515),"",IF(ISERROR(VLOOKUP(A2515,'Cadastro-Estoque'!A:J,1,FALSE)),"Produto não cadastrado",VLOOKUP(A2515,'Cadastro-Estoque'!A:J,2,FALSE)))</f>
        <v/>
      </c>
      <c r="H2515" s="141" t="str">
        <f>IF(ISERROR(VLOOKUP(A2515,'Cadastro-Estoque'!A:J,1,FALSE)),"",VLOOKUP(A2515,'Cadastro-Estoque'!A:J,3,FALSE))</f>
        <v/>
      </c>
    </row>
    <row r="2516" spans="5:8">
      <c r="E2516" s="140" t="str">
        <f t="shared" si="39"/>
        <v/>
      </c>
      <c r="F2516" s="141" t="str">
        <f>IF(ISERROR(VLOOKUP(A2516,'Cadastro-Estoque'!A:J,1,FALSE)),"",VLOOKUP(A2516,'Cadastro-Estoque'!A:J,4,FALSE))</f>
        <v/>
      </c>
      <c r="G2516" s="141" t="str">
        <f>IF(ISBLANK(A2516),"",IF(ISERROR(VLOOKUP(A2516,'Cadastro-Estoque'!A:J,1,FALSE)),"Produto não cadastrado",VLOOKUP(A2516,'Cadastro-Estoque'!A:J,2,FALSE)))</f>
        <v/>
      </c>
      <c r="H2516" s="141" t="str">
        <f>IF(ISERROR(VLOOKUP(A2516,'Cadastro-Estoque'!A:J,1,FALSE)),"",VLOOKUP(A2516,'Cadastro-Estoque'!A:J,3,FALSE))</f>
        <v/>
      </c>
    </row>
    <row r="2517" spans="5:8">
      <c r="E2517" s="140" t="str">
        <f t="shared" si="39"/>
        <v/>
      </c>
      <c r="F2517" s="141" t="str">
        <f>IF(ISERROR(VLOOKUP(A2517,'Cadastro-Estoque'!A:J,1,FALSE)),"",VLOOKUP(A2517,'Cadastro-Estoque'!A:J,4,FALSE))</f>
        <v/>
      </c>
      <c r="G2517" s="141" t="str">
        <f>IF(ISBLANK(A2517),"",IF(ISERROR(VLOOKUP(A2517,'Cadastro-Estoque'!A:J,1,FALSE)),"Produto não cadastrado",VLOOKUP(A2517,'Cadastro-Estoque'!A:J,2,FALSE)))</f>
        <v/>
      </c>
      <c r="H2517" s="141" t="str">
        <f>IF(ISERROR(VLOOKUP(A2517,'Cadastro-Estoque'!A:J,1,FALSE)),"",VLOOKUP(A2517,'Cadastro-Estoque'!A:J,3,FALSE))</f>
        <v/>
      </c>
    </row>
    <row r="2518" spans="5:8">
      <c r="E2518" s="140" t="str">
        <f t="shared" si="39"/>
        <v/>
      </c>
      <c r="F2518" s="141" t="str">
        <f>IF(ISERROR(VLOOKUP(A2518,'Cadastro-Estoque'!A:J,1,FALSE)),"",VLOOKUP(A2518,'Cadastro-Estoque'!A:J,4,FALSE))</f>
        <v/>
      </c>
      <c r="G2518" s="141" t="str">
        <f>IF(ISBLANK(A2518),"",IF(ISERROR(VLOOKUP(A2518,'Cadastro-Estoque'!A:J,1,FALSE)),"Produto não cadastrado",VLOOKUP(A2518,'Cadastro-Estoque'!A:J,2,FALSE)))</f>
        <v/>
      </c>
      <c r="H2518" s="141" t="str">
        <f>IF(ISERROR(VLOOKUP(A2518,'Cadastro-Estoque'!A:J,1,FALSE)),"",VLOOKUP(A2518,'Cadastro-Estoque'!A:J,3,FALSE))</f>
        <v/>
      </c>
    </row>
    <row r="2519" spans="5:8">
      <c r="E2519" s="140" t="str">
        <f t="shared" si="39"/>
        <v/>
      </c>
      <c r="F2519" s="141" t="str">
        <f>IF(ISERROR(VLOOKUP(A2519,'Cadastro-Estoque'!A:J,1,FALSE)),"",VLOOKUP(A2519,'Cadastro-Estoque'!A:J,4,FALSE))</f>
        <v/>
      </c>
      <c r="G2519" s="141" t="str">
        <f>IF(ISBLANK(A2519),"",IF(ISERROR(VLOOKUP(A2519,'Cadastro-Estoque'!A:J,1,FALSE)),"Produto não cadastrado",VLOOKUP(A2519,'Cadastro-Estoque'!A:J,2,FALSE)))</f>
        <v/>
      </c>
      <c r="H2519" s="141" t="str">
        <f>IF(ISERROR(VLOOKUP(A2519,'Cadastro-Estoque'!A:J,1,FALSE)),"",VLOOKUP(A2519,'Cadastro-Estoque'!A:J,3,FALSE))</f>
        <v/>
      </c>
    </row>
    <row r="2520" spans="5:8">
      <c r="E2520" s="140" t="str">
        <f t="shared" si="39"/>
        <v/>
      </c>
      <c r="F2520" s="141" t="str">
        <f>IF(ISERROR(VLOOKUP(A2520,'Cadastro-Estoque'!A:J,1,FALSE)),"",VLOOKUP(A2520,'Cadastro-Estoque'!A:J,4,FALSE))</f>
        <v/>
      </c>
      <c r="G2520" s="141" t="str">
        <f>IF(ISBLANK(A2520),"",IF(ISERROR(VLOOKUP(A2520,'Cadastro-Estoque'!A:J,1,FALSE)),"Produto não cadastrado",VLOOKUP(A2520,'Cadastro-Estoque'!A:J,2,FALSE)))</f>
        <v/>
      </c>
      <c r="H2520" s="141" t="str">
        <f>IF(ISERROR(VLOOKUP(A2520,'Cadastro-Estoque'!A:J,1,FALSE)),"",VLOOKUP(A2520,'Cadastro-Estoque'!A:J,3,FALSE))</f>
        <v/>
      </c>
    </row>
    <row r="2521" spans="5:8">
      <c r="E2521" s="140" t="str">
        <f t="shared" si="39"/>
        <v/>
      </c>
      <c r="F2521" s="141" t="str">
        <f>IF(ISERROR(VLOOKUP(A2521,'Cadastro-Estoque'!A:J,1,FALSE)),"",VLOOKUP(A2521,'Cadastro-Estoque'!A:J,4,FALSE))</f>
        <v/>
      </c>
      <c r="G2521" s="141" t="str">
        <f>IF(ISBLANK(A2521),"",IF(ISERROR(VLOOKUP(A2521,'Cadastro-Estoque'!A:J,1,FALSE)),"Produto não cadastrado",VLOOKUP(A2521,'Cadastro-Estoque'!A:J,2,FALSE)))</f>
        <v/>
      </c>
      <c r="H2521" s="141" t="str">
        <f>IF(ISERROR(VLOOKUP(A2521,'Cadastro-Estoque'!A:J,1,FALSE)),"",VLOOKUP(A2521,'Cadastro-Estoque'!A:J,3,FALSE))</f>
        <v/>
      </c>
    </row>
    <row r="2522" spans="5:8">
      <c r="E2522" s="140" t="str">
        <f t="shared" si="39"/>
        <v/>
      </c>
      <c r="F2522" s="141" t="str">
        <f>IF(ISERROR(VLOOKUP(A2522,'Cadastro-Estoque'!A:J,1,FALSE)),"",VLOOKUP(A2522,'Cadastro-Estoque'!A:J,4,FALSE))</f>
        <v/>
      </c>
      <c r="G2522" s="141" t="str">
        <f>IF(ISBLANK(A2522),"",IF(ISERROR(VLOOKUP(A2522,'Cadastro-Estoque'!A:J,1,FALSE)),"Produto não cadastrado",VLOOKUP(A2522,'Cadastro-Estoque'!A:J,2,FALSE)))</f>
        <v/>
      </c>
      <c r="H2522" s="141" t="str">
        <f>IF(ISERROR(VLOOKUP(A2522,'Cadastro-Estoque'!A:J,1,FALSE)),"",VLOOKUP(A2522,'Cadastro-Estoque'!A:J,3,FALSE))</f>
        <v/>
      </c>
    </row>
    <row r="2523" spans="5:8">
      <c r="E2523" s="140" t="str">
        <f t="shared" si="39"/>
        <v/>
      </c>
      <c r="F2523" s="141" t="str">
        <f>IF(ISERROR(VLOOKUP(A2523,'Cadastro-Estoque'!A:J,1,FALSE)),"",VLOOKUP(A2523,'Cadastro-Estoque'!A:J,4,FALSE))</f>
        <v/>
      </c>
      <c r="G2523" s="141" t="str">
        <f>IF(ISBLANK(A2523),"",IF(ISERROR(VLOOKUP(A2523,'Cadastro-Estoque'!A:J,1,FALSE)),"Produto não cadastrado",VLOOKUP(A2523,'Cadastro-Estoque'!A:J,2,FALSE)))</f>
        <v/>
      </c>
      <c r="H2523" s="141" t="str">
        <f>IF(ISERROR(VLOOKUP(A2523,'Cadastro-Estoque'!A:J,1,FALSE)),"",VLOOKUP(A2523,'Cadastro-Estoque'!A:J,3,FALSE))</f>
        <v/>
      </c>
    </row>
    <row r="2524" spans="5:8">
      <c r="E2524" s="140" t="str">
        <f t="shared" si="39"/>
        <v/>
      </c>
      <c r="F2524" s="141" t="str">
        <f>IF(ISERROR(VLOOKUP(A2524,'Cadastro-Estoque'!A:J,1,FALSE)),"",VLOOKUP(A2524,'Cadastro-Estoque'!A:J,4,FALSE))</f>
        <v/>
      </c>
      <c r="G2524" s="141" t="str">
        <f>IF(ISBLANK(A2524),"",IF(ISERROR(VLOOKUP(A2524,'Cadastro-Estoque'!A:J,1,FALSE)),"Produto não cadastrado",VLOOKUP(A2524,'Cadastro-Estoque'!A:J,2,FALSE)))</f>
        <v/>
      </c>
      <c r="H2524" s="141" t="str">
        <f>IF(ISERROR(VLOOKUP(A2524,'Cadastro-Estoque'!A:J,1,FALSE)),"",VLOOKUP(A2524,'Cadastro-Estoque'!A:J,3,FALSE))</f>
        <v/>
      </c>
    </row>
    <row r="2525" spans="5:8">
      <c r="E2525" s="140" t="str">
        <f t="shared" si="39"/>
        <v/>
      </c>
      <c r="F2525" s="141" t="str">
        <f>IF(ISERROR(VLOOKUP(A2525,'Cadastro-Estoque'!A:J,1,FALSE)),"",VLOOKUP(A2525,'Cadastro-Estoque'!A:J,4,FALSE))</f>
        <v/>
      </c>
      <c r="G2525" s="141" t="str">
        <f>IF(ISBLANK(A2525),"",IF(ISERROR(VLOOKUP(A2525,'Cadastro-Estoque'!A:J,1,FALSE)),"Produto não cadastrado",VLOOKUP(A2525,'Cadastro-Estoque'!A:J,2,FALSE)))</f>
        <v/>
      </c>
      <c r="H2525" s="141" t="str">
        <f>IF(ISERROR(VLOOKUP(A2525,'Cadastro-Estoque'!A:J,1,FALSE)),"",VLOOKUP(A2525,'Cadastro-Estoque'!A:J,3,FALSE))</f>
        <v/>
      </c>
    </row>
    <row r="2526" spans="5:8">
      <c r="E2526" s="140" t="str">
        <f t="shared" si="39"/>
        <v/>
      </c>
      <c r="F2526" s="141" t="str">
        <f>IF(ISERROR(VLOOKUP(A2526,'Cadastro-Estoque'!A:J,1,FALSE)),"",VLOOKUP(A2526,'Cadastro-Estoque'!A:J,4,FALSE))</f>
        <v/>
      </c>
      <c r="G2526" s="141" t="str">
        <f>IF(ISBLANK(A2526),"",IF(ISERROR(VLOOKUP(A2526,'Cadastro-Estoque'!A:J,1,FALSE)),"Produto não cadastrado",VLOOKUP(A2526,'Cadastro-Estoque'!A:J,2,FALSE)))</f>
        <v/>
      </c>
      <c r="H2526" s="141" t="str">
        <f>IF(ISERROR(VLOOKUP(A2526,'Cadastro-Estoque'!A:J,1,FALSE)),"",VLOOKUP(A2526,'Cadastro-Estoque'!A:J,3,FALSE))</f>
        <v/>
      </c>
    </row>
    <row r="2527" spans="5:8">
      <c r="E2527" s="140" t="str">
        <f t="shared" si="39"/>
        <v/>
      </c>
      <c r="F2527" s="141" t="str">
        <f>IF(ISERROR(VLOOKUP(A2527,'Cadastro-Estoque'!A:J,1,FALSE)),"",VLOOKUP(A2527,'Cadastro-Estoque'!A:J,4,FALSE))</f>
        <v/>
      </c>
      <c r="G2527" s="141" t="str">
        <f>IF(ISBLANK(A2527),"",IF(ISERROR(VLOOKUP(A2527,'Cadastro-Estoque'!A:J,1,FALSE)),"Produto não cadastrado",VLOOKUP(A2527,'Cadastro-Estoque'!A:J,2,FALSE)))</f>
        <v/>
      </c>
      <c r="H2527" s="141" t="str">
        <f>IF(ISERROR(VLOOKUP(A2527,'Cadastro-Estoque'!A:J,1,FALSE)),"",VLOOKUP(A2527,'Cadastro-Estoque'!A:J,3,FALSE))</f>
        <v/>
      </c>
    </row>
    <row r="2528" spans="5:8">
      <c r="E2528" s="140" t="str">
        <f t="shared" si="39"/>
        <v/>
      </c>
      <c r="F2528" s="141" t="str">
        <f>IF(ISERROR(VLOOKUP(A2528,'Cadastro-Estoque'!A:J,1,FALSE)),"",VLOOKUP(A2528,'Cadastro-Estoque'!A:J,4,FALSE))</f>
        <v/>
      </c>
      <c r="G2528" s="141" t="str">
        <f>IF(ISBLANK(A2528),"",IF(ISERROR(VLOOKUP(A2528,'Cadastro-Estoque'!A:J,1,FALSE)),"Produto não cadastrado",VLOOKUP(A2528,'Cadastro-Estoque'!A:J,2,FALSE)))</f>
        <v/>
      </c>
      <c r="H2528" s="141" t="str">
        <f>IF(ISERROR(VLOOKUP(A2528,'Cadastro-Estoque'!A:J,1,FALSE)),"",VLOOKUP(A2528,'Cadastro-Estoque'!A:J,3,FALSE))</f>
        <v/>
      </c>
    </row>
    <row r="2529" spans="5:8">
      <c r="E2529" s="140" t="str">
        <f t="shared" si="39"/>
        <v/>
      </c>
      <c r="F2529" s="141" t="str">
        <f>IF(ISERROR(VLOOKUP(A2529,'Cadastro-Estoque'!A:J,1,FALSE)),"",VLOOKUP(A2529,'Cadastro-Estoque'!A:J,4,FALSE))</f>
        <v/>
      </c>
      <c r="G2529" s="141" t="str">
        <f>IF(ISBLANK(A2529),"",IF(ISERROR(VLOOKUP(A2529,'Cadastro-Estoque'!A:J,1,FALSE)),"Produto não cadastrado",VLOOKUP(A2529,'Cadastro-Estoque'!A:J,2,FALSE)))</f>
        <v/>
      </c>
      <c r="H2529" s="141" t="str">
        <f>IF(ISERROR(VLOOKUP(A2529,'Cadastro-Estoque'!A:J,1,FALSE)),"",VLOOKUP(A2529,'Cadastro-Estoque'!A:J,3,FALSE))</f>
        <v/>
      </c>
    </row>
    <row r="2530" spans="5:8">
      <c r="E2530" s="140" t="str">
        <f t="shared" si="39"/>
        <v/>
      </c>
      <c r="F2530" s="141" t="str">
        <f>IF(ISERROR(VLOOKUP(A2530,'Cadastro-Estoque'!A:J,1,FALSE)),"",VLOOKUP(A2530,'Cadastro-Estoque'!A:J,4,FALSE))</f>
        <v/>
      </c>
      <c r="G2530" s="141" t="str">
        <f>IF(ISBLANK(A2530),"",IF(ISERROR(VLOOKUP(A2530,'Cadastro-Estoque'!A:J,1,FALSE)),"Produto não cadastrado",VLOOKUP(A2530,'Cadastro-Estoque'!A:J,2,FALSE)))</f>
        <v/>
      </c>
      <c r="H2530" s="141" t="str">
        <f>IF(ISERROR(VLOOKUP(A2530,'Cadastro-Estoque'!A:J,1,FALSE)),"",VLOOKUP(A2530,'Cadastro-Estoque'!A:J,3,FALSE))</f>
        <v/>
      </c>
    </row>
    <row r="2531" spans="5:8">
      <c r="E2531" s="140" t="str">
        <f t="shared" si="39"/>
        <v/>
      </c>
      <c r="F2531" s="141" t="str">
        <f>IF(ISERROR(VLOOKUP(A2531,'Cadastro-Estoque'!A:J,1,FALSE)),"",VLOOKUP(A2531,'Cadastro-Estoque'!A:J,4,FALSE))</f>
        <v/>
      </c>
      <c r="G2531" s="141" t="str">
        <f>IF(ISBLANK(A2531),"",IF(ISERROR(VLOOKUP(A2531,'Cadastro-Estoque'!A:J,1,FALSE)),"Produto não cadastrado",VLOOKUP(A2531,'Cadastro-Estoque'!A:J,2,FALSE)))</f>
        <v/>
      </c>
      <c r="H2531" s="141" t="str">
        <f>IF(ISERROR(VLOOKUP(A2531,'Cadastro-Estoque'!A:J,1,FALSE)),"",VLOOKUP(A2531,'Cadastro-Estoque'!A:J,3,FALSE))</f>
        <v/>
      </c>
    </row>
    <row r="2532" spans="5:8">
      <c r="E2532" s="140" t="str">
        <f t="shared" si="39"/>
        <v/>
      </c>
      <c r="F2532" s="141" t="str">
        <f>IF(ISERROR(VLOOKUP(A2532,'Cadastro-Estoque'!A:J,1,FALSE)),"",VLOOKUP(A2532,'Cadastro-Estoque'!A:J,4,FALSE))</f>
        <v/>
      </c>
      <c r="G2532" s="141" t="str">
        <f>IF(ISBLANK(A2532),"",IF(ISERROR(VLOOKUP(A2532,'Cadastro-Estoque'!A:J,1,FALSE)),"Produto não cadastrado",VLOOKUP(A2532,'Cadastro-Estoque'!A:J,2,FALSE)))</f>
        <v/>
      </c>
      <c r="H2532" s="141" t="str">
        <f>IF(ISERROR(VLOOKUP(A2532,'Cadastro-Estoque'!A:J,1,FALSE)),"",VLOOKUP(A2532,'Cadastro-Estoque'!A:J,3,FALSE))</f>
        <v/>
      </c>
    </row>
    <row r="2533" spans="5:8">
      <c r="E2533" s="140" t="str">
        <f t="shared" si="39"/>
        <v/>
      </c>
      <c r="F2533" s="141" t="str">
        <f>IF(ISERROR(VLOOKUP(A2533,'Cadastro-Estoque'!A:J,1,FALSE)),"",VLOOKUP(A2533,'Cadastro-Estoque'!A:J,4,FALSE))</f>
        <v/>
      </c>
      <c r="G2533" s="141" t="str">
        <f>IF(ISBLANK(A2533),"",IF(ISERROR(VLOOKUP(A2533,'Cadastro-Estoque'!A:J,1,FALSE)),"Produto não cadastrado",VLOOKUP(A2533,'Cadastro-Estoque'!A:J,2,FALSE)))</f>
        <v/>
      </c>
      <c r="H2533" s="141" t="str">
        <f>IF(ISERROR(VLOOKUP(A2533,'Cadastro-Estoque'!A:J,1,FALSE)),"",VLOOKUP(A2533,'Cadastro-Estoque'!A:J,3,FALSE))</f>
        <v/>
      </c>
    </row>
    <row r="2534" spans="5:8">
      <c r="E2534" s="140" t="str">
        <f t="shared" si="39"/>
        <v/>
      </c>
      <c r="F2534" s="141" t="str">
        <f>IF(ISERROR(VLOOKUP(A2534,'Cadastro-Estoque'!A:J,1,FALSE)),"",VLOOKUP(A2534,'Cadastro-Estoque'!A:J,4,FALSE))</f>
        <v/>
      </c>
      <c r="G2534" s="141" t="str">
        <f>IF(ISBLANK(A2534),"",IF(ISERROR(VLOOKUP(A2534,'Cadastro-Estoque'!A:J,1,FALSE)),"Produto não cadastrado",VLOOKUP(A2534,'Cadastro-Estoque'!A:J,2,FALSE)))</f>
        <v/>
      </c>
      <c r="H2534" s="141" t="str">
        <f>IF(ISERROR(VLOOKUP(A2534,'Cadastro-Estoque'!A:J,1,FALSE)),"",VLOOKUP(A2534,'Cadastro-Estoque'!A:J,3,FALSE))</f>
        <v/>
      </c>
    </row>
    <row r="2535" spans="5:8">
      <c r="E2535" s="140" t="str">
        <f t="shared" si="39"/>
        <v/>
      </c>
      <c r="F2535" s="141" t="str">
        <f>IF(ISERROR(VLOOKUP(A2535,'Cadastro-Estoque'!A:J,1,FALSE)),"",VLOOKUP(A2535,'Cadastro-Estoque'!A:J,4,FALSE))</f>
        <v/>
      </c>
      <c r="G2535" s="141" t="str">
        <f>IF(ISBLANK(A2535),"",IF(ISERROR(VLOOKUP(A2535,'Cadastro-Estoque'!A:J,1,FALSE)),"Produto não cadastrado",VLOOKUP(A2535,'Cadastro-Estoque'!A:J,2,FALSE)))</f>
        <v/>
      </c>
      <c r="H2535" s="141" t="str">
        <f>IF(ISERROR(VLOOKUP(A2535,'Cadastro-Estoque'!A:J,1,FALSE)),"",VLOOKUP(A2535,'Cadastro-Estoque'!A:J,3,FALSE))</f>
        <v/>
      </c>
    </row>
    <row r="2536" spans="5:8">
      <c r="E2536" s="140" t="str">
        <f t="shared" si="39"/>
        <v/>
      </c>
      <c r="F2536" s="141" t="str">
        <f>IF(ISERROR(VLOOKUP(A2536,'Cadastro-Estoque'!A:J,1,FALSE)),"",VLOOKUP(A2536,'Cadastro-Estoque'!A:J,4,FALSE))</f>
        <v/>
      </c>
      <c r="G2536" s="141" t="str">
        <f>IF(ISBLANK(A2536),"",IF(ISERROR(VLOOKUP(A2536,'Cadastro-Estoque'!A:J,1,FALSE)),"Produto não cadastrado",VLOOKUP(A2536,'Cadastro-Estoque'!A:J,2,FALSE)))</f>
        <v/>
      </c>
      <c r="H2536" s="141" t="str">
        <f>IF(ISERROR(VLOOKUP(A2536,'Cadastro-Estoque'!A:J,1,FALSE)),"",VLOOKUP(A2536,'Cadastro-Estoque'!A:J,3,FALSE))</f>
        <v/>
      </c>
    </row>
    <row r="2537" spans="5:8">
      <c r="E2537" s="140" t="str">
        <f t="shared" si="39"/>
        <v/>
      </c>
      <c r="F2537" s="141" t="str">
        <f>IF(ISERROR(VLOOKUP(A2537,'Cadastro-Estoque'!A:J,1,FALSE)),"",VLOOKUP(A2537,'Cadastro-Estoque'!A:J,4,FALSE))</f>
        <v/>
      </c>
      <c r="G2537" s="141" t="str">
        <f>IF(ISBLANK(A2537),"",IF(ISERROR(VLOOKUP(A2537,'Cadastro-Estoque'!A:J,1,FALSE)),"Produto não cadastrado",VLOOKUP(A2537,'Cadastro-Estoque'!A:J,2,FALSE)))</f>
        <v/>
      </c>
      <c r="H2537" s="141" t="str">
        <f>IF(ISERROR(VLOOKUP(A2537,'Cadastro-Estoque'!A:J,1,FALSE)),"",VLOOKUP(A2537,'Cadastro-Estoque'!A:J,3,FALSE))</f>
        <v/>
      </c>
    </row>
    <row r="2538" spans="5:8">
      <c r="E2538" s="140" t="str">
        <f t="shared" si="39"/>
        <v/>
      </c>
      <c r="F2538" s="141" t="str">
        <f>IF(ISERROR(VLOOKUP(A2538,'Cadastro-Estoque'!A:J,1,FALSE)),"",VLOOKUP(A2538,'Cadastro-Estoque'!A:J,4,FALSE))</f>
        <v/>
      </c>
      <c r="G2538" s="141" t="str">
        <f>IF(ISBLANK(A2538),"",IF(ISERROR(VLOOKUP(A2538,'Cadastro-Estoque'!A:J,1,FALSE)),"Produto não cadastrado",VLOOKUP(A2538,'Cadastro-Estoque'!A:J,2,FALSE)))</f>
        <v/>
      </c>
      <c r="H2538" s="141" t="str">
        <f>IF(ISERROR(VLOOKUP(A2538,'Cadastro-Estoque'!A:J,1,FALSE)),"",VLOOKUP(A2538,'Cadastro-Estoque'!A:J,3,FALSE))</f>
        <v/>
      </c>
    </row>
    <row r="2539" spans="5:8">
      <c r="E2539" s="140" t="str">
        <f t="shared" si="39"/>
        <v/>
      </c>
      <c r="F2539" s="141" t="str">
        <f>IF(ISERROR(VLOOKUP(A2539,'Cadastro-Estoque'!A:J,1,FALSE)),"",VLOOKUP(A2539,'Cadastro-Estoque'!A:J,4,FALSE))</f>
        <v/>
      </c>
      <c r="G2539" s="141" t="str">
        <f>IF(ISBLANK(A2539),"",IF(ISERROR(VLOOKUP(A2539,'Cadastro-Estoque'!A:J,1,FALSE)),"Produto não cadastrado",VLOOKUP(A2539,'Cadastro-Estoque'!A:J,2,FALSE)))</f>
        <v/>
      </c>
      <c r="H2539" s="141" t="str">
        <f>IF(ISERROR(VLOOKUP(A2539,'Cadastro-Estoque'!A:J,1,FALSE)),"",VLOOKUP(A2539,'Cadastro-Estoque'!A:J,3,FALSE))</f>
        <v/>
      </c>
    </row>
    <row r="2540" spans="5:8">
      <c r="E2540" s="140" t="str">
        <f t="shared" si="39"/>
        <v/>
      </c>
      <c r="F2540" s="141" t="str">
        <f>IF(ISERROR(VLOOKUP(A2540,'Cadastro-Estoque'!A:J,1,FALSE)),"",VLOOKUP(A2540,'Cadastro-Estoque'!A:J,4,FALSE))</f>
        <v/>
      </c>
      <c r="G2540" s="141" t="str">
        <f>IF(ISBLANK(A2540),"",IF(ISERROR(VLOOKUP(A2540,'Cadastro-Estoque'!A:J,1,FALSE)),"Produto não cadastrado",VLOOKUP(A2540,'Cadastro-Estoque'!A:J,2,FALSE)))</f>
        <v/>
      </c>
      <c r="H2540" s="141" t="str">
        <f>IF(ISERROR(VLOOKUP(A2540,'Cadastro-Estoque'!A:J,1,FALSE)),"",VLOOKUP(A2540,'Cadastro-Estoque'!A:J,3,FALSE))</f>
        <v/>
      </c>
    </row>
    <row r="2541" spans="5:8">
      <c r="E2541" s="140" t="str">
        <f t="shared" si="39"/>
        <v/>
      </c>
      <c r="F2541" s="141" t="str">
        <f>IF(ISERROR(VLOOKUP(A2541,'Cadastro-Estoque'!A:J,1,FALSE)),"",VLOOKUP(A2541,'Cadastro-Estoque'!A:J,4,FALSE))</f>
        <v/>
      </c>
      <c r="G2541" s="141" t="str">
        <f>IF(ISBLANK(A2541),"",IF(ISERROR(VLOOKUP(A2541,'Cadastro-Estoque'!A:J,1,FALSE)),"Produto não cadastrado",VLOOKUP(A2541,'Cadastro-Estoque'!A:J,2,FALSE)))</f>
        <v/>
      </c>
      <c r="H2541" s="141" t="str">
        <f>IF(ISERROR(VLOOKUP(A2541,'Cadastro-Estoque'!A:J,1,FALSE)),"",VLOOKUP(A2541,'Cadastro-Estoque'!A:J,3,FALSE))</f>
        <v/>
      </c>
    </row>
    <row r="2542" spans="5:8">
      <c r="E2542" s="140" t="str">
        <f t="shared" si="39"/>
        <v/>
      </c>
      <c r="F2542" s="141" t="str">
        <f>IF(ISERROR(VLOOKUP(A2542,'Cadastro-Estoque'!A:J,1,FALSE)),"",VLOOKUP(A2542,'Cadastro-Estoque'!A:J,4,FALSE))</f>
        <v/>
      </c>
      <c r="G2542" s="141" t="str">
        <f>IF(ISBLANK(A2542),"",IF(ISERROR(VLOOKUP(A2542,'Cadastro-Estoque'!A:J,1,FALSE)),"Produto não cadastrado",VLOOKUP(A2542,'Cadastro-Estoque'!A:J,2,FALSE)))</f>
        <v/>
      </c>
      <c r="H2542" s="141" t="str">
        <f>IF(ISERROR(VLOOKUP(A2542,'Cadastro-Estoque'!A:J,1,FALSE)),"",VLOOKUP(A2542,'Cadastro-Estoque'!A:J,3,FALSE))</f>
        <v/>
      </c>
    </row>
    <row r="2543" spans="5:8">
      <c r="E2543" s="140" t="str">
        <f t="shared" si="39"/>
        <v/>
      </c>
      <c r="F2543" s="141" t="str">
        <f>IF(ISERROR(VLOOKUP(A2543,'Cadastro-Estoque'!A:J,1,FALSE)),"",VLOOKUP(A2543,'Cadastro-Estoque'!A:J,4,FALSE))</f>
        <v/>
      </c>
      <c r="G2543" s="141" t="str">
        <f>IF(ISBLANK(A2543),"",IF(ISERROR(VLOOKUP(A2543,'Cadastro-Estoque'!A:J,1,FALSE)),"Produto não cadastrado",VLOOKUP(A2543,'Cadastro-Estoque'!A:J,2,FALSE)))</f>
        <v/>
      </c>
      <c r="H2543" s="141" t="str">
        <f>IF(ISERROR(VLOOKUP(A2543,'Cadastro-Estoque'!A:J,1,FALSE)),"",VLOOKUP(A2543,'Cadastro-Estoque'!A:J,3,FALSE))</f>
        <v/>
      </c>
    </row>
    <row r="2544" spans="5:8">
      <c r="E2544" s="140" t="str">
        <f t="shared" si="39"/>
        <v/>
      </c>
      <c r="F2544" s="141" t="str">
        <f>IF(ISERROR(VLOOKUP(A2544,'Cadastro-Estoque'!A:J,1,FALSE)),"",VLOOKUP(A2544,'Cadastro-Estoque'!A:J,4,FALSE))</f>
        <v/>
      </c>
      <c r="G2544" s="141" t="str">
        <f>IF(ISBLANK(A2544),"",IF(ISERROR(VLOOKUP(A2544,'Cadastro-Estoque'!A:J,1,FALSE)),"Produto não cadastrado",VLOOKUP(A2544,'Cadastro-Estoque'!A:J,2,FALSE)))</f>
        <v/>
      </c>
      <c r="H2544" s="141" t="str">
        <f>IF(ISERROR(VLOOKUP(A2544,'Cadastro-Estoque'!A:J,1,FALSE)),"",VLOOKUP(A2544,'Cadastro-Estoque'!A:J,3,FALSE))</f>
        <v/>
      </c>
    </row>
    <row r="2545" spans="5:8">
      <c r="E2545" s="140" t="str">
        <f t="shared" si="39"/>
        <v/>
      </c>
      <c r="F2545" s="141" t="str">
        <f>IF(ISERROR(VLOOKUP(A2545,'Cadastro-Estoque'!A:J,1,FALSE)),"",VLOOKUP(A2545,'Cadastro-Estoque'!A:J,4,FALSE))</f>
        <v/>
      </c>
      <c r="G2545" s="141" t="str">
        <f>IF(ISBLANK(A2545),"",IF(ISERROR(VLOOKUP(A2545,'Cadastro-Estoque'!A:J,1,FALSE)),"Produto não cadastrado",VLOOKUP(A2545,'Cadastro-Estoque'!A:J,2,FALSE)))</f>
        <v/>
      </c>
      <c r="H2545" s="141" t="str">
        <f>IF(ISERROR(VLOOKUP(A2545,'Cadastro-Estoque'!A:J,1,FALSE)),"",VLOOKUP(A2545,'Cadastro-Estoque'!A:J,3,FALSE))</f>
        <v/>
      </c>
    </row>
    <row r="2546" spans="5:8">
      <c r="E2546" s="140" t="str">
        <f t="shared" si="39"/>
        <v/>
      </c>
      <c r="F2546" s="141" t="str">
        <f>IF(ISERROR(VLOOKUP(A2546,'Cadastro-Estoque'!A:J,1,FALSE)),"",VLOOKUP(A2546,'Cadastro-Estoque'!A:J,4,FALSE))</f>
        <v/>
      </c>
      <c r="G2546" s="141" t="str">
        <f>IF(ISBLANK(A2546),"",IF(ISERROR(VLOOKUP(A2546,'Cadastro-Estoque'!A:J,1,FALSE)),"Produto não cadastrado",VLOOKUP(A2546,'Cadastro-Estoque'!A:J,2,FALSE)))</f>
        <v/>
      </c>
      <c r="H2546" s="141" t="str">
        <f>IF(ISERROR(VLOOKUP(A2546,'Cadastro-Estoque'!A:J,1,FALSE)),"",VLOOKUP(A2546,'Cadastro-Estoque'!A:J,3,FALSE))</f>
        <v/>
      </c>
    </row>
    <row r="2547" spans="5:8">
      <c r="E2547" s="140" t="str">
        <f t="shared" si="39"/>
        <v/>
      </c>
      <c r="F2547" s="141" t="str">
        <f>IF(ISERROR(VLOOKUP(A2547,'Cadastro-Estoque'!A:J,1,FALSE)),"",VLOOKUP(A2547,'Cadastro-Estoque'!A:J,4,FALSE))</f>
        <v/>
      </c>
      <c r="G2547" s="141" t="str">
        <f>IF(ISBLANK(A2547),"",IF(ISERROR(VLOOKUP(A2547,'Cadastro-Estoque'!A:J,1,FALSE)),"Produto não cadastrado",VLOOKUP(A2547,'Cadastro-Estoque'!A:J,2,FALSE)))</f>
        <v/>
      </c>
      <c r="H2547" s="141" t="str">
        <f>IF(ISERROR(VLOOKUP(A2547,'Cadastro-Estoque'!A:J,1,FALSE)),"",VLOOKUP(A2547,'Cadastro-Estoque'!A:J,3,FALSE))</f>
        <v/>
      </c>
    </row>
    <row r="2548" spans="5:8">
      <c r="E2548" s="140" t="str">
        <f t="shared" si="39"/>
        <v/>
      </c>
      <c r="F2548" s="141" t="str">
        <f>IF(ISERROR(VLOOKUP(A2548,'Cadastro-Estoque'!A:J,1,FALSE)),"",VLOOKUP(A2548,'Cadastro-Estoque'!A:J,4,FALSE))</f>
        <v/>
      </c>
      <c r="G2548" s="141" t="str">
        <f>IF(ISBLANK(A2548),"",IF(ISERROR(VLOOKUP(A2548,'Cadastro-Estoque'!A:J,1,FALSE)),"Produto não cadastrado",VLOOKUP(A2548,'Cadastro-Estoque'!A:J,2,FALSE)))</f>
        <v/>
      </c>
      <c r="H2548" s="141" t="str">
        <f>IF(ISERROR(VLOOKUP(A2548,'Cadastro-Estoque'!A:J,1,FALSE)),"",VLOOKUP(A2548,'Cadastro-Estoque'!A:J,3,FALSE))</f>
        <v/>
      </c>
    </row>
    <row r="2549" spans="5:8">
      <c r="E2549" s="140" t="str">
        <f t="shared" si="39"/>
        <v/>
      </c>
      <c r="F2549" s="141" t="str">
        <f>IF(ISERROR(VLOOKUP(A2549,'Cadastro-Estoque'!A:J,1,FALSE)),"",VLOOKUP(A2549,'Cadastro-Estoque'!A:J,4,FALSE))</f>
        <v/>
      </c>
      <c r="G2549" s="141" t="str">
        <f>IF(ISBLANK(A2549),"",IF(ISERROR(VLOOKUP(A2549,'Cadastro-Estoque'!A:J,1,FALSE)),"Produto não cadastrado",VLOOKUP(A2549,'Cadastro-Estoque'!A:J,2,FALSE)))</f>
        <v/>
      </c>
      <c r="H2549" s="141" t="str">
        <f>IF(ISERROR(VLOOKUP(A2549,'Cadastro-Estoque'!A:J,1,FALSE)),"",VLOOKUP(A2549,'Cadastro-Estoque'!A:J,3,FALSE))</f>
        <v/>
      </c>
    </row>
    <row r="2550" spans="5:8">
      <c r="E2550" s="140" t="str">
        <f t="shared" si="39"/>
        <v/>
      </c>
      <c r="F2550" s="141" t="str">
        <f>IF(ISERROR(VLOOKUP(A2550,'Cadastro-Estoque'!A:J,1,FALSE)),"",VLOOKUP(A2550,'Cadastro-Estoque'!A:J,4,FALSE))</f>
        <v/>
      </c>
      <c r="G2550" s="141" t="str">
        <f>IF(ISBLANK(A2550),"",IF(ISERROR(VLOOKUP(A2550,'Cadastro-Estoque'!A:J,1,FALSE)),"Produto não cadastrado",VLOOKUP(A2550,'Cadastro-Estoque'!A:J,2,FALSE)))</f>
        <v/>
      </c>
      <c r="H2550" s="141" t="str">
        <f>IF(ISERROR(VLOOKUP(A2550,'Cadastro-Estoque'!A:J,1,FALSE)),"",VLOOKUP(A2550,'Cadastro-Estoque'!A:J,3,FALSE))</f>
        <v/>
      </c>
    </row>
    <row r="2551" spans="5:8">
      <c r="E2551" s="140" t="str">
        <f t="shared" si="39"/>
        <v/>
      </c>
      <c r="F2551" s="141" t="str">
        <f>IF(ISERROR(VLOOKUP(A2551,'Cadastro-Estoque'!A:J,1,FALSE)),"",VLOOKUP(A2551,'Cadastro-Estoque'!A:J,4,FALSE))</f>
        <v/>
      </c>
      <c r="G2551" s="141" t="str">
        <f>IF(ISBLANK(A2551),"",IF(ISERROR(VLOOKUP(A2551,'Cadastro-Estoque'!A:J,1,FALSE)),"Produto não cadastrado",VLOOKUP(A2551,'Cadastro-Estoque'!A:J,2,FALSE)))</f>
        <v/>
      </c>
      <c r="H2551" s="141" t="str">
        <f>IF(ISERROR(VLOOKUP(A2551,'Cadastro-Estoque'!A:J,1,FALSE)),"",VLOOKUP(A2551,'Cadastro-Estoque'!A:J,3,FALSE))</f>
        <v/>
      </c>
    </row>
    <row r="2552" spans="5:8">
      <c r="E2552" s="140" t="str">
        <f t="shared" si="39"/>
        <v/>
      </c>
      <c r="F2552" s="141" t="str">
        <f>IF(ISERROR(VLOOKUP(A2552,'Cadastro-Estoque'!A:J,1,FALSE)),"",VLOOKUP(A2552,'Cadastro-Estoque'!A:J,4,FALSE))</f>
        <v/>
      </c>
      <c r="G2552" s="141" t="str">
        <f>IF(ISBLANK(A2552),"",IF(ISERROR(VLOOKUP(A2552,'Cadastro-Estoque'!A:J,1,FALSE)),"Produto não cadastrado",VLOOKUP(A2552,'Cadastro-Estoque'!A:J,2,FALSE)))</f>
        <v/>
      </c>
      <c r="H2552" s="141" t="str">
        <f>IF(ISERROR(VLOOKUP(A2552,'Cadastro-Estoque'!A:J,1,FALSE)),"",VLOOKUP(A2552,'Cadastro-Estoque'!A:J,3,FALSE))</f>
        <v/>
      </c>
    </row>
    <row r="2553" spans="5:8">
      <c r="E2553" s="140" t="str">
        <f t="shared" si="39"/>
        <v/>
      </c>
      <c r="F2553" s="141" t="str">
        <f>IF(ISERROR(VLOOKUP(A2553,'Cadastro-Estoque'!A:J,1,FALSE)),"",VLOOKUP(A2553,'Cadastro-Estoque'!A:J,4,FALSE))</f>
        <v/>
      </c>
      <c r="G2553" s="141" t="str">
        <f>IF(ISBLANK(A2553),"",IF(ISERROR(VLOOKUP(A2553,'Cadastro-Estoque'!A:J,1,FALSE)),"Produto não cadastrado",VLOOKUP(A2553,'Cadastro-Estoque'!A:J,2,FALSE)))</f>
        <v/>
      </c>
      <c r="H2553" s="141" t="str">
        <f>IF(ISERROR(VLOOKUP(A2553,'Cadastro-Estoque'!A:J,1,FALSE)),"",VLOOKUP(A2553,'Cadastro-Estoque'!A:J,3,FALSE))</f>
        <v/>
      </c>
    </row>
    <row r="2554" spans="5:8">
      <c r="E2554" s="140" t="str">
        <f t="shared" si="39"/>
        <v/>
      </c>
      <c r="F2554" s="141" t="str">
        <f>IF(ISERROR(VLOOKUP(A2554,'Cadastro-Estoque'!A:J,1,FALSE)),"",VLOOKUP(A2554,'Cadastro-Estoque'!A:J,4,FALSE))</f>
        <v/>
      </c>
      <c r="G2554" s="141" t="str">
        <f>IF(ISBLANK(A2554),"",IF(ISERROR(VLOOKUP(A2554,'Cadastro-Estoque'!A:J,1,FALSE)),"Produto não cadastrado",VLOOKUP(A2554,'Cadastro-Estoque'!A:J,2,FALSE)))</f>
        <v/>
      </c>
      <c r="H2554" s="141" t="str">
        <f>IF(ISERROR(VLOOKUP(A2554,'Cadastro-Estoque'!A:J,1,FALSE)),"",VLOOKUP(A2554,'Cadastro-Estoque'!A:J,3,FALSE))</f>
        <v/>
      </c>
    </row>
    <row r="2555" spans="5:8">
      <c r="E2555" s="140" t="str">
        <f t="shared" si="39"/>
        <v/>
      </c>
      <c r="F2555" s="141" t="str">
        <f>IF(ISERROR(VLOOKUP(A2555,'Cadastro-Estoque'!A:J,1,FALSE)),"",VLOOKUP(A2555,'Cadastro-Estoque'!A:J,4,FALSE))</f>
        <v/>
      </c>
      <c r="G2555" s="141" t="str">
        <f>IF(ISBLANK(A2555),"",IF(ISERROR(VLOOKUP(A2555,'Cadastro-Estoque'!A:J,1,FALSE)),"Produto não cadastrado",VLOOKUP(A2555,'Cadastro-Estoque'!A:J,2,FALSE)))</f>
        <v/>
      </c>
      <c r="H2555" s="141" t="str">
        <f>IF(ISERROR(VLOOKUP(A2555,'Cadastro-Estoque'!A:J,1,FALSE)),"",VLOOKUP(A2555,'Cadastro-Estoque'!A:J,3,FALSE))</f>
        <v/>
      </c>
    </row>
    <row r="2556" spans="5:8">
      <c r="E2556" s="140" t="str">
        <f t="shared" si="39"/>
        <v/>
      </c>
      <c r="F2556" s="141" t="str">
        <f>IF(ISERROR(VLOOKUP(A2556,'Cadastro-Estoque'!A:J,1,FALSE)),"",VLOOKUP(A2556,'Cadastro-Estoque'!A:J,4,FALSE))</f>
        <v/>
      </c>
      <c r="G2556" s="141" t="str">
        <f>IF(ISBLANK(A2556),"",IF(ISERROR(VLOOKUP(A2556,'Cadastro-Estoque'!A:J,1,FALSE)),"Produto não cadastrado",VLOOKUP(A2556,'Cadastro-Estoque'!A:J,2,FALSE)))</f>
        <v/>
      </c>
      <c r="H2556" s="141" t="str">
        <f>IF(ISERROR(VLOOKUP(A2556,'Cadastro-Estoque'!A:J,1,FALSE)),"",VLOOKUP(A2556,'Cadastro-Estoque'!A:J,3,FALSE))</f>
        <v/>
      </c>
    </row>
    <row r="2557" spans="5:8">
      <c r="E2557" s="140" t="str">
        <f t="shared" si="39"/>
        <v/>
      </c>
      <c r="F2557" s="141" t="str">
        <f>IF(ISERROR(VLOOKUP(A2557,'Cadastro-Estoque'!A:J,1,FALSE)),"",VLOOKUP(A2557,'Cadastro-Estoque'!A:J,4,FALSE))</f>
        <v/>
      </c>
      <c r="G2557" s="141" t="str">
        <f>IF(ISBLANK(A2557),"",IF(ISERROR(VLOOKUP(A2557,'Cadastro-Estoque'!A:J,1,FALSE)),"Produto não cadastrado",VLOOKUP(A2557,'Cadastro-Estoque'!A:J,2,FALSE)))</f>
        <v/>
      </c>
      <c r="H2557" s="141" t="str">
        <f>IF(ISERROR(VLOOKUP(A2557,'Cadastro-Estoque'!A:J,1,FALSE)),"",VLOOKUP(A2557,'Cadastro-Estoque'!A:J,3,FALSE))</f>
        <v/>
      </c>
    </row>
    <row r="2558" spans="5:8">
      <c r="E2558" s="140" t="str">
        <f t="shared" si="39"/>
        <v/>
      </c>
      <c r="F2558" s="141" t="str">
        <f>IF(ISERROR(VLOOKUP(A2558,'Cadastro-Estoque'!A:J,1,FALSE)),"",VLOOKUP(A2558,'Cadastro-Estoque'!A:J,4,FALSE))</f>
        <v/>
      </c>
      <c r="G2558" s="141" t="str">
        <f>IF(ISBLANK(A2558),"",IF(ISERROR(VLOOKUP(A2558,'Cadastro-Estoque'!A:J,1,FALSE)),"Produto não cadastrado",VLOOKUP(A2558,'Cadastro-Estoque'!A:J,2,FALSE)))</f>
        <v/>
      </c>
      <c r="H2558" s="141" t="str">
        <f>IF(ISERROR(VLOOKUP(A2558,'Cadastro-Estoque'!A:J,1,FALSE)),"",VLOOKUP(A2558,'Cadastro-Estoque'!A:J,3,FALSE))</f>
        <v/>
      </c>
    </row>
    <row r="2559" spans="5:8">
      <c r="E2559" s="140" t="str">
        <f t="shared" si="39"/>
        <v/>
      </c>
      <c r="F2559" s="141" t="str">
        <f>IF(ISERROR(VLOOKUP(A2559,'Cadastro-Estoque'!A:J,1,FALSE)),"",VLOOKUP(A2559,'Cadastro-Estoque'!A:J,4,FALSE))</f>
        <v/>
      </c>
      <c r="G2559" s="141" t="str">
        <f>IF(ISBLANK(A2559),"",IF(ISERROR(VLOOKUP(A2559,'Cadastro-Estoque'!A:J,1,FALSE)),"Produto não cadastrado",VLOOKUP(A2559,'Cadastro-Estoque'!A:J,2,FALSE)))</f>
        <v/>
      </c>
      <c r="H2559" s="141" t="str">
        <f>IF(ISERROR(VLOOKUP(A2559,'Cadastro-Estoque'!A:J,1,FALSE)),"",VLOOKUP(A2559,'Cadastro-Estoque'!A:J,3,FALSE))</f>
        <v/>
      </c>
    </row>
    <row r="2560" spans="5:8">
      <c r="E2560" s="140" t="str">
        <f t="shared" si="39"/>
        <v/>
      </c>
      <c r="F2560" s="141" t="str">
        <f>IF(ISERROR(VLOOKUP(A2560,'Cadastro-Estoque'!A:J,1,FALSE)),"",VLOOKUP(A2560,'Cadastro-Estoque'!A:J,4,FALSE))</f>
        <v/>
      </c>
      <c r="G2560" s="141" t="str">
        <f>IF(ISBLANK(A2560),"",IF(ISERROR(VLOOKUP(A2560,'Cadastro-Estoque'!A:J,1,FALSE)),"Produto não cadastrado",VLOOKUP(A2560,'Cadastro-Estoque'!A:J,2,FALSE)))</f>
        <v/>
      </c>
      <c r="H2560" s="141" t="str">
        <f>IF(ISERROR(VLOOKUP(A2560,'Cadastro-Estoque'!A:J,1,FALSE)),"",VLOOKUP(A2560,'Cadastro-Estoque'!A:J,3,FALSE))</f>
        <v/>
      </c>
    </row>
    <row r="2561" spans="5:8">
      <c r="E2561" s="140" t="str">
        <f t="shared" si="39"/>
        <v/>
      </c>
      <c r="F2561" s="141" t="str">
        <f>IF(ISERROR(VLOOKUP(A2561,'Cadastro-Estoque'!A:J,1,FALSE)),"",VLOOKUP(A2561,'Cadastro-Estoque'!A:J,4,FALSE))</f>
        <v/>
      </c>
      <c r="G2561" s="141" t="str">
        <f>IF(ISBLANK(A2561),"",IF(ISERROR(VLOOKUP(A2561,'Cadastro-Estoque'!A:J,1,FALSE)),"Produto não cadastrado",VLOOKUP(A2561,'Cadastro-Estoque'!A:J,2,FALSE)))</f>
        <v/>
      </c>
      <c r="H2561" s="141" t="str">
        <f>IF(ISERROR(VLOOKUP(A2561,'Cadastro-Estoque'!A:J,1,FALSE)),"",VLOOKUP(A2561,'Cadastro-Estoque'!A:J,3,FALSE))</f>
        <v/>
      </c>
    </row>
    <row r="2562" spans="5:8">
      <c r="E2562" s="140" t="str">
        <f t="shared" si="39"/>
        <v/>
      </c>
      <c r="F2562" s="141" t="str">
        <f>IF(ISERROR(VLOOKUP(A2562,'Cadastro-Estoque'!A:J,1,FALSE)),"",VLOOKUP(A2562,'Cadastro-Estoque'!A:J,4,FALSE))</f>
        <v/>
      </c>
      <c r="G2562" s="141" t="str">
        <f>IF(ISBLANK(A2562),"",IF(ISERROR(VLOOKUP(A2562,'Cadastro-Estoque'!A:J,1,FALSE)),"Produto não cadastrado",VLOOKUP(A2562,'Cadastro-Estoque'!A:J,2,FALSE)))</f>
        <v/>
      </c>
      <c r="H2562" s="141" t="str">
        <f>IF(ISERROR(VLOOKUP(A2562,'Cadastro-Estoque'!A:J,1,FALSE)),"",VLOOKUP(A2562,'Cadastro-Estoque'!A:J,3,FALSE))</f>
        <v/>
      </c>
    </row>
    <row r="2563" spans="5:8">
      <c r="E2563" s="140" t="str">
        <f t="shared" si="39"/>
        <v/>
      </c>
      <c r="F2563" s="141" t="str">
        <f>IF(ISERROR(VLOOKUP(A2563,'Cadastro-Estoque'!A:J,1,FALSE)),"",VLOOKUP(A2563,'Cadastro-Estoque'!A:J,4,FALSE))</f>
        <v/>
      </c>
      <c r="G2563" s="141" t="str">
        <f>IF(ISBLANK(A2563),"",IF(ISERROR(VLOOKUP(A2563,'Cadastro-Estoque'!A:J,1,FALSE)),"Produto não cadastrado",VLOOKUP(A2563,'Cadastro-Estoque'!A:J,2,FALSE)))</f>
        <v/>
      </c>
      <c r="H2563" s="141" t="str">
        <f>IF(ISERROR(VLOOKUP(A2563,'Cadastro-Estoque'!A:J,1,FALSE)),"",VLOOKUP(A2563,'Cadastro-Estoque'!A:J,3,FALSE))</f>
        <v/>
      </c>
    </row>
    <row r="2564" spans="5:8">
      <c r="E2564" s="140" t="str">
        <f t="shared" ref="E2564:E2627" si="40">IF(ISBLANK(A2564),"",C2564*D2564)</f>
        <v/>
      </c>
      <c r="F2564" s="141" t="str">
        <f>IF(ISERROR(VLOOKUP(A2564,'Cadastro-Estoque'!A:J,1,FALSE)),"",VLOOKUP(A2564,'Cadastro-Estoque'!A:J,4,FALSE))</f>
        <v/>
      </c>
      <c r="G2564" s="141" t="str">
        <f>IF(ISBLANK(A2564),"",IF(ISERROR(VLOOKUP(A2564,'Cadastro-Estoque'!A:J,1,FALSE)),"Produto não cadastrado",VLOOKUP(A2564,'Cadastro-Estoque'!A:J,2,FALSE)))</f>
        <v/>
      </c>
      <c r="H2564" s="141" t="str">
        <f>IF(ISERROR(VLOOKUP(A2564,'Cadastro-Estoque'!A:J,1,FALSE)),"",VLOOKUP(A2564,'Cadastro-Estoque'!A:J,3,FALSE))</f>
        <v/>
      </c>
    </row>
    <row r="2565" spans="5:8">
      <c r="E2565" s="140" t="str">
        <f t="shared" si="40"/>
        <v/>
      </c>
      <c r="F2565" s="141" t="str">
        <f>IF(ISERROR(VLOOKUP(A2565,'Cadastro-Estoque'!A:J,1,FALSE)),"",VLOOKUP(A2565,'Cadastro-Estoque'!A:J,4,FALSE))</f>
        <v/>
      </c>
      <c r="G2565" s="141" t="str">
        <f>IF(ISBLANK(A2565),"",IF(ISERROR(VLOOKUP(A2565,'Cadastro-Estoque'!A:J,1,FALSE)),"Produto não cadastrado",VLOOKUP(A2565,'Cadastro-Estoque'!A:J,2,FALSE)))</f>
        <v/>
      </c>
      <c r="H2565" s="141" t="str">
        <f>IF(ISERROR(VLOOKUP(A2565,'Cadastro-Estoque'!A:J,1,FALSE)),"",VLOOKUP(A2565,'Cadastro-Estoque'!A:J,3,FALSE))</f>
        <v/>
      </c>
    </row>
    <row r="2566" spans="5:8">
      <c r="E2566" s="140" t="str">
        <f t="shared" si="40"/>
        <v/>
      </c>
      <c r="F2566" s="141" t="str">
        <f>IF(ISERROR(VLOOKUP(A2566,'Cadastro-Estoque'!A:J,1,FALSE)),"",VLOOKUP(A2566,'Cadastro-Estoque'!A:J,4,FALSE))</f>
        <v/>
      </c>
      <c r="G2566" s="141" t="str">
        <f>IF(ISBLANK(A2566),"",IF(ISERROR(VLOOKUP(A2566,'Cadastro-Estoque'!A:J,1,FALSE)),"Produto não cadastrado",VLOOKUP(A2566,'Cadastro-Estoque'!A:J,2,FALSE)))</f>
        <v/>
      </c>
      <c r="H2566" s="141" t="str">
        <f>IF(ISERROR(VLOOKUP(A2566,'Cadastro-Estoque'!A:J,1,FALSE)),"",VLOOKUP(A2566,'Cadastro-Estoque'!A:J,3,FALSE))</f>
        <v/>
      </c>
    </row>
    <row r="2567" spans="5:8">
      <c r="E2567" s="140" t="str">
        <f t="shared" si="40"/>
        <v/>
      </c>
      <c r="F2567" s="141" t="str">
        <f>IF(ISERROR(VLOOKUP(A2567,'Cadastro-Estoque'!A:J,1,FALSE)),"",VLOOKUP(A2567,'Cadastro-Estoque'!A:J,4,FALSE))</f>
        <v/>
      </c>
      <c r="G2567" s="141" t="str">
        <f>IF(ISBLANK(A2567),"",IF(ISERROR(VLOOKUP(A2567,'Cadastro-Estoque'!A:J,1,FALSE)),"Produto não cadastrado",VLOOKUP(A2567,'Cadastro-Estoque'!A:J,2,FALSE)))</f>
        <v/>
      </c>
      <c r="H2567" s="141" t="str">
        <f>IF(ISERROR(VLOOKUP(A2567,'Cadastro-Estoque'!A:J,1,FALSE)),"",VLOOKUP(A2567,'Cadastro-Estoque'!A:J,3,FALSE))</f>
        <v/>
      </c>
    </row>
    <row r="2568" spans="5:8">
      <c r="E2568" s="140" t="str">
        <f t="shared" si="40"/>
        <v/>
      </c>
      <c r="F2568" s="141" t="str">
        <f>IF(ISERROR(VLOOKUP(A2568,'Cadastro-Estoque'!A:J,1,FALSE)),"",VLOOKUP(A2568,'Cadastro-Estoque'!A:J,4,FALSE))</f>
        <v/>
      </c>
      <c r="G2568" s="141" t="str">
        <f>IF(ISBLANK(A2568),"",IF(ISERROR(VLOOKUP(A2568,'Cadastro-Estoque'!A:J,1,FALSE)),"Produto não cadastrado",VLOOKUP(A2568,'Cadastro-Estoque'!A:J,2,FALSE)))</f>
        <v/>
      </c>
      <c r="H2568" s="141" t="str">
        <f>IF(ISERROR(VLOOKUP(A2568,'Cadastro-Estoque'!A:J,1,FALSE)),"",VLOOKUP(A2568,'Cadastro-Estoque'!A:J,3,FALSE))</f>
        <v/>
      </c>
    </row>
    <row r="2569" spans="5:8">
      <c r="E2569" s="140" t="str">
        <f t="shared" si="40"/>
        <v/>
      </c>
      <c r="F2569" s="141" t="str">
        <f>IF(ISERROR(VLOOKUP(A2569,'Cadastro-Estoque'!A:J,1,FALSE)),"",VLOOKUP(A2569,'Cadastro-Estoque'!A:J,4,FALSE))</f>
        <v/>
      </c>
      <c r="G2569" s="141" t="str">
        <f>IF(ISBLANK(A2569),"",IF(ISERROR(VLOOKUP(A2569,'Cadastro-Estoque'!A:J,1,FALSE)),"Produto não cadastrado",VLOOKUP(A2569,'Cadastro-Estoque'!A:J,2,FALSE)))</f>
        <v/>
      </c>
      <c r="H2569" s="141" t="str">
        <f>IF(ISERROR(VLOOKUP(A2569,'Cadastro-Estoque'!A:J,1,FALSE)),"",VLOOKUP(A2569,'Cadastro-Estoque'!A:J,3,FALSE))</f>
        <v/>
      </c>
    </row>
    <row r="2570" spans="5:8">
      <c r="E2570" s="140" t="str">
        <f t="shared" si="40"/>
        <v/>
      </c>
      <c r="F2570" s="141" t="str">
        <f>IF(ISERROR(VLOOKUP(A2570,'Cadastro-Estoque'!A:J,1,FALSE)),"",VLOOKUP(A2570,'Cadastro-Estoque'!A:J,4,FALSE))</f>
        <v/>
      </c>
      <c r="G2570" s="141" t="str">
        <f>IF(ISBLANK(A2570),"",IF(ISERROR(VLOOKUP(A2570,'Cadastro-Estoque'!A:J,1,FALSE)),"Produto não cadastrado",VLOOKUP(A2570,'Cadastro-Estoque'!A:J,2,FALSE)))</f>
        <v/>
      </c>
      <c r="H2570" s="141" t="str">
        <f>IF(ISERROR(VLOOKUP(A2570,'Cadastro-Estoque'!A:J,1,FALSE)),"",VLOOKUP(A2570,'Cadastro-Estoque'!A:J,3,FALSE))</f>
        <v/>
      </c>
    </row>
    <row r="2571" spans="5:8">
      <c r="E2571" s="140" t="str">
        <f t="shared" si="40"/>
        <v/>
      </c>
      <c r="F2571" s="141" t="str">
        <f>IF(ISERROR(VLOOKUP(A2571,'Cadastro-Estoque'!A:J,1,FALSE)),"",VLOOKUP(A2571,'Cadastro-Estoque'!A:J,4,FALSE))</f>
        <v/>
      </c>
      <c r="G2571" s="141" t="str">
        <f>IF(ISBLANK(A2571),"",IF(ISERROR(VLOOKUP(A2571,'Cadastro-Estoque'!A:J,1,FALSE)),"Produto não cadastrado",VLOOKUP(A2571,'Cadastro-Estoque'!A:J,2,FALSE)))</f>
        <v/>
      </c>
      <c r="H2571" s="141" t="str">
        <f>IF(ISERROR(VLOOKUP(A2571,'Cadastro-Estoque'!A:J,1,FALSE)),"",VLOOKUP(A2571,'Cadastro-Estoque'!A:J,3,FALSE))</f>
        <v/>
      </c>
    </row>
    <row r="2572" spans="5:8">
      <c r="E2572" s="140" t="str">
        <f t="shared" si="40"/>
        <v/>
      </c>
      <c r="F2572" s="141" t="str">
        <f>IF(ISERROR(VLOOKUP(A2572,'Cadastro-Estoque'!A:J,1,FALSE)),"",VLOOKUP(A2572,'Cadastro-Estoque'!A:J,4,FALSE))</f>
        <v/>
      </c>
      <c r="G2572" s="141" t="str">
        <f>IF(ISBLANK(A2572),"",IF(ISERROR(VLOOKUP(A2572,'Cadastro-Estoque'!A:J,1,FALSE)),"Produto não cadastrado",VLOOKUP(A2572,'Cadastro-Estoque'!A:J,2,FALSE)))</f>
        <v/>
      </c>
      <c r="H2572" s="141" t="str">
        <f>IF(ISERROR(VLOOKUP(A2572,'Cadastro-Estoque'!A:J,1,FALSE)),"",VLOOKUP(A2572,'Cadastro-Estoque'!A:J,3,FALSE))</f>
        <v/>
      </c>
    </row>
    <row r="2573" spans="5:8">
      <c r="E2573" s="140" t="str">
        <f t="shared" si="40"/>
        <v/>
      </c>
      <c r="F2573" s="141" t="str">
        <f>IF(ISERROR(VLOOKUP(A2573,'Cadastro-Estoque'!A:J,1,FALSE)),"",VLOOKUP(A2573,'Cadastro-Estoque'!A:J,4,FALSE))</f>
        <v/>
      </c>
      <c r="G2573" s="141" t="str">
        <f>IF(ISBLANK(A2573),"",IF(ISERROR(VLOOKUP(A2573,'Cadastro-Estoque'!A:J,1,FALSE)),"Produto não cadastrado",VLOOKUP(A2573,'Cadastro-Estoque'!A:J,2,FALSE)))</f>
        <v/>
      </c>
      <c r="H2573" s="141" t="str">
        <f>IF(ISERROR(VLOOKUP(A2573,'Cadastro-Estoque'!A:J,1,FALSE)),"",VLOOKUP(A2573,'Cadastro-Estoque'!A:J,3,FALSE))</f>
        <v/>
      </c>
    </row>
    <row r="2574" spans="5:8">
      <c r="E2574" s="140" t="str">
        <f t="shared" si="40"/>
        <v/>
      </c>
      <c r="F2574" s="141" t="str">
        <f>IF(ISERROR(VLOOKUP(A2574,'Cadastro-Estoque'!A:J,1,FALSE)),"",VLOOKUP(A2574,'Cadastro-Estoque'!A:J,4,FALSE))</f>
        <v/>
      </c>
      <c r="G2574" s="141" t="str">
        <f>IF(ISBLANK(A2574),"",IF(ISERROR(VLOOKUP(A2574,'Cadastro-Estoque'!A:J,1,FALSE)),"Produto não cadastrado",VLOOKUP(A2574,'Cadastro-Estoque'!A:J,2,FALSE)))</f>
        <v/>
      </c>
      <c r="H2574" s="141" t="str">
        <f>IF(ISERROR(VLOOKUP(A2574,'Cadastro-Estoque'!A:J,1,FALSE)),"",VLOOKUP(A2574,'Cadastro-Estoque'!A:J,3,FALSE))</f>
        <v/>
      </c>
    </row>
    <row r="2575" spans="5:8">
      <c r="E2575" s="140" t="str">
        <f t="shared" si="40"/>
        <v/>
      </c>
      <c r="F2575" s="141" t="str">
        <f>IF(ISERROR(VLOOKUP(A2575,'Cadastro-Estoque'!A:J,1,FALSE)),"",VLOOKUP(A2575,'Cadastro-Estoque'!A:J,4,FALSE))</f>
        <v/>
      </c>
      <c r="G2575" s="141" t="str">
        <f>IF(ISBLANK(A2575),"",IF(ISERROR(VLOOKUP(A2575,'Cadastro-Estoque'!A:J,1,FALSE)),"Produto não cadastrado",VLOOKUP(A2575,'Cadastro-Estoque'!A:J,2,FALSE)))</f>
        <v/>
      </c>
      <c r="H2575" s="141" t="str">
        <f>IF(ISERROR(VLOOKUP(A2575,'Cadastro-Estoque'!A:J,1,FALSE)),"",VLOOKUP(A2575,'Cadastro-Estoque'!A:J,3,FALSE))</f>
        <v/>
      </c>
    </row>
    <row r="2576" spans="5:8">
      <c r="E2576" s="140" t="str">
        <f t="shared" si="40"/>
        <v/>
      </c>
      <c r="F2576" s="141" t="str">
        <f>IF(ISERROR(VLOOKUP(A2576,'Cadastro-Estoque'!A:J,1,FALSE)),"",VLOOKUP(A2576,'Cadastro-Estoque'!A:J,4,FALSE))</f>
        <v/>
      </c>
      <c r="G2576" s="141" t="str">
        <f>IF(ISBLANK(A2576),"",IF(ISERROR(VLOOKUP(A2576,'Cadastro-Estoque'!A:J,1,FALSE)),"Produto não cadastrado",VLOOKUP(A2576,'Cadastro-Estoque'!A:J,2,FALSE)))</f>
        <v/>
      </c>
      <c r="H2576" s="141" t="str">
        <f>IF(ISERROR(VLOOKUP(A2576,'Cadastro-Estoque'!A:J,1,FALSE)),"",VLOOKUP(A2576,'Cadastro-Estoque'!A:J,3,FALSE))</f>
        <v/>
      </c>
    </row>
    <row r="2577" spans="5:8">
      <c r="E2577" s="140" t="str">
        <f t="shared" si="40"/>
        <v/>
      </c>
      <c r="F2577" s="141" t="str">
        <f>IF(ISERROR(VLOOKUP(A2577,'Cadastro-Estoque'!A:J,1,FALSE)),"",VLOOKUP(A2577,'Cadastro-Estoque'!A:J,4,FALSE))</f>
        <v/>
      </c>
      <c r="G2577" s="141" t="str">
        <f>IF(ISBLANK(A2577),"",IF(ISERROR(VLOOKUP(A2577,'Cadastro-Estoque'!A:J,1,FALSE)),"Produto não cadastrado",VLOOKUP(A2577,'Cadastro-Estoque'!A:J,2,FALSE)))</f>
        <v/>
      </c>
      <c r="H2577" s="141" t="str">
        <f>IF(ISERROR(VLOOKUP(A2577,'Cadastro-Estoque'!A:J,1,FALSE)),"",VLOOKUP(A2577,'Cadastro-Estoque'!A:J,3,FALSE))</f>
        <v/>
      </c>
    </row>
    <row r="2578" spans="5:8">
      <c r="E2578" s="140" t="str">
        <f t="shared" si="40"/>
        <v/>
      </c>
      <c r="F2578" s="141" t="str">
        <f>IF(ISERROR(VLOOKUP(A2578,'Cadastro-Estoque'!A:J,1,FALSE)),"",VLOOKUP(A2578,'Cadastro-Estoque'!A:J,4,FALSE))</f>
        <v/>
      </c>
      <c r="G2578" s="141" t="str">
        <f>IF(ISBLANK(A2578),"",IF(ISERROR(VLOOKUP(A2578,'Cadastro-Estoque'!A:J,1,FALSE)),"Produto não cadastrado",VLOOKUP(A2578,'Cadastro-Estoque'!A:J,2,FALSE)))</f>
        <v/>
      </c>
      <c r="H2578" s="141" t="str">
        <f>IF(ISERROR(VLOOKUP(A2578,'Cadastro-Estoque'!A:J,1,FALSE)),"",VLOOKUP(A2578,'Cadastro-Estoque'!A:J,3,FALSE))</f>
        <v/>
      </c>
    </row>
    <row r="2579" spans="5:8">
      <c r="E2579" s="140" t="str">
        <f t="shared" si="40"/>
        <v/>
      </c>
      <c r="F2579" s="141" t="str">
        <f>IF(ISERROR(VLOOKUP(A2579,'Cadastro-Estoque'!A:J,1,FALSE)),"",VLOOKUP(A2579,'Cadastro-Estoque'!A:J,4,FALSE))</f>
        <v/>
      </c>
      <c r="G2579" s="141" t="str">
        <f>IF(ISBLANK(A2579),"",IF(ISERROR(VLOOKUP(A2579,'Cadastro-Estoque'!A:J,1,FALSE)),"Produto não cadastrado",VLOOKUP(A2579,'Cadastro-Estoque'!A:J,2,FALSE)))</f>
        <v/>
      </c>
      <c r="H2579" s="141" t="str">
        <f>IF(ISERROR(VLOOKUP(A2579,'Cadastro-Estoque'!A:J,1,FALSE)),"",VLOOKUP(A2579,'Cadastro-Estoque'!A:J,3,FALSE))</f>
        <v/>
      </c>
    </row>
    <row r="2580" spans="5:8">
      <c r="E2580" s="140" t="str">
        <f t="shared" si="40"/>
        <v/>
      </c>
      <c r="F2580" s="141" t="str">
        <f>IF(ISERROR(VLOOKUP(A2580,'Cadastro-Estoque'!A:J,1,FALSE)),"",VLOOKUP(A2580,'Cadastro-Estoque'!A:J,4,FALSE))</f>
        <v/>
      </c>
      <c r="G2580" s="141" t="str">
        <f>IF(ISBLANK(A2580),"",IF(ISERROR(VLOOKUP(A2580,'Cadastro-Estoque'!A:J,1,FALSE)),"Produto não cadastrado",VLOOKUP(A2580,'Cadastro-Estoque'!A:J,2,FALSE)))</f>
        <v/>
      </c>
      <c r="H2580" s="141" t="str">
        <f>IF(ISERROR(VLOOKUP(A2580,'Cadastro-Estoque'!A:J,1,FALSE)),"",VLOOKUP(A2580,'Cadastro-Estoque'!A:J,3,FALSE))</f>
        <v/>
      </c>
    </row>
    <row r="2581" spans="5:8">
      <c r="E2581" s="140" t="str">
        <f t="shared" si="40"/>
        <v/>
      </c>
      <c r="F2581" s="141" t="str">
        <f>IF(ISERROR(VLOOKUP(A2581,'Cadastro-Estoque'!A:J,1,FALSE)),"",VLOOKUP(A2581,'Cadastro-Estoque'!A:J,4,FALSE))</f>
        <v/>
      </c>
      <c r="G2581" s="141" t="str">
        <f>IF(ISBLANK(A2581),"",IF(ISERROR(VLOOKUP(A2581,'Cadastro-Estoque'!A:J,1,FALSE)),"Produto não cadastrado",VLOOKUP(A2581,'Cadastro-Estoque'!A:J,2,FALSE)))</f>
        <v/>
      </c>
      <c r="H2581" s="141" t="str">
        <f>IF(ISERROR(VLOOKUP(A2581,'Cadastro-Estoque'!A:J,1,FALSE)),"",VLOOKUP(A2581,'Cadastro-Estoque'!A:J,3,FALSE))</f>
        <v/>
      </c>
    </row>
    <row r="2582" spans="5:8">
      <c r="E2582" s="140" t="str">
        <f t="shared" si="40"/>
        <v/>
      </c>
      <c r="F2582" s="141" t="str">
        <f>IF(ISERROR(VLOOKUP(A2582,'Cadastro-Estoque'!A:J,1,FALSE)),"",VLOOKUP(A2582,'Cadastro-Estoque'!A:J,4,FALSE))</f>
        <v/>
      </c>
      <c r="G2582" s="141" t="str">
        <f>IF(ISBLANK(A2582),"",IF(ISERROR(VLOOKUP(A2582,'Cadastro-Estoque'!A:J,1,FALSE)),"Produto não cadastrado",VLOOKUP(A2582,'Cadastro-Estoque'!A:J,2,FALSE)))</f>
        <v/>
      </c>
      <c r="H2582" s="141" t="str">
        <f>IF(ISERROR(VLOOKUP(A2582,'Cadastro-Estoque'!A:J,1,FALSE)),"",VLOOKUP(A2582,'Cadastro-Estoque'!A:J,3,FALSE))</f>
        <v/>
      </c>
    </row>
    <row r="2583" spans="5:8">
      <c r="E2583" s="140" t="str">
        <f t="shared" si="40"/>
        <v/>
      </c>
      <c r="F2583" s="141" t="str">
        <f>IF(ISERROR(VLOOKUP(A2583,'Cadastro-Estoque'!A:J,1,FALSE)),"",VLOOKUP(A2583,'Cadastro-Estoque'!A:J,4,FALSE))</f>
        <v/>
      </c>
      <c r="G2583" s="141" t="str">
        <f>IF(ISBLANK(A2583),"",IF(ISERROR(VLOOKUP(A2583,'Cadastro-Estoque'!A:J,1,FALSE)),"Produto não cadastrado",VLOOKUP(A2583,'Cadastro-Estoque'!A:J,2,FALSE)))</f>
        <v/>
      </c>
      <c r="H2583" s="141" t="str">
        <f>IF(ISERROR(VLOOKUP(A2583,'Cadastro-Estoque'!A:J,1,FALSE)),"",VLOOKUP(A2583,'Cadastro-Estoque'!A:J,3,FALSE))</f>
        <v/>
      </c>
    </row>
    <row r="2584" spans="5:8">
      <c r="E2584" s="140" t="str">
        <f t="shared" si="40"/>
        <v/>
      </c>
      <c r="F2584" s="141" t="str">
        <f>IF(ISERROR(VLOOKUP(A2584,'Cadastro-Estoque'!A:J,1,FALSE)),"",VLOOKUP(A2584,'Cadastro-Estoque'!A:J,4,FALSE))</f>
        <v/>
      </c>
      <c r="G2584" s="141" t="str">
        <f>IF(ISBLANK(A2584),"",IF(ISERROR(VLOOKUP(A2584,'Cadastro-Estoque'!A:J,1,FALSE)),"Produto não cadastrado",VLOOKUP(A2584,'Cadastro-Estoque'!A:J,2,FALSE)))</f>
        <v/>
      </c>
      <c r="H2584" s="141" t="str">
        <f>IF(ISERROR(VLOOKUP(A2584,'Cadastro-Estoque'!A:J,1,FALSE)),"",VLOOKUP(A2584,'Cadastro-Estoque'!A:J,3,FALSE))</f>
        <v/>
      </c>
    </row>
    <row r="2585" spans="5:8">
      <c r="E2585" s="140" t="str">
        <f t="shared" si="40"/>
        <v/>
      </c>
      <c r="F2585" s="141" t="str">
        <f>IF(ISERROR(VLOOKUP(A2585,'Cadastro-Estoque'!A:J,1,FALSE)),"",VLOOKUP(A2585,'Cadastro-Estoque'!A:J,4,FALSE))</f>
        <v/>
      </c>
      <c r="G2585" s="141" t="str">
        <f>IF(ISBLANK(A2585),"",IF(ISERROR(VLOOKUP(A2585,'Cadastro-Estoque'!A:J,1,FALSE)),"Produto não cadastrado",VLOOKUP(A2585,'Cadastro-Estoque'!A:J,2,FALSE)))</f>
        <v/>
      </c>
      <c r="H2585" s="141" t="str">
        <f>IF(ISERROR(VLOOKUP(A2585,'Cadastro-Estoque'!A:J,1,FALSE)),"",VLOOKUP(A2585,'Cadastro-Estoque'!A:J,3,FALSE))</f>
        <v/>
      </c>
    </row>
    <row r="2586" spans="5:8">
      <c r="E2586" s="140" t="str">
        <f t="shared" si="40"/>
        <v/>
      </c>
      <c r="F2586" s="141" t="str">
        <f>IF(ISERROR(VLOOKUP(A2586,'Cadastro-Estoque'!A:J,1,FALSE)),"",VLOOKUP(A2586,'Cadastro-Estoque'!A:J,4,FALSE))</f>
        <v/>
      </c>
      <c r="G2586" s="141" t="str">
        <f>IF(ISBLANK(A2586),"",IF(ISERROR(VLOOKUP(A2586,'Cadastro-Estoque'!A:J,1,FALSE)),"Produto não cadastrado",VLOOKUP(A2586,'Cadastro-Estoque'!A:J,2,FALSE)))</f>
        <v/>
      </c>
      <c r="H2586" s="141" t="str">
        <f>IF(ISERROR(VLOOKUP(A2586,'Cadastro-Estoque'!A:J,1,FALSE)),"",VLOOKUP(A2586,'Cadastro-Estoque'!A:J,3,FALSE))</f>
        <v/>
      </c>
    </row>
    <row r="2587" spans="5:8">
      <c r="E2587" s="140" t="str">
        <f t="shared" si="40"/>
        <v/>
      </c>
      <c r="F2587" s="141" t="str">
        <f>IF(ISERROR(VLOOKUP(A2587,'Cadastro-Estoque'!A:J,1,FALSE)),"",VLOOKUP(A2587,'Cadastro-Estoque'!A:J,4,FALSE))</f>
        <v/>
      </c>
      <c r="G2587" s="141" t="str">
        <f>IF(ISBLANK(A2587),"",IF(ISERROR(VLOOKUP(A2587,'Cadastro-Estoque'!A:J,1,FALSE)),"Produto não cadastrado",VLOOKUP(A2587,'Cadastro-Estoque'!A:J,2,FALSE)))</f>
        <v/>
      </c>
      <c r="H2587" s="141" t="str">
        <f>IF(ISERROR(VLOOKUP(A2587,'Cadastro-Estoque'!A:J,1,FALSE)),"",VLOOKUP(A2587,'Cadastro-Estoque'!A:J,3,FALSE))</f>
        <v/>
      </c>
    </row>
    <row r="2588" spans="5:8">
      <c r="E2588" s="140" t="str">
        <f t="shared" si="40"/>
        <v/>
      </c>
      <c r="F2588" s="141" t="str">
        <f>IF(ISERROR(VLOOKUP(A2588,'Cadastro-Estoque'!A:J,1,FALSE)),"",VLOOKUP(A2588,'Cadastro-Estoque'!A:J,4,FALSE))</f>
        <v/>
      </c>
      <c r="G2588" s="141" t="str">
        <f>IF(ISBLANK(A2588),"",IF(ISERROR(VLOOKUP(A2588,'Cadastro-Estoque'!A:J,1,FALSE)),"Produto não cadastrado",VLOOKUP(A2588,'Cadastro-Estoque'!A:J,2,FALSE)))</f>
        <v/>
      </c>
      <c r="H2588" s="141" t="str">
        <f>IF(ISERROR(VLOOKUP(A2588,'Cadastro-Estoque'!A:J,1,FALSE)),"",VLOOKUP(A2588,'Cadastro-Estoque'!A:J,3,FALSE))</f>
        <v/>
      </c>
    </row>
    <row r="2589" spans="5:8">
      <c r="E2589" s="140" t="str">
        <f t="shared" si="40"/>
        <v/>
      </c>
      <c r="F2589" s="141" t="str">
        <f>IF(ISERROR(VLOOKUP(A2589,'Cadastro-Estoque'!A:J,1,FALSE)),"",VLOOKUP(A2589,'Cadastro-Estoque'!A:J,4,FALSE))</f>
        <v/>
      </c>
      <c r="G2589" s="141" t="str">
        <f>IF(ISBLANK(A2589),"",IF(ISERROR(VLOOKUP(A2589,'Cadastro-Estoque'!A:J,1,FALSE)),"Produto não cadastrado",VLOOKUP(A2589,'Cadastro-Estoque'!A:J,2,FALSE)))</f>
        <v/>
      </c>
      <c r="H2589" s="141" t="str">
        <f>IF(ISERROR(VLOOKUP(A2589,'Cadastro-Estoque'!A:J,1,FALSE)),"",VLOOKUP(A2589,'Cadastro-Estoque'!A:J,3,FALSE))</f>
        <v/>
      </c>
    </row>
    <row r="2590" spans="5:8">
      <c r="E2590" s="140" t="str">
        <f t="shared" si="40"/>
        <v/>
      </c>
      <c r="F2590" s="141" t="str">
        <f>IF(ISERROR(VLOOKUP(A2590,'Cadastro-Estoque'!A:J,1,FALSE)),"",VLOOKUP(A2590,'Cadastro-Estoque'!A:J,4,FALSE))</f>
        <v/>
      </c>
      <c r="G2590" s="141" t="str">
        <f>IF(ISBLANK(A2590),"",IF(ISERROR(VLOOKUP(A2590,'Cadastro-Estoque'!A:J,1,FALSE)),"Produto não cadastrado",VLOOKUP(A2590,'Cadastro-Estoque'!A:J,2,FALSE)))</f>
        <v/>
      </c>
      <c r="H2590" s="141" t="str">
        <f>IF(ISERROR(VLOOKUP(A2590,'Cadastro-Estoque'!A:J,1,FALSE)),"",VLOOKUP(A2590,'Cadastro-Estoque'!A:J,3,FALSE))</f>
        <v/>
      </c>
    </row>
    <row r="2591" spans="5:8">
      <c r="E2591" s="140" t="str">
        <f t="shared" si="40"/>
        <v/>
      </c>
      <c r="F2591" s="141" t="str">
        <f>IF(ISERROR(VLOOKUP(A2591,'Cadastro-Estoque'!A:J,1,FALSE)),"",VLOOKUP(A2591,'Cadastro-Estoque'!A:J,4,FALSE))</f>
        <v/>
      </c>
      <c r="G2591" s="141" t="str">
        <f>IF(ISBLANK(A2591),"",IF(ISERROR(VLOOKUP(A2591,'Cadastro-Estoque'!A:J,1,FALSE)),"Produto não cadastrado",VLOOKUP(A2591,'Cadastro-Estoque'!A:J,2,FALSE)))</f>
        <v/>
      </c>
      <c r="H2591" s="141" t="str">
        <f>IF(ISERROR(VLOOKUP(A2591,'Cadastro-Estoque'!A:J,1,FALSE)),"",VLOOKUP(A2591,'Cadastro-Estoque'!A:J,3,FALSE))</f>
        <v/>
      </c>
    </row>
    <row r="2592" spans="5:8">
      <c r="E2592" s="140" t="str">
        <f t="shared" si="40"/>
        <v/>
      </c>
      <c r="F2592" s="141" t="str">
        <f>IF(ISERROR(VLOOKUP(A2592,'Cadastro-Estoque'!A:J,1,FALSE)),"",VLOOKUP(A2592,'Cadastro-Estoque'!A:J,4,FALSE))</f>
        <v/>
      </c>
      <c r="G2592" s="141" t="str">
        <f>IF(ISBLANK(A2592),"",IF(ISERROR(VLOOKUP(A2592,'Cadastro-Estoque'!A:J,1,FALSE)),"Produto não cadastrado",VLOOKUP(A2592,'Cadastro-Estoque'!A:J,2,FALSE)))</f>
        <v/>
      </c>
      <c r="H2592" s="141" t="str">
        <f>IF(ISERROR(VLOOKUP(A2592,'Cadastro-Estoque'!A:J,1,FALSE)),"",VLOOKUP(A2592,'Cadastro-Estoque'!A:J,3,FALSE))</f>
        <v/>
      </c>
    </row>
    <row r="2593" spans="5:8">
      <c r="E2593" s="140" t="str">
        <f t="shared" si="40"/>
        <v/>
      </c>
      <c r="F2593" s="141" t="str">
        <f>IF(ISERROR(VLOOKUP(A2593,'Cadastro-Estoque'!A:J,1,FALSE)),"",VLOOKUP(A2593,'Cadastro-Estoque'!A:J,4,FALSE))</f>
        <v/>
      </c>
      <c r="G2593" s="141" t="str">
        <f>IF(ISBLANK(A2593),"",IF(ISERROR(VLOOKUP(A2593,'Cadastro-Estoque'!A:J,1,FALSE)),"Produto não cadastrado",VLOOKUP(A2593,'Cadastro-Estoque'!A:J,2,FALSE)))</f>
        <v/>
      </c>
      <c r="H2593" s="141" t="str">
        <f>IF(ISERROR(VLOOKUP(A2593,'Cadastro-Estoque'!A:J,1,FALSE)),"",VLOOKUP(A2593,'Cadastro-Estoque'!A:J,3,FALSE))</f>
        <v/>
      </c>
    </row>
    <row r="2594" spans="5:8">
      <c r="E2594" s="140" t="str">
        <f t="shared" si="40"/>
        <v/>
      </c>
      <c r="F2594" s="141" t="str">
        <f>IF(ISERROR(VLOOKUP(A2594,'Cadastro-Estoque'!A:J,1,FALSE)),"",VLOOKUP(A2594,'Cadastro-Estoque'!A:J,4,FALSE))</f>
        <v/>
      </c>
      <c r="G2594" s="141" t="str">
        <f>IF(ISBLANK(A2594),"",IF(ISERROR(VLOOKUP(A2594,'Cadastro-Estoque'!A:J,1,FALSE)),"Produto não cadastrado",VLOOKUP(A2594,'Cadastro-Estoque'!A:J,2,FALSE)))</f>
        <v/>
      </c>
      <c r="H2594" s="141" t="str">
        <f>IF(ISERROR(VLOOKUP(A2594,'Cadastro-Estoque'!A:J,1,FALSE)),"",VLOOKUP(A2594,'Cadastro-Estoque'!A:J,3,FALSE))</f>
        <v/>
      </c>
    </row>
    <row r="2595" spans="5:8">
      <c r="E2595" s="140" t="str">
        <f t="shared" si="40"/>
        <v/>
      </c>
      <c r="F2595" s="141" t="str">
        <f>IF(ISERROR(VLOOKUP(A2595,'Cadastro-Estoque'!A:J,1,FALSE)),"",VLOOKUP(A2595,'Cadastro-Estoque'!A:J,4,FALSE))</f>
        <v/>
      </c>
      <c r="G2595" s="141" t="str">
        <f>IF(ISBLANK(A2595),"",IF(ISERROR(VLOOKUP(A2595,'Cadastro-Estoque'!A:J,1,FALSE)),"Produto não cadastrado",VLOOKUP(A2595,'Cadastro-Estoque'!A:J,2,FALSE)))</f>
        <v/>
      </c>
      <c r="H2595" s="141" t="str">
        <f>IF(ISERROR(VLOOKUP(A2595,'Cadastro-Estoque'!A:J,1,FALSE)),"",VLOOKUP(A2595,'Cadastro-Estoque'!A:J,3,FALSE))</f>
        <v/>
      </c>
    </row>
    <row r="2596" spans="5:8">
      <c r="E2596" s="140" t="str">
        <f t="shared" si="40"/>
        <v/>
      </c>
      <c r="F2596" s="141" t="str">
        <f>IF(ISERROR(VLOOKUP(A2596,'Cadastro-Estoque'!A:J,1,FALSE)),"",VLOOKUP(A2596,'Cadastro-Estoque'!A:J,4,FALSE))</f>
        <v/>
      </c>
      <c r="G2596" s="141" t="str">
        <f>IF(ISBLANK(A2596),"",IF(ISERROR(VLOOKUP(A2596,'Cadastro-Estoque'!A:J,1,FALSE)),"Produto não cadastrado",VLOOKUP(A2596,'Cadastro-Estoque'!A:J,2,FALSE)))</f>
        <v/>
      </c>
      <c r="H2596" s="141" t="str">
        <f>IF(ISERROR(VLOOKUP(A2596,'Cadastro-Estoque'!A:J,1,FALSE)),"",VLOOKUP(A2596,'Cadastro-Estoque'!A:J,3,FALSE))</f>
        <v/>
      </c>
    </row>
    <row r="2597" spans="5:8">
      <c r="E2597" s="140" t="str">
        <f t="shared" si="40"/>
        <v/>
      </c>
      <c r="F2597" s="141" t="str">
        <f>IF(ISERROR(VLOOKUP(A2597,'Cadastro-Estoque'!A:J,1,FALSE)),"",VLOOKUP(A2597,'Cadastro-Estoque'!A:J,4,FALSE))</f>
        <v/>
      </c>
      <c r="G2597" s="141" t="str">
        <f>IF(ISBLANK(A2597),"",IF(ISERROR(VLOOKUP(A2597,'Cadastro-Estoque'!A:J,1,FALSE)),"Produto não cadastrado",VLOOKUP(A2597,'Cadastro-Estoque'!A:J,2,FALSE)))</f>
        <v/>
      </c>
      <c r="H2597" s="141" t="str">
        <f>IF(ISERROR(VLOOKUP(A2597,'Cadastro-Estoque'!A:J,1,FALSE)),"",VLOOKUP(A2597,'Cadastro-Estoque'!A:J,3,FALSE))</f>
        <v/>
      </c>
    </row>
    <row r="2598" spans="5:8">
      <c r="E2598" s="140" t="str">
        <f t="shared" si="40"/>
        <v/>
      </c>
      <c r="F2598" s="141" t="str">
        <f>IF(ISERROR(VLOOKUP(A2598,'Cadastro-Estoque'!A:J,1,FALSE)),"",VLOOKUP(A2598,'Cadastro-Estoque'!A:J,4,FALSE))</f>
        <v/>
      </c>
      <c r="G2598" s="141" t="str">
        <f>IF(ISBLANK(A2598),"",IF(ISERROR(VLOOKUP(A2598,'Cadastro-Estoque'!A:J,1,FALSE)),"Produto não cadastrado",VLOOKUP(A2598,'Cadastro-Estoque'!A:J,2,FALSE)))</f>
        <v/>
      </c>
      <c r="H2598" s="141" t="str">
        <f>IF(ISERROR(VLOOKUP(A2598,'Cadastro-Estoque'!A:J,1,FALSE)),"",VLOOKUP(A2598,'Cadastro-Estoque'!A:J,3,FALSE))</f>
        <v/>
      </c>
    </row>
    <row r="2599" spans="5:8">
      <c r="E2599" s="140" t="str">
        <f t="shared" si="40"/>
        <v/>
      </c>
      <c r="F2599" s="141" t="str">
        <f>IF(ISERROR(VLOOKUP(A2599,'Cadastro-Estoque'!A:J,1,FALSE)),"",VLOOKUP(A2599,'Cadastro-Estoque'!A:J,4,FALSE))</f>
        <v/>
      </c>
      <c r="G2599" s="141" t="str">
        <f>IF(ISBLANK(A2599),"",IF(ISERROR(VLOOKUP(A2599,'Cadastro-Estoque'!A:J,1,FALSE)),"Produto não cadastrado",VLOOKUP(A2599,'Cadastro-Estoque'!A:J,2,FALSE)))</f>
        <v/>
      </c>
      <c r="H2599" s="141" t="str">
        <f>IF(ISERROR(VLOOKUP(A2599,'Cadastro-Estoque'!A:J,1,FALSE)),"",VLOOKUP(A2599,'Cadastro-Estoque'!A:J,3,FALSE))</f>
        <v/>
      </c>
    </row>
    <row r="2600" spans="5:8">
      <c r="E2600" s="140" t="str">
        <f t="shared" si="40"/>
        <v/>
      </c>
      <c r="F2600" s="141" t="str">
        <f>IF(ISERROR(VLOOKUP(A2600,'Cadastro-Estoque'!A:J,1,FALSE)),"",VLOOKUP(A2600,'Cadastro-Estoque'!A:J,4,FALSE))</f>
        <v/>
      </c>
      <c r="G2600" s="141" t="str">
        <f>IF(ISBLANK(A2600),"",IF(ISERROR(VLOOKUP(A2600,'Cadastro-Estoque'!A:J,1,FALSE)),"Produto não cadastrado",VLOOKUP(A2600,'Cadastro-Estoque'!A:J,2,FALSE)))</f>
        <v/>
      </c>
      <c r="H2600" s="141" t="str">
        <f>IF(ISERROR(VLOOKUP(A2600,'Cadastro-Estoque'!A:J,1,FALSE)),"",VLOOKUP(A2600,'Cadastro-Estoque'!A:J,3,FALSE))</f>
        <v/>
      </c>
    </row>
    <row r="2601" spans="5:8">
      <c r="E2601" s="140" t="str">
        <f t="shared" si="40"/>
        <v/>
      </c>
      <c r="F2601" s="141" t="str">
        <f>IF(ISERROR(VLOOKUP(A2601,'Cadastro-Estoque'!A:J,1,FALSE)),"",VLOOKUP(A2601,'Cadastro-Estoque'!A:J,4,FALSE))</f>
        <v/>
      </c>
      <c r="G2601" s="141" t="str">
        <f>IF(ISBLANK(A2601),"",IF(ISERROR(VLOOKUP(A2601,'Cadastro-Estoque'!A:J,1,FALSE)),"Produto não cadastrado",VLOOKUP(A2601,'Cadastro-Estoque'!A:J,2,FALSE)))</f>
        <v/>
      </c>
      <c r="H2601" s="141" t="str">
        <f>IF(ISERROR(VLOOKUP(A2601,'Cadastro-Estoque'!A:J,1,FALSE)),"",VLOOKUP(A2601,'Cadastro-Estoque'!A:J,3,FALSE))</f>
        <v/>
      </c>
    </row>
    <row r="2602" spans="5:8">
      <c r="E2602" s="140" t="str">
        <f t="shared" si="40"/>
        <v/>
      </c>
      <c r="F2602" s="141" t="str">
        <f>IF(ISERROR(VLOOKUP(A2602,'Cadastro-Estoque'!A:J,1,FALSE)),"",VLOOKUP(A2602,'Cadastro-Estoque'!A:J,4,FALSE))</f>
        <v/>
      </c>
      <c r="G2602" s="141" t="str">
        <f>IF(ISBLANK(A2602),"",IF(ISERROR(VLOOKUP(A2602,'Cadastro-Estoque'!A:J,1,FALSE)),"Produto não cadastrado",VLOOKUP(A2602,'Cadastro-Estoque'!A:J,2,FALSE)))</f>
        <v/>
      </c>
      <c r="H2602" s="141" t="str">
        <f>IF(ISERROR(VLOOKUP(A2602,'Cadastro-Estoque'!A:J,1,FALSE)),"",VLOOKUP(A2602,'Cadastro-Estoque'!A:J,3,FALSE))</f>
        <v/>
      </c>
    </row>
    <row r="2603" spans="5:8">
      <c r="E2603" s="140" t="str">
        <f t="shared" si="40"/>
        <v/>
      </c>
      <c r="F2603" s="141" t="str">
        <f>IF(ISERROR(VLOOKUP(A2603,'Cadastro-Estoque'!A:J,1,FALSE)),"",VLOOKUP(A2603,'Cadastro-Estoque'!A:J,4,FALSE))</f>
        <v/>
      </c>
      <c r="G2603" s="141" t="str">
        <f>IF(ISBLANK(A2603),"",IF(ISERROR(VLOOKUP(A2603,'Cadastro-Estoque'!A:J,1,FALSE)),"Produto não cadastrado",VLOOKUP(A2603,'Cadastro-Estoque'!A:J,2,FALSE)))</f>
        <v/>
      </c>
      <c r="H2603" s="141" t="str">
        <f>IF(ISERROR(VLOOKUP(A2603,'Cadastro-Estoque'!A:J,1,FALSE)),"",VLOOKUP(A2603,'Cadastro-Estoque'!A:J,3,FALSE))</f>
        <v/>
      </c>
    </row>
    <row r="2604" spans="5:8">
      <c r="E2604" s="140" t="str">
        <f t="shared" si="40"/>
        <v/>
      </c>
      <c r="F2604" s="141" t="str">
        <f>IF(ISERROR(VLOOKUP(A2604,'Cadastro-Estoque'!A:J,1,FALSE)),"",VLOOKUP(A2604,'Cadastro-Estoque'!A:J,4,FALSE))</f>
        <v/>
      </c>
      <c r="G2604" s="141" t="str">
        <f>IF(ISBLANK(A2604),"",IF(ISERROR(VLOOKUP(A2604,'Cadastro-Estoque'!A:J,1,FALSE)),"Produto não cadastrado",VLOOKUP(A2604,'Cadastro-Estoque'!A:J,2,FALSE)))</f>
        <v/>
      </c>
      <c r="H2604" s="141" t="str">
        <f>IF(ISERROR(VLOOKUP(A2604,'Cadastro-Estoque'!A:J,1,FALSE)),"",VLOOKUP(A2604,'Cadastro-Estoque'!A:J,3,FALSE))</f>
        <v/>
      </c>
    </row>
    <row r="2605" spans="5:8">
      <c r="E2605" s="140" t="str">
        <f t="shared" si="40"/>
        <v/>
      </c>
      <c r="F2605" s="141" t="str">
        <f>IF(ISERROR(VLOOKUP(A2605,'Cadastro-Estoque'!A:J,1,FALSE)),"",VLOOKUP(A2605,'Cadastro-Estoque'!A:J,4,FALSE))</f>
        <v/>
      </c>
      <c r="G2605" s="141" t="str">
        <f>IF(ISBLANK(A2605),"",IF(ISERROR(VLOOKUP(A2605,'Cadastro-Estoque'!A:J,1,FALSE)),"Produto não cadastrado",VLOOKUP(A2605,'Cadastro-Estoque'!A:J,2,FALSE)))</f>
        <v/>
      </c>
      <c r="H2605" s="141" t="str">
        <f>IF(ISERROR(VLOOKUP(A2605,'Cadastro-Estoque'!A:J,1,FALSE)),"",VLOOKUP(A2605,'Cadastro-Estoque'!A:J,3,FALSE))</f>
        <v/>
      </c>
    </row>
    <row r="2606" spans="5:8">
      <c r="E2606" s="140" t="str">
        <f t="shared" si="40"/>
        <v/>
      </c>
      <c r="F2606" s="141" t="str">
        <f>IF(ISERROR(VLOOKUP(A2606,'Cadastro-Estoque'!A:J,1,FALSE)),"",VLOOKUP(A2606,'Cadastro-Estoque'!A:J,4,FALSE))</f>
        <v/>
      </c>
      <c r="G2606" s="141" t="str">
        <f>IF(ISBLANK(A2606),"",IF(ISERROR(VLOOKUP(A2606,'Cadastro-Estoque'!A:J,1,FALSE)),"Produto não cadastrado",VLOOKUP(A2606,'Cadastro-Estoque'!A:J,2,FALSE)))</f>
        <v/>
      </c>
      <c r="H2606" s="141" t="str">
        <f>IF(ISERROR(VLOOKUP(A2606,'Cadastro-Estoque'!A:J,1,FALSE)),"",VLOOKUP(A2606,'Cadastro-Estoque'!A:J,3,FALSE))</f>
        <v/>
      </c>
    </row>
    <row r="2607" spans="5:8">
      <c r="E2607" s="140" t="str">
        <f t="shared" si="40"/>
        <v/>
      </c>
      <c r="F2607" s="141" t="str">
        <f>IF(ISERROR(VLOOKUP(A2607,'Cadastro-Estoque'!A:J,1,FALSE)),"",VLOOKUP(A2607,'Cadastro-Estoque'!A:J,4,FALSE))</f>
        <v/>
      </c>
      <c r="G2607" s="141" t="str">
        <f>IF(ISBLANK(A2607),"",IF(ISERROR(VLOOKUP(A2607,'Cadastro-Estoque'!A:J,1,FALSE)),"Produto não cadastrado",VLOOKUP(A2607,'Cadastro-Estoque'!A:J,2,FALSE)))</f>
        <v/>
      </c>
      <c r="H2607" s="141" t="str">
        <f>IF(ISERROR(VLOOKUP(A2607,'Cadastro-Estoque'!A:J,1,FALSE)),"",VLOOKUP(A2607,'Cadastro-Estoque'!A:J,3,FALSE))</f>
        <v/>
      </c>
    </row>
    <row r="2608" spans="5:8">
      <c r="E2608" s="140" t="str">
        <f t="shared" si="40"/>
        <v/>
      </c>
      <c r="F2608" s="141" t="str">
        <f>IF(ISERROR(VLOOKUP(A2608,'Cadastro-Estoque'!A:J,1,FALSE)),"",VLOOKUP(A2608,'Cadastro-Estoque'!A:J,4,FALSE))</f>
        <v/>
      </c>
      <c r="G2608" s="141" t="str">
        <f>IF(ISBLANK(A2608),"",IF(ISERROR(VLOOKUP(A2608,'Cadastro-Estoque'!A:J,1,FALSE)),"Produto não cadastrado",VLOOKUP(A2608,'Cadastro-Estoque'!A:J,2,FALSE)))</f>
        <v/>
      </c>
      <c r="H2608" s="141" t="str">
        <f>IF(ISERROR(VLOOKUP(A2608,'Cadastro-Estoque'!A:J,1,FALSE)),"",VLOOKUP(A2608,'Cadastro-Estoque'!A:J,3,FALSE))</f>
        <v/>
      </c>
    </row>
    <row r="2609" spans="5:8">
      <c r="E2609" s="140" t="str">
        <f t="shared" si="40"/>
        <v/>
      </c>
      <c r="F2609" s="141" t="str">
        <f>IF(ISERROR(VLOOKUP(A2609,'Cadastro-Estoque'!A:J,1,FALSE)),"",VLOOKUP(A2609,'Cadastro-Estoque'!A:J,4,FALSE))</f>
        <v/>
      </c>
      <c r="G2609" s="141" t="str">
        <f>IF(ISBLANK(A2609),"",IF(ISERROR(VLOOKUP(A2609,'Cadastro-Estoque'!A:J,1,FALSE)),"Produto não cadastrado",VLOOKUP(A2609,'Cadastro-Estoque'!A:J,2,FALSE)))</f>
        <v/>
      </c>
      <c r="H2609" s="141" t="str">
        <f>IF(ISERROR(VLOOKUP(A2609,'Cadastro-Estoque'!A:J,1,FALSE)),"",VLOOKUP(A2609,'Cadastro-Estoque'!A:J,3,FALSE))</f>
        <v/>
      </c>
    </row>
    <row r="2610" spans="5:8">
      <c r="E2610" s="140" t="str">
        <f t="shared" si="40"/>
        <v/>
      </c>
      <c r="F2610" s="141" t="str">
        <f>IF(ISERROR(VLOOKUP(A2610,'Cadastro-Estoque'!A:J,1,FALSE)),"",VLOOKUP(A2610,'Cadastro-Estoque'!A:J,4,FALSE))</f>
        <v/>
      </c>
      <c r="G2610" s="141" t="str">
        <f>IF(ISBLANK(A2610),"",IF(ISERROR(VLOOKUP(A2610,'Cadastro-Estoque'!A:J,1,FALSE)),"Produto não cadastrado",VLOOKUP(A2610,'Cadastro-Estoque'!A:J,2,FALSE)))</f>
        <v/>
      </c>
      <c r="H2610" s="141" t="str">
        <f>IF(ISERROR(VLOOKUP(A2610,'Cadastro-Estoque'!A:J,1,FALSE)),"",VLOOKUP(A2610,'Cadastro-Estoque'!A:J,3,FALSE))</f>
        <v/>
      </c>
    </row>
    <row r="2611" spans="5:8">
      <c r="E2611" s="140" t="str">
        <f t="shared" si="40"/>
        <v/>
      </c>
      <c r="F2611" s="141" t="str">
        <f>IF(ISERROR(VLOOKUP(A2611,'Cadastro-Estoque'!A:J,1,FALSE)),"",VLOOKUP(A2611,'Cadastro-Estoque'!A:J,4,FALSE))</f>
        <v/>
      </c>
      <c r="G2611" s="141" t="str">
        <f>IF(ISBLANK(A2611),"",IF(ISERROR(VLOOKUP(A2611,'Cadastro-Estoque'!A:J,1,FALSE)),"Produto não cadastrado",VLOOKUP(A2611,'Cadastro-Estoque'!A:J,2,FALSE)))</f>
        <v/>
      </c>
      <c r="H2611" s="141" t="str">
        <f>IF(ISERROR(VLOOKUP(A2611,'Cadastro-Estoque'!A:J,1,FALSE)),"",VLOOKUP(A2611,'Cadastro-Estoque'!A:J,3,FALSE))</f>
        <v/>
      </c>
    </row>
    <row r="2612" spans="5:8">
      <c r="E2612" s="140" t="str">
        <f t="shared" si="40"/>
        <v/>
      </c>
      <c r="F2612" s="141" t="str">
        <f>IF(ISERROR(VLOOKUP(A2612,'Cadastro-Estoque'!A:J,1,FALSE)),"",VLOOKUP(A2612,'Cadastro-Estoque'!A:J,4,FALSE))</f>
        <v/>
      </c>
      <c r="G2612" s="141" t="str">
        <f>IF(ISBLANK(A2612),"",IF(ISERROR(VLOOKUP(A2612,'Cadastro-Estoque'!A:J,1,FALSE)),"Produto não cadastrado",VLOOKUP(A2612,'Cadastro-Estoque'!A:J,2,FALSE)))</f>
        <v/>
      </c>
      <c r="H2612" s="141" t="str">
        <f>IF(ISERROR(VLOOKUP(A2612,'Cadastro-Estoque'!A:J,1,FALSE)),"",VLOOKUP(A2612,'Cadastro-Estoque'!A:J,3,FALSE))</f>
        <v/>
      </c>
    </row>
    <row r="2613" spans="5:8">
      <c r="E2613" s="140" t="str">
        <f t="shared" si="40"/>
        <v/>
      </c>
      <c r="F2613" s="141" t="str">
        <f>IF(ISERROR(VLOOKUP(A2613,'Cadastro-Estoque'!A:J,1,FALSE)),"",VLOOKUP(A2613,'Cadastro-Estoque'!A:J,4,FALSE))</f>
        <v/>
      </c>
      <c r="G2613" s="141" t="str">
        <f>IF(ISBLANK(A2613),"",IF(ISERROR(VLOOKUP(A2613,'Cadastro-Estoque'!A:J,1,FALSE)),"Produto não cadastrado",VLOOKUP(A2613,'Cadastro-Estoque'!A:J,2,FALSE)))</f>
        <v/>
      </c>
      <c r="H2613" s="141" t="str">
        <f>IF(ISERROR(VLOOKUP(A2613,'Cadastro-Estoque'!A:J,1,FALSE)),"",VLOOKUP(A2613,'Cadastro-Estoque'!A:J,3,FALSE))</f>
        <v/>
      </c>
    </row>
    <row r="2614" spans="5:8">
      <c r="E2614" s="140" t="str">
        <f t="shared" si="40"/>
        <v/>
      </c>
      <c r="F2614" s="141" t="str">
        <f>IF(ISERROR(VLOOKUP(A2614,'Cadastro-Estoque'!A:J,1,FALSE)),"",VLOOKUP(A2614,'Cadastro-Estoque'!A:J,4,FALSE))</f>
        <v/>
      </c>
      <c r="G2614" s="141" t="str">
        <f>IF(ISBLANK(A2614),"",IF(ISERROR(VLOOKUP(A2614,'Cadastro-Estoque'!A:J,1,FALSE)),"Produto não cadastrado",VLOOKUP(A2614,'Cadastro-Estoque'!A:J,2,FALSE)))</f>
        <v/>
      </c>
      <c r="H2614" s="141" t="str">
        <f>IF(ISERROR(VLOOKUP(A2614,'Cadastro-Estoque'!A:J,1,FALSE)),"",VLOOKUP(A2614,'Cadastro-Estoque'!A:J,3,FALSE))</f>
        <v/>
      </c>
    </row>
    <row r="2615" spans="5:8">
      <c r="E2615" s="140" t="str">
        <f t="shared" si="40"/>
        <v/>
      </c>
      <c r="F2615" s="141" t="str">
        <f>IF(ISERROR(VLOOKUP(A2615,'Cadastro-Estoque'!A:J,1,FALSE)),"",VLOOKUP(A2615,'Cadastro-Estoque'!A:J,4,FALSE))</f>
        <v/>
      </c>
      <c r="G2615" s="141" t="str">
        <f>IF(ISBLANK(A2615),"",IF(ISERROR(VLOOKUP(A2615,'Cadastro-Estoque'!A:J,1,FALSE)),"Produto não cadastrado",VLOOKUP(A2615,'Cadastro-Estoque'!A:J,2,FALSE)))</f>
        <v/>
      </c>
      <c r="H2615" s="141" t="str">
        <f>IF(ISERROR(VLOOKUP(A2615,'Cadastro-Estoque'!A:J,1,FALSE)),"",VLOOKUP(A2615,'Cadastro-Estoque'!A:J,3,FALSE))</f>
        <v/>
      </c>
    </row>
    <row r="2616" spans="5:8">
      <c r="E2616" s="140" t="str">
        <f t="shared" si="40"/>
        <v/>
      </c>
      <c r="F2616" s="141" t="str">
        <f>IF(ISERROR(VLOOKUP(A2616,'Cadastro-Estoque'!A:J,1,FALSE)),"",VLOOKUP(A2616,'Cadastro-Estoque'!A:J,4,FALSE))</f>
        <v/>
      </c>
      <c r="G2616" s="141" t="str">
        <f>IF(ISBLANK(A2616),"",IF(ISERROR(VLOOKUP(A2616,'Cadastro-Estoque'!A:J,1,FALSE)),"Produto não cadastrado",VLOOKUP(A2616,'Cadastro-Estoque'!A:J,2,FALSE)))</f>
        <v/>
      </c>
      <c r="H2616" s="141" t="str">
        <f>IF(ISERROR(VLOOKUP(A2616,'Cadastro-Estoque'!A:J,1,FALSE)),"",VLOOKUP(A2616,'Cadastro-Estoque'!A:J,3,FALSE))</f>
        <v/>
      </c>
    </row>
    <row r="2617" spans="5:8">
      <c r="E2617" s="140" t="str">
        <f t="shared" si="40"/>
        <v/>
      </c>
      <c r="F2617" s="141" t="str">
        <f>IF(ISERROR(VLOOKUP(A2617,'Cadastro-Estoque'!A:J,1,FALSE)),"",VLOOKUP(A2617,'Cadastro-Estoque'!A:J,4,FALSE))</f>
        <v/>
      </c>
      <c r="G2617" s="141" t="str">
        <f>IF(ISBLANK(A2617),"",IF(ISERROR(VLOOKUP(A2617,'Cadastro-Estoque'!A:J,1,FALSE)),"Produto não cadastrado",VLOOKUP(A2617,'Cadastro-Estoque'!A:J,2,FALSE)))</f>
        <v/>
      </c>
      <c r="H2617" s="141" t="str">
        <f>IF(ISERROR(VLOOKUP(A2617,'Cadastro-Estoque'!A:J,1,FALSE)),"",VLOOKUP(A2617,'Cadastro-Estoque'!A:J,3,FALSE))</f>
        <v/>
      </c>
    </row>
    <row r="2618" spans="5:8">
      <c r="E2618" s="140" t="str">
        <f t="shared" si="40"/>
        <v/>
      </c>
      <c r="F2618" s="141" t="str">
        <f>IF(ISERROR(VLOOKUP(A2618,'Cadastro-Estoque'!A:J,1,FALSE)),"",VLOOKUP(A2618,'Cadastro-Estoque'!A:J,4,FALSE))</f>
        <v/>
      </c>
      <c r="G2618" s="141" t="str">
        <f>IF(ISBLANK(A2618),"",IF(ISERROR(VLOOKUP(A2618,'Cadastro-Estoque'!A:J,1,FALSE)),"Produto não cadastrado",VLOOKUP(A2618,'Cadastro-Estoque'!A:J,2,FALSE)))</f>
        <v/>
      </c>
      <c r="H2618" s="141" t="str">
        <f>IF(ISERROR(VLOOKUP(A2618,'Cadastro-Estoque'!A:J,1,FALSE)),"",VLOOKUP(A2618,'Cadastro-Estoque'!A:J,3,FALSE))</f>
        <v/>
      </c>
    </row>
    <row r="2619" spans="5:8">
      <c r="E2619" s="140" t="str">
        <f t="shared" si="40"/>
        <v/>
      </c>
      <c r="F2619" s="141" t="str">
        <f>IF(ISERROR(VLOOKUP(A2619,'Cadastro-Estoque'!A:J,1,FALSE)),"",VLOOKUP(A2619,'Cadastro-Estoque'!A:J,4,FALSE))</f>
        <v/>
      </c>
      <c r="G2619" s="141" t="str">
        <f>IF(ISBLANK(A2619),"",IF(ISERROR(VLOOKUP(A2619,'Cadastro-Estoque'!A:J,1,FALSE)),"Produto não cadastrado",VLOOKUP(A2619,'Cadastro-Estoque'!A:J,2,FALSE)))</f>
        <v/>
      </c>
      <c r="H2619" s="141" t="str">
        <f>IF(ISERROR(VLOOKUP(A2619,'Cadastro-Estoque'!A:J,1,FALSE)),"",VLOOKUP(A2619,'Cadastro-Estoque'!A:J,3,FALSE))</f>
        <v/>
      </c>
    </row>
    <row r="2620" spans="5:8">
      <c r="E2620" s="140" t="str">
        <f t="shared" si="40"/>
        <v/>
      </c>
      <c r="F2620" s="141" t="str">
        <f>IF(ISERROR(VLOOKUP(A2620,'Cadastro-Estoque'!A:J,1,FALSE)),"",VLOOKUP(A2620,'Cadastro-Estoque'!A:J,4,FALSE))</f>
        <v/>
      </c>
      <c r="G2620" s="141" t="str">
        <f>IF(ISBLANK(A2620),"",IF(ISERROR(VLOOKUP(A2620,'Cadastro-Estoque'!A:J,1,FALSE)),"Produto não cadastrado",VLOOKUP(A2620,'Cadastro-Estoque'!A:J,2,FALSE)))</f>
        <v/>
      </c>
      <c r="H2620" s="141" t="str">
        <f>IF(ISERROR(VLOOKUP(A2620,'Cadastro-Estoque'!A:J,1,FALSE)),"",VLOOKUP(A2620,'Cadastro-Estoque'!A:J,3,FALSE))</f>
        <v/>
      </c>
    </row>
    <row r="2621" spans="5:8">
      <c r="E2621" s="140" t="str">
        <f t="shared" si="40"/>
        <v/>
      </c>
      <c r="F2621" s="141" t="str">
        <f>IF(ISERROR(VLOOKUP(A2621,'Cadastro-Estoque'!A:J,1,FALSE)),"",VLOOKUP(A2621,'Cadastro-Estoque'!A:J,4,FALSE))</f>
        <v/>
      </c>
      <c r="G2621" s="141" t="str">
        <f>IF(ISBLANK(A2621),"",IF(ISERROR(VLOOKUP(A2621,'Cadastro-Estoque'!A:J,1,FALSE)),"Produto não cadastrado",VLOOKUP(A2621,'Cadastro-Estoque'!A:J,2,FALSE)))</f>
        <v/>
      </c>
      <c r="H2621" s="141" t="str">
        <f>IF(ISERROR(VLOOKUP(A2621,'Cadastro-Estoque'!A:J,1,FALSE)),"",VLOOKUP(A2621,'Cadastro-Estoque'!A:J,3,FALSE))</f>
        <v/>
      </c>
    </row>
    <row r="2622" spans="5:8">
      <c r="E2622" s="140" t="str">
        <f t="shared" si="40"/>
        <v/>
      </c>
      <c r="F2622" s="141" t="str">
        <f>IF(ISERROR(VLOOKUP(A2622,'Cadastro-Estoque'!A:J,1,FALSE)),"",VLOOKUP(A2622,'Cadastro-Estoque'!A:J,4,FALSE))</f>
        <v/>
      </c>
      <c r="G2622" s="141" t="str">
        <f>IF(ISBLANK(A2622),"",IF(ISERROR(VLOOKUP(A2622,'Cadastro-Estoque'!A:J,1,FALSE)),"Produto não cadastrado",VLOOKUP(A2622,'Cadastro-Estoque'!A:J,2,FALSE)))</f>
        <v/>
      </c>
      <c r="H2622" s="141" t="str">
        <f>IF(ISERROR(VLOOKUP(A2622,'Cadastro-Estoque'!A:J,1,FALSE)),"",VLOOKUP(A2622,'Cadastro-Estoque'!A:J,3,FALSE))</f>
        <v/>
      </c>
    </row>
    <row r="2623" spans="5:8">
      <c r="E2623" s="140" t="str">
        <f t="shared" si="40"/>
        <v/>
      </c>
      <c r="F2623" s="141" t="str">
        <f>IF(ISERROR(VLOOKUP(A2623,'Cadastro-Estoque'!A:J,1,FALSE)),"",VLOOKUP(A2623,'Cadastro-Estoque'!A:J,4,FALSE))</f>
        <v/>
      </c>
      <c r="G2623" s="141" t="str">
        <f>IF(ISBLANK(A2623),"",IF(ISERROR(VLOOKUP(A2623,'Cadastro-Estoque'!A:J,1,FALSE)),"Produto não cadastrado",VLOOKUP(A2623,'Cadastro-Estoque'!A:J,2,FALSE)))</f>
        <v/>
      </c>
      <c r="H2623" s="141" t="str">
        <f>IF(ISERROR(VLOOKUP(A2623,'Cadastro-Estoque'!A:J,1,FALSE)),"",VLOOKUP(A2623,'Cadastro-Estoque'!A:J,3,FALSE))</f>
        <v/>
      </c>
    </row>
    <row r="2624" spans="5:8">
      <c r="E2624" s="140" t="str">
        <f t="shared" si="40"/>
        <v/>
      </c>
      <c r="F2624" s="141" t="str">
        <f>IF(ISERROR(VLOOKUP(A2624,'Cadastro-Estoque'!A:J,1,FALSE)),"",VLOOKUP(A2624,'Cadastro-Estoque'!A:J,4,FALSE))</f>
        <v/>
      </c>
      <c r="G2624" s="141" t="str">
        <f>IF(ISBLANK(A2624),"",IF(ISERROR(VLOOKUP(A2624,'Cadastro-Estoque'!A:J,1,FALSE)),"Produto não cadastrado",VLOOKUP(A2624,'Cadastro-Estoque'!A:J,2,FALSE)))</f>
        <v/>
      </c>
      <c r="H2624" s="141" t="str">
        <f>IF(ISERROR(VLOOKUP(A2624,'Cadastro-Estoque'!A:J,1,FALSE)),"",VLOOKUP(A2624,'Cadastro-Estoque'!A:J,3,FALSE))</f>
        <v/>
      </c>
    </row>
    <row r="2625" spans="5:8">
      <c r="E2625" s="140" t="str">
        <f t="shared" si="40"/>
        <v/>
      </c>
      <c r="F2625" s="141" t="str">
        <f>IF(ISERROR(VLOOKUP(A2625,'Cadastro-Estoque'!A:J,1,FALSE)),"",VLOOKUP(A2625,'Cadastro-Estoque'!A:J,4,FALSE))</f>
        <v/>
      </c>
      <c r="G2625" s="141" t="str">
        <f>IF(ISBLANK(A2625),"",IF(ISERROR(VLOOKUP(A2625,'Cadastro-Estoque'!A:J,1,FALSE)),"Produto não cadastrado",VLOOKUP(A2625,'Cadastro-Estoque'!A:J,2,FALSE)))</f>
        <v/>
      </c>
      <c r="H2625" s="141" t="str">
        <f>IF(ISERROR(VLOOKUP(A2625,'Cadastro-Estoque'!A:J,1,FALSE)),"",VLOOKUP(A2625,'Cadastro-Estoque'!A:J,3,FALSE))</f>
        <v/>
      </c>
    </row>
    <row r="2626" spans="5:8">
      <c r="E2626" s="140" t="str">
        <f t="shared" si="40"/>
        <v/>
      </c>
      <c r="F2626" s="141" t="str">
        <f>IF(ISERROR(VLOOKUP(A2626,'Cadastro-Estoque'!A:J,1,FALSE)),"",VLOOKUP(A2626,'Cadastro-Estoque'!A:J,4,FALSE))</f>
        <v/>
      </c>
      <c r="G2626" s="141" t="str">
        <f>IF(ISBLANK(A2626),"",IF(ISERROR(VLOOKUP(A2626,'Cadastro-Estoque'!A:J,1,FALSE)),"Produto não cadastrado",VLOOKUP(A2626,'Cadastro-Estoque'!A:J,2,FALSE)))</f>
        <v/>
      </c>
      <c r="H2626" s="141" t="str">
        <f>IF(ISERROR(VLOOKUP(A2626,'Cadastro-Estoque'!A:J,1,FALSE)),"",VLOOKUP(A2626,'Cadastro-Estoque'!A:J,3,FALSE))</f>
        <v/>
      </c>
    </row>
    <row r="2627" spans="5:8">
      <c r="E2627" s="140" t="str">
        <f t="shared" si="40"/>
        <v/>
      </c>
      <c r="F2627" s="141" t="str">
        <f>IF(ISERROR(VLOOKUP(A2627,'Cadastro-Estoque'!A:J,1,FALSE)),"",VLOOKUP(A2627,'Cadastro-Estoque'!A:J,4,FALSE))</f>
        <v/>
      </c>
      <c r="G2627" s="141" t="str">
        <f>IF(ISBLANK(A2627),"",IF(ISERROR(VLOOKUP(A2627,'Cadastro-Estoque'!A:J,1,FALSE)),"Produto não cadastrado",VLOOKUP(A2627,'Cadastro-Estoque'!A:J,2,FALSE)))</f>
        <v/>
      </c>
      <c r="H2627" s="141" t="str">
        <f>IF(ISERROR(VLOOKUP(A2627,'Cadastro-Estoque'!A:J,1,FALSE)),"",VLOOKUP(A2627,'Cadastro-Estoque'!A:J,3,FALSE))</f>
        <v/>
      </c>
    </row>
    <row r="2628" spans="5:8">
      <c r="E2628" s="140" t="str">
        <f t="shared" ref="E2628:E2691" si="41">IF(ISBLANK(A2628),"",C2628*D2628)</f>
        <v/>
      </c>
      <c r="F2628" s="141" t="str">
        <f>IF(ISERROR(VLOOKUP(A2628,'Cadastro-Estoque'!A:J,1,FALSE)),"",VLOOKUP(A2628,'Cadastro-Estoque'!A:J,4,FALSE))</f>
        <v/>
      </c>
      <c r="G2628" s="141" t="str">
        <f>IF(ISBLANK(A2628),"",IF(ISERROR(VLOOKUP(A2628,'Cadastro-Estoque'!A:J,1,FALSE)),"Produto não cadastrado",VLOOKUP(A2628,'Cadastro-Estoque'!A:J,2,FALSE)))</f>
        <v/>
      </c>
      <c r="H2628" s="141" t="str">
        <f>IF(ISERROR(VLOOKUP(A2628,'Cadastro-Estoque'!A:J,1,FALSE)),"",VLOOKUP(A2628,'Cadastro-Estoque'!A:J,3,FALSE))</f>
        <v/>
      </c>
    </row>
    <row r="2629" spans="5:8">
      <c r="E2629" s="140" t="str">
        <f t="shared" si="41"/>
        <v/>
      </c>
      <c r="F2629" s="141" t="str">
        <f>IF(ISERROR(VLOOKUP(A2629,'Cadastro-Estoque'!A:J,1,FALSE)),"",VLOOKUP(A2629,'Cadastro-Estoque'!A:J,4,FALSE))</f>
        <v/>
      </c>
      <c r="G2629" s="141" t="str">
        <f>IF(ISBLANK(A2629),"",IF(ISERROR(VLOOKUP(A2629,'Cadastro-Estoque'!A:J,1,FALSE)),"Produto não cadastrado",VLOOKUP(A2629,'Cadastro-Estoque'!A:J,2,FALSE)))</f>
        <v/>
      </c>
      <c r="H2629" s="141" t="str">
        <f>IF(ISERROR(VLOOKUP(A2629,'Cadastro-Estoque'!A:J,1,FALSE)),"",VLOOKUP(A2629,'Cadastro-Estoque'!A:J,3,FALSE))</f>
        <v/>
      </c>
    </row>
    <row r="2630" spans="5:8">
      <c r="E2630" s="140" t="str">
        <f t="shared" si="41"/>
        <v/>
      </c>
      <c r="F2630" s="141" t="str">
        <f>IF(ISERROR(VLOOKUP(A2630,'Cadastro-Estoque'!A:J,1,FALSE)),"",VLOOKUP(A2630,'Cadastro-Estoque'!A:J,4,FALSE))</f>
        <v/>
      </c>
      <c r="G2630" s="141" t="str">
        <f>IF(ISBLANK(A2630),"",IF(ISERROR(VLOOKUP(A2630,'Cadastro-Estoque'!A:J,1,FALSE)),"Produto não cadastrado",VLOOKUP(A2630,'Cadastro-Estoque'!A:J,2,FALSE)))</f>
        <v/>
      </c>
      <c r="H2630" s="141" t="str">
        <f>IF(ISERROR(VLOOKUP(A2630,'Cadastro-Estoque'!A:J,1,FALSE)),"",VLOOKUP(A2630,'Cadastro-Estoque'!A:J,3,FALSE))</f>
        <v/>
      </c>
    </row>
    <row r="2631" spans="5:8">
      <c r="E2631" s="140" t="str">
        <f t="shared" si="41"/>
        <v/>
      </c>
      <c r="F2631" s="141" t="str">
        <f>IF(ISERROR(VLOOKUP(A2631,'Cadastro-Estoque'!A:J,1,FALSE)),"",VLOOKUP(A2631,'Cadastro-Estoque'!A:J,4,FALSE))</f>
        <v/>
      </c>
      <c r="G2631" s="141" t="str">
        <f>IF(ISBLANK(A2631),"",IF(ISERROR(VLOOKUP(A2631,'Cadastro-Estoque'!A:J,1,FALSE)),"Produto não cadastrado",VLOOKUP(A2631,'Cadastro-Estoque'!A:J,2,FALSE)))</f>
        <v/>
      </c>
      <c r="H2631" s="141" t="str">
        <f>IF(ISERROR(VLOOKUP(A2631,'Cadastro-Estoque'!A:J,1,FALSE)),"",VLOOKUP(A2631,'Cadastro-Estoque'!A:J,3,FALSE))</f>
        <v/>
      </c>
    </row>
    <row r="2632" spans="5:8">
      <c r="E2632" s="140" t="str">
        <f t="shared" si="41"/>
        <v/>
      </c>
      <c r="F2632" s="141" t="str">
        <f>IF(ISERROR(VLOOKUP(A2632,'Cadastro-Estoque'!A:J,1,FALSE)),"",VLOOKUP(A2632,'Cadastro-Estoque'!A:J,4,FALSE))</f>
        <v/>
      </c>
      <c r="G2632" s="141" t="str">
        <f>IF(ISBLANK(A2632),"",IF(ISERROR(VLOOKUP(A2632,'Cadastro-Estoque'!A:J,1,FALSE)),"Produto não cadastrado",VLOOKUP(A2632,'Cadastro-Estoque'!A:J,2,FALSE)))</f>
        <v/>
      </c>
      <c r="H2632" s="141" t="str">
        <f>IF(ISERROR(VLOOKUP(A2632,'Cadastro-Estoque'!A:J,1,FALSE)),"",VLOOKUP(A2632,'Cadastro-Estoque'!A:J,3,FALSE))</f>
        <v/>
      </c>
    </row>
    <row r="2633" spans="5:8">
      <c r="E2633" s="140" t="str">
        <f t="shared" si="41"/>
        <v/>
      </c>
      <c r="F2633" s="141" t="str">
        <f>IF(ISERROR(VLOOKUP(A2633,'Cadastro-Estoque'!A:J,1,FALSE)),"",VLOOKUP(A2633,'Cadastro-Estoque'!A:J,4,FALSE))</f>
        <v/>
      </c>
      <c r="G2633" s="141" t="str">
        <f>IF(ISBLANK(A2633),"",IF(ISERROR(VLOOKUP(A2633,'Cadastro-Estoque'!A:J,1,FALSE)),"Produto não cadastrado",VLOOKUP(A2633,'Cadastro-Estoque'!A:J,2,FALSE)))</f>
        <v/>
      </c>
      <c r="H2633" s="141" t="str">
        <f>IF(ISERROR(VLOOKUP(A2633,'Cadastro-Estoque'!A:J,1,FALSE)),"",VLOOKUP(A2633,'Cadastro-Estoque'!A:J,3,FALSE))</f>
        <v/>
      </c>
    </row>
    <row r="2634" spans="5:8">
      <c r="E2634" s="140" t="str">
        <f t="shared" si="41"/>
        <v/>
      </c>
      <c r="F2634" s="141" t="str">
        <f>IF(ISERROR(VLOOKUP(A2634,'Cadastro-Estoque'!A:J,1,FALSE)),"",VLOOKUP(A2634,'Cadastro-Estoque'!A:J,4,FALSE))</f>
        <v/>
      </c>
      <c r="G2634" s="141" t="str">
        <f>IF(ISBLANK(A2634),"",IF(ISERROR(VLOOKUP(A2634,'Cadastro-Estoque'!A:J,1,FALSE)),"Produto não cadastrado",VLOOKUP(A2634,'Cadastro-Estoque'!A:J,2,FALSE)))</f>
        <v/>
      </c>
      <c r="H2634" s="141" t="str">
        <f>IF(ISERROR(VLOOKUP(A2634,'Cadastro-Estoque'!A:J,1,FALSE)),"",VLOOKUP(A2634,'Cadastro-Estoque'!A:J,3,FALSE))</f>
        <v/>
      </c>
    </row>
    <row r="2635" spans="5:8">
      <c r="E2635" s="140" t="str">
        <f t="shared" si="41"/>
        <v/>
      </c>
      <c r="F2635" s="141" t="str">
        <f>IF(ISERROR(VLOOKUP(A2635,'Cadastro-Estoque'!A:J,1,FALSE)),"",VLOOKUP(A2635,'Cadastro-Estoque'!A:J,4,FALSE))</f>
        <v/>
      </c>
      <c r="G2635" s="141" t="str">
        <f>IF(ISBLANK(A2635),"",IF(ISERROR(VLOOKUP(A2635,'Cadastro-Estoque'!A:J,1,FALSE)),"Produto não cadastrado",VLOOKUP(A2635,'Cadastro-Estoque'!A:J,2,FALSE)))</f>
        <v/>
      </c>
      <c r="H2635" s="141" t="str">
        <f>IF(ISERROR(VLOOKUP(A2635,'Cadastro-Estoque'!A:J,1,FALSE)),"",VLOOKUP(A2635,'Cadastro-Estoque'!A:J,3,FALSE))</f>
        <v/>
      </c>
    </row>
    <row r="2636" spans="5:8">
      <c r="E2636" s="140" t="str">
        <f t="shared" si="41"/>
        <v/>
      </c>
      <c r="F2636" s="141" t="str">
        <f>IF(ISERROR(VLOOKUP(A2636,'Cadastro-Estoque'!A:J,1,FALSE)),"",VLOOKUP(A2636,'Cadastro-Estoque'!A:J,4,FALSE))</f>
        <v/>
      </c>
      <c r="G2636" s="141" t="str">
        <f>IF(ISBLANK(A2636),"",IF(ISERROR(VLOOKUP(A2636,'Cadastro-Estoque'!A:J,1,FALSE)),"Produto não cadastrado",VLOOKUP(A2636,'Cadastro-Estoque'!A:J,2,FALSE)))</f>
        <v/>
      </c>
      <c r="H2636" s="141" t="str">
        <f>IF(ISERROR(VLOOKUP(A2636,'Cadastro-Estoque'!A:J,1,FALSE)),"",VLOOKUP(A2636,'Cadastro-Estoque'!A:J,3,FALSE))</f>
        <v/>
      </c>
    </row>
    <row r="2637" spans="5:8">
      <c r="E2637" s="140" t="str">
        <f t="shared" si="41"/>
        <v/>
      </c>
      <c r="F2637" s="141" t="str">
        <f>IF(ISERROR(VLOOKUP(A2637,'Cadastro-Estoque'!A:J,1,FALSE)),"",VLOOKUP(A2637,'Cadastro-Estoque'!A:J,4,FALSE))</f>
        <v/>
      </c>
      <c r="G2637" s="141" t="str">
        <f>IF(ISBLANK(A2637),"",IF(ISERROR(VLOOKUP(A2637,'Cadastro-Estoque'!A:J,1,FALSE)),"Produto não cadastrado",VLOOKUP(A2637,'Cadastro-Estoque'!A:J,2,FALSE)))</f>
        <v/>
      </c>
      <c r="H2637" s="141" t="str">
        <f>IF(ISERROR(VLOOKUP(A2637,'Cadastro-Estoque'!A:J,1,FALSE)),"",VLOOKUP(A2637,'Cadastro-Estoque'!A:J,3,FALSE))</f>
        <v/>
      </c>
    </row>
    <row r="2638" spans="5:8">
      <c r="E2638" s="140" t="str">
        <f t="shared" si="41"/>
        <v/>
      </c>
      <c r="F2638" s="141" t="str">
        <f>IF(ISERROR(VLOOKUP(A2638,'Cadastro-Estoque'!A:J,1,FALSE)),"",VLOOKUP(A2638,'Cadastro-Estoque'!A:J,4,FALSE))</f>
        <v/>
      </c>
      <c r="G2638" s="141" t="str">
        <f>IF(ISBLANK(A2638),"",IF(ISERROR(VLOOKUP(A2638,'Cadastro-Estoque'!A:J,1,FALSE)),"Produto não cadastrado",VLOOKUP(A2638,'Cadastro-Estoque'!A:J,2,FALSE)))</f>
        <v/>
      </c>
      <c r="H2638" s="141" t="str">
        <f>IF(ISERROR(VLOOKUP(A2638,'Cadastro-Estoque'!A:J,1,FALSE)),"",VLOOKUP(A2638,'Cadastro-Estoque'!A:J,3,FALSE))</f>
        <v/>
      </c>
    </row>
    <row r="2639" spans="5:8">
      <c r="E2639" s="140" t="str">
        <f t="shared" si="41"/>
        <v/>
      </c>
      <c r="F2639" s="141" t="str">
        <f>IF(ISERROR(VLOOKUP(A2639,'Cadastro-Estoque'!A:J,1,FALSE)),"",VLOOKUP(A2639,'Cadastro-Estoque'!A:J,4,FALSE))</f>
        <v/>
      </c>
      <c r="G2639" s="141" t="str">
        <f>IF(ISBLANK(A2639),"",IF(ISERROR(VLOOKUP(A2639,'Cadastro-Estoque'!A:J,1,FALSE)),"Produto não cadastrado",VLOOKUP(A2639,'Cadastro-Estoque'!A:J,2,FALSE)))</f>
        <v/>
      </c>
      <c r="H2639" s="141" t="str">
        <f>IF(ISERROR(VLOOKUP(A2639,'Cadastro-Estoque'!A:J,1,FALSE)),"",VLOOKUP(A2639,'Cadastro-Estoque'!A:J,3,FALSE))</f>
        <v/>
      </c>
    </row>
    <row r="2640" spans="5:8">
      <c r="E2640" s="140" t="str">
        <f t="shared" si="41"/>
        <v/>
      </c>
      <c r="F2640" s="141" t="str">
        <f>IF(ISERROR(VLOOKUP(A2640,'Cadastro-Estoque'!A:J,1,FALSE)),"",VLOOKUP(A2640,'Cadastro-Estoque'!A:J,4,FALSE))</f>
        <v/>
      </c>
      <c r="G2640" s="141" t="str">
        <f>IF(ISBLANK(A2640),"",IF(ISERROR(VLOOKUP(A2640,'Cadastro-Estoque'!A:J,1,FALSE)),"Produto não cadastrado",VLOOKUP(A2640,'Cadastro-Estoque'!A:J,2,FALSE)))</f>
        <v/>
      </c>
      <c r="H2640" s="141" t="str">
        <f>IF(ISERROR(VLOOKUP(A2640,'Cadastro-Estoque'!A:J,1,FALSE)),"",VLOOKUP(A2640,'Cadastro-Estoque'!A:J,3,FALSE))</f>
        <v/>
      </c>
    </row>
    <row r="2641" spans="5:8">
      <c r="E2641" s="140" t="str">
        <f t="shared" si="41"/>
        <v/>
      </c>
      <c r="F2641" s="141" t="str">
        <f>IF(ISERROR(VLOOKUP(A2641,'Cadastro-Estoque'!A:J,1,FALSE)),"",VLOOKUP(A2641,'Cadastro-Estoque'!A:J,4,FALSE))</f>
        <v/>
      </c>
      <c r="G2641" s="141" t="str">
        <f>IF(ISBLANK(A2641),"",IF(ISERROR(VLOOKUP(A2641,'Cadastro-Estoque'!A:J,1,FALSE)),"Produto não cadastrado",VLOOKUP(A2641,'Cadastro-Estoque'!A:J,2,FALSE)))</f>
        <v/>
      </c>
      <c r="H2641" s="141" t="str">
        <f>IF(ISERROR(VLOOKUP(A2641,'Cadastro-Estoque'!A:J,1,FALSE)),"",VLOOKUP(A2641,'Cadastro-Estoque'!A:J,3,FALSE))</f>
        <v/>
      </c>
    </row>
    <row r="2642" spans="5:8">
      <c r="E2642" s="140" t="str">
        <f t="shared" si="41"/>
        <v/>
      </c>
      <c r="F2642" s="141" t="str">
        <f>IF(ISERROR(VLOOKUP(A2642,'Cadastro-Estoque'!A:J,1,FALSE)),"",VLOOKUP(A2642,'Cadastro-Estoque'!A:J,4,FALSE))</f>
        <v/>
      </c>
      <c r="G2642" s="141" t="str">
        <f>IF(ISBLANK(A2642),"",IF(ISERROR(VLOOKUP(A2642,'Cadastro-Estoque'!A:J,1,FALSE)),"Produto não cadastrado",VLOOKUP(A2642,'Cadastro-Estoque'!A:J,2,FALSE)))</f>
        <v/>
      </c>
      <c r="H2642" s="141" t="str">
        <f>IF(ISERROR(VLOOKUP(A2642,'Cadastro-Estoque'!A:J,1,FALSE)),"",VLOOKUP(A2642,'Cadastro-Estoque'!A:J,3,FALSE))</f>
        <v/>
      </c>
    </row>
    <row r="2643" spans="5:8">
      <c r="E2643" s="140" t="str">
        <f t="shared" si="41"/>
        <v/>
      </c>
      <c r="F2643" s="141" t="str">
        <f>IF(ISERROR(VLOOKUP(A2643,'Cadastro-Estoque'!A:J,1,FALSE)),"",VLOOKUP(A2643,'Cadastro-Estoque'!A:J,4,FALSE))</f>
        <v/>
      </c>
      <c r="G2643" s="141" t="str">
        <f>IF(ISBLANK(A2643),"",IF(ISERROR(VLOOKUP(A2643,'Cadastro-Estoque'!A:J,1,FALSE)),"Produto não cadastrado",VLOOKUP(A2643,'Cadastro-Estoque'!A:J,2,FALSE)))</f>
        <v/>
      </c>
      <c r="H2643" s="141" t="str">
        <f>IF(ISERROR(VLOOKUP(A2643,'Cadastro-Estoque'!A:J,1,FALSE)),"",VLOOKUP(A2643,'Cadastro-Estoque'!A:J,3,FALSE))</f>
        <v/>
      </c>
    </row>
    <row r="2644" spans="5:8">
      <c r="E2644" s="140" t="str">
        <f t="shared" si="41"/>
        <v/>
      </c>
      <c r="F2644" s="141" t="str">
        <f>IF(ISERROR(VLOOKUP(A2644,'Cadastro-Estoque'!A:J,1,FALSE)),"",VLOOKUP(A2644,'Cadastro-Estoque'!A:J,4,FALSE))</f>
        <v/>
      </c>
      <c r="G2644" s="141" t="str">
        <f>IF(ISBLANK(A2644),"",IF(ISERROR(VLOOKUP(A2644,'Cadastro-Estoque'!A:J,1,FALSE)),"Produto não cadastrado",VLOOKUP(A2644,'Cadastro-Estoque'!A:J,2,FALSE)))</f>
        <v/>
      </c>
      <c r="H2644" s="141" t="str">
        <f>IF(ISERROR(VLOOKUP(A2644,'Cadastro-Estoque'!A:J,1,FALSE)),"",VLOOKUP(A2644,'Cadastro-Estoque'!A:J,3,FALSE))</f>
        <v/>
      </c>
    </row>
    <row r="2645" spans="5:8">
      <c r="E2645" s="140" t="str">
        <f t="shared" si="41"/>
        <v/>
      </c>
      <c r="F2645" s="141" t="str">
        <f>IF(ISERROR(VLOOKUP(A2645,'Cadastro-Estoque'!A:J,1,FALSE)),"",VLOOKUP(A2645,'Cadastro-Estoque'!A:J,4,FALSE))</f>
        <v/>
      </c>
      <c r="G2645" s="141" t="str">
        <f>IF(ISBLANK(A2645),"",IF(ISERROR(VLOOKUP(A2645,'Cadastro-Estoque'!A:J,1,FALSE)),"Produto não cadastrado",VLOOKUP(A2645,'Cadastro-Estoque'!A:J,2,FALSE)))</f>
        <v/>
      </c>
      <c r="H2645" s="141" t="str">
        <f>IF(ISERROR(VLOOKUP(A2645,'Cadastro-Estoque'!A:J,1,FALSE)),"",VLOOKUP(A2645,'Cadastro-Estoque'!A:J,3,FALSE))</f>
        <v/>
      </c>
    </row>
    <row r="2646" spans="5:8">
      <c r="E2646" s="140" t="str">
        <f t="shared" si="41"/>
        <v/>
      </c>
      <c r="F2646" s="141" t="str">
        <f>IF(ISERROR(VLOOKUP(A2646,'Cadastro-Estoque'!A:J,1,FALSE)),"",VLOOKUP(A2646,'Cadastro-Estoque'!A:J,4,FALSE))</f>
        <v/>
      </c>
      <c r="G2646" s="141" t="str">
        <f>IF(ISBLANK(A2646),"",IF(ISERROR(VLOOKUP(A2646,'Cadastro-Estoque'!A:J,1,FALSE)),"Produto não cadastrado",VLOOKUP(A2646,'Cadastro-Estoque'!A:J,2,FALSE)))</f>
        <v/>
      </c>
      <c r="H2646" s="141" t="str">
        <f>IF(ISERROR(VLOOKUP(A2646,'Cadastro-Estoque'!A:J,1,FALSE)),"",VLOOKUP(A2646,'Cadastro-Estoque'!A:J,3,FALSE))</f>
        <v/>
      </c>
    </row>
    <row r="2647" spans="5:8">
      <c r="E2647" s="140" t="str">
        <f t="shared" si="41"/>
        <v/>
      </c>
      <c r="F2647" s="141" t="str">
        <f>IF(ISERROR(VLOOKUP(A2647,'Cadastro-Estoque'!A:J,1,FALSE)),"",VLOOKUP(A2647,'Cadastro-Estoque'!A:J,4,FALSE))</f>
        <v/>
      </c>
      <c r="G2647" s="141" t="str">
        <f>IF(ISBLANK(A2647),"",IF(ISERROR(VLOOKUP(A2647,'Cadastro-Estoque'!A:J,1,FALSE)),"Produto não cadastrado",VLOOKUP(A2647,'Cadastro-Estoque'!A:J,2,FALSE)))</f>
        <v/>
      </c>
      <c r="H2647" s="141" t="str">
        <f>IF(ISERROR(VLOOKUP(A2647,'Cadastro-Estoque'!A:J,1,FALSE)),"",VLOOKUP(A2647,'Cadastro-Estoque'!A:J,3,FALSE))</f>
        <v/>
      </c>
    </row>
    <row r="2648" spans="5:8">
      <c r="E2648" s="140" t="str">
        <f t="shared" si="41"/>
        <v/>
      </c>
      <c r="F2648" s="141" t="str">
        <f>IF(ISERROR(VLOOKUP(A2648,'Cadastro-Estoque'!A:J,1,FALSE)),"",VLOOKUP(A2648,'Cadastro-Estoque'!A:J,4,FALSE))</f>
        <v/>
      </c>
      <c r="G2648" s="141" t="str">
        <f>IF(ISBLANK(A2648),"",IF(ISERROR(VLOOKUP(A2648,'Cadastro-Estoque'!A:J,1,FALSE)),"Produto não cadastrado",VLOOKUP(A2648,'Cadastro-Estoque'!A:J,2,FALSE)))</f>
        <v/>
      </c>
      <c r="H2648" s="141" t="str">
        <f>IF(ISERROR(VLOOKUP(A2648,'Cadastro-Estoque'!A:J,1,FALSE)),"",VLOOKUP(A2648,'Cadastro-Estoque'!A:J,3,FALSE))</f>
        <v/>
      </c>
    </row>
    <row r="2649" spans="5:8">
      <c r="E2649" s="140" t="str">
        <f t="shared" si="41"/>
        <v/>
      </c>
      <c r="F2649" s="141" t="str">
        <f>IF(ISERROR(VLOOKUP(A2649,'Cadastro-Estoque'!A:J,1,FALSE)),"",VLOOKUP(A2649,'Cadastro-Estoque'!A:J,4,FALSE))</f>
        <v/>
      </c>
      <c r="G2649" s="141" t="str">
        <f>IF(ISBLANK(A2649),"",IF(ISERROR(VLOOKUP(A2649,'Cadastro-Estoque'!A:J,1,FALSE)),"Produto não cadastrado",VLOOKUP(A2649,'Cadastro-Estoque'!A:J,2,FALSE)))</f>
        <v/>
      </c>
      <c r="H2649" s="141" t="str">
        <f>IF(ISERROR(VLOOKUP(A2649,'Cadastro-Estoque'!A:J,1,FALSE)),"",VLOOKUP(A2649,'Cadastro-Estoque'!A:J,3,FALSE))</f>
        <v/>
      </c>
    </row>
    <row r="2650" spans="5:8">
      <c r="E2650" s="140" t="str">
        <f t="shared" si="41"/>
        <v/>
      </c>
      <c r="F2650" s="141" t="str">
        <f>IF(ISERROR(VLOOKUP(A2650,'Cadastro-Estoque'!A:J,1,FALSE)),"",VLOOKUP(A2650,'Cadastro-Estoque'!A:J,4,FALSE))</f>
        <v/>
      </c>
      <c r="G2650" s="141" t="str">
        <f>IF(ISBLANK(A2650),"",IF(ISERROR(VLOOKUP(A2650,'Cadastro-Estoque'!A:J,1,FALSE)),"Produto não cadastrado",VLOOKUP(A2650,'Cadastro-Estoque'!A:J,2,FALSE)))</f>
        <v/>
      </c>
      <c r="H2650" s="141" t="str">
        <f>IF(ISERROR(VLOOKUP(A2650,'Cadastro-Estoque'!A:J,1,FALSE)),"",VLOOKUP(A2650,'Cadastro-Estoque'!A:J,3,FALSE))</f>
        <v/>
      </c>
    </row>
    <row r="2651" spans="5:8">
      <c r="E2651" s="140" t="str">
        <f t="shared" si="41"/>
        <v/>
      </c>
      <c r="F2651" s="141" t="str">
        <f>IF(ISERROR(VLOOKUP(A2651,'Cadastro-Estoque'!A:J,1,FALSE)),"",VLOOKUP(A2651,'Cadastro-Estoque'!A:J,4,FALSE))</f>
        <v/>
      </c>
      <c r="G2651" s="141" t="str">
        <f>IF(ISBLANK(A2651),"",IF(ISERROR(VLOOKUP(A2651,'Cadastro-Estoque'!A:J,1,FALSE)),"Produto não cadastrado",VLOOKUP(A2651,'Cadastro-Estoque'!A:J,2,FALSE)))</f>
        <v/>
      </c>
      <c r="H2651" s="141" t="str">
        <f>IF(ISERROR(VLOOKUP(A2651,'Cadastro-Estoque'!A:J,1,FALSE)),"",VLOOKUP(A2651,'Cadastro-Estoque'!A:J,3,FALSE))</f>
        <v/>
      </c>
    </row>
    <row r="2652" spans="5:8">
      <c r="E2652" s="140" t="str">
        <f t="shared" si="41"/>
        <v/>
      </c>
      <c r="F2652" s="141" t="str">
        <f>IF(ISERROR(VLOOKUP(A2652,'Cadastro-Estoque'!A:J,1,FALSE)),"",VLOOKUP(A2652,'Cadastro-Estoque'!A:J,4,FALSE))</f>
        <v/>
      </c>
      <c r="G2652" s="141" t="str">
        <f>IF(ISBLANK(A2652),"",IF(ISERROR(VLOOKUP(A2652,'Cadastro-Estoque'!A:J,1,FALSE)),"Produto não cadastrado",VLOOKUP(A2652,'Cadastro-Estoque'!A:J,2,FALSE)))</f>
        <v/>
      </c>
      <c r="H2652" s="141" t="str">
        <f>IF(ISERROR(VLOOKUP(A2652,'Cadastro-Estoque'!A:J,1,FALSE)),"",VLOOKUP(A2652,'Cadastro-Estoque'!A:J,3,FALSE))</f>
        <v/>
      </c>
    </row>
    <row r="2653" spans="5:8">
      <c r="E2653" s="140" t="str">
        <f t="shared" si="41"/>
        <v/>
      </c>
      <c r="F2653" s="141" t="str">
        <f>IF(ISERROR(VLOOKUP(A2653,'Cadastro-Estoque'!A:J,1,FALSE)),"",VLOOKUP(A2653,'Cadastro-Estoque'!A:J,4,FALSE))</f>
        <v/>
      </c>
      <c r="G2653" s="141" t="str">
        <f>IF(ISBLANK(A2653),"",IF(ISERROR(VLOOKUP(A2653,'Cadastro-Estoque'!A:J,1,FALSE)),"Produto não cadastrado",VLOOKUP(A2653,'Cadastro-Estoque'!A:J,2,FALSE)))</f>
        <v/>
      </c>
      <c r="H2653" s="141" t="str">
        <f>IF(ISERROR(VLOOKUP(A2653,'Cadastro-Estoque'!A:J,1,FALSE)),"",VLOOKUP(A2653,'Cadastro-Estoque'!A:J,3,FALSE))</f>
        <v/>
      </c>
    </row>
    <row r="2654" spans="5:8">
      <c r="E2654" s="140" t="str">
        <f t="shared" si="41"/>
        <v/>
      </c>
      <c r="F2654" s="141" t="str">
        <f>IF(ISERROR(VLOOKUP(A2654,'Cadastro-Estoque'!A:J,1,FALSE)),"",VLOOKUP(A2654,'Cadastro-Estoque'!A:J,4,FALSE))</f>
        <v/>
      </c>
      <c r="G2654" s="141" t="str">
        <f>IF(ISBLANK(A2654),"",IF(ISERROR(VLOOKUP(A2654,'Cadastro-Estoque'!A:J,1,FALSE)),"Produto não cadastrado",VLOOKUP(A2654,'Cadastro-Estoque'!A:J,2,FALSE)))</f>
        <v/>
      </c>
      <c r="H2654" s="141" t="str">
        <f>IF(ISERROR(VLOOKUP(A2654,'Cadastro-Estoque'!A:J,1,FALSE)),"",VLOOKUP(A2654,'Cadastro-Estoque'!A:J,3,FALSE))</f>
        <v/>
      </c>
    </row>
    <row r="2655" spans="5:8">
      <c r="E2655" s="140" t="str">
        <f t="shared" si="41"/>
        <v/>
      </c>
      <c r="F2655" s="141" t="str">
        <f>IF(ISERROR(VLOOKUP(A2655,'Cadastro-Estoque'!A:J,1,FALSE)),"",VLOOKUP(A2655,'Cadastro-Estoque'!A:J,4,FALSE))</f>
        <v/>
      </c>
      <c r="G2655" s="141" t="str">
        <f>IF(ISBLANK(A2655),"",IF(ISERROR(VLOOKUP(A2655,'Cadastro-Estoque'!A:J,1,FALSE)),"Produto não cadastrado",VLOOKUP(A2655,'Cadastro-Estoque'!A:J,2,FALSE)))</f>
        <v/>
      </c>
      <c r="H2655" s="141" t="str">
        <f>IF(ISERROR(VLOOKUP(A2655,'Cadastro-Estoque'!A:J,1,FALSE)),"",VLOOKUP(A2655,'Cadastro-Estoque'!A:J,3,FALSE))</f>
        <v/>
      </c>
    </row>
    <row r="2656" spans="5:8">
      <c r="E2656" s="140" t="str">
        <f t="shared" si="41"/>
        <v/>
      </c>
      <c r="F2656" s="141" t="str">
        <f>IF(ISERROR(VLOOKUP(A2656,'Cadastro-Estoque'!A:J,1,FALSE)),"",VLOOKUP(A2656,'Cadastro-Estoque'!A:J,4,FALSE))</f>
        <v/>
      </c>
      <c r="G2656" s="141" t="str">
        <f>IF(ISBLANK(A2656),"",IF(ISERROR(VLOOKUP(A2656,'Cadastro-Estoque'!A:J,1,FALSE)),"Produto não cadastrado",VLOOKUP(A2656,'Cadastro-Estoque'!A:J,2,FALSE)))</f>
        <v/>
      </c>
      <c r="H2656" s="141" t="str">
        <f>IF(ISERROR(VLOOKUP(A2656,'Cadastro-Estoque'!A:J,1,FALSE)),"",VLOOKUP(A2656,'Cadastro-Estoque'!A:J,3,FALSE))</f>
        <v/>
      </c>
    </row>
    <row r="2657" spans="5:8">
      <c r="E2657" s="140" t="str">
        <f t="shared" si="41"/>
        <v/>
      </c>
      <c r="F2657" s="141" t="str">
        <f>IF(ISERROR(VLOOKUP(A2657,'Cadastro-Estoque'!A:J,1,FALSE)),"",VLOOKUP(A2657,'Cadastro-Estoque'!A:J,4,FALSE))</f>
        <v/>
      </c>
      <c r="G2657" s="141" t="str">
        <f>IF(ISBLANK(A2657),"",IF(ISERROR(VLOOKUP(A2657,'Cadastro-Estoque'!A:J,1,FALSE)),"Produto não cadastrado",VLOOKUP(A2657,'Cadastro-Estoque'!A:J,2,FALSE)))</f>
        <v/>
      </c>
      <c r="H2657" s="141" t="str">
        <f>IF(ISERROR(VLOOKUP(A2657,'Cadastro-Estoque'!A:J,1,FALSE)),"",VLOOKUP(A2657,'Cadastro-Estoque'!A:J,3,FALSE))</f>
        <v/>
      </c>
    </row>
    <row r="2658" spans="5:8">
      <c r="E2658" s="140" t="str">
        <f t="shared" si="41"/>
        <v/>
      </c>
      <c r="F2658" s="141" t="str">
        <f>IF(ISERROR(VLOOKUP(A2658,'Cadastro-Estoque'!A:J,1,FALSE)),"",VLOOKUP(A2658,'Cadastro-Estoque'!A:J,4,FALSE))</f>
        <v/>
      </c>
      <c r="G2658" s="141" t="str">
        <f>IF(ISBLANK(A2658),"",IF(ISERROR(VLOOKUP(A2658,'Cadastro-Estoque'!A:J,1,FALSE)),"Produto não cadastrado",VLOOKUP(A2658,'Cadastro-Estoque'!A:J,2,FALSE)))</f>
        <v/>
      </c>
      <c r="H2658" s="141" t="str">
        <f>IF(ISERROR(VLOOKUP(A2658,'Cadastro-Estoque'!A:J,1,FALSE)),"",VLOOKUP(A2658,'Cadastro-Estoque'!A:J,3,FALSE))</f>
        <v/>
      </c>
    </row>
    <row r="2659" spans="5:8">
      <c r="E2659" s="140" t="str">
        <f t="shared" si="41"/>
        <v/>
      </c>
      <c r="F2659" s="141" t="str">
        <f>IF(ISERROR(VLOOKUP(A2659,'Cadastro-Estoque'!A:J,1,FALSE)),"",VLOOKUP(A2659,'Cadastro-Estoque'!A:J,4,FALSE))</f>
        <v/>
      </c>
      <c r="G2659" s="141" t="str">
        <f>IF(ISBLANK(A2659),"",IF(ISERROR(VLOOKUP(A2659,'Cadastro-Estoque'!A:J,1,FALSE)),"Produto não cadastrado",VLOOKUP(A2659,'Cadastro-Estoque'!A:J,2,FALSE)))</f>
        <v/>
      </c>
      <c r="H2659" s="141" t="str">
        <f>IF(ISERROR(VLOOKUP(A2659,'Cadastro-Estoque'!A:J,1,FALSE)),"",VLOOKUP(A2659,'Cadastro-Estoque'!A:J,3,FALSE))</f>
        <v/>
      </c>
    </row>
    <row r="2660" spans="5:8">
      <c r="E2660" s="140" t="str">
        <f t="shared" si="41"/>
        <v/>
      </c>
      <c r="F2660" s="141" t="str">
        <f>IF(ISERROR(VLOOKUP(A2660,'Cadastro-Estoque'!A:J,1,FALSE)),"",VLOOKUP(A2660,'Cadastro-Estoque'!A:J,4,FALSE))</f>
        <v/>
      </c>
      <c r="G2660" s="141" t="str">
        <f>IF(ISBLANK(A2660),"",IF(ISERROR(VLOOKUP(A2660,'Cadastro-Estoque'!A:J,1,FALSE)),"Produto não cadastrado",VLOOKUP(A2660,'Cadastro-Estoque'!A:J,2,FALSE)))</f>
        <v/>
      </c>
      <c r="H2660" s="141" t="str">
        <f>IF(ISERROR(VLOOKUP(A2660,'Cadastro-Estoque'!A:J,1,FALSE)),"",VLOOKUP(A2660,'Cadastro-Estoque'!A:J,3,FALSE))</f>
        <v/>
      </c>
    </row>
    <row r="2661" spans="5:8">
      <c r="E2661" s="140" t="str">
        <f t="shared" si="41"/>
        <v/>
      </c>
      <c r="F2661" s="141" t="str">
        <f>IF(ISERROR(VLOOKUP(A2661,'Cadastro-Estoque'!A:J,1,FALSE)),"",VLOOKUP(A2661,'Cadastro-Estoque'!A:J,4,FALSE))</f>
        <v/>
      </c>
      <c r="G2661" s="141" t="str">
        <f>IF(ISBLANK(A2661),"",IF(ISERROR(VLOOKUP(A2661,'Cadastro-Estoque'!A:J,1,FALSE)),"Produto não cadastrado",VLOOKUP(A2661,'Cadastro-Estoque'!A:J,2,FALSE)))</f>
        <v/>
      </c>
      <c r="H2661" s="141" t="str">
        <f>IF(ISERROR(VLOOKUP(A2661,'Cadastro-Estoque'!A:J,1,FALSE)),"",VLOOKUP(A2661,'Cadastro-Estoque'!A:J,3,FALSE))</f>
        <v/>
      </c>
    </row>
    <row r="2662" spans="5:8">
      <c r="E2662" s="140" t="str">
        <f t="shared" si="41"/>
        <v/>
      </c>
      <c r="F2662" s="141" t="str">
        <f>IF(ISERROR(VLOOKUP(A2662,'Cadastro-Estoque'!A:J,1,FALSE)),"",VLOOKUP(A2662,'Cadastro-Estoque'!A:J,4,FALSE))</f>
        <v/>
      </c>
      <c r="G2662" s="141" t="str">
        <f>IF(ISBLANK(A2662),"",IF(ISERROR(VLOOKUP(A2662,'Cadastro-Estoque'!A:J,1,FALSE)),"Produto não cadastrado",VLOOKUP(A2662,'Cadastro-Estoque'!A:J,2,FALSE)))</f>
        <v/>
      </c>
      <c r="H2662" s="141" t="str">
        <f>IF(ISERROR(VLOOKUP(A2662,'Cadastro-Estoque'!A:J,1,FALSE)),"",VLOOKUP(A2662,'Cadastro-Estoque'!A:J,3,FALSE))</f>
        <v/>
      </c>
    </row>
    <row r="2663" spans="5:8">
      <c r="E2663" s="140" t="str">
        <f t="shared" si="41"/>
        <v/>
      </c>
      <c r="F2663" s="141" t="str">
        <f>IF(ISERROR(VLOOKUP(A2663,'Cadastro-Estoque'!A:J,1,FALSE)),"",VLOOKUP(A2663,'Cadastro-Estoque'!A:J,4,FALSE))</f>
        <v/>
      </c>
      <c r="G2663" s="141" t="str">
        <f>IF(ISBLANK(A2663),"",IF(ISERROR(VLOOKUP(A2663,'Cadastro-Estoque'!A:J,1,FALSE)),"Produto não cadastrado",VLOOKUP(A2663,'Cadastro-Estoque'!A:J,2,FALSE)))</f>
        <v/>
      </c>
      <c r="H2663" s="141" t="str">
        <f>IF(ISERROR(VLOOKUP(A2663,'Cadastro-Estoque'!A:J,1,FALSE)),"",VLOOKUP(A2663,'Cadastro-Estoque'!A:J,3,FALSE))</f>
        <v/>
      </c>
    </row>
    <row r="2664" spans="5:8">
      <c r="E2664" s="140" t="str">
        <f t="shared" si="41"/>
        <v/>
      </c>
      <c r="F2664" s="141" t="str">
        <f>IF(ISERROR(VLOOKUP(A2664,'Cadastro-Estoque'!A:J,1,FALSE)),"",VLOOKUP(A2664,'Cadastro-Estoque'!A:J,4,FALSE))</f>
        <v/>
      </c>
      <c r="G2664" s="141" t="str">
        <f>IF(ISBLANK(A2664),"",IF(ISERROR(VLOOKUP(A2664,'Cadastro-Estoque'!A:J,1,FALSE)),"Produto não cadastrado",VLOOKUP(A2664,'Cadastro-Estoque'!A:J,2,FALSE)))</f>
        <v/>
      </c>
      <c r="H2664" s="141" t="str">
        <f>IF(ISERROR(VLOOKUP(A2664,'Cadastro-Estoque'!A:J,1,FALSE)),"",VLOOKUP(A2664,'Cadastro-Estoque'!A:J,3,FALSE))</f>
        <v/>
      </c>
    </row>
    <row r="2665" spans="5:8">
      <c r="E2665" s="140" t="str">
        <f t="shared" si="41"/>
        <v/>
      </c>
      <c r="F2665" s="141" t="str">
        <f>IF(ISERROR(VLOOKUP(A2665,'Cadastro-Estoque'!A:J,1,FALSE)),"",VLOOKUP(A2665,'Cadastro-Estoque'!A:J,4,FALSE))</f>
        <v/>
      </c>
      <c r="G2665" s="141" t="str">
        <f>IF(ISBLANK(A2665),"",IF(ISERROR(VLOOKUP(A2665,'Cadastro-Estoque'!A:J,1,FALSE)),"Produto não cadastrado",VLOOKUP(A2665,'Cadastro-Estoque'!A:J,2,FALSE)))</f>
        <v/>
      </c>
      <c r="H2665" s="141" t="str">
        <f>IF(ISERROR(VLOOKUP(A2665,'Cadastro-Estoque'!A:J,1,FALSE)),"",VLOOKUP(A2665,'Cadastro-Estoque'!A:J,3,FALSE))</f>
        <v/>
      </c>
    </row>
    <row r="2666" spans="5:8">
      <c r="E2666" s="140" t="str">
        <f t="shared" si="41"/>
        <v/>
      </c>
      <c r="F2666" s="141" t="str">
        <f>IF(ISERROR(VLOOKUP(A2666,'Cadastro-Estoque'!A:J,1,FALSE)),"",VLOOKUP(A2666,'Cadastro-Estoque'!A:J,4,FALSE))</f>
        <v/>
      </c>
      <c r="G2666" s="141" t="str">
        <f>IF(ISBLANK(A2666),"",IF(ISERROR(VLOOKUP(A2666,'Cadastro-Estoque'!A:J,1,FALSE)),"Produto não cadastrado",VLOOKUP(A2666,'Cadastro-Estoque'!A:J,2,FALSE)))</f>
        <v/>
      </c>
      <c r="H2666" s="141" t="str">
        <f>IF(ISERROR(VLOOKUP(A2666,'Cadastro-Estoque'!A:J,1,FALSE)),"",VLOOKUP(A2666,'Cadastro-Estoque'!A:J,3,FALSE))</f>
        <v/>
      </c>
    </row>
    <row r="2667" spans="5:8">
      <c r="E2667" s="140" t="str">
        <f t="shared" si="41"/>
        <v/>
      </c>
      <c r="F2667" s="141" t="str">
        <f>IF(ISERROR(VLOOKUP(A2667,'Cadastro-Estoque'!A:J,1,FALSE)),"",VLOOKUP(A2667,'Cadastro-Estoque'!A:J,4,FALSE))</f>
        <v/>
      </c>
      <c r="G2667" s="141" t="str">
        <f>IF(ISBLANK(A2667),"",IF(ISERROR(VLOOKUP(A2667,'Cadastro-Estoque'!A:J,1,FALSE)),"Produto não cadastrado",VLOOKUP(A2667,'Cadastro-Estoque'!A:J,2,FALSE)))</f>
        <v/>
      </c>
      <c r="H2667" s="141" t="str">
        <f>IF(ISERROR(VLOOKUP(A2667,'Cadastro-Estoque'!A:J,1,FALSE)),"",VLOOKUP(A2667,'Cadastro-Estoque'!A:J,3,FALSE))</f>
        <v/>
      </c>
    </row>
    <row r="2668" spans="5:8">
      <c r="E2668" s="140" t="str">
        <f t="shared" si="41"/>
        <v/>
      </c>
      <c r="F2668" s="141" t="str">
        <f>IF(ISERROR(VLOOKUP(A2668,'Cadastro-Estoque'!A:J,1,FALSE)),"",VLOOKUP(A2668,'Cadastro-Estoque'!A:J,4,FALSE))</f>
        <v/>
      </c>
      <c r="G2668" s="141" t="str">
        <f>IF(ISBLANK(A2668),"",IF(ISERROR(VLOOKUP(A2668,'Cadastro-Estoque'!A:J,1,FALSE)),"Produto não cadastrado",VLOOKUP(A2668,'Cadastro-Estoque'!A:J,2,FALSE)))</f>
        <v/>
      </c>
      <c r="H2668" s="141" t="str">
        <f>IF(ISERROR(VLOOKUP(A2668,'Cadastro-Estoque'!A:J,1,FALSE)),"",VLOOKUP(A2668,'Cadastro-Estoque'!A:J,3,FALSE))</f>
        <v/>
      </c>
    </row>
    <row r="2669" spans="5:8">
      <c r="E2669" s="140" t="str">
        <f t="shared" si="41"/>
        <v/>
      </c>
      <c r="F2669" s="141" t="str">
        <f>IF(ISERROR(VLOOKUP(A2669,'Cadastro-Estoque'!A:J,1,FALSE)),"",VLOOKUP(A2669,'Cadastro-Estoque'!A:J,4,FALSE))</f>
        <v/>
      </c>
      <c r="G2669" s="141" t="str">
        <f>IF(ISBLANK(A2669),"",IF(ISERROR(VLOOKUP(A2669,'Cadastro-Estoque'!A:J,1,FALSE)),"Produto não cadastrado",VLOOKUP(A2669,'Cadastro-Estoque'!A:J,2,FALSE)))</f>
        <v/>
      </c>
      <c r="H2669" s="141" t="str">
        <f>IF(ISERROR(VLOOKUP(A2669,'Cadastro-Estoque'!A:J,1,FALSE)),"",VLOOKUP(A2669,'Cadastro-Estoque'!A:J,3,FALSE))</f>
        <v/>
      </c>
    </row>
    <row r="2670" spans="5:8">
      <c r="E2670" s="140" t="str">
        <f t="shared" si="41"/>
        <v/>
      </c>
      <c r="F2670" s="141" t="str">
        <f>IF(ISERROR(VLOOKUP(A2670,'Cadastro-Estoque'!A:J,1,FALSE)),"",VLOOKUP(A2670,'Cadastro-Estoque'!A:J,4,FALSE))</f>
        <v/>
      </c>
      <c r="G2670" s="141" t="str">
        <f>IF(ISBLANK(A2670),"",IF(ISERROR(VLOOKUP(A2670,'Cadastro-Estoque'!A:J,1,FALSE)),"Produto não cadastrado",VLOOKUP(A2670,'Cadastro-Estoque'!A:J,2,FALSE)))</f>
        <v/>
      </c>
      <c r="H2670" s="141" t="str">
        <f>IF(ISERROR(VLOOKUP(A2670,'Cadastro-Estoque'!A:J,1,FALSE)),"",VLOOKUP(A2670,'Cadastro-Estoque'!A:J,3,FALSE))</f>
        <v/>
      </c>
    </row>
    <row r="2671" spans="5:8">
      <c r="E2671" s="140" t="str">
        <f t="shared" si="41"/>
        <v/>
      </c>
      <c r="F2671" s="141" t="str">
        <f>IF(ISERROR(VLOOKUP(A2671,'Cadastro-Estoque'!A:J,1,FALSE)),"",VLOOKUP(A2671,'Cadastro-Estoque'!A:J,4,FALSE))</f>
        <v/>
      </c>
      <c r="G2671" s="141" t="str">
        <f>IF(ISBLANK(A2671),"",IF(ISERROR(VLOOKUP(A2671,'Cadastro-Estoque'!A:J,1,FALSE)),"Produto não cadastrado",VLOOKUP(A2671,'Cadastro-Estoque'!A:J,2,FALSE)))</f>
        <v/>
      </c>
      <c r="H2671" s="141" t="str">
        <f>IF(ISERROR(VLOOKUP(A2671,'Cadastro-Estoque'!A:J,1,FALSE)),"",VLOOKUP(A2671,'Cadastro-Estoque'!A:J,3,FALSE))</f>
        <v/>
      </c>
    </row>
    <row r="2672" spans="5:8">
      <c r="E2672" s="140" t="str">
        <f t="shared" si="41"/>
        <v/>
      </c>
      <c r="F2672" s="141" t="str">
        <f>IF(ISERROR(VLOOKUP(A2672,'Cadastro-Estoque'!A:J,1,FALSE)),"",VLOOKUP(A2672,'Cadastro-Estoque'!A:J,4,FALSE))</f>
        <v/>
      </c>
      <c r="G2672" s="141" t="str">
        <f>IF(ISBLANK(A2672),"",IF(ISERROR(VLOOKUP(A2672,'Cadastro-Estoque'!A:J,1,FALSE)),"Produto não cadastrado",VLOOKUP(A2672,'Cadastro-Estoque'!A:J,2,FALSE)))</f>
        <v/>
      </c>
      <c r="H2672" s="141" t="str">
        <f>IF(ISERROR(VLOOKUP(A2672,'Cadastro-Estoque'!A:J,1,FALSE)),"",VLOOKUP(A2672,'Cadastro-Estoque'!A:J,3,FALSE))</f>
        <v/>
      </c>
    </row>
    <row r="2673" spans="5:8">
      <c r="E2673" s="140" t="str">
        <f t="shared" si="41"/>
        <v/>
      </c>
      <c r="F2673" s="141" t="str">
        <f>IF(ISERROR(VLOOKUP(A2673,'Cadastro-Estoque'!A:J,1,FALSE)),"",VLOOKUP(A2673,'Cadastro-Estoque'!A:J,4,FALSE))</f>
        <v/>
      </c>
      <c r="G2673" s="141" t="str">
        <f>IF(ISBLANK(A2673),"",IF(ISERROR(VLOOKUP(A2673,'Cadastro-Estoque'!A:J,1,FALSE)),"Produto não cadastrado",VLOOKUP(A2673,'Cadastro-Estoque'!A:J,2,FALSE)))</f>
        <v/>
      </c>
      <c r="H2673" s="141" t="str">
        <f>IF(ISERROR(VLOOKUP(A2673,'Cadastro-Estoque'!A:J,1,FALSE)),"",VLOOKUP(A2673,'Cadastro-Estoque'!A:J,3,FALSE))</f>
        <v/>
      </c>
    </row>
    <row r="2674" spans="5:8">
      <c r="E2674" s="140" t="str">
        <f t="shared" si="41"/>
        <v/>
      </c>
      <c r="F2674" s="141" t="str">
        <f>IF(ISERROR(VLOOKUP(A2674,'Cadastro-Estoque'!A:J,1,FALSE)),"",VLOOKUP(A2674,'Cadastro-Estoque'!A:J,4,FALSE))</f>
        <v/>
      </c>
      <c r="G2674" s="141" t="str">
        <f>IF(ISBLANK(A2674),"",IF(ISERROR(VLOOKUP(A2674,'Cadastro-Estoque'!A:J,1,FALSE)),"Produto não cadastrado",VLOOKUP(A2674,'Cadastro-Estoque'!A:J,2,FALSE)))</f>
        <v/>
      </c>
      <c r="H2674" s="141" t="str">
        <f>IF(ISERROR(VLOOKUP(A2674,'Cadastro-Estoque'!A:J,1,FALSE)),"",VLOOKUP(A2674,'Cadastro-Estoque'!A:J,3,FALSE))</f>
        <v/>
      </c>
    </row>
    <row r="2675" spans="5:8">
      <c r="E2675" s="140" t="str">
        <f t="shared" si="41"/>
        <v/>
      </c>
      <c r="F2675" s="141" t="str">
        <f>IF(ISERROR(VLOOKUP(A2675,'Cadastro-Estoque'!A:J,1,FALSE)),"",VLOOKUP(A2675,'Cadastro-Estoque'!A:J,4,FALSE))</f>
        <v/>
      </c>
      <c r="G2675" s="141" t="str">
        <f>IF(ISBLANK(A2675),"",IF(ISERROR(VLOOKUP(A2675,'Cadastro-Estoque'!A:J,1,FALSE)),"Produto não cadastrado",VLOOKUP(A2675,'Cadastro-Estoque'!A:J,2,FALSE)))</f>
        <v/>
      </c>
      <c r="H2675" s="141" t="str">
        <f>IF(ISERROR(VLOOKUP(A2675,'Cadastro-Estoque'!A:J,1,FALSE)),"",VLOOKUP(A2675,'Cadastro-Estoque'!A:J,3,FALSE))</f>
        <v/>
      </c>
    </row>
    <row r="2676" spans="5:8">
      <c r="E2676" s="140" t="str">
        <f t="shared" si="41"/>
        <v/>
      </c>
      <c r="F2676" s="141" t="str">
        <f>IF(ISERROR(VLOOKUP(A2676,'Cadastro-Estoque'!A:J,1,FALSE)),"",VLOOKUP(A2676,'Cadastro-Estoque'!A:J,4,FALSE))</f>
        <v/>
      </c>
      <c r="G2676" s="141" t="str">
        <f>IF(ISBLANK(A2676),"",IF(ISERROR(VLOOKUP(A2676,'Cadastro-Estoque'!A:J,1,FALSE)),"Produto não cadastrado",VLOOKUP(A2676,'Cadastro-Estoque'!A:J,2,FALSE)))</f>
        <v/>
      </c>
      <c r="H2676" s="141" t="str">
        <f>IF(ISERROR(VLOOKUP(A2676,'Cadastro-Estoque'!A:J,1,FALSE)),"",VLOOKUP(A2676,'Cadastro-Estoque'!A:J,3,FALSE))</f>
        <v/>
      </c>
    </row>
    <row r="2677" spans="5:8">
      <c r="E2677" s="140" t="str">
        <f t="shared" si="41"/>
        <v/>
      </c>
      <c r="F2677" s="141" t="str">
        <f>IF(ISERROR(VLOOKUP(A2677,'Cadastro-Estoque'!A:J,1,FALSE)),"",VLOOKUP(A2677,'Cadastro-Estoque'!A:J,4,FALSE))</f>
        <v/>
      </c>
      <c r="G2677" s="141" t="str">
        <f>IF(ISBLANK(A2677),"",IF(ISERROR(VLOOKUP(A2677,'Cadastro-Estoque'!A:J,1,FALSE)),"Produto não cadastrado",VLOOKUP(A2677,'Cadastro-Estoque'!A:J,2,FALSE)))</f>
        <v/>
      </c>
      <c r="H2677" s="141" t="str">
        <f>IF(ISERROR(VLOOKUP(A2677,'Cadastro-Estoque'!A:J,1,FALSE)),"",VLOOKUP(A2677,'Cadastro-Estoque'!A:J,3,FALSE))</f>
        <v/>
      </c>
    </row>
    <row r="2678" spans="5:8">
      <c r="E2678" s="140" t="str">
        <f t="shared" si="41"/>
        <v/>
      </c>
      <c r="F2678" s="141" t="str">
        <f>IF(ISERROR(VLOOKUP(A2678,'Cadastro-Estoque'!A:J,1,FALSE)),"",VLOOKUP(A2678,'Cadastro-Estoque'!A:J,4,FALSE))</f>
        <v/>
      </c>
      <c r="G2678" s="141" t="str">
        <f>IF(ISBLANK(A2678),"",IF(ISERROR(VLOOKUP(A2678,'Cadastro-Estoque'!A:J,1,FALSE)),"Produto não cadastrado",VLOOKUP(A2678,'Cadastro-Estoque'!A:J,2,FALSE)))</f>
        <v/>
      </c>
      <c r="H2678" s="141" t="str">
        <f>IF(ISERROR(VLOOKUP(A2678,'Cadastro-Estoque'!A:J,1,FALSE)),"",VLOOKUP(A2678,'Cadastro-Estoque'!A:J,3,FALSE))</f>
        <v/>
      </c>
    </row>
    <row r="2679" spans="5:8">
      <c r="E2679" s="140" t="str">
        <f t="shared" si="41"/>
        <v/>
      </c>
      <c r="F2679" s="141" t="str">
        <f>IF(ISERROR(VLOOKUP(A2679,'Cadastro-Estoque'!A:J,1,FALSE)),"",VLOOKUP(A2679,'Cadastro-Estoque'!A:J,4,FALSE))</f>
        <v/>
      </c>
      <c r="G2679" s="141" t="str">
        <f>IF(ISBLANK(A2679),"",IF(ISERROR(VLOOKUP(A2679,'Cadastro-Estoque'!A:J,1,FALSE)),"Produto não cadastrado",VLOOKUP(A2679,'Cadastro-Estoque'!A:J,2,FALSE)))</f>
        <v/>
      </c>
      <c r="H2679" s="141" t="str">
        <f>IF(ISERROR(VLOOKUP(A2679,'Cadastro-Estoque'!A:J,1,FALSE)),"",VLOOKUP(A2679,'Cadastro-Estoque'!A:J,3,FALSE))</f>
        <v/>
      </c>
    </row>
    <row r="2680" spans="5:8">
      <c r="E2680" s="140" t="str">
        <f t="shared" si="41"/>
        <v/>
      </c>
      <c r="F2680" s="141" t="str">
        <f>IF(ISERROR(VLOOKUP(A2680,'Cadastro-Estoque'!A:J,1,FALSE)),"",VLOOKUP(A2680,'Cadastro-Estoque'!A:J,4,FALSE))</f>
        <v/>
      </c>
      <c r="G2680" s="141" t="str">
        <f>IF(ISBLANK(A2680),"",IF(ISERROR(VLOOKUP(A2680,'Cadastro-Estoque'!A:J,1,FALSE)),"Produto não cadastrado",VLOOKUP(A2680,'Cadastro-Estoque'!A:J,2,FALSE)))</f>
        <v/>
      </c>
      <c r="H2680" s="141" t="str">
        <f>IF(ISERROR(VLOOKUP(A2680,'Cadastro-Estoque'!A:J,1,FALSE)),"",VLOOKUP(A2680,'Cadastro-Estoque'!A:J,3,FALSE))</f>
        <v/>
      </c>
    </row>
    <row r="2681" spans="5:8">
      <c r="E2681" s="140" t="str">
        <f t="shared" si="41"/>
        <v/>
      </c>
      <c r="F2681" s="141" t="str">
        <f>IF(ISERROR(VLOOKUP(A2681,'Cadastro-Estoque'!A:J,1,FALSE)),"",VLOOKUP(A2681,'Cadastro-Estoque'!A:J,4,FALSE))</f>
        <v/>
      </c>
      <c r="G2681" s="141" t="str">
        <f>IF(ISBLANK(A2681),"",IF(ISERROR(VLOOKUP(A2681,'Cadastro-Estoque'!A:J,1,FALSE)),"Produto não cadastrado",VLOOKUP(A2681,'Cadastro-Estoque'!A:J,2,FALSE)))</f>
        <v/>
      </c>
      <c r="H2681" s="141" t="str">
        <f>IF(ISERROR(VLOOKUP(A2681,'Cadastro-Estoque'!A:J,1,FALSE)),"",VLOOKUP(A2681,'Cadastro-Estoque'!A:J,3,FALSE))</f>
        <v/>
      </c>
    </row>
    <row r="2682" spans="5:8">
      <c r="E2682" s="140" t="str">
        <f t="shared" si="41"/>
        <v/>
      </c>
      <c r="F2682" s="141" t="str">
        <f>IF(ISERROR(VLOOKUP(A2682,'Cadastro-Estoque'!A:J,1,FALSE)),"",VLOOKUP(A2682,'Cadastro-Estoque'!A:J,4,FALSE))</f>
        <v/>
      </c>
      <c r="G2682" s="141" t="str">
        <f>IF(ISBLANK(A2682),"",IF(ISERROR(VLOOKUP(A2682,'Cadastro-Estoque'!A:J,1,FALSE)),"Produto não cadastrado",VLOOKUP(A2682,'Cadastro-Estoque'!A:J,2,FALSE)))</f>
        <v/>
      </c>
      <c r="H2682" s="141" t="str">
        <f>IF(ISERROR(VLOOKUP(A2682,'Cadastro-Estoque'!A:J,1,FALSE)),"",VLOOKUP(A2682,'Cadastro-Estoque'!A:J,3,FALSE))</f>
        <v/>
      </c>
    </row>
    <row r="2683" spans="5:8">
      <c r="E2683" s="140" t="str">
        <f t="shared" si="41"/>
        <v/>
      </c>
      <c r="F2683" s="141" t="str">
        <f>IF(ISERROR(VLOOKUP(A2683,'Cadastro-Estoque'!A:J,1,FALSE)),"",VLOOKUP(A2683,'Cadastro-Estoque'!A:J,4,FALSE))</f>
        <v/>
      </c>
      <c r="G2683" s="141" t="str">
        <f>IF(ISBLANK(A2683),"",IF(ISERROR(VLOOKUP(A2683,'Cadastro-Estoque'!A:J,1,FALSE)),"Produto não cadastrado",VLOOKUP(A2683,'Cadastro-Estoque'!A:J,2,FALSE)))</f>
        <v/>
      </c>
      <c r="H2683" s="141" t="str">
        <f>IF(ISERROR(VLOOKUP(A2683,'Cadastro-Estoque'!A:J,1,FALSE)),"",VLOOKUP(A2683,'Cadastro-Estoque'!A:J,3,FALSE))</f>
        <v/>
      </c>
    </row>
    <row r="2684" spans="5:8">
      <c r="E2684" s="140" t="str">
        <f t="shared" si="41"/>
        <v/>
      </c>
      <c r="F2684" s="141" t="str">
        <f>IF(ISERROR(VLOOKUP(A2684,'Cadastro-Estoque'!A:J,1,FALSE)),"",VLOOKUP(A2684,'Cadastro-Estoque'!A:J,4,FALSE))</f>
        <v/>
      </c>
      <c r="G2684" s="141" t="str">
        <f>IF(ISBLANK(A2684),"",IF(ISERROR(VLOOKUP(A2684,'Cadastro-Estoque'!A:J,1,FALSE)),"Produto não cadastrado",VLOOKUP(A2684,'Cadastro-Estoque'!A:J,2,FALSE)))</f>
        <v/>
      </c>
      <c r="H2684" s="141" t="str">
        <f>IF(ISERROR(VLOOKUP(A2684,'Cadastro-Estoque'!A:J,1,FALSE)),"",VLOOKUP(A2684,'Cadastro-Estoque'!A:J,3,FALSE))</f>
        <v/>
      </c>
    </row>
    <row r="2685" spans="5:8">
      <c r="E2685" s="140" t="str">
        <f t="shared" si="41"/>
        <v/>
      </c>
      <c r="F2685" s="141" t="str">
        <f>IF(ISERROR(VLOOKUP(A2685,'Cadastro-Estoque'!A:J,1,FALSE)),"",VLOOKUP(A2685,'Cadastro-Estoque'!A:J,4,FALSE))</f>
        <v/>
      </c>
      <c r="G2685" s="141" t="str">
        <f>IF(ISBLANK(A2685),"",IF(ISERROR(VLOOKUP(A2685,'Cadastro-Estoque'!A:J,1,FALSE)),"Produto não cadastrado",VLOOKUP(A2685,'Cadastro-Estoque'!A:J,2,FALSE)))</f>
        <v/>
      </c>
      <c r="H2685" s="141" t="str">
        <f>IF(ISERROR(VLOOKUP(A2685,'Cadastro-Estoque'!A:J,1,FALSE)),"",VLOOKUP(A2685,'Cadastro-Estoque'!A:J,3,FALSE))</f>
        <v/>
      </c>
    </row>
    <row r="2686" spans="5:8">
      <c r="E2686" s="140" t="str">
        <f t="shared" si="41"/>
        <v/>
      </c>
      <c r="F2686" s="141" t="str">
        <f>IF(ISERROR(VLOOKUP(A2686,'Cadastro-Estoque'!A:J,1,FALSE)),"",VLOOKUP(A2686,'Cadastro-Estoque'!A:J,4,FALSE))</f>
        <v/>
      </c>
      <c r="G2686" s="141" t="str">
        <f>IF(ISBLANK(A2686),"",IF(ISERROR(VLOOKUP(A2686,'Cadastro-Estoque'!A:J,1,FALSE)),"Produto não cadastrado",VLOOKUP(A2686,'Cadastro-Estoque'!A:J,2,FALSE)))</f>
        <v/>
      </c>
      <c r="H2686" s="141" t="str">
        <f>IF(ISERROR(VLOOKUP(A2686,'Cadastro-Estoque'!A:J,1,FALSE)),"",VLOOKUP(A2686,'Cadastro-Estoque'!A:J,3,FALSE))</f>
        <v/>
      </c>
    </row>
    <row r="2687" spans="5:8">
      <c r="E2687" s="140" t="str">
        <f t="shared" si="41"/>
        <v/>
      </c>
      <c r="F2687" s="141" t="str">
        <f>IF(ISERROR(VLOOKUP(A2687,'Cadastro-Estoque'!A:J,1,FALSE)),"",VLOOKUP(A2687,'Cadastro-Estoque'!A:J,4,FALSE))</f>
        <v/>
      </c>
      <c r="G2687" s="141" t="str">
        <f>IF(ISBLANK(A2687),"",IF(ISERROR(VLOOKUP(A2687,'Cadastro-Estoque'!A:J,1,FALSE)),"Produto não cadastrado",VLOOKUP(A2687,'Cadastro-Estoque'!A:J,2,FALSE)))</f>
        <v/>
      </c>
      <c r="H2687" s="141" t="str">
        <f>IF(ISERROR(VLOOKUP(A2687,'Cadastro-Estoque'!A:J,1,FALSE)),"",VLOOKUP(A2687,'Cadastro-Estoque'!A:J,3,FALSE))</f>
        <v/>
      </c>
    </row>
    <row r="2688" spans="5:8">
      <c r="E2688" s="140" t="str">
        <f t="shared" si="41"/>
        <v/>
      </c>
      <c r="F2688" s="141" t="str">
        <f>IF(ISERROR(VLOOKUP(A2688,'Cadastro-Estoque'!A:J,1,FALSE)),"",VLOOKUP(A2688,'Cadastro-Estoque'!A:J,4,FALSE))</f>
        <v/>
      </c>
      <c r="G2688" s="141" t="str">
        <f>IF(ISBLANK(A2688),"",IF(ISERROR(VLOOKUP(A2688,'Cadastro-Estoque'!A:J,1,FALSE)),"Produto não cadastrado",VLOOKUP(A2688,'Cadastro-Estoque'!A:J,2,FALSE)))</f>
        <v/>
      </c>
      <c r="H2688" s="141" t="str">
        <f>IF(ISERROR(VLOOKUP(A2688,'Cadastro-Estoque'!A:J,1,FALSE)),"",VLOOKUP(A2688,'Cadastro-Estoque'!A:J,3,FALSE))</f>
        <v/>
      </c>
    </row>
    <row r="2689" spans="5:8">
      <c r="E2689" s="140" t="str">
        <f t="shared" si="41"/>
        <v/>
      </c>
      <c r="F2689" s="141" t="str">
        <f>IF(ISERROR(VLOOKUP(A2689,'Cadastro-Estoque'!A:J,1,FALSE)),"",VLOOKUP(A2689,'Cadastro-Estoque'!A:J,4,FALSE))</f>
        <v/>
      </c>
      <c r="G2689" s="141" t="str">
        <f>IF(ISBLANK(A2689),"",IF(ISERROR(VLOOKUP(A2689,'Cadastro-Estoque'!A:J,1,FALSE)),"Produto não cadastrado",VLOOKUP(A2689,'Cadastro-Estoque'!A:J,2,FALSE)))</f>
        <v/>
      </c>
      <c r="H2689" s="141" t="str">
        <f>IF(ISERROR(VLOOKUP(A2689,'Cadastro-Estoque'!A:J,1,FALSE)),"",VLOOKUP(A2689,'Cadastro-Estoque'!A:J,3,FALSE))</f>
        <v/>
      </c>
    </row>
    <row r="2690" spans="5:8">
      <c r="E2690" s="140" t="str">
        <f t="shared" si="41"/>
        <v/>
      </c>
      <c r="F2690" s="141" t="str">
        <f>IF(ISERROR(VLOOKUP(A2690,'Cadastro-Estoque'!A:J,1,FALSE)),"",VLOOKUP(A2690,'Cadastro-Estoque'!A:J,4,FALSE))</f>
        <v/>
      </c>
      <c r="G2690" s="141" t="str">
        <f>IF(ISBLANK(A2690),"",IF(ISERROR(VLOOKUP(A2690,'Cadastro-Estoque'!A:J,1,FALSE)),"Produto não cadastrado",VLOOKUP(A2690,'Cadastro-Estoque'!A:J,2,FALSE)))</f>
        <v/>
      </c>
      <c r="H2690" s="141" t="str">
        <f>IF(ISERROR(VLOOKUP(A2690,'Cadastro-Estoque'!A:J,1,FALSE)),"",VLOOKUP(A2690,'Cadastro-Estoque'!A:J,3,FALSE))</f>
        <v/>
      </c>
    </row>
    <row r="2691" spans="5:8">
      <c r="E2691" s="140" t="str">
        <f t="shared" si="41"/>
        <v/>
      </c>
      <c r="F2691" s="141" t="str">
        <f>IF(ISERROR(VLOOKUP(A2691,'Cadastro-Estoque'!A:J,1,FALSE)),"",VLOOKUP(A2691,'Cadastro-Estoque'!A:J,4,FALSE))</f>
        <v/>
      </c>
      <c r="G2691" s="141" t="str">
        <f>IF(ISBLANK(A2691),"",IF(ISERROR(VLOOKUP(A2691,'Cadastro-Estoque'!A:J,1,FALSE)),"Produto não cadastrado",VLOOKUP(A2691,'Cadastro-Estoque'!A:J,2,FALSE)))</f>
        <v/>
      </c>
      <c r="H2691" s="141" t="str">
        <f>IF(ISERROR(VLOOKUP(A2691,'Cadastro-Estoque'!A:J,1,FALSE)),"",VLOOKUP(A2691,'Cadastro-Estoque'!A:J,3,FALSE))</f>
        <v/>
      </c>
    </row>
    <row r="2692" spans="5:8">
      <c r="E2692" s="140" t="str">
        <f t="shared" ref="E2692:E2755" si="42">IF(ISBLANK(A2692),"",C2692*D2692)</f>
        <v/>
      </c>
      <c r="F2692" s="141" t="str">
        <f>IF(ISERROR(VLOOKUP(A2692,'Cadastro-Estoque'!A:J,1,FALSE)),"",VLOOKUP(A2692,'Cadastro-Estoque'!A:J,4,FALSE))</f>
        <v/>
      </c>
      <c r="G2692" s="141" t="str">
        <f>IF(ISBLANK(A2692),"",IF(ISERROR(VLOOKUP(A2692,'Cadastro-Estoque'!A:J,1,FALSE)),"Produto não cadastrado",VLOOKUP(A2692,'Cadastro-Estoque'!A:J,2,FALSE)))</f>
        <v/>
      </c>
      <c r="H2692" s="141" t="str">
        <f>IF(ISERROR(VLOOKUP(A2692,'Cadastro-Estoque'!A:J,1,FALSE)),"",VLOOKUP(A2692,'Cadastro-Estoque'!A:J,3,FALSE))</f>
        <v/>
      </c>
    </row>
    <row r="2693" spans="5:8">
      <c r="E2693" s="140" t="str">
        <f t="shared" si="42"/>
        <v/>
      </c>
      <c r="F2693" s="141" t="str">
        <f>IF(ISERROR(VLOOKUP(A2693,'Cadastro-Estoque'!A:J,1,FALSE)),"",VLOOKUP(A2693,'Cadastro-Estoque'!A:J,4,FALSE))</f>
        <v/>
      </c>
      <c r="G2693" s="141" t="str">
        <f>IF(ISBLANK(A2693),"",IF(ISERROR(VLOOKUP(A2693,'Cadastro-Estoque'!A:J,1,FALSE)),"Produto não cadastrado",VLOOKUP(A2693,'Cadastro-Estoque'!A:J,2,FALSE)))</f>
        <v/>
      </c>
      <c r="H2693" s="141" t="str">
        <f>IF(ISERROR(VLOOKUP(A2693,'Cadastro-Estoque'!A:J,1,FALSE)),"",VLOOKUP(A2693,'Cadastro-Estoque'!A:J,3,FALSE))</f>
        <v/>
      </c>
    </row>
    <row r="2694" spans="5:8">
      <c r="E2694" s="140" t="str">
        <f t="shared" si="42"/>
        <v/>
      </c>
      <c r="F2694" s="141" t="str">
        <f>IF(ISERROR(VLOOKUP(A2694,'Cadastro-Estoque'!A:J,1,FALSE)),"",VLOOKUP(A2694,'Cadastro-Estoque'!A:J,4,FALSE))</f>
        <v/>
      </c>
      <c r="G2694" s="141" t="str">
        <f>IF(ISBLANK(A2694),"",IF(ISERROR(VLOOKUP(A2694,'Cadastro-Estoque'!A:J,1,FALSE)),"Produto não cadastrado",VLOOKUP(A2694,'Cadastro-Estoque'!A:J,2,FALSE)))</f>
        <v/>
      </c>
      <c r="H2694" s="141" t="str">
        <f>IF(ISERROR(VLOOKUP(A2694,'Cadastro-Estoque'!A:J,1,FALSE)),"",VLOOKUP(A2694,'Cadastro-Estoque'!A:J,3,FALSE))</f>
        <v/>
      </c>
    </row>
    <row r="2695" spans="5:8">
      <c r="E2695" s="140" t="str">
        <f t="shared" si="42"/>
        <v/>
      </c>
      <c r="F2695" s="141" t="str">
        <f>IF(ISERROR(VLOOKUP(A2695,'Cadastro-Estoque'!A:J,1,FALSE)),"",VLOOKUP(A2695,'Cadastro-Estoque'!A:J,4,FALSE))</f>
        <v/>
      </c>
      <c r="G2695" s="141" t="str">
        <f>IF(ISBLANK(A2695),"",IF(ISERROR(VLOOKUP(A2695,'Cadastro-Estoque'!A:J,1,FALSE)),"Produto não cadastrado",VLOOKUP(A2695,'Cadastro-Estoque'!A:J,2,FALSE)))</f>
        <v/>
      </c>
      <c r="H2695" s="141" t="str">
        <f>IF(ISERROR(VLOOKUP(A2695,'Cadastro-Estoque'!A:J,1,FALSE)),"",VLOOKUP(A2695,'Cadastro-Estoque'!A:J,3,FALSE))</f>
        <v/>
      </c>
    </row>
    <row r="2696" spans="5:8">
      <c r="E2696" s="140" t="str">
        <f t="shared" si="42"/>
        <v/>
      </c>
      <c r="F2696" s="141" t="str">
        <f>IF(ISERROR(VLOOKUP(A2696,'Cadastro-Estoque'!A:J,1,FALSE)),"",VLOOKUP(A2696,'Cadastro-Estoque'!A:J,4,FALSE))</f>
        <v/>
      </c>
      <c r="G2696" s="141" t="str">
        <f>IF(ISBLANK(A2696),"",IF(ISERROR(VLOOKUP(A2696,'Cadastro-Estoque'!A:J,1,FALSE)),"Produto não cadastrado",VLOOKUP(A2696,'Cadastro-Estoque'!A:J,2,FALSE)))</f>
        <v/>
      </c>
      <c r="H2696" s="141" t="str">
        <f>IF(ISERROR(VLOOKUP(A2696,'Cadastro-Estoque'!A:J,1,FALSE)),"",VLOOKUP(A2696,'Cadastro-Estoque'!A:J,3,FALSE))</f>
        <v/>
      </c>
    </row>
    <row r="2697" spans="5:8">
      <c r="E2697" s="140" t="str">
        <f t="shared" si="42"/>
        <v/>
      </c>
      <c r="F2697" s="141" t="str">
        <f>IF(ISERROR(VLOOKUP(A2697,'Cadastro-Estoque'!A:J,1,FALSE)),"",VLOOKUP(A2697,'Cadastro-Estoque'!A:J,4,FALSE))</f>
        <v/>
      </c>
      <c r="G2697" s="141" t="str">
        <f>IF(ISBLANK(A2697),"",IF(ISERROR(VLOOKUP(A2697,'Cadastro-Estoque'!A:J,1,FALSE)),"Produto não cadastrado",VLOOKUP(A2697,'Cadastro-Estoque'!A:J,2,FALSE)))</f>
        <v/>
      </c>
      <c r="H2697" s="141" t="str">
        <f>IF(ISERROR(VLOOKUP(A2697,'Cadastro-Estoque'!A:J,1,FALSE)),"",VLOOKUP(A2697,'Cadastro-Estoque'!A:J,3,FALSE))</f>
        <v/>
      </c>
    </row>
    <row r="2698" spans="5:8">
      <c r="E2698" s="140" t="str">
        <f t="shared" si="42"/>
        <v/>
      </c>
      <c r="F2698" s="141" t="str">
        <f>IF(ISERROR(VLOOKUP(A2698,'Cadastro-Estoque'!A:J,1,FALSE)),"",VLOOKUP(A2698,'Cadastro-Estoque'!A:J,4,FALSE))</f>
        <v/>
      </c>
      <c r="G2698" s="141" t="str">
        <f>IF(ISBLANK(A2698),"",IF(ISERROR(VLOOKUP(A2698,'Cadastro-Estoque'!A:J,1,FALSE)),"Produto não cadastrado",VLOOKUP(A2698,'Cadastro-Estoque'!A:J,2,FALSE)))</f>
        <v/>
      </c>
      <c r="H2698" s="141" t="str">
        <f>IF(ISERROR(VLOOKUP(A2698,'Cadastro-Estoque'!A:J,1,FALSE)),"",VLOOKUP(A2698,'Cadastro-Estoque'!A:J,3,FALSE))</f>
        <v/>
      </c>
    </row>
    <row r="2699" spans="5:8">
      <c r="E2699" s="140" t="str">
        <f t="shared" si="42"/>
        <v/>
      </c>
      <c r="F2699" s="141" t="str">
        <f>IF(ISERROR(VLOOKUP(A2699,'Cadastro-Estoque'!A:J,1,FALSE)),"",VLOOKUP(A2699,'Cadastro-Estoque'!A:J,4,FALSE))</f>
        <v/>
      </c>
      <c r="G2699" s="141" t="str">
        <f>IF(ISBLANK(A2699),"",IF(ISERROR(VLOOKUP(A2699,'Cadastro-Estoque'!A:J,1,FALSE)),"Produto não cadastrado",VLOOKUP(A2699,'Cadastro-Estoque'!A:J,2,FALSE)))</f>
        <v/>
      </c>
      <c r="H2699" s="141" t="str">
        <f>IF(ISERROR(VLOOKUP(A2699,'Cadastro-Estoque'!A:J,1,FALSE)),"",VLOOKUP(A2699,'Cadastro-Estoque'!A:J,3,FALSE))</f>
        <v/>
      </c>
    </row>
    <row r="2700" spans="5:8">
      <c r="E2700" s="140" t="str">
        <f t="shared" si="42"/>
        <v/>
      </c>
      <c r="F2700" s="141" t="str">
        <f>IF(ISERROR(VLOOKUP(A2700,'Cadastro-Estoque'!A:J,1,FALSE)),"",VLOOKUP(A2700,'Cadastro-Estoque'!A:J,4,FALSE))</f>
        <v/>
      </c>
      <c r="G2700" s="141" t="str">
        <f>IF(ISBLANK(A2700),"",IF(ISERROR(VLOOKUP(A2700,'Cadastro-Estoque'!A:J,1,FALSE)),"Produto não cadastrado",VLOOKUP(A2700,'Cadastro-Estoque'!A:J,2,FALSE)))</f>
        <v/>
      </c>
      <c r="H2700" s="141" t="str">
        <f>IF(ISERROR(VLOOKUP(A2700,'Cadastro-Estoque'!A:J,1,FALSE)),"",VLOOKUP(A2700,'Cadastro-Estoque'!A:J,3,FALSE))</f>
        <v/>
      </c>
    </row>
    <row r="2701" spans="5:8">
      <c r="E2701" s="140" t="str">
        <f t="shared" si="42"/>
        <v/>
      </c>
      <c r="F2701" s="141" t="str">
        <f>IF(ISERROR(VLOOKUP(A2701,'Cadastro-Estoque'!A:J,1,FALSE)),"",VLOOKUP(A2701,'Cadastro-Estoque'!A:J,4,FALSE))</f>
        <v/>
      </c>
      <c r="G2701" s="141" t="str">
        <f>IF(ISBLANK(A2701),"",IF(ISERROR(VLOOKUP(A2701,'Cadastro-Estoque'!A:J,1,FALSE)),"Produto não cadastrado",VLOOKUP(A2701,'Cadastro-Estoque'!A:J,2,FALSE)))</f>
        <v/>
      </c>
      <c r="H2701" s="141" t="str">
        <f>IF(ISERROR(VLOOKUP(A2701,'Cadastro-Estoque'!A:J,1,FALSE)),"",VLOOKUP(A2701,'Cadastro-Estoque'!A:J,3,FALSE))</f>
        <v/>
      </c>
    </row>
    <row r="2702" spans="5:8">
      <c r="E2702" s="140" t="str">
        <f t="shared" si="42"/>
        <v/>
      </c>
      <c r="F2702" s="141" t="str">
        <f>IF(ISERROR(VLOOKUP(A2702,'Cadastro-Estoque'!A:J,1,FALSE)),"",VLOOKUP(A2702,'Cadastro-Estoque'!A:J,4,FALSE))</f>
        <v/>
      </c>
      <c r="G2702" s="141" t="str">
        <f>IF(ISBLANK(A2702),"",IF(ISERROR(VLOOKUP(A2702,'Cadastro-Estoque'!A:J,1,FALSE)),"Produto não cadastrado",VLOOKUP(A2702,'Cadastro-Estoque'!A:J,2,FALSE)))</f>
        <v/>
      </c>
      <c r="H2702" s="141" t="str">
        <f>IF(ISERROR(VLOOKUP(A2702,'Cadastro-Estoque'!A:J,1,FALSE)),"",VLOOKUP(A2702,'Cadastro-Estoque'!A:J,3,FALSE))</f>
        <v/>
      </c>
    </row>
    <row r="2703" spans="5:8">
      <c r="E2703" s="140" t="str">
        <f t="shared" si="42"/>
        <v/>
      </c>
      <c r="F2703" s="141" t="str">
        <f>IF(ISERROR(VLOOKUP(A2703,'Cadastro-Estoque'!A:J,1,FALSE)),"",VLOOKUP(A2703,'Cadastro-Estoque'!A:J,4,FALSE))</f>
        <v/>
      </c>
      <c r="G2703" s="141" t="str">
        <f>IF(ISBLANK(A2703),"",IF(ISERROR(VLOOKUP(A2703,'Cadastro-Estoque'!A:J,1,FALSE)),"Produto não cadastrado",VLOOKUP(A2703,'Cadastro-Estoque'!A:J,2,FALSE)))</f>
        <v/>
      </c>
      <c r="H2703" s="141" t="str">
        <f>IF(ISERROR(VLOOKUP(A2703,'Cadastro-Estoque'!A:J,1,FALSE)),"",VLOOKUP(A2703,'Cadastro-Estoque'!A:J,3,FALSE))</f>
        <v/>
      </c>
    </row>
    <row r="2704" spans="5:8">
      <c r="E2704" s="140" t="str">
        <f t="shared" si="42"/>
        <v/>
      </c>
      <c r="F2704" s="141" t="str">
        <f>IF(ISERROR(VLOOKUP(A2704,'Cadastro-Estoque'!A:J,1,FALSE)),"",VLOOKUP(A2704,'Cadastro-Estoque'!A:J,4,FALSE))</f>
        <v/>
      </c>
      <c r="G2704" s="141" t="str">
        <f>IF(ISBLANK(A2704),"",IF(ISERROR(VLOOKUP(A2704,'Cadastro-Estoque'!A:J,1,FALSE)),"Produto não cadastrado",VLOOKUP(A2704,'Cadastro-Estoque'!A:J,2,FALSE)))</f>
        <v/>
      </c>
      <c r="H2704" s="141" t="str">
        <f>IF(ISERROR(VLOOKUP(A2704,'Cadastro-Estoque'!A:J,1,FALSE)),"",VLOOKUP(A2704,'Cadastro-Estoque'!A:J,3,FALSE))</f>
        <v/>
      </c>
    </row>
    <row r="2705" spans="5:8">
      <c r="E2705" s="140" t="str">
        <f t="shared" si="42"/>
        <v/>
      </c>
      <c r="F2705" s="141" t="str">
        <f>IF(ISERROR(VLOOKUP(A2705,'Cadastro-Estoque'!A:J,1,FALSE)),"",VLOOKUP(A2705,'Cadastro-Estoque'!A:J,4,FALSE))</f>
        <v/>
      </c>
      <c r="G2705" s="141" t="str">
        <f>IF(ISBLANK(A2705),"",IF(ISERROR(VLOOKUP(A2705,'Cadastro-Estoque'!A:J,1,FALSE)),"Produto não cadastrado",VLOOKUP(A2705,'Cadastro-Estoque'!A:J,2,FALSE)))</f>
        <v/>
      </c>
      <c r="H2705" s="141" t="str">
        <f>IF(ISERROR(VLOOKUP(A2705,'Cadastro-Estoque'!A:J,1,FALSE)),"",VLOOKUP(A2705,'Cadastro-Estoque'!A:J,3,FALSE))</f>
        <v/>
      </c>
    </row>
    <row r="2706" spans="5:8">
      <c r="E2706" s="140" t="str">
        <f t="shared" si="42"/>
        <v/>
      </c>
      <c r="F2706" s="141" t="str">
        <f>IF(ISERROR(VLOOKUP(A2706,'Cadastro-Estoque'!A:J,1,FALSE)),"",VLOOKUP(A2706,'Cadastro-Estoque'!A:J,4,FALSE))</f>
        <v/>
      </c>
      <c r="G2706" s="141" t="str">
        <f>IF(ISBLANK(A2706),"",IF(ISERROR(VLOOKUP(A2706,'Cadastro-Estoque'!A:J,1,FALSE)),"Produto não cadastrado",VLOOKUP(A2706,'Cadastro-Estoque'!A:J,2,FALSE)))</f>
        <v/>
      </c>
      <c r="H2706" s="141" t="str">
        <f>IF(ISERROR(VLOOKUP(A2706,'Cadastro-Estoque'!A:J,1,FALSE)),"",VLOOKUP(A2706,'Cadastro-Estoque'!A:J,3,FALSE))</f>
        <v/>
      </c>
    </row>
    <row r="2707" spans="5:8">
      <c r="E2707" s="140" t="str">
        <f t="shared" si="42"/>
        <v/>
      </c>
      <c r="F2707" s="141" t="str">
        <f>IF(ISERROR(VLOOKUP(A2707,'Cadastro-Estoque'!A:J,1,FALSE)),"",VLOOKUP(A2707,'Cadastro-Estoque'!A:J,4,FALSE))</f>
        <v/>
      </c>
      <c r="G2707" s="141" t="str">
        <f>IF(ISBLANK(A2707),"",IF(ISERROR(VLOOKUP(A2707,'Cadastro-Estoque'!A:J,1,FALSE)),"Produto não cadastrado",VLOOKUP(A2707,'Cadastro-Estoque'!A:J,2,FALSE)))</f>
        <v/>
      </c>
      <c r="H2707" s="141" t="str">
        <f>IF(ISERROR(VLOOKUP(A2707,'Cadastro-Estoque'!A:J,1,FALSE)),"",VLOOKUP(A2707,'Cadastro-Estoque'!A:J,3,FALSE))</f>
        <v/>
      </c>
    </row>
    <row r="2708" spans="5:8">
      <c r="E2708" s="140" t="str">
        <f t="shared" si="42"/>
        <v/>
      </c>
      <c r="F2708" s="141" t="str">
        <f>IF(ISERROR(VLOOKUP(A2708,'Cadastro-Estoque'!A:J,1,FALSE)),"",VLOOKUP(A2708,'Cadastro-Estoque'!A:J,4,FALSE))</f>
        <v/>
      </c>
      <c r="G2708" s="141" t="str">
        <f>IF(ISBLANK(A2708),"",IF(ISERROR(VLOOKUP(A2708,'Cadastro-Estoque'!A:J,1,FALSE)),"Produto não cadastrado",VLOOKUP(A2708,'Cadastro-Estoque'!A:J,2,FALSE)))</f>
        <v/>
      </c>
      <c r="H2708" s="141" t="str">
        <f>IF(ISERROR(VLOOKUP(A2708,'Cadastro-Estoque'!A:J,1,FALSE)),"",VLOOKUP(A2708,'Cadastro-Estoque'!A:J,3,FALSE))</f>
        <v/>
      </c>
    </row>
    <row r="2709" spans="5:8">
      <c r="E2709" s="140" t="str">
        <f t="shared" si="42"/>
        <v/>
      </c>
      <c r="F2709" s="141" t="str">
        <f>IF(ISERROR(VLOOKUP(A2709,'Cadastro-Estoque'!A:J,1,FALSE)),"",VLOOKUP(A2709,'Cadastro-Estoque'!A:J,4,FALSE))</f>
        <v/>
      </c>
      <c r="G2709" s="141" t="str">
        <f>IF(ISBLANK(A2709),"",IF(ISERROR(VLOOKUP(A2709,'Cadastro-Estoque'!A:J,1,FALSE)),"Produto não cadastrado",VLOOKUP(A2709,'Cadastro-Estoque'!A:J,2,FALSE)))</f>
        <v/>
      </c>
      <c r="H2709" s="141" t="str">
        <f>IF(ISERROR(VLOOKUP(A2709,'Cadastro-Estoque'!A:J,1,FALSE)),"",VLOOKUP(A2709,'Cadastro-Estoque'!A:J,3,FALSE))</f>
        <v/>
      </c>
    </row>
    <row r="2710" spans="5:8">
      <c r="E2710" s="140" t="str">
        <f t="shared" si="42"/>
        <v/>
      </c>
      <c r="F2710" s="141" t="str">
        <f>IF(ISERROR(VLOOKUP(A2710,'Cadastro-Estoque'!A:J,1,FALSE)),"",VLOOKUP(A2710,'Cadastro-Estoque'!A:J,4,FALSE))</f>
        <v/>
      </c>
      <c r="G2710" s="141" t="str">
        <f>IF(ISBLANK(A2710),"",IF(ISERROR(VLOOKUP(A2710,'Cadastro-Estoque'!A:J,1,FALSE)),"Produto não cadastrado",VLOOKUP(A2710,'Cadastro-Estoque'!A:J,2,FALSE)))</f>
        <v/>
      </c>
      <c r="H2710" s="141" t="str">
        <f>IF(ISERROR(VLOOKUP(A2710,'Cadastro-Estoque'!A:J,1,FALSE)),"",VLOOKUP(A2710,'Cadastro-Estoque'!A:J,3,FALSE))</f>
        <v/>
      </c>
    </row>
    <row r="2711" spans="5:8">
      <c r="E2711" s="140" t="str">
        <f t="shared" si="42"/>
        <v/>
      </c>
      <c r="F2711" s="141" t="str">
        <f>IF(ISERROR(VLOOKUP(A2711,'Cadastro-Estoque'!A:J,1,FALSE)),"",VLOOKUP(A2711,'Cadastro-Estoque'!A:J,4,FALSE))</f>
        <v/>
      </c>
      <c r="G2711" s="141" t="str">
        <f>IF(ISBLANK(A2711),"",IF(ISERROR(VLOOKUP(A2711,'Cadastro-Estoque'!A:J,1,FALSE)),"Produto não cadastrado",VLOOKUP(A2711,'Cadastro-Estoque'!A:J,2,FALSE)))</f>
        <v/>
      </c>
      <c r="H2711" s="141" t="str">
        <f>IF(ISERROR(VLOOKUP(A2711,'Cadastro-Estoque'!A:J,1,FALSE)),"",VLOOKUP(A2711,'Cadastro-Estoque'!A:J,3,FALSE))</f>
        <v/>
      </c>
    </row>
    <row r="2712" spans="5:8">
      <c r="E2712" s="140" t="str">
        <f t="shared" si="42"/>
        <v/>
      </c>
      <c r="F2712" s="141" t="str">
        <f>IF(ISERROR(VLOOKUP(A2712,'Cadastro-Estoque'!A:J,1,FALSE)),"",VLOOKUP(A2712,'Cadastro-Estoque'!A:J,4,FALSE))</f>
        <v/>
      </c>
      <c r="G2712" s="141" t="str">
        <f>IF(ISBLANK(A2712),"",IF(ISERROR(VLOOKUP(A2712,'Cadastro-Estoque'!A:J,1,FALSE)),"Produto não cadastrado",VLOOKUP(A2712,'Cadastro-Estoque'!A:J,2,FALSE)))</f>
        <v/>
      </c>
      <c r="H2712" s="141" t="str">
        <f>IF(ISERROR(VLOOKUP(A2712,'Cadastro-Estoque'!A:J,1,FALSE)),"",VLOOKUP(A2712,'Cadastro-Estoque'!A:J,3,FALSE))</f>
        <v/>
      </c>
    </row>
    <row r="2713" spans="5:8">
      <c r="E2713" s="140" t="str">
        <f t="shared" si="42"/>
        <v/>
      </c>
      <c r="F2713" s="141" t="str">
        <f>IF(ISERROR(VLOOKUP(A2713,'Cadastro-Estoque'!A:J,1,FALSE)),"",VLOOKUP(A2713,'Cadastro-Estoque'!A:J,4,FALSE))</f>
        <v/>
      </c>
      <c r="G2713" s="141" t="str">
        <f>IF(ISBLANK(A2713),"",IF(ISERROR(VLOOKUP(A2713,'Cadastro-Estoque'!A:J,1,FALSE)),"Produto não cadastrado",VLOOKUP(A2713,'Cadastro-Estoque'!A:J,2,FALSE)))</f>
        <v/>
      </c>
      <c r="H2713" s="141" t="str">
        <f>IF(ISERROR(VLOOKUP(A2713,'Cadastro-Estoque'!A:J,1,FALSE)),"",VLOOKUP(A2713,'Cadastro-Estoque'!A:J,3,FALSE))</f>
        <v/>
      </c>
    </row>
    <row r="2714" spans="5:8">
      <c r="E2714" s="140" t="str">
        <f t="shared" si="42"/>
        <v/>
      </c>
      <c r="F2714" s="141" t="str">
        <f>IF(ISERROR(VLOOKUP(A2714,'Cadastro-Estoque'!A:J,1,FALSE)),"",VLOOKUP(A2714,'Cadastro-Estoque'!A:J,4,FALSE))</f>
        <v/>
      </c>
      <c r="G2714" s="141" t="str">
        <f>IF(ISBLANK(A2714),"",IF(ISERROR(VLOOKUP(A2714,'Cadastro-Estoque'!A:J,1,FALSE)),"Produto não cadastrado",VLOOKUP(A2714,'Cadastro-Estoque'!A:J,2,FALSE)))</f>
        <v/>
      </c>
      <c r="H2714" s="141" t="str">
        <f>IF(ISERROR(VLOOKUP(A2714,'Cadastro-Estoque'!A:J,1,FALSE)),"",VLOOKUP(A2714,'Cadastro-Estoque'!A:J,3,FALSE))</f>
        <v/>
      </c>
    </row>
    <row r="2715" spans="5:8">
      <c r="E2715" s="140" t="str">
        <f t="shared" si="42"/>
        <v/>
      </c>
      <c r="F2715" s="141" t="str">
        <f>IF(ISERROR(VLOOKUP(A2715,'Cadastro-Estoque'!A:J,1,FALSE)),"",VLOOKUP(A2715,'Cadastro-Estoque'!A:J,4,FALSE))</f>
        <v/>
      </c>
      <c r="G2715" s="141" t="str">
        <f>IF(ISBLANK(A2715),"",IF(ISERROR(VLOOKUP(A2715,'Cadastro-Estoque'!A:J,1,FALSE)),"Produto não cadastrado",VLOOKUP(A2715,'Cadastro-Estoque'!A:J,2,FALSE)))</f>
        <v/>
      </c>
      <c r="H2715" s="141" t="str">
        <f>IF(ISERROR(VLOOKUP(A2715,'Cadastro-Estoque'!A:J,1,FALSE)),"",VLOOKUP(A2715,'Cadastro-Estoque'!A:J,3,FALSE))</f>
        <v/>
      </c>
    </row>
    <row r="2716" spans="5:8">
      <c r="E2716" s="140" t="str">
        <f t="shared" si="42"/>
        <v/>
      </c>
      <c r="F2716" s="141" t="str">
        <f>IF(ISERROR(VLOOKUP(A2716,'Cadastro-Estoque'!A:J,1,FALSE)),"",VLOOKUP(A2716,'Cadastro-Estoque'!A:J,4,FALSE))</f>
        <v/>
      </c>
      <c r="G2716" s="141" t="str">
        <f>IF(ISBLANK(A2716),"",IF(ISERROR(VLOOKUP(A2716,'Cadastro-Estoque'!A:J,1,FALSE)),"Produto não cadastrado",VLOOKUP(A2716,'Cadastro-Estoque'!A:J,2,FALSE)))</f>
        <v/>
      </c>
      <c r="H2716" s="141" t="str">
        <f>IF(ISERROR(VLOOKUP(A2716,'Cadastro-Estoque'!A:J,1,FALSE)),"",VLOOKUP(A2716,'Cadastro-Estoque'!A:J,3,FALSE))</f>
        <v/>
      </c>
    </row>
    <row r="2717" spans="5:8">
      <c r="E2717" s="140" t="str">
        <f t="shared" si="42"/>
        <v/>
      </c>
      <c r="F2717" s="141" t="str">
        <f>IF(ISERROR(VLOOKUP(A2717,'Cadastro-Estoque'!A:J,1,FALSE)),"",VLOOKUP(A2717,'Cadastro-Estoque'!A:J,4,FALSE))</f>
        <v/>
      </c>
      <c r="G2717" s="141" t="str">
        <f>IF(ISBLANK(A2717),"",IF(ISERROR(VLOOKUP(A2717,'Cadastro-Estoque'!A:J,1,FALSE)),"Produto não cadastrado",VLOOKUP(A2717,'Cadastro-Estoque'!A:J,2,FALSE)))</f>
        <v/>
      </c>
      <c r="H2717" s="141" t="str">
        <f>IF(ISERROR(VLOOKUP(A2717,'Cadastro-Estoque'!A:J,1,FALSE)),"",VLOOKUP(A2717,'Cadastro-Estoque'!A:J,3,FALSE))</f>
        <v/>
      </c>
    </row>
    <row r="2718" spans="5:8">
      <c r="E2718" s="140" t="str">
        <f t="shared" si="42"/>
        <v/>
      </c>
      <c r="F2718" s="141" t="str">
        <f>IF(ISERROR(VLOOKUP(A2718,'Cadastro-Estoque'!A:J,1,FALSE)),"",VLOOKUP(A2718,'Cadastro-Estoque'!A:J,4,FALSE))</f>
        <v/>
      </c>
      <c r="G2718" s="141" t="str">
        <f>IF(ISBLANK(A2718),"",IF(ISERROR(VLOOKUP(A2718,'Cadastro-Estoque'!A:J,1,FALSE)),"Produto não cadastrado",VLOOKUP(A2718,'Cadastro-Estoque'!A:J,2,FALSE)))</f>
        <v/>
      </c>
      <c r="H2718" s="141" t="str">
        <f>IF(ISERROR(VLOOKUP(A2718,'Cadastro-Estoque'!A:J,1,FALSE)),"",VLOOKUP(A2718,'Cadastro-Estoque'!A:J,3,FALSE))</f>
        <v/>
      </c>
    </row>
    <row r="2719" spans="5:8">
      <c r="E2719" s="140" t="str">
        <f t="shared" si="42"/>
        <v/>
      </c>
      <c r="F2719" s="141" t="str">
        <f>IF(ISERROR(VLOOKUP(A2719,'Cadastro-Estoque'!A:J,1,FALSE)),"",VLOOKUP(A2719,'Cadastro-Estoque'!A:J,4,FALSE))</f>
        <v/>
      </c>
      <c r="G2719" s="141" t="str">
        <f>IF(ISBLANK(A2719),"",IF(ISERROR(VLOOKUP(A2719,'Cadastro-Estoque'!A:J,1,FALSE)),"Produto não cadastrado",VLOOKUP(A2719,'Cadastro-Estoque'!A:J,2,FALSE)))</f>
        <v/>
      </c>
      <c r="H2719" s="141" t="str">
        <f>IF(ISERROR(VLOOKUP(A2719,'Cadastro-Estoque'!A:J,1,FALSE)),"",VLOOKUP(A2719,'Cadastro-Estoque'!A:J,3,FALSE))</f>
        <v/>
      </c>
    </row>
    <row r="2720" spans="5:8">
      <c r="E2720" s="140" t="str">
        <f t="shared" si="42"/>
        <v/>
      </c>
      <c r="F2720" s="141" t="str">
        <f>IF(ISERROR(VLOOKUP(A2720,'Cadastro-Estoque'!A:J,1,FALSE)),"",VLOOKUP(A2720,'Cadastro-Estoque'!A:J,4,FALSE))</f>
        <v/>
      </c>
      <c r="G2720" s="141" t="str">
        <f>IF(ISBLANK(A2720),"",IF(ISERROR(VLOOKUP(A2720,'Cadastro-Estoque'!A:J,1,FALSE)),"Produto não cadastrado",VLOOKUP(A2720,'Cadastro-Estoque'!A:J,2,FALSE)))</f>
        <v/>
      </c>
      <c r="H2720" s="141" t="str">
        <f>IF(ISERROR(VLOOKUP(A2720,'Cadastro-Estoque'!A:J,1,FALSE)),"",VLOOKUP(A2720,'Cadastro-Estoque'!A:J,3,FALSE))</f>
        <v/>
      </c>
    </row>
    <row r="2721" spans="5:8">
      <c r="E2721" s="140" t="str">
        <f t="shared" si="42"/>
        <v/>
      </c>
      <c r="F2721" s="141" t="str">
        <f>IF(ISERROR(VLOOKUP(A2721,'Cadastro-Estoque'!A:J,1,FALSE)),"",VLOOKUP(A2721,'Cadastro-Estoque'!A:J,4,FALSE))</f>
        <v/>
      </c>
      <c r="G2721" s="141" t="str">
        <f>IF(ISBLANK(A2721),"",IF(ISERROR(VLOOKUP(A2721,'Cadastro-Estoque'!A:J,1,FALSE)),"Produto não cadastrado",VLOOKUP(A2721,'Cadastro-Estoque'!A:J,2,FALSE)))</f>
        <v/>
      </c>
      <c r="H2721" s="141" t="str">
        <f>IF(ISERROR(VLOOKUP(A2721,'Cadastro-Estoque'!A:J,1,FALSE)),"",VLOOKUP(A2721,'Cadastro-Estoque'!A:J,3,FALSE))</f>
        <v/>
      </c>
    </row>
    <row r="2722" spans="5:8">
      <c r="E2722" s="140" t="str">
        <f t="shared" si="42"/>
        <v/>
      </c>
      <c r="F2722" s="141" t="str">
        <f>IF(ISERROR(VLOOKUP(A2722,'Cadastro-Estoque'!A:J,1,FALSE)),"",VLOOKUP(A2722,'Cadastro-Estoque'!A:J,4,FALSE))</f>
        <v/>
      </c>
      <c r="G2722" s="141" t="str">
        <f>IF(ISBLANK(A2722),"",IF(ISERROR(VLOOKUP(A2722,'Cadastro-Estoque'!A:J,1,FALSE)),"Produto não cadastrado",VLOOKUP(A2722,'Cadastro-Estoque'!A:J,2,FALSE)))</f>
        <v/>
      </c>
      <c r="H2722" s="141" t="str">
        <f>IF(ISERROR(VLOOKUP(A2722,'Cadastro-Estoque'!A:J,1,FALSE)),"",VLOOKUP(A2722,'Cadastro-Estoque'!A:J,3,FALSE))</f>
        <v/>
      </c>
    </row>
    <row r="2723" spans="5:8">
      <c r="E2723" s="140" t="str">
        <f t="shared" si="42"/>
        <v/>
      </c>
      <c r="F2723" s="141" t="str">
        <f>IF(ISERROR(VLOOKUP(A2723,'Cadastro-Estoque'!A:J,1,FALSE)),"",VLOOKUP(A2723,'Cadastro-Estoque'!A:J,4,FALSE))</f>
        <v/>
      </c>
      <c r="G2723" s="141" t="str">
        <f>IF(ISBLANK(A2723),"",IF(ISERROR(VLOOKUP(A2723,'Cadastro-Estoque'!A:J,1,FALSE)),"Produto não cadastrado",VLOOKUP(A2723,'Cadastro-Estoque'!A:J,2,FALSE)))</f>
        <v/>
      </c>
      <c r="H2723" s="141" t="str">
        <f>IF(ISERROR(VLOOKUP(A2723,'Cadastro-Estoque'!A:J,1,FALSE)),"",VLOOKUP(A2723,'Cadastro-Estoque'!A:J,3,FALSE))</f>
        <v/>
      </c>
    </row>
    <row r="2724" spans="5:8">
      <c r="E2724" s="140" t="str">
        <f t="shared" si="42"/>
        <v/>
      </c>
      <c r="F2724" s="141" t="str">
        <f>IF(ISERROR(VLOOKUP(A2724,'Cadastro-Estoque'!A:J,1,FALSE)),"",VLOOKUP(A2724,'Cadastro-Estoque'!A:J,4,FALSE))</f>
        <v/>
      </c>
      <c r="G2724" s="141" t="str">
        <f>IF(ISBLANK(A2724),"",IF(ISERROR(VLOOKUP(A2724,'Cadastro-Estoque'!A:J,1,FALSE)),"Produto não cadastrado",VLOOKUP(A2724,'Cadastro-Estoque'!A:J,2,FALSE)))</f>
        <v/>
      </c>
      <c r="H2724" s="141" t="str">
        <f>IF(ISERROR(VLOOKUP(A2724,'Cadastro-Estoque'!A:J,1,FALSE)),"",VLOOKUP(A2724,'Cadastro-Estoque'!A:J,3,FALSE))</f>
        <v/>
      </c>
    </row>
    <row r="2725" spans="5:8">
      <c r="E2725" s="140" t="str">
        <f t="shared" si="42"/>
        <v/>
      </c>
      <c r="F2725" s="141" t="str">
        <f>IF(ISERROR(VLOOKUP(A2725,'Cadastro-Estoque'!A:J,1,FALSE)),"",VLOOKUP(A2725,'Cadastro-Estoque'!A:J,4,FALSE))</f>
        <v/>
      </c>
      <c r="G2725" s="141" t="str">
        <f>IF(ISBLANK(A2725),"",IF(ISERROR(VLOOKUP(A2725,'Cadastro-Estoque'!A:J,1,FALSE)),"Produto não cadastrado",VLOOKUP(A2725,'Cadastro-Estoque'!A:J,2,FALSE)))</f>
        <v/>
      </c>
      <c r="H2725" s="141" t="str">
        <f>IF(ISERROR(VLOOKUP(A2725,'Cadastro-Estoque'!A:J,1,FALSE)),"",VLOOKUP(A2725,'Cadastro-Estoque'!A:J,3,FALSE))</f>
        <v/>
      </c>
    </row>
    <row r="2726" spans="5:8">
      <c r="E2726" s="140" t="str">
        <f t="shared" si="42"/>
        <v/>
      </c>
      <c r="F2726" s="141" t="str">
        <f>IF(ISERROR(VLOOKUP(A2726,'Cadastro-Estoque'!A:J,1,FALSE)),"",VLOOKUP(A2726,'Cadastro-Estoque'!A:J,4,FALSE))</f>
        <v/>
      </c>
      <c r="G2726" s="141" t="str">
        <f>IF(ISBLANK(A2726),"",IF(ISERROR(VLOOKUP(A2726,'Cadastro-Estoque'!A:J,1,FALSE)),"Produto não cadastrado",VLOOKUP(A2726,'Cadastro-Estoque'!A:J,2,FALSE)))</f>
        <v/>
      </c>
      <c r="H2726" s="141" t="str">
        <f>IF(ISERROR(VLOOKUP(A2726,'Cadastro-Estoque'!A:J,1,FALSE)),"",VLOOKUP(A2726,'Cadastro-Estoque'!A:J,3,FALSE))</f>
        <v/>
      </c>
    </row>
    <row r="2727" spans="5:8">
      <c r="E2727" s="140" t="str">
        <f t="shared" si="42"/>
        <v/>
      </c>
      <c r="F2727" s="141" t="str">
        <f>IF(ISERROR(VLOOKUP(A2727,'Cadastro-Estoque'!A:J,1,FALSE)),"",VLOOKUP(A2727,'Cadastro-Estoque'!A:J,4,FALSE))</f>
        <v/>
      </c>
      <c r="G2727" s="141" t="str">
        <f>IF(ISBLANK(A2727),"",IF(ISERROR(VLOOKUP(A2727,'Cadastro-Estoque'!A:J,1,FALSE)),"Produto não cadastrado",VLOOKUP(A2727,'Cadastro-Estoque'!A:J,2,FALSE)))</f>
        <v/>
      </c>
      <c r="H2727" s="141" t="str">
        <f>IF(ISERROR(VLOOKUP(A2727,'Cadastro-Estoque'!A:J,1,FALSE)),"",VLOOKUP(A2727,'Cadastro-Estoque'!A:J,3,FALSE))</f>
        <v/>
      </c>
    </row>
    <row r="2728" spans="5:8">
      <c r="E2728" s="140" t="str">
        <f t="shared" si="42"/>
        <v/>
      </c>
      <c r="F2728" s="141" t="str">
        <f>IF(ISERROR(VLOOKUP(A2728,'Cadastro-Estoque'!A:J,1,FALSE)),"",VLOOKUP(A2728,'Cadastro-Estoque'!A:J,4,FALSE))</f>
        <v/>
      </c>
      <c r="G2728" s="141" t="str">
        <f>IF(ISBLANK(A2728),"",IF(ISERROR(VLOOKUP(A2728,'Cadastro-Estoque'!A:J,1,FALSE)),"Produto não cadastrado",VLOOKUP(A2728,'Cadastro-Estoque'!A:J,2,FALSE)))</f>
        <v/>
      </c>
      <c r="H2728" s="141" t="str">
        <f>IF(ISERROR(VLOOKUP(A2728,'Cadastro-Estoque'!A:J,1,FALSE)),"",VLOOKUP(A2728,'Cadastro-Estoque'!A:J,3,FALSE))</f>
        <v/>
      </c>
    </row>
    <row r="2729" spans="5:8">
      <c r="E2729" s="140" t="str">
        <f t="shared" si="42"/>
        <v/>
      </c>
      <c r="F2729" s="141" t="str">
        <f>IF(ISERROR(VLOOKUP(A2729,'Cadastro-Estoque'!A:J,1,FALSE)),"",VLOOKUP(A2729,'Cadastro-Estoque'!A:J,4,FALSE))</f>
        <v/>
      </c>
      <c r="G2729" s="141" t="str">
        <f>IF(ISBLANK(A2729),"",IF(ISERROR(VLOOKUP(A2729,'Cadastro-Estoque'!A:J,1,FALSE)),"Produto não cadastrado",VLOOKUP(A2729,'Cadastro-Estoque'!A:J,2,FALSE)))</f>
        <v/>
      </c>
      <c r="H2729" s="141" t="str">
        <f>IF(ISERROR(VLOOKUP(A2729,'Cadastro-Estoque'!A:J,1,FALSE)),"",VLOOKUP(A2729,'Cadastro-Estoque'!A:J,3,FALSE))</f>
        <v/>
      </c>
    </row>
    <row r="2730" spans="5:8">
      <c r="E2730" s="140" t="str">
        <f t="shared" si="42"/>
        <v/>
      </c>
      <c r="F2730" s="141" t="str">
        <f>IF(ISERROR(VLOOKUP(A2730,'Cadastro-Estoque'!A:J,1,FALSE)),"",VLOOKUP(A2730,'Cadastro-Estoque'!A:J,4,FALSE))</f>
        <v/>
      </c>
      <c r="G2730" s="141" t="str">
        <f>IF(ISBLANK(A2730),"",IF(ISERROR(VLOOKUP(A2730,'Cadastro-Estoque'!A:J,1,FALSE)),"Produto não cadastrado",VLOOKUP(A2730,'Cadastro-Estoque'!A:J,2,FALSE)))</f>
        <v/>
      </c>
      <c r="H2730" s="141" t="str">
        <f>IF(ISERROR(VLOOKUP(A2730,'Cadastro-Estoque'!A:J,1,FALSE)),"",VLOOKUP(A2730,'Cadastro-Estoque'!A:J,3,FALSE))</f>
        <v/>
      </c>
    </row>
    <row r="2731" spans="5:8">
      <c r="E2731" s="140" t="str">
        <f t="shared" si="42"/>
        <v/>
      </c>
      <c r="F2731" s="141" t="str">
        <f>IF(ISERROR(VLOOKUP(A2731,'Cadastro-Estoque'!A:J,1,FALSE)),"",VLOOKUP(A2731,'Cadastro-Estoque'!A:J,4,FALSE))</f>
        <v/>
      </c>
      <c r="G2731" s="141" t="str">
        <f>IF(ISBLANK(A2731),"",IF(ISERROR(VLOOKUP(A2731,'Cadastro-Estoque'!A:J,1,FALSE)),"Produto não cadastrado",VLOOKUP(A2731,'Cadastro-Estoque'!A:J,2,FALSE)))</f>
        <v/>
      </c>
      <c r="H2731" s="141" t="str">
        <f>IF(ISERROR(VLOOKUP(A2731,'Cadastro-Estoque'!A:J,1,FALSE)),"",VLOOKUP(A2731,'Cadastro-Estoque'!A:J,3,FALSE))</f>
        <v/>
      </c>
    </row>
    <row r="2732" spans="5:8">
      <c r="E2732" s="140" t="str">
        <f t="shared" si="42"/>
        <v/>
      </c>
      <c r="F2732" s="141" t="str">
        <f>IF(ISERROR(VLOOKUP(A2732,'Cadastro-Estoque'!A:J,1,FALSE)),"",VLOOKUP(A2732,'Cadastro-Estoque'!A:J,4,FALSE))</f>
        <v/>
      </c>
      <c r="G2732" s="141" t="str">
        <f>IF(ISBLANK(A2732),"",IF(ISERROR(VLOOKUP(A2732,'Cadastro-Estoque'!A:J,1,FALSE)),"Produto não cadastrado",VLOOKUP(A2732,'Cadastro-Estoque'!A:J,2,FALSE)))</f>
        <v/>
      </c>
      <c r="H2732" s="141" t="str">
        <f>IF(ISERROR(VLOOKUP(A2732,'Cadastro-Estoque'!A:J,1,FALSE)),"",VLOOKUP(A2732,'Cadastro-Estoque'!A:J,3,FALSE))</f>
        <v/>
      </c>
    </row>
    <row r="2733" spans="5:8">
      <c r="E2733" s="140" t="str">
        <f t="shared" si="42"/>
        <v/>
      </c>
      <c r="F2733" s="141" t="str">
        <f>IF(ISERROR(VLOOKUP(A2733,'Cadastro-Estoque'!A:J,1,FALSE)),"",VLOOKUP(A2733,'Cadastro-Estoque'!A:J,4,FALSE))</f>
        <v/>
      </c>
      <c r="G2733" s="141" t="str">
        <f>IF(ISBLANK(A2733),"",IF(ISERROR(VLOOKUP(A2733,'Cadastro-Estoque'!A:J,1,FALSE)),"Produto não cadastrado",VLOOKUP(A2733,'Cadastro-Estoque'!A:J,2,FALSE)))</f>
        <v/>
      </c>
      <c r="H2733" s="141" t="str">
        <f>IF(ISERROR(VLOOKUP(A2733,'Cadastro-Estoque'!A:J,1,FALSE)),"",VLOOKUP(A2733,'Cadastro-Estoque'!A:J,3,FALSE))</f>
        <v/>
      </c>
    </row>
    <row r="2734" spans="5:8">
      <c r="E2734" s="140" t="str">
        <f t="shared" si="42"/>
        <v/>
      </c>
      <c r="F2734" s="141" t="str">
        <f>IF(ISERROR(VLOOKUP(A2734,'Cadastro-Estoque'!A:J,1,FALSE)),"",VLOOKUP(A2734,'Cadastro-Estoque'!A:J,4,FALSE))</f>
        <v/>
      </c>
      <c r="G2734" s="141" t="str">
        <f>IF(ISBLANK(A2734),"",IF(ISERROR(VLOOKUP(A2734,'Cadastro-Estoque'!A:J,1,FALSE)),"Produto não cadastrado",VLOOKUP(A2734,'Cadastro-Estoque'!A:J,2,FALSE)))</f>
        <v/>
      </c>
      <c r="H2734" s="141" t="str">
        <f>IF(ISERROR(VLOOKUP(A2734,'Cadastro-Estoque'!A:J,1,FALSE)),"",VLOOKUP(A2734,'Cadastro-Estoque'!A:J,3,FALSE))</f>
        <v/>
      </c>
    </row>
    <row r="2735" spans="5:8">
      <c r="E2735" s="140" t="str">
        <f t="shared" si="42"/>
        <v/>
      </c>
      <c r="F2735" s="141" t="str">
        <f>IF(ISERROR(VLOOKUP(A2735,'Cadastro-Estoque'!A:J,1,FALSE)),"",VLOOKUP(A2735,'Cadastro-Estoque'!A:J,4,FALSE))</f>
        <v/>
      </c>
      <c r="G2735" s="141" t="str">
        <f>IF(ISBLANK(A2735),"",IF(ISERROR(VLOOKUP(A2735,'Cadastro-Estoque'!A:J,1,FALSE)),"Produto não cadastrado",VLOOKUP(A2735,'Cadastro-Estoque'!A:J,2,FALSE)))</f>
        <v/>
      </c>
      <c r="H2735" s="141" t="str">
        <f>IF(ISERROR(VLOOKUP(A2735,'Cadastro-Estoque'!A:J,1,FALSE)),"",VLOOKUP(A2735,'Cadastro-Estoque'!A:J,3,FALSE))</f>
        <v/>
      </c>
    </row>
    <row r="2736" spans="5:8">
      <c r="E2736" s="140" t="str">
        <f t="shared" si="42"/>
        <v/>
      </c>
      <c r="F2736" s="141" t="str">
        <f>IF(ISERROR(VLOOKUP(A2736,'Cadastro-Estoque'!A:J,1,FALSE)),"",VLOOKUP(A2736,'Cadastro-Estoque'!A:J,4,FALSE))</f>
        <v/>
      </c>
      <c r="G2736" s="141" t="str">
        <f>IF(ISBLANK(A2736),"",IF(ISERROR(VLOOKUP(A2736,'Cadastro-Estoque'!A:J,1,FALSE)),"Produto não cadastrado",VLOOKUP(A2736,'Cadastro-Estoque'!A:J,2,FALSE)))</f>
        <v/>
      </c>
      <c r="H2736" s="141" t="str">
        <f>IF(ISERROR(VLOOKUP(A2736,'Cadastro-Estoque'!A:J,1,FALSE)),"",VLOOKUP(A2736,'Cadastro-Estoque'!A:J,3,FALSE))</f>
        <v/>
      </c>
    </row>
    <row r="2737" spans="5:8">
      <c r="E2737" s="140" t="str">
        <f t="shared" si="42"/>
        <v/>
      </c>
      <c r="F2737" s="141" t="str">
        <f>IF(ISERROR(VLOOKUP(A2737,'Cadastro-Estoque'!A:J,1,FALSE)),"",VLOOKUP(A2737,'Cadastro-Estoque'!A:J,4,FALSE))</f>
        <v/>
      </c>
      <c r="G2737" s="141" t="str">
        <f>IF(ISBLANK(A2737),"",IF(ISERROR(VLOOKUP(A2737,'Cadastro-Estoque'!A:J,1,FALSE)),"Produto não cadastrado",VLOOKUP(A2737,'Cadastro-Estoque'!A:J,2,FALSE)))</f>
        <v/>
      </c>
      <c r="H2737" s="141" t="str">
        <f>IF(ISERROR(VLOOKUP(A2737,'Cadastro-Estoque'!A:J,1,FALSE)),"",VLOOKUP(A2737,'Cadastro-Estoque'!A:J,3,FALSE))</f>
        <v/>
      </c>
    </row>
    <row r="2738" spans="5:8">
      <c r="E2738" s="140" t="str">
        <f t="shared" si="42"/>
        <v/>
      </c>
      <c r="F2738" s="141" t="str">
        <f>IF(ISERROR(VLOOKUP(A2738,'Cadastro-Estoque'!A:J,1,FALSE)),"",VLOOKUP(A2738,'Cadastro-Estoque'!A:J,4,FALSE))</f>
        <v/>
      </c>
      <c r="G2738" s="141" t="str">
        <f>IF(ISBLANK(A2738),"",IF(ISERROR(VLOOKUP(A2738,'Cadastro-Estoque'!A:J,1,FALSE)),"Produto não cadastrado",VLOOKUP(A2738,'Cadastro-Estoque'!A:J,2,FALSE)))</f>
        <v/>
      </c>
      <c r="H2738" s="141" t="str">
        <f>IF(ISERROR(VLOOKUP(A2738,'Cadastro-Estoque'!A:J,1,FALSE)),"",VLOOKUP(A2738,'Cadastro-Estoque'!A:J,3,FALSE))</f>
        <v/>
      </c>
    </row>
    <row r="2739" spans="5:8">
      <c r="E2739" s="140" t="str">
        <f t="shared" si="42"/>
        <v/>
      </c>
      <c r="F2739" s="141" t="str">
        <f>IF(ISERROR(VLOOKUP(A2739,'Cadastro-Estoque'!A:J,1,FALSE)),"",VLOOKUP(A2739,'Cadastro-Estoque'!A:J,4,FALSE))</f>
        <v/>
      </c>
      <c r="G2739" s="141" t="str">
        <f>IF(ISBLANK(A2739),"",IF(ISERROR(VLOOKUP(A2739,'Cadastro-Estoque'!A:J,1,FALSE)),"Produto não cadastrado",VLOOKUP(A2739,'Cadastro-Estoque'!A:J,2,FALSE)))</f>
        <v/>
      </c>
      <c r="H2739" s="141" t="str">
        <f>IF(ISERROR(VLOOKUP(A2739,'Cadastro-Estoque'!A:J,1,FALSE)),"",VLOOKUP(A2739,'Cadastro-Estoque'!A:J,3,FALSE))</f>
        <v/>
      </c>
    </row>
    <row r="2740" spans="5:8">
      <c r="E2740" s="140" t="str">
        <f t="shared" si="42"/>
        <v/>
      </c>
      <c r="F2740" s="141" t="str">
        <f>IF(ISERROR(VLOOKUP(A2740,'Cadastro-Estoque'!A:J,1,FALSE)),"",VLOOKUP(A2740,'Cadastro-Estoque'!A:J,4,FALSE))</f>
        <v/>
      </c>
      <c r="G2740" s="141" t="str">
        <f>IF(ISBLANK(A2740),"",IF(ISERROR(VLOOKUP(A2740,'Cadastro-Estoque'!A:J,1,FALSE)),"Produto não cadastrado",VLOOKUP(A2740,'Cadastro-Estoque'!A:J,2,FALSE)))</f>
        <v/>
      </c>
      <c r="H2740" s="141" t="str">
        <f>IF(ISERROR(VLOOKUP(A2740,'Cadastro-Estoque'!A:J,1,FALSE)),"",VLOOKUP(A2740,'Cadastro-Estoque'!A:J,3,FALSE))</f>
        <v/>
      </c>
    </row>
    <row r="2741" spans="5:8">
      <c r="E2741" s="140" t="str">
        <f t="shared" si="42"/>
        <v/>
      </c>
      <c r="F2741" s="141" t="str">
        <f>IF(ISERROR(VLOOKUP(A2741,'Cadastro-Estoque'!A:J,1,FALSE)),"",VLOOKUP(A2741,'Cadastro-Estoque'!A:J,4,FALSE))</f>
        <v/>
      </c>
      <c r="G2741" s="141" t="str">
        <f>IF(ISBLANK(A2741),"",IF(ISERROR(VLOOKUP(A2741,'Cadastro-Estoque'!A:J,1,FALSE)),"Produto não cadastrado",VLOOKUP(A2741,'Cadastro-Estoque'!A:J,2,FALSE)))</f>
        <v/>
      </c>
      <c r="H2741" s="141" t="str">
        <f>IF(ISERROR(VLOOKUP(A2741,'Cadastro-Estoque'!A:J,1,FALSE)),"",VLOOKUP(A2741,'Cadastro-Estoque'!A:J,3,FALSE))</f>
        <v/>
      </c>
    </row>
    <row r="2742" spans="5:8">
      <c r="E2742" s="140" t="str">
        <f t="shared" si="42"/>
        <v/>
      </c>
      <c r="F2742" s="141" t="str">
        <f>IF(ISERROR(VLOOKUP(A2742,'Cadastro-Estoque'!A:J,1,FALSE)),"",VLOOKUP(A2742,'Cadastro-Estoque'!A:J,4,FALSE))</f>
        <v/>
      </c>
      <c r="G2742" s="141" t="str">
        <f>IF(ISBLANK(A2742),"",IF(ISERROR(VLOOKUP(A2742,'Cadastro-Estoque'!A:J,1,FALSE)),"Produto não cadastrado",VLOOKUP(A2742,'Cadastro-Estoque'!A:J,2,FALSE)))</f>
        <v/>
      </c>
      <c r="H2742" s="141" t="str">
        <f>IF(ISERROR(VLOOKUP(A2742,'Cadastro-Estoque'!A:J,1,FALSE)),"",VLOOKUP(A2742,'Cadastro-Estoque'!A:J,3,FALSE))</f>
        <v/>
      </c>
    </row>
    <row r="2743" spans="5:8">
      <c r="E2743" s="140" t="str">
        <f t="shared" si="42"/>
        <v/>
      </c>
      <c r="F2743" s="141" t="str">
        <f>IF(ISERROR(VLOOKUP(A2743,'Cadastro-Estoque'!A:J,1,FALSE)),"",VLOOKUP(A2743,'Cadastro-Estoque'!A:J,4,FALSE))</f>
        <v/>
      </c>
      <c r="G2743" s="141" t="str">
        <f>IF(ISBLANK(A2743),"",IF(ISERROR(VLOOKUP(A2743,'Cadastro-Estoque'!A:J,1,FALSE)),"Produto não cadastrado",VLOOKUP(A2743,'Cadastro-Estoque'!A:J,2,FALSE)))</f>
        <v/>
      </c>
      <c r="H2743" s="141" t="str">
        <f>IF(ISERROR(VLOOKUP(A2743,'Cadastro-Estoque'!A:J,1,FALSE)),"",VLOOKUP(A2743,'Cadastro-Estoque'!A:J,3,FALSE))</f>
        <v/>
      </c>
    </row>
    <row r="2744" spans="5:8">
      <c r="E2744" s="140" t="str">
        <f t="shared" si="42"/>
        <v/>
      </c>
      <c r="F2744" s="141" t="str">
        <f>IF(ISERROR(VLOOKUP(A2744,'Cadastro-Estoque'!A:J,1,FALSE)),"",VLOOKUP(A2744,'Cadastro-Estoque'!A:J,4,FALSE))</f>
        <v/>
      </c>
      <c r="G2744" s="141" t="str">
        <f>IF(ISBLANK(A2744),"",IF(ISERROR(VLOOKUP(A2744,'Cadastro-Estoque'!A:J,1,FALSE)),"Produto não cadastrado",VLOOKUP(A2744,'Cadastro-Estoque'!A:J,2,FALSE)))</f>
        <v/>
      </c>
      <c r="H2744" s="141" t="str">
        <f>IF(ISERROR(VLOOKUP(A2744,'Cadastro-Estoque'!A:J,1,FALSE)),"",VLOOKUP(A2744,'Cadastro-Estoque'!A:J,3,FALSE))</f>
        <v/>
      </c>
    </row>
    <row r="2745" spans="5:8">
      <c r="E2745" s="140" t="str">
        <f t="shared" si="42"/>
        <v/>
      </c>
      <c r="F2745" s="141" t="str">
        <f>IF(ISERROR(VLOOKUP(A2745,'Cadastro-Estoque'!A:J,1,FALSE)),"",VLOOKUP(A2745,'Cadastro-Estoque'!A:J,4,FALSE))</f>
        <v/>
      </c>
      <c r="G2745" s="141" t="str">
        <f>IF(ISBLANK(A2745),"",IF(ISERROR(VLOOKUP(A2745,'Cadastro-Estoque'!A:J,1,FALSE)),"Produto não cadastrado",VLOOKUP(A2745,'Cadastro-Estoque'!A:J,2,FALSE)))</f>
        <v/>
      </c>
      <c r="H2745" s="141" t="str">
        <f>IF(ISERROR(VLOOKUP(A2745,'Cadastro-Estoque'!A:J,1,FALSE)),"",VLOOKUP(A2745,'Cadastro-Estoque'!A:J,3,FALSE))</f>
        <v/>
      </c>
    </row>
    <row r="2746" spans="5:8">
      <c r="E2746" s="140" t="str">
        <f t="shared" si="42"/>
        <v/>
      </c>
      <c r="F2746" s="141" t="str">
        <f>IF(ISERROR(VLOOKUP(A2746,'Cadastro-Estoque'!A:J,1,FALSE)),"",VLOOKUP(A2746,'Cadastro-Estoque'!A:J,4,FALSE))</f>
        <v/>
      </c>
      <c r="G2746" s="141" t="str">
        <f>IF(ISBLANK(A2746),"",IF(ISERROR(VLOOKUP(A2746,'Cadastro-Estoque'!A:J,1,FALSE)),"Produto não cadastrado",VLOOKUP(A2746,'Cadastro-Estoque'!A:J,2,FALSE)))</f>
        <v/>
      </c>
      <c r="H2746" s="141" t="str">
        <f>IF(ISERROR(VLOOKUP(A2746,'Cadastro-Estoque'!A:J,1,FALSE)),"",VLOOKUP(A2746,'Cadastro-Estoque'!A:J,3,FALSE))</f>
        <v/>
      </c>
    </row>
    <row r="2747" spans="5:8">
      <c r="E2747" s="140" t="str">
        <f t="shared" si="42"/>
        <v/>
      </c>
      <c r="F2747" s="141" t="str">
        <f>IF(ISERROR(VLOOKUP(A2747,'Cadastro-Estoque'!A:J,1,FALSE)),"",VLOOKUP(A2747,'Cadastro-Estoque'!A:J,4,FALSE))</f>
        <v/>
      </c>
      <c r="G2747" s="141" t="str">
        <f>IF(ISBLANK(A2747),"",IF(ISERROR(VLOOKUP(A2747,'Cadastro-Estoque'!A:J,1,FALSE)),"Produto não cadastrado",VLOOKUP(A2747,'Cadastro-Estoque'!A:J,2,FALSE)))</f>
        <v/>
      </c>
      <c r="H2747" s="141" t="str">
        <f>IF(ISERROR(VLOOKUP(A2747,'Cadastro-Estoque'!A:J,1,FALSE)),"",VLOOKUP(A2747,'Cadastro-Estoque'!A:J,3,FALSE))</f>
        <v/>
      </c>
    </row>
    <row r="2748" spans="5:8">
      <c r="E2748" s="140" t="str">
        <f t="shared" si="42"/>
        <v/>
      </c>
      <c r="F2748" s="141" t="str">
        <f>IF(ISERROR(VLOOKUP(A2748,'Cadastro-Estoque'!A:J,1,FALSE)),"",VLOOKUP(A2748,'Cadastro-Estoque'!A:J,4,FALSE))</f>
        <v/>
      </c>
      <c r="G2748" s="141" t="str">
        <f>IF(ISBLANK(A2748),"",IF(ISERROR(VLOOKUP(A2748,'Cadastro-Estoque'!A:J,1,FALSE)),"Produto não cadastrado",VLOOKUP(A2748,'Cadastro-Estoque'!A:J,2,FALSE)))</f>
        <v/>
      </c>
      <c r="H2748" s="141" t="str">
        <f>IF(ISERROR(VLOOKUP(A2748,'Cadastro-Estoque'!A:J,1,FALSE)),"",VLOOKUP(A2748,'Cadastro-Estoque'!A:J,3,FALSE))</f>
        <v/>
      </c>
    </row>
    <row r="2749" spans="5:8">
      <c r="E2749" s="140" t="str">
        <f t="shared" si="42"/>
        <v/>
      </c>
      <c r="F2749" s="141" t="str">
        <f>IF(ISERROR(VLOOKUP(A2749,'Cadastro-Estoque'!A:J,1,FALSE)),"",VLOOKUP(A2749,'Cadastro-Estoque'!A:J,4,FALSE))</f>
        <v/>
      </c>
      <c r="G2749" s="141" t="str">
        <f>IF(ISBLANK(A2749),"",IF(ISERROR(VLOOKUP(A2749,'Cadastro-Estoque'!A:J,1,FALSE)),"Produto não cadastrado",VLOOKUP(A2749,'Cadastro-Estoque'!A:J,2,FALSE)))</f>
        <v/>
      </c>
      <c r="H2749" s="141" t="str">
        <f>IF(ISERROR(VLOOKUP(A2749,'Cadastro-Estoque'!A:J,1,FALSE)),"",VLOOKUP(A2749,'Cadastro-Estoque'!A:J,3,FALSE))</f>
        <v/>
      </c>
    </row>
    <row r="2750" spans="5:8">
      <c r="E2750" s="140" t="str">
        <f t="shared" si="42"/>
        <v/>
      </c>
      <c r="F2750" s="141" t="str">
        <f>IF(ISERROR(VLOOKUP(A2750,'Cadastro-Estoque'!A:J,1,FALSE)),"",VLOOKUP(A2750,'Cadastro-Estoque'!A:J,4,FALSE))</f>
        <v/>
      </c>
      <c r="G2750" s="141" t="str">
        <f>IF(ISBLANK(A2750),"",IF(ISERROR(VLOOKUP(A2750,'Cadastro-Estoque'!A:J,1,FALSE)),"Produto não cadastrado",VLOOKUP(A2750,'Cadastro-Estoque'!A:J,2,FALSE)))</f>
        <v/>
      </c>
      <c r="H2750" s="141" t="str">
        <f>IF(ISERROR(VLOOKUP(A2750,'Cadastro-Estoque'!A:J,1,FALSE)),"",VLOOKUP(A2750,'Cadastro-Estoque'!A:J,3,FALSE))</f>
        <v/>
      </c>
    </row>
    <row r="2751" spans="5:8">
      <c r="E2751" s="140" t="str">
        <f t="shared" si="42"/>
        <v/>
      </c>
      <c r="F2751" s="141" t="str">
        <f>IF(ISERROR(VLOOKUP(A2751,'Cadastro-Estoque'!A:J,1,FALSE)),"",VLOOKUP(A2751,'Cadastro-Estoque'!A:J,4,FALSE))</f>
        <v/>
      </c>
      <c r="G2751" s="141" t="str">
        <f>IF(ISBLANK(A2751),"",IF(ISERROR(VLOOKUP(A2751,'Cadastro-Estoque'!A:J,1,FALSE)),"Produto não cadastrado",VLOOKUP(A2751,'Cadastro-Estoque'!A:J,2,FALSE)))</f>
        <v/>
      </c>
      <c r="H2751" s="141" t="str">
        <f>IF(ISERROR(VLOOKUP(A2751,'Cadastro-Estoque'!A:J,1,FALSE)),"",VLOOKUP(A2751,'Cadastro-Estoque'!A:J,3,FALSE))</f>
        <v/>
      </c>
    </row>
    <row r="2752" spans="5:8">
      <c r="E2752" s="140" t="str">
        <f t="shared" si="42"/>
        <v/>
      </c>
      <c r="F2752" s="141" t="str">
        <f>IF(ISERROR(VLOOKUP(A2752,'Cadastro-Estoque'!A:J,1,FALSE)),"",VLOOKUP(A2752,'Cadastro-Estoque'!A:J,4,FALSE))</f>
        <v/>
      </c>
      <c r="G2752" s="141" t="str">
        <f>IF(ISBLANK(A2752),"",IF(ISERROR(VLOOKUP(A2752,'Cadastro-Estoque'!A:J,1,FALSE)),"Produto não cadastrado",VLOOKUP(A2752,'Cadastro-Estoque'!A:J,2,FALSE)))</f>
        <v/>
      </c>
      <c r="H2752" s="141" t="str">
        <f>IF(ISERROR(VLOOKUP(A2752,'Cadastro-Estoque'!A:J,1,FALSE)),"",VLOOKUP(A2752,'Cadastro-Estoque'!A:J,3,FALSE))</f>
        <v/>
      </c>
    </row>
    <row r="2753" spans="5:8">
      <c r="E2753" s="140" t="str">
        <f t="shared" si="42"/>
        <v/>
      </c>
      <c r="F2753" s="141" t="str">
        <f>IF(ISERROR(VLOOKUP(A2753,'Cadastro-Estoque'!A:J,1,FALSE)),"",VLOOKUP(A2753,'Cadastro-Estoque'!A:J,4,FALSE))</f>
        <v/>
      </c>
      <c r="G2753" s="141" t="str">
        <f>IF(ISBLANK(A2753),"",IF(ISERROR(VLOOKUP(A2753,'Cadastro-Estoque'!A:J,1,FALSE)),"Produto não cadastrado",VLOOKUP(A2753,'Cadastro-Estoque'!A:J,2,FALSE)))</f>
        <v/>
      </c>
      <c r="H2753" s="141" t="str">
        <f>IF(ISERROR(VLOOKUP(A2753,'Cadastro-Estoque'!A:J,1,FALSE)),"",VLOOKUP(A2753,'Cadastro-Estoque'!A:J,3,FALSE))</f>
        <v/>
      </c>
    </row>
    <row r="2754" spans="5:8">
      <c r="E2754" s="140" t="str">
        <f t="shared" si="42"/>
        <v/>
      </c>
      <c r="F2754" s="141" t="str">
        <f>IF(ISERROR(VLOOKUP(A2754,'Cadastro-Estoque'!A:J,1,FALSE)),"",VLOOKUP(A2754,'Cadastro-Estoque'!A:J,4,FALSE))</f>
        <v/>
      </c>
      <c r="G2754" s="141" t="str">
        <f>IF(ISBLANK(A2754),"",IF(ISERROR(VLOOKUP(A2754,'Cadastro-Estoque'!A:J,1,FALSE)),"Produto não cadastrado",VLOOKUP(A2754,'Cadastro-Estoque'!A:J,2,FALSE)))</f>
        <v/>
      </c>
      <c r="H2754" s="141" t="str">
        <f>IF(ISERROR(VLOOKUP(A2754,'Cadastro-Estoque'!A:J,1,FALSE)),"",VLOOKUP(A2754,'Cadastro-Estoque'!A:J,3,FALSE))</f>
        <v/>
      </c>
    </row>
    <row r="2755" spans="5:8">
      <c r="E2755" s="140" t="str">
        <f t="shared" si="42"/>
        <v/>
      </c>
      <c r="F2755" s="141" t="str">
        <f>IF(ISERROR(VLOOKUP(A2755,'Cadastro-Estoque'!A:J,1,FALSE)),"",VLOOKUP(A2755,'Cadastro-Estoque'!A:J,4,FALSE))</f>
        <v/>
      </c>
      <c r="G2755" s="141" t="str">
        <f>IF(ISBLANK(A2755),"",IF(ISERROR(VLOOKUP(A2755,'Cadastro-Estoque'!A:J,1,FALSE)),"Produto não cadastrado",VLOOKUP(A2755,'Cadastro-Estoque'!A:J,2,FALSE)))</f>
        <v/>
      </c>
      <c r="H2755" s="141" t="str">
        <f>IF(ISERROR(VLOOKUP(A2755,'Cadastro-Estoque'!A:J,1,FALSE)),"",VLOOKUP(A2755,'Cadastro-Estoque'!A:J,3,FALSE))</f>
        <v/>
      </c>
    </row>
    <row r="2756" spans="5:8">
      <c r="E2756" s="140" t="str">
        <f t="shared" ref="E2756:E2819" si="43">IF(ISBLANK(A2756),"",C2756*D2756)</f>
        <v/>
      </c>
      <c r="F2756" s="141" t="str">
        <f>IF(ISERROR(VLOOKUP(A2756,'Cadastro-Estoque'!A:J,1,FALSE)),"",VLOOKUP(A2756,'Cadastro-Estoque'!A:J,4,FALSE))</f>
        <v/>
      </c>
      <c r="G2756" s="141" t="str">
        <f>IF(ISBLANK(A2756),"",IF(ISERROR(VLOOKUP(A2756,'Cadastro-Estoque'!A:J,1,FALSE)),"Produto não cadastrado",VLOOKUP(A2756,'Cadastro-Estoque'!A:J,2,FALSE)))</f>
        <v/>
      </c>
      <c r="H2756" s="141" t="str">
        <f>IF(ISERROR(VLOOKUP(A2756,'Cadastro-Estoque'!A:J,1,FALSE)),"",VLOOKUP(A2756,'Cadastro-Estoque'!A:J,3,FALSE))</f>
        <v/>
      </c>
    </row>
    <row r="2757" spans="5:8">
      <c r="E2757" s="140" t="str">
        <f t="shared" si="43"/>
        <v/>
      </c>
      <c r="F2757" s="141" t="str">
        <f>IF(ISERROR(VLOOKUP(A2757,'Cadastro-Estoque'!A:J,1,FALSE)),"",VLOOKUP(A2757,'Cadastro-Estoque'!A:J,4,FALSE))</f>
        <v/>
      </c>
      <c r="G2757" s="141" t="str">
        <f>IF(ISBLANK(A2757),"",IF(ISERROR(VLOOKUP(A2757,'Cadastro-Estoque'!A:J,1,FALSE)),"Produto não cadastrado",VLOOKUP(A2757,'Cadastro-Estoque'!A:J,2,FALSE)))</f>
        <v/>
      </c>
      <c r="H2757" s="141" t="str">
        <f>IF(ISERROR(VLOOKUP(A2757,'Cadastro-Estoque'!A:J,1,FALSE)),"",VLOOKUP(A2757,'Cadastro-Estoque'!A:J,3,FALSE))</f>
        <v/>
      </c>
    </row>
    <row r="2758" spans="5:8">
      <c r="E2758" s="140" t="str">
        <f t="shared" si="43"/>
        <v/>
      </c>
      <c r="F2758" s="141" t="str">
        <f>IF(ISERROR(VLOOKUP(A2758,'Cadastro-Estoque'!A:J,1,FALSE)),"",VLOOKUP(A2758,'Cadastro-Estoque'!A:J,4,FALSE))</f>
        <v/>
      </c>
      <c r="G2758" s="141" t="str">
        <f>IF(ISBLANK(A2758),"",IF(ISERROR(VLOOKUP(A2758,'Cadastro-Estoque'!A:J,1,FALSE)),"Produto não cadastrado",VLOOKUP(A2758,'Cadastro-Estoque'!A:J,2,FALSE)))</f>
        <v/>
      </c>
      <c r="H2758" s="141" t="str">
        <f>IF(ISERROR(VLOOKUP(A2758,'Cadastro-Estoque'!A:J,1,FALSE)),"",VLOOKUP(A2758,'Cadastro-Estoque'!A:J,3,FALSE))</f>
        <v/>
      </c>
    </row>
    <row r="2759" spans="5:8">
      <c r="E2759" s="140" t="str">
        <f t="shared" si="43"/>
        <v/>
      </c>
      <c r="F2759" s="141" t="str">
        <f>IF(ISERROR(VLOOKUP(A2759,'Cadastro-Estoque'!A:J,1,FALSE)),"",VLOOKUP(A2759,'Cadastro-Estoque'!A:J,4,FALSE))</f>
        <v/>
      </c>
      <c r="G2759" s="141" t="str">
        <f>IF(ISBLANK(A2759),"",IF(ISERROR(VLOOKUP(A2759,'Cadastro-Estoque'!A:J,1,FALSE)),"Produto não cadastrado",VLOOKUP(A2759,'Cadastro-Estoque'!A:J,2,FALSE)))</f>
        <v/>
      </c>
      <c r="H2759" s="141" t="str">
        <f>IF(ISERROR(VLOOKUP(A2759,'Cadastro-Estoque'!A:J,1,FALSE)),"",VLOOKUP(A2759,'Cadastro-Estoque'!A:J,3,FALSE))</f>
        <v/>
      </c>
    </row>
    <row r="2760" spans="5:8">
      <c r="E2760" s="140" t="str">
        <f t="shared" si="43"/>
        <v/>
      </c>
      <c r="F2760" s="141" t="str">
        <f>IF(ISERROR(VLOOKUP(A2760,'Cadastro-Estoque'!A:J,1,FALSE)),"",VLOOKUP(A2760,'Cadastro-Estoque'!A:J,4,FALSE))</f>
        <v/>
      </c>
      <c r="G2760" s="141" t="str">
        <f>IF(ISBLANK(A2760),"",IF(ISERROR(VLOOKUP(A2760,'Cadastro-Estoque'!A:J,1,FALSE)),"Produto não cadastrado",VLOOKUP(A2760,'Cadastro-Estoque'!A:J,2,FALSE)))</f>
        <v/>
      </c>
      <c r="H2760" s="141" t="str">
        <f>IF(ISERROR(VLOOKUP(A2760,'Cadastro-Estoque'!A:J,1,FALSE)),"",VLOOKUP(A2760,'Cadastro-Estoque'!A:J,3,FALSE))</f>
        <v/>
      </c>
    </row>
    <row r="2761" spans="5:8">
      <c r="E2761" s="140" t="str">
        <f t="shared" si="43"/>
        <v/>
      </c>
      <c r="F2761" s="141" t="str">
        <f>IF(ISERROR(VLOOKUP(A2761,'Cadastro-Estoque'!A:J,1,FALSE)),"",VLOOKUP(A2761,'Cadastro-Estoque'!A:J,4,FALSE))</f>
        <v/>
      </c>
      <c r="G2761" s="141" t="str">
        <f>IF(ISBLANK(A2761),"",IF(ISERROR(VLOOKUP(A2761,'Cadastro-Estoque'!A:J,1,FALSE)),"Produto não cadastrado",VLOOKUP(A2761,'Cadastro-Estoque'!A:J,2,FALSE)))</f>
        <v/>
      </c>
      <c r="H2761" s="141" t="str">
        <f>IF(ISERROR(VLOOKUP(A2761,'Cadastro-Estoque'!A:J,1,FALSE)),"",VLOOKUP(A2761,'Cadastro-Estoque'!A:J,3,FALSE))</f>
        <v/>
      </c>
    </row>
    <row r="2762" spans="5:8">
      <c r="E2762" s="140" t="str">
        <f t="shared" si="43"/>
        <v/>
      </c>
      <c r="F2762" s="141" t="str">
        <f>IF(ISERROR(VLOOKUP(A2762,'Cadastro-Estoque'!A:J,1,FALSE)),"",VLOOKUP(A2762,'Cadastro-Estoque'!A:J,4,FALSE))</f>
        <v/>
      </c>
      <c r="G2762" s="141" t="str">
        <f>IF(ISBLANK(A2762),"",IF(ISERROR(VLOOKUP(A2762,'Cadastro-Estoque'!A:J,1,FALSE)),"Produto não cadastrado",VLOOKUP(A2762,'Cadastro-Estoque'!A:J,2,FALSE)))</f>
        <v/>
      </c>
      <c r="H2762" s="141" t="str">
        <f>IF(ISERROR(VLOOKUP(A2762,'Cadastro-Estoque'!A:J,1,FALSE)),"",VLOOKUP(A2762,'Cadastro-Estoque'!A:J,3,FALSE))</f>
        <v/>
      </c>
    </row>
    <row r="2763" spans="5:8">
      <c r="E2763" s="140" t="str">
        <f t="shared" si="43"/>
        <v/>
      </c>
      <c r="F2763" s="141" t="str">
        <f>IF(ISERROR(VLOOKUP(A2763,'Cadastro-Estoque'!A:J,1,FALSE)),"",VLOOKUP(A2763,'Cadastro-Estoque'!A:J,4,FALSE))</f>
        <v/>
      </c>
      <c r="G2763" s="141" t="str">
        <f>IF(ISBLANK(A2763),"",IF(ISERROR(VLOOKUP(A2763,'Cadastro-Estoque'!A:J,1,FALSE)),"Produto não cadastrado",VLOOKUP(A2763,'Cadastro-Estoque'!A:J,2,FALSE)))</f>
        <v/>
      </c>
      <c r="H2763" s="141" t="str">
        <f>IF(ISERROR(VLOOKUP(A2763,'Cadastro-Estoque'!A:J,1,FALSE)),"",VLOOKUP(A2763,'Cadastro-Estoque'!A:J,3,FALSE))</f>
        <v/>
      </c>
    </row>
    <row r="2764" spans="5:8">
      <c r="E2764" s="140" t="str">
        <f t="shared" si="43"/>
        <v/>
      </c>
      <c r="F2764" s="141" t="str">
        <f>IF(ISERROR(VLOOKUP(A2764,'Cadastro-Estoque'!A:J,1,FALSE)),"",VLOOKUP(A2764,'Cadastro-Estoque'!A:J,4,FALSE))</f>
        <v/>
      </c>
      <c r="G2764" s="141" t="str">
        <f>IF(ISBLANK(A2764),"",IF(ISERROR(VLOOKUP(A2764,'Cadastro-Estoque'!A:J,1,FALSE)),"Produto não cadastrado",VLOOKUP(A2764,'Cadastro-Estoque'!A:J,2,FALSE)))</f>
        <v/>
      </c>
      <c r="H2764" s="141" t="str">
        <f>IF(ISERROR(VLOOKUP(A2764,'Cadastro-Estoque'!A:J,1,FALSE)),"",VLOOKUP(A2764,'Cadastro-Estoque'!A:J,3,FALSE))</f>
        <v/>
      </c>
    </row>
    <row r="2765" spans="5:8">
      <c r="E2765" s="140" t="str">
        <f t="shared" si="43"/>
        <v/>
      </c>
      <c r="F2765" s="141" t="str">
        <f>IF(ISERROR(VLOOKUP(A2765,'Cadastro-Estoque'!A:J,1,FALSE)),"",VLOOKUP(A2765,'Cadastro-Estoque'!A:J,4,FALSE))</f>
        <v/>
      </c>
      <c r="G2765" s="141" t="str">
        <f>IF(ISBLANK(A2765),"",IF(ISERROR(VLOOKUP(A2765,'Cadastro-Estoque'!A:J,1,FALSE)),"Produto não cadastrado",VLOOKUP(A2765,'Cadastro-Estoque'!A:J,2,FALSE)))</f>
        <v/>
      </c>
      <c r="H2765" s="141" t="str">
        <f>IF(ISERROR(VLOOKUP(A2765,'Cadastro-Estoque'!A:J,1,FALSE)),"",VLOOKUP(A2765,'Cadastro-Estoque'!A:J,3,FALSE))</f>
        <v/>
      </c>
    </row>
    <row r="2766" spans="5:8">
      <c r="E2766" s="140" t="str">
        <f t="shared" si="43"/>
        <v/>
      </c>
      <c r="F2766" s="141" t="str">
        <f>IF(ISERROR(VLOOKUP(A2766,'Cadastro-Estoque'!A:J,1,FALSE)),"",VLOOKUP(A2766,'Cadastro-Estoque'!A:J,4,FALSE))</f>
        <v/>
      </c>
      <c r="G2766" s="141" t="str">
        <f>IF(ISBLANK(A2766),"",IF(ISERROR(VLOOKUP(A2766,'Cadastro-Estoque'!A:J,1,FALSE)),"Produto não cadastrado",VLOOKUP(A2766,'Cadastro-Estoque'!A:J,2,FALSE)))</f>
        <v/>
      </c>
      <c r="H2766" s="141" t="str">
        <f>IF(ISERROR(VLOOKUP(A2766,'Cadastro-Estoque'!A:J,1,FALSE)),"",VLOOKUP(A2766,'Cadastro-Estoque'!A:J,3,FALSE))</f>
        <v/>
      </c>
    </row>
    <row r="2767" spans="5:8">
      <c r="E2767" s="140" t="str">
        <f t="shared" si="43"/>
        <v/>
      </c>
      <c r="F2767" s="141" t="str">
        <f>IF(ISERROR(VLOOKUP(A2767,'Cadastro-Estoque'!A:J,1,FALSE)),"",VLOOKUP(A2767,'Cadastro-Estoque'!A:J,4,FALSE))</f>
        <v/>
      </c>
      <c r="G2767" s="141" t="str">
        <f>IF(ISBLANK(A2767),"",IF(ISERROR(VLOOKUP(A2767,'Cadastro-Estoque'!A:J,1,FALSE)),"Produto não cadastrado",VLOOKUP(A2767,'Cadastro-Estoque'!A:J,2,FALSE)))</f>
        <v/>
      </c>
      <c r="H2767" s="141" t="str">
        <f>IF(ISERROR(VLOOKUP(A2767,'Cadastro-Estoque'!A:J,1,FALSE)),"",VLOOKUP(A2767,'Cadastro-Estoque'!A:J,3,FALSE))</f>
        <v/>
      </c>
    </row>
    <row r="2768" spans="5:8">
      <c r="E2768" s="140" t="str">
        <f t="shared" si="43"/>
        <v/>
      </c>
      <c r="F2768" s="141" t="str">
        <f>IF(ISERROR(VLOOKUP(A2768,'Cadastro-Estoque'!A:J,1,FALSE)),"",VLOOKUP(A2768,'Cadastro-Estoque'!A:J,4,FALSE))</f>
        <v/>
      </c>
      <c r="G2768" s="141" t="str">
        <f>IF(ISBLANK(A2768),"",IF(ISERROR(VLOOKUP(A2768,'Cadastro-Estoque'!A:J,1,FALSE)),"Produto não cadastrado",VLOOKUP(A2768,'Cadastro-Estoque'!A:J,2,FALSE)))</f>
        <v/>
      </c>
      <c r="H2768" s="141" t="str">
        <f>IF(ISERROR(VLOOKUP(A2768,'Cadastro-Estoque'!A:J,1,FALSE)),"",VLOOKUP(A2768,'Cadastro-Estoque'!A:J,3,FALSE))</f>
        <v/>
      </c>
    </row>
    <row r="2769" spans="5:8">
      <c r="E2769" s="140" t="str">
        <f t="shared" si="43"/>
        <v/>
      </c>
      <c r="F2769" s="141" t="str">
        <f>IF(ISERROR(VLOOKUP(A2769,'Cadastro-Estoque'!A:J,1,FALSE)),"",VLOOKUP(A2769,'Cadastro-Estoque'!A:J,4,FALSE))</f>
        <v/>
      </c>
      <c r="G2769" s="141" t="str">
        <f>IF(ISBLANK(A2769),"",IF(ISERROR(VLOOKUP(A2769,'Cadastro-Estoque'!A:J,1,FALSE)),"Produto não cadastrado",VLOOKUP(A2769,'Cadastro-Estoque'!A:J,2,FALSE)))</f>
        <v/>
      </c>
      <c r="H2769" s="141" t="str">
        <f>IF(ISERROR(VLOOKUP(A2769,'Cadastro-Estoque'!A:J,1,FALSE)),"",VLOOKUP(A2769,'Cadastro-Estoque'!A:J,3,FALSE))</f>
        <v/>
      </c>
    </row>
    <row r="2770" spans="5:8">
      <c r="E2770" s="140" t="str">
        <f t="shared" si="43"/>
        <v/>
      </c>
      <c r="F2770" s="141" t="str">
        <f>IF(ISERROR(VLOOKUP(A2770,'Cadastro-Estoque'!A:J,1,FALSE)),"",VLOOKUP(A2770,'Cadastro-Estoque'!A:J,4,FALSE))</f>
        <v/>
      </c>
      <c r="G2770" s="141" t="str">
        <f>IF(ISBLANK(A2770),"",IF(ISERROR(VLOOKUP(A2770,'Cadastro-Estoque'!A:J,1,FALSE)),"Produto não cadastrado",VLOOKUP(A2770,'Cadastro-Estoque'!A:J,2,FALSE)))</f>
        <v/>
      </c>
      <c r="H2770" s="141" t="str">
        <f>IF(ISERROR(VLOOKUP(A2770,'Cadastro-Estoque'!A:J,1,FALSE)),"",VLOOKUP(A2770,'Cadastro-Estoque'!A:J,3,FALSE))</f>
        <v/>
      </c>
    </row>
    <row r="2771" spans="5:8">
      <c r="E2771" s="140" t="str">
        <f t="shared" si="43"/>
        <v/>
      </c>
      <c r="F2771" s="141" t="str">
        <f>IF(ISERROR(VLOOKUP(A2771,'Cadastro-Estoque'!A:J,1,FALSE)),"",VLOOKUP(A2771,'Cadastro-Estoque'!A:J,4,FALSE))</f>
        <v/>
      </c>
      <c r="G2771" s="141" t="str">
        <f>IF(ISBLANK(A2771),"",IF(ISERROR(VLOOKUP(A2771,'Cadastro-Estoque'!A:J,1,FALSE)),"Produto não cadastrado",VLOOKUP(A2771,'Cadastro-Estoque'!A:J,2,FALSE)))</f>
        <v/>
      </c>
      <c r="H2771" s="141" t="str">
        <f>IF(ISERROR(VLOOKUP(A2771,'Cadastro-Estoque'!A:J,1,FALSE)),"",VLOOKUP(A2771,'Cadastro-Estoque'!A:J,3,FALSE))</f>
        <v/>
      </c>
    </row>
    <row r="2772" spans="5:8">
      <c r="E2772" s="140" t="str">
        <f t="shared" si="43"/>
        <v/>
      </c>
      <c r="F2772" s="141" t="str">
        <f>IF(ISERROR(VLOOKUP(A2772,'Cadastro-Estoque'!A:J,1,FALSE)),"",VLOOKUP(A2772,'Cadastro-Estoque'!A:J,4,FALSE))</f>
        <v/>
      </c>
      <c r="G2772" s="141" t="str">
        <f>IF(ISBLANK(A2772),"",IF(ISERROR(VLOOKUP(A2772,'Cadastro-Estoque'!A:J,1,FALSE)),"Produto não cadastrado",VLOOKUP(A2772,'Cadastro-Estoque'!A:J,2,FALSE)))</f>
        <v/>
      </c>
      <c r="H2772" s="141" t="str">
        <f>IF(ISERROR(VLOOKUP(A2772,'Cadastro-Estoque'!A:J,1,FALSE)),"",VLOOKUP(A2772,'Cadastro-Estoque'!A:J,3,FALSE))</f>
        <v/>
      </c>
    </row>
    <row r="2773" spans="5:8">
      <c r="E2773" s="140" t="str">
        <f t="shared" si="43"/>
        <v/>
      </c>
      <c r="F2773" s="141" t="str">
        <f>IF(ISERROR(VLOOKUP(A2773,'Cadastro-Estoque'!A:J,1,FALSE)),"",VLOOKUP(A2773,'Cadastro-Estoque'!A:J,4,FALSE))</f>
        <v/>
      </c>
      <c r="G2773" s="141" t="str">
        <f>IF(ISBLANK(A2773),"",IF(ISERROR(VLOOKUP(A2773,'Cadastro-Estoque'!A:J,1,FALSE)),"Produto não cadastrado",VLOOKUP(A2773,'Cadastro-Estoque'!A:J,2,FALSE)))</f>
        <v/>
      </c>
      <c r="H2773" s="141" t="str">
        <f>IF(ISERROR(VLOOKUP(A2773,'Cadastro-Estoque'!A:J,1,FALSE)),"",VLOOKUP(A2773,'Cadastro-Estoque'!A:J,3,FALSE))</f>
        <v/>
      </c>
    </row>
    <row r="2774" spans="5:8">
      <c r="E2774" s="140" t="str">
        <f t="shared" si="43"/>
        <v/>
      </c>
      <c r="F2774" s="141" t="str">
        <f>IF(ISERROR(VLOOKUP(A2774,'Cadastro-Estoque'!A:J,1,FALSE)),"",VLOOKUP(A2774,'Cadastro-Estoque'!A:J,4,FALSE))</f>
        <v/>
      </c>
      <c r="G2774" s="141" t="str">
        <f>IF(ISBLANK(A2774),"",IF(ISERROR(VLOOKUP(A2774,'Cadastro-Estoque'!A:J,1,FALSE)),"Produto não cadastrado",VLOOKUP(A2774,'Cadastro-Estoque'!A:J,2,FALSE)))</f>
        <v/>
      </c>
      <c r="H2774" s="141" t="str">
        <f>IF(ISERROR(VLOOKUP(A2774,'Cadastro-Estoque'!A:J,1,FALSE)),"",VLOOKUP(A2774,'Cadastro-Estoque'!A:J,3,FALSE))</f>
        <v/>
      </c>
    </row>
    <row r="2775" spans="5:8">
      <c r="E2775" s="140" t="str">
        <f t="shared" si="43"/>
        <v/>
      </c>
      <c r="F2775" s="141" t="str">
        <f>IF(ISERROR(VLOOKUP(A2775,'Cadastro-Estoque'!A:J,1,FALSE)),"",VLOOKUP(A2775,'Cadastro-Estoque'!A:J,4,FALSE))</f>
        <v/>
      </c>
      <c r="G2775" s="141" t="str">
        <f>IF(ISBLANK(A2775),"",IF(ISERROR(VLOOKUP(A2775,'Cadastro-Estoque'!A:J,1,FALSE)),"Produto não cadastrado",VLOOKUP(A2775,'Cadastro-Estoque'!A:J,2,FALSE)))</f>
        <v/>
      </c>
      <c r="H2775" s="141" t="str">
        <f>IF(ISERROR(VLOOKUP(A2775,'Cadastro-Estoque'!A:J,1,FALSE)),"",VLOOKUP(A2775,'Cadastro-Estoque'!A:J,3,FALSE))</f>
        <v/>
      </c>
    </row>
    <row r="2776" spans="5:8">
      <c r="E2776" s="140" t="str">
        <f t="shared" si="43"/>
        <v/>
      </c>
      <c r="F2776" s="141" t="str">
        <f>IF(ISERROR(VLOOKUP(A2776,'Cadastro-Estoque'!A:J,1,FALSE)),"",VLOOKUP(A2776,'Cadastro-Estoque'!A:J,4,FALSE))</f>
        <v/>
      </c>
      <c r="G2776" s="141" t="str">
        <f>IF(ISBLANK(A2776),"",IF(ISERROR(VLOOKUP(A2776,'Cadastro-Estoque'!A:J,1,FALSE)),"Produto não cadastrado",VLOOKUP(A2776,'Cadastro-Estoque'!A:J,2,FALSE)))</f>
        <v/>
      </c>
      <c r="H2776" s="141" t="str">
        <f>IF(ISERROR(VLOOKUP(A2776,'Cadastro-Estoque'!A:J,1,FALSE)),"",VLOOKUP(A2776,'Cadastro-Estoque'!A:J,3,FALSE))</f>
        <v/>
      </c>
    </row>
    <row r="2777" spans="5:8">
      <c r="E2777" s="140" t="str">
        <f t="shared" si="43"/>
        <v/>
      </c>
      <c r="F2777" s="141" t="str">
        <f>IF(ISERROR(VLOOKUP(A2777,'Cadastro-Estoque'!A:J,1,FALSE)),"",VLOOKUP(A2777,'Cadastro-Estoque'!A:J,4,FALSE))</f>
        <v/>
      </c>
      <c r="G2777" s="141" t="str">
        <f>IF(ISBLANK(A2777),"",IF(ISERROR(VLOOKUP(A2777,'Cadastro-Estoque'!A:J,1,FALSE)),"Produto não cadastrado",VLOOKUP(A2777,'Cadastro-Estoque'!A:J,2,FALSE)))</f>
        <v/>
      </c>
      <c r="H2777" s="141" t="str">
        <f>IF(ISERROR(VLOOKUP(A2777,'Cadastro-Estoque'!A:J,1,FALSE)),"",VLOOKUP(A2777,'Cadastro-Estoque'!A:J,3,FALSE))</f>
        <v/>
      </c>
    </row>
    <row r="2778" spans="5:8">
      <c r="E2778" s="140" t="str">
        <f t="shared" si="43"/>
        <v/>
      </c>
      <c r="F2778" s="141" t="str">
        <f>IF(ISERROR(VLOOKUP(A2778,'Cadastro-Estoque'!A:J,1,FALSE)),"",VLOOKUP(A2778,'Cadastro-Estoque'!A:J,4,FALSE))</f>
        <v/>
      </c>
      <c r="G2778" s="141" t="str">
        <f>IF(ISBLANK(A2778),"",IF(ISERROR(VLOOKUP(A2778,'Cadastro-Estoque'!A:J,1,FALSE)),"Produto não cadastrado",VLOOKUP(A2778,'Cadastro-Estoque'!A:J,2,FALSE)))</f>
        <v/>
      </c>
      <c r="H2778" s="141" t="str">
        <f>IF(ISERROR(VLOOKUP(A2778,'Cadastro-Estoque'!A:J,1,FALSE)),"",VLOOKUP(A2778,'Cadastro-Estoque'!A:J,3,FALSE))</f>
        <v/>
      </c>
    </row>
    <row r="2779" spans="5:8">
      <c r="E2779" s="140" t="str">
        <f t="shared" si="43"/>
        <v/>
      </c>
      <c r="F2779" s="141" t="str">
        <f>IF(ISERROR(VLOOKUP(A2779,'Cadastro-Estoque'!A:J,1,FALSE)),"",VLOOKUP(A2779,'Cadastro-Estoque'!A:J,4,FALSE))</f>
        <v/>
      </c>
      <c r="G2779" s="141" t="str">
        <f>IF(ISBLANK(A2779),"",IF(ISERROR(VLOOKUP(A2779,'Cadastro-Estoque'!A:J,1,FALSE)),"Produto não cadastrado",VLOOKUP(A2779,'Cadastro-Estoque'!A:J,2,FALSE)))</f>
        <v/>
      </c>
      <c r="H2779" s="141" t="str">
        <f>IF(ISERROR(VLOOKUP(A2779,'Cadastro-Estoque'!A:J,1,FALSE)),"",VLOOKUP(A2779,'Cadastro-Estoque'!A:J,3,FALSE))</f>
        <v/>
      </c>
    </row>
    <row r="2780" spans="5:8">
      <c r="E2780" s="140" t="str">
        <f t="shared" si="43"/>
        <v/>
      </c>
      <c r="F2780" s="141" t="str">
        <f>IF(ISERROR(VLOOKUP(A2780,'Cadastro-Estoque'!A:J,1,FALSE)),"",VLOOKUP(A2780,'Cadastro-Estoque'!A:J,4,FALSE))</f>
        <v/>
      </c>
      <c r="G2780" s="141" t="str">
        <f>IF(ISBLANK(A2780),"",IF(ISERROR(VLOOKUP(A2780,'Cadastro-Estoque'!A:J,1,FALSE)),"Produto não cadastrado",VLOOKUP(A2780,'Cadastro-Estoque'!A:J,2,FALSE)))</f>
        <v/>
      </c>
      <c r="H2780" s="141" t="str">
        <f>IF(ISERROR(VLOOKUP(A2780,'Cadastro-Estoque'!A:J,1,FALSE)),"",VLOOKUP(A2780,'Cadastro-Estoque'!A:J,3,FALSE))</f>
        <v/>
      </c>
    </row>
    <row r="2781" spans="5:8">
      <c r="E2781" s="140" t="str">
        <f t="shared" si="43"/>
        <v/>
      </c>
      <c r="F2781" s="141" t="str">
        <f>IF(ISERROR(VLOOKUP(A2781,'Cadastro-Estoque'!A:J,1,FALSE)),"",VLOOKUP(A2781,'Cadastro-Estoque'!A:J,4,FALSE))</f>
        <v/>
      </c>
      <c r="G2781" s="141" t="str">
        <f>IF(ISBLANK(A2781),"",IF(ISERROR(VLOOKUP(A2781,'Cadastro-Estoque'!A:J,1,FALSE)),"Produto não cadastrado",VLOOKUP(A2781,'Cadastro-Estoque'!A:J,2,FALSE)))</f>
        <v/>
      </c>
      <c r="H2781" s="141" t="str">
        <f>IF(ISERROR(VLOOKUP(A2781,'Cadastro-Estoque'!A:J,1,FALSE)),"",VLOOKUP(A2781,'Cadastro-Estoque'!A:J,3,FALSE))</f>
        <v/>
      </c>
    </row>
    <row r="2782" spans="5:8">
      <c r="E2782" s="140" t="str">
        <f t="shared" si="43"/>
        <v/>
      </c>
      <c r="F2782" s="141" t="str">
        <f>IF(ISERROR(VLOOKUP(A2782,'Cadastro-Estoque'!A:J,1,FALSE)),"",VLOOKUP(A2782,'Cadastro-Estoque'!A:J,4,FALSE))</f>
        <v/>
      </c>
      <c r="G2782" s="141" t="str">
        <f>IF(ISBLANK(A2782),"",IF(ISERROR(VLOOKUP(A2782,'Cadastro-Estoque'!A:J,1,FALSE)),"Produto não cadastrado",VLOOKUP(A2782,'Cadastro-Estoque'!A:J,2,FALSE)))</f>
        <v/>
      </c>
      <c r="H2782" s="141" t="str">
        <f>IF(ISERROR(VLOOKUP(A2782,'Cadastro-Estoque'!A:J,1,FALSE)),"",VLOOKUP(A2782,'Cadastro-Estoque'!A:J,3,FALSE))</f>
        <v/>
      </c>
    </row>
    <row r="2783" spans="5:8">
      <c r="E2783" s="140" t="str">
        <f t="shared" si="43"/>
        <v/>
      </c>
      <c r="F2783" s="141" t="str">
        <f>IF(ISERROR(VLOOKUP(A2783,'Cadastro-Estoque'!A:J,1,FALSE)),"",VLOOKUP(A2783,'Cadastro-Estoque'!A:J,4,FALSE))</f>
        <v/>
      </c>
      <c r="G2783" s="141" t="str">
        <f>IF(ISBLANK(A2783),"",IF(ISERROR(VLOOKUP(A2783,'Cadastro-Estoque'!A:J,1,FALSE)),"Produto não cadastrado",VLOOKUP(A2783,'Cadastro-Estoque'!A:J,2,FALSE)))</f>
        <v/>
      </c>
      <c r="H2783" s="141" t="str">
        <f>IF(ISERROR(VLOOKUP(A2783,'Cadastro-Estoque'!A:J,1,FALSE)),"",VLOOKUP(A2783,'Cadastro-Estoque'!A:J,3,FALSE))</f>
        <v/>
      </c>
    </row>
    <row r="2784" spans="5:8">
      <c r="E2784" s="140" t="str">
        <f t="shared" si="43"/>
        <v/>
      </c>
      <c r="F2784" s="141" t="str">
        <f>IF(ISERROR(VLOOKUP(A2784,'Cadastro-Estoque'!A:J,1,FALSE)),"",VLOOKUP(A2784,'Cadastro-Estoque'!A:J,4,FALSE))</f>
        <v/>
      </c>
      <c r="G2784" s="141" t="str">
        <f>IF(ISBLANK(A2784),"",IF(ISERROR(VLOOKUP(A2784,'Cadastro-Estoque'!A:J,1,FALSE)),"Produto não cadastrado",VLOOKUP(A2784,'Cadastro-Estoque'!A:J,2,FALSE)))</f>
        <v/>
      </c>
      <c r="H2784" s="141" t="str">
        <f>IF(ISERROR(VLOOKUP(A2784,'Cadastro-Estoque'!A:J,1,FALSE)),"",VLOOKUP(A2784,'Cadastro-Estoque'!A:J,3,FALSE))</f>
        <v/>
      </c>
    </row>
    <row r="2785" spans="5:8">
      <c r="E2785" s="140" t="str">
        <f t="shared" si="43"/>
        <v/>
      </c>
      <c r="F2785" s="141" t="str">
        <f>IF(ISERROR(VLOOKUP(A2785,'Cadastro-Estoque'!A:J,1,FALSE)),"",VLOOKUP(A2785,'Cadastro-Estoque'!A:J,4,FALSE))</f>
        <v/>
      </c>
      <c r="G2785" s="141" t="str">
        <f>IF(ISBLANK(A2785),"",IF(ISERROR(VLOOKUP(A2785,'Cadastro-Estoque'!A:J,1,FALSE)),"Produto não cadastrado",VLOOKUP(A2785,'Cadastro-Estoque'!A:J,2,FALSE)))</f>
        <v/>
      </c>
      <c r="H2785" s="141" t="str">
        <f>IF(ISERROR(VLOOKUP(A2785,'Cadastro-Estoque'!A:J,1,FALSE)),"",VLOOKUP(A2785,'Cadastro-Estoque'!A:J,3,FALSE))</f>
        <v/>
      </c>
    </row>
    <row r="2786" spans="5:8">
      <c r="E2786" s="140" t="str">
        <f t="shared" si="43"/>
        <v/>
      </c>
      <c r="F2786" s="141" t="str">
        <f>IF(ISERROR(VLOOKUP(A2786,'Cadastro-Estoque'!A:J,1,FALSE)),"",VLOOKUP(A2786,'Cadastro-Estoque'!A:J,4,FALSE))</f>
        <v/>
      </c>
      <c r="G2786" s="141" t="str">
        <f>IF(ISBLANK(A2786),"",IF(ISERROR(VLOOKUP(A2786,'Cadastro-Estoque'!A:J,1,FALSE)),"Produto não cadastrado",VLOOKUP(A2786,'Cadastro-Estoque'!A:J,2,FALSE)))</f>
        <v/>
      </c>
      <c r="H2786" s="141" t="str">
        <f>IF(ISERROR(VLOOKUP(A2786,'Cadastro-Estoque'!A:J,1,FALSE)),"",VLOOKUP(A2786,'Cadastro-Estoque'!A:J,3,FALSE))</f>
        <v/>
      </c>
    </row>
    <row r="2787" spans="5:8">
      <c r="E2787" s="140" t="str">
        <f t="shared" si="43"/>
        <v/>
      </c>
      <c r="F2787" s="141" t="str">
        <f>IF(ISERROR(VLOOKUP(A2787,'Cadastro-Estoque'!A:J,1,FALSE)),"",VLOOKUP(A2787,'Cadastro-Estoque'!A:J,4,FALSE))</f>
        <v/>
      </c>
      <c r="G2787" s="141" t="str">
        <f>IF(ISBLANK(A2787),"",IF(ISERROR(VLOOKUP(A2787,'Cadastro-Estoque'!A:J,1,FALSE)),"Produto não cadastrado",VLOOKUP(A2787,'Cadastro-Estoque'!A:J,2,FALSE)))</f>
        <v/>
      </c>
      <c r="H2787" s="141" t="str">
        <f>IF(ISERROR(VLOOKUP(A2787,'Cadastro-Estoque'!A:J,1,FALSE)),"",VLOOKUP(A2787,'Cadastro-Estoque'!A:J,3,FALSE))</f>
        <v/>
      </c>
    </row>
    <row r="2788" spans="5:8">
      <c r="E2788" s="140" t="str">
        <f t="shared" si="43"/>
        <v/>
      </c>
      <c r="F2788" s="141" t="str">
        <f>IF(ISERROR(VLOOKUP(A2788,'Cadastro-Estoque'!A:J,1,FALSE)),"",VLOOKUP(A2788,'Cadastro-Estoque'!A:J,4,FALSE))</f>
        <v/>
      </c>
      <c r="G2788" s="141" t="str">
        <f>IF(ISBLANK(A2788),"",IF(ISERROR(VLOOKUP(A2788,'Cadastro-Estoque'!A:J,1,FALSE)),"Produto não cadastrado",VLOOKUP(A2788,'Cadastro-Estoque'!A:J,2,FALSE)))</f>
        <v/>
      </c>
      <c r="H2788" s="141" t="str">
        <f>IF(ISERROR(VLOOKUP(A2788,'Cadastro-Estoque'!A:J,1,FALSE)),"",VLOOKUP(A2788,'Cadastro-Estoque'!A:J,3,FALSE))</f>
        <v/>
      </c>
    </row>
    <row r="2789" spans="5:8">
      <c r="E2789" s="140" t="str">
        <f t="shared" si="43"/>
        <v/>
      </c>
      <c r="F2789" s="141" t="str">
        <f>IF(ISERROR(VLOOKUP(A2789,'Cadastro-Estoque'!A:J,1,FALSE)),"",VLOOKUP(A2789,'Cadastro-Estoque'!A:J,4,FALSE))</f>
        <v/>
      </c>
      <c r="G2789" s="141" t="str">
        <f>IF(ISBLANK(A2789),"",IF(ISERROR(VLOOKUP(A2789,'Cadastro-Estoque'!A:J,1,FALSE)),"Produto não cadastrado",VLOOKUP(A2789,'Cadastro-Estoque'!A:J,2,FALSE)))</f>
        <v/>
      </c>
      <c r="H2789" s="141" t="str">
        <f>IF(ISERROR(VLOOKUP(A2789,'Cadastro-Estoque'!A:J,1,FALSE)),"",VLOOKUP(A2789,'Cadastro-Estoque'!A:J,3,FALSE))</f>
        <v/>
      </c>
    </row>
    <row r="2790" spans="5:8">
      <c r="E2790" s="140" t="str">
        <f t="shared" si="43"/>
        <v/>
      </c>
      <c r="F2790" s="141" t="str">
        <f>IF(ISERROR(VLOOKUP(A2790,'Cadastro-Estoque'!A:J,1,FALSE)),"",VLOOKUP(A2790,'Cadastro-Estoque'!A:J,4,FALSE))</f>
        <v/>
      </c>
      <c r="G2790" s="141" t="str">
        <f>IF(ISBLANK(A2790),"",IF(ISERROR(VLOOKUP(A2790,'Cadastro-Estoque'!A:J,1,FALSE)),"Produto não cadastrado",VLOOKUP(A2790,'Cadastro-Estoque'!A:J,2,FALSE)))</f>
        <v/>
      </c>
      <c r="H2790" s="141" t="str">
        <f>IF(ISERROR(VLOOKUP(A2790,'Cadastro-Estoque'!A:J,1,FALSE)),"",VLOOKUP(A2790,'Cadastro-Estoque'!A:J,3,FALSE))</f>
        <v/>
      </c>
    </row>
    <row r="2791" spans="5:8">
      <c r="E2791" s="140" t="str">
        <f t="shared" si="43"/>
        <v/>
      </c>
      <c r="F2791" s="141" t="str">
        <f>IF(ISERROR(VLOOKUP(A2791,'Cadastro-Estoque'!A:J,1,FALSE)),"",VLOOKUP(A2791,'Cadastro-Estoque'!A:J,4,FALSE))</f>
        <v/>
      </c>
      <c r="G2791" s="141" t="str">
        <f>IF(ISBLANK(A2791),"",IF(ISERROR(VLOOKUP(A2791,'Cadastro-Estoque'!A:J,1,FALSE)),"Produto não cadastrado",VLOOKUP(A2791,'Cadastro-Estoque'!A:J,2,FALSE)))</f>
        <v/>
      </c>
      <c r="H2791" s="141" t="str">
        <f>IF(ISERROR(VLOOKUP(A2791,'Cadastro-Estoque'!A:J,1,FALSE)),"",VLOOKUP(A2791,'Cadastro-Estoque'!A:J,3,FALSE))</f>
        <v/>
      </c>
    </row>
    <row r="2792" spans="5:8">
      <c r="E2792" s="140" t="str">
        <f t="shared" si="43"/>
        <v/>
      </c>
      <c r="F2792" s="141" t="str">
        <f>IF(ISERROR(VLOOKUP(A2792,'Cadastro-Estoque'!A:J,1,FALSE)),"",VLOOKUP(A2792,'Cadastro-Estoque'!A:J,4,FALSE))</f>
        <v/>
      </c>
      <c r="G2792" s="141" t="str">
        <f>IF(ISBLANK(A2792),"",IF(ISERROR(VLOOKUP(A2792,'Cadastro-Estoque'!A:J,1,FALSE)),"Produto não cadastrado",VLOOKUP(A2792,'Cadastro-Estoque'!A:J,2,FALSE)))</f>
        <v/>
      </c>
      <c r="H2792" s="141" t="str">
        <f>IF(ISERROR(VLOOKUP(A2792,'Cadastro-Estoque'!A:J,1,FALSE)),"",VLOOKUP(A2792,'Cadastro-Estoque'!A:J,3,FALSE))</f>
        <v/>
      </c>
    </row>
    <row r="2793" spans="5:8">
      <c r="E2793" s="140" t="str">
        <f t="shared" si="43"/>
        <v/>
      </c>
      <c r="F2793" s="141" t="str">
        <f>IF(ISERROR(VLOOKUP(A2793,'Cadastro-Estoque'!A:J,1,FALSE)),"",VLOOKUP(A2793,'Cadastro-Estoque'!A:J,4,FALSE))</f>
        <v/>
      </c>
      <c r="G2793" s="141" t="str">
        <f>IF(ISBLANK(A2793),"",IF(ISERROR(VLOOKUP(A2793,'Cadastro-Estoque'!A:J,1,FALSE)),"Produto não cadastrado",VLOOKUP(A2793,'Cadastro-Estoque'!A:J,2,FALSE)))</f>
        <v/>
      </c>
      <c r="H2793" s="141" t="str">
        <f>IF(ISERROR(VLOOKUP(A2793,'Cadastro-Estoque'!A:J,1,FALSE)),"",VLOOKUP(A2793,'Cadastro-Estoque'!A:J,3,FALSE))</f>
        <v/>
      </c>
    </row>
    <row r="2794" spans="5:8">
      <c r="E2794" s="140" t="str">
        <f t="shared" si="43"/>
        <v/>
      </c>
      <c r="F2794" s="141" t="str">
        <f>IF(ISERROR(VLOOKUP(A2794,'Cadastro-Estoque'!A:J,1,FALSE)),"",VLOOKUP(A2794,'Cadastro-Estoque'!A:J,4,FALSE))</f>
        <v/>
      </c>
      <c r="G2794" s="141" t="str">
        <f>IF(ISBLANK(A2794),"",IF(ISERROR(VLOOKUP(A2794,'Cadastro-Estoque'!A:J,1,FALSE)),"Produto não cadastrado",VLOOKUP(A2794,'Cadastro-Estoque'!A:J,2,FALSE)))</f>
        <v/>
      </c>
      <c r="H2794" s="141" t="str">
        <f>IF(ISERROR(VLOOKUP(A2794,'Cadastro-Estoque'!A:J,1,FALSE)),"",VLOOKUP(A2794,'Cadastro-Estoque'!A:J,3,FALSE))</f>
        <v/>
      </c>
    </row>
    <row r="2795" spans="5:8">
      <c r="E2795" s="140" t="str">
        <f t="shared" si="43"/>
        <v/>
      </c>
      <c r="F2795" s="141" t="str">
        <f>IF(ISERROR(VLOOKUP(A2795,'Cadastro-Estoque'!A:J,1,FALSE)),"",VLOOKUP(A2795,'Cadastro-Estoque'!A:J,4,FALSE))</f>
        <v/>
      </c>
      <c r="G2795" s="141" t="str">
        <f>IF(ISBLANK(A2795),"",IF(ISERROR(VLOOKUP(A2795,'Cadastro-Estoque'!A:J,1,FALSE)),"Produto não cadastrado",VLOOKUP(A2795,'Cadastro-Estoque'!A:J,2,FALSE)))</f>
        <v/>
      </c>
      <c r="H2795" s="141" t="str">
        <f>IF(ISERROR(VLOOKUP(A2795,'Cadastro-Estoque'!A:J,1,FALSE)),"",VLOOKUP(A2795,'Cadastro-Estoque'!A:J,3,FALSE))</f>
        <v/>
      </c>
    </row>
    <row r="2796" spans="5:8">
      <c r="E2796" s="140" t="str">
        <f t="shared" si="43"/>
        <v/>
      </c>
      <c r="F2796" s="141" t="str">
        <f>IF(ISERROR(VLOOKUP(A2796,'Cadastro-Estoque'!A:J,1,FALSE)),"",VLOOKUP(A2796,'Cadastro-Estoque'!A:J,4,FALSE))</f>
        <v/>
      </c>
      <c r="G2796" s="141" t="str">
        <f>IF(ISBLANK(A2796),"",IF(ISERROR(VLOOKUP(A2796,'Cadastro-Estoque'!A:J,1,FALSE)),"Produto não cadastrado",VLOOKUP(A2796,'Cadastro-Estoque'!A:J,2,FALSE)))</f>
        <v/>
      </c>
      <c r="H2796" s="141" t="str">
        <f>IF(ISERROR(VLOOKUP(A2796,'Cadastro-Estoque'!A:J,1,FALSE)),"",VLOOKUP(A2796,'Cadastro-Estoque'!A:J,3,FALSE))</f>
        <v/>
      </c>
    </row>
    <row r="2797" spans="5:8">
      <c r="E2797" s="140" t="str">
        <f t="shared" si="43"/>
        <v/>
      </c>
      <c r="F2797" s="141" t="str">
        <f>IF(ISERROR(VLOOKUP(A2797,'Cadastro-Estoque'!A:J,1,FALSE)),"",VLOOKUP(A2797,'Cadastro-Estoque'!A:J,4,FALSE))</f>
        <v/>
      </c>
      <c r="G2797" s="141" t="str">
        <f>IF(ISBLANK(A2797),"",IF(ISERROR(VLOOKUP(A2797,'Cadastro-Estoque'!A:J,1,FALSE)),"Produto não cadastrado",VLOOKUP(A2797,'Cadastro-Estoque'!A:J,2,FALSE)))</f>
        <v/>
      </c>
      <c r="H2797" s="141" t="str">
        <f>IF(ISERROR(VLOOKUP(A2797,'Cadastro-Estoque'!A:J,1,FALSE)),"",VLOOKUP(A2797,'Cadastro-Estoque'!A:J,3,FALSE))</f>
        <v/>
      </c>
    </row>
    <row r="2798" spans="5:8">
      <c r="E2798" s="140" t="str">
        <f t="shared" si="43"/>
        <v/>
      </c>
      <c r="F2798" s="141" t="str">
        <f>IF(ISERROR(VLOOKUP(A2798,'Cadastro-Estoque'!A:J,1,FALSE)),"",VLOOKUP(A2798,'Cadastro-Estoque'!A:J,4,FALSE))</f>
        <v/>
      </c>
      <c r="G2798" s="141" t="str">
        <f>IF(ISBLANK(A2798),"",IF(ISERROR(VLOOKUP(A2798,'Cadastro-Estoque'!A:J,1,FALSE)),"Produto não cadastrado",VLOOKUP(A2798,'Cadastro-Estoque'!A:J,2,FALSE)))</f>
        <v/>
      </c>
      <c r="H2798" s="141" t="str">
        <f>IF(ISERROR(VLOOKUP(A2798,'Cadastro-Estoque'!A:J,1,FALSE)),"",VLOOKUP(A2798,'Cadastro-Estoque'!A:J,3,FALSE))</f>
        <v/>
      </c>
    </row>
    <row r="2799" spans="5:8">
      <c r="E2799" s="140" t="str">
        <f t="shared" si="43"/>
        <v/>
      </c>
      <c r="F2799" s="141" t="str">
        <f>IF(ISERROR(VLOOKUP(A2799,'Cadastro-Estoque'!A:J,1,FALSE)),"",VLOOKUP(A2799,'Cadastro-Estoque'!A:J,4,FALSE))</f>
        <v/>
      </c>
      <c r="G2799" s="141" t="str">
        <f>IF(ISBLANK(A2799),"",IF(ISERROR(VLOOKUP(A2799,'Cadastro-Estoque'!A:J,1,FALSE)),"Produto não cadastrado",VLOOKUP(A2799,'Cadastro-Estoque'!A:J,2,FALSE)))</f>
        <v/>
      </c>
      <c r="H2799" s="141" t="str">
        <f>IF(ISERROR(VLOOKUP(A2799,'Cadastro-Estoque'!A:J,1,FALSE)),"",VLOOKUP(A2799,'Cadastro-Estoque'!A:J,3,FALSE))</f>
        <v/>
      </c>
    </row>
    <row r="2800" spans="5:8">
      <c r="E2800" s="140" t="str">
        <f t="shared" si="43"/>
        <v/>
      </c>
      <c r="F2800" s="141" t="str">
        <f>IF(ISERROR(VLOOKUP(A2800,'Cadastro-Estoque'!A:J,1,FALSE)),"",VLOOKUP(A2800,'Cadastro-Estoque'!A:J,4,FALSE))</f>
        <v/>
      </c>
      <c r="G2800" s="141" t="str">
        <f>IF(ISBLANK(A2800),"",IF(ISERROR(VLOOKUP(A2800,'Cadastro-Estoque'!A:J,1,FALSE)),"Produto não cadastrado",VLOOKUP(A2800,'Cadastro-Estoque'!A:J,2,FALSE)))</f>
        <v/>
      </c>
      <c r="H2800" s="141" t="str">
        <f>IF(ISERROR(VLOOKUP(A2800,'Cadastro-Estoque'!A:J,1,FALSE)),"",VLOOKUP(A2800,'Cadastro-Estoque'!A:J,3,FALSE))</f>
        <v/>
      </c>
    </row>
    <row r="2801" spans="5:8">
      <c r="E2801" s="140" t="str">
        <f t="shared" si="43"/>
        <v/>
      </c>
      <c r="F2801" s="141" t="str">
        <f>IF(ISERROR(VLOOKUP(A2801,'Cadastro-Estoque'!A:J,1,FALSE)),"",VLOOKUP(A2801,'Cadastro-Estoque'!A:J,4,FALSE))</f>
        <v/>
      </c>
      <c r="G2801" s="141" t="str">
        <f>IF(ISBLANK(A2801),"",IF(ISERROR(VLOOKUP(A2801,'Cadastro-Estoque'!A:J,1,FALSE)),"Produto não cadastrado",VLOOKUP(A2801,'Cadastro-Estoque'!A:J,2,FALSE)))</f>
        <v/>
      </c>
      <c r="H2801" s="141" t="str">
        <f>IF(ISERROR(VLOOKUP(A2801,'Cadastro-Estoque'!A:J,1,FALSE)),"",VLOOKUP(A2801,'Cadastro-Estoque'!A:J,3,FALSE))</f>
        <v/>
      </c>
    </row>
    <row r="2802" spans="5:8">
      <c r="E2802" s="140" t="str">
        <f t="shared" si="43"/>
        <v/>
      </c>
      <c r="F2802" s="141" t="str">
        <f>IF(ISERROR(VLOOKUP(A2802,'Cadastro-Estoque'!A:J,1,FALSE)),"",VLOOKUP(A2802,'Cadastro-Estoque'!A:J,4,FALSE))</f>
        <v/>
      </c>
      <c r="G2802" s="141" t="str">
        <f>IF(ISBLANK(A2802),"",IF(ISERROR(VLOOKUP(A2802,'Cadastro-Estoque'!A:J,1,FALSE)),"Produto não cadastrado",VLOOKUP(A2802,'Cadastro-Estoque'!A:J,2,FALSE)))</f>
        <v/>
      </c>
      <c r="H2802" s="141" t="str">
        <f>IF(ISERROR(VLOOKUP(A2802,'Cadastro-Estoque'!A:J,1,FALSE)),"",VLOOKUP(A2802,'Cadastro-Estoque'!A:J,3,FALSE))</f>
        <v/>
      </c>
    </row>
    <row r="2803" spans="5:8">
      <c r="E2803" s="140" t="str">
        <f t="shared" si="43"/>
        <v/>
      </c>
      <c r="F2803" s="141" t="str">
        <f>IF(ISERROR(VLOOKUP(A2803,'Cadastro-Estoque'!A:J,1,FALSE)),"",VLOOKUP(A2803,'Cadastro-Estoque'!A:J,4,FALSE))</f>
        <v/>
      </c>
      <c r="G2803" s="141" t="str">
        <f>IF(ISBLANK(A2803),"",IF(ISERROR(VLOOKUP(A2803,'Cadastro-Estoque'!A:J,1,FALSE)),"Produto não cadastrado",VLOOKUP(A2803,'Cadastro-Estoque'!A:J,2,FALSE)))</f>
        <v/>
      </c>
      <c r="H2803" s="141" t="str">
        <f>IF(ISERROR(VLOOKUP(A2803,'Cadastro-Estoque'!A:J,1,FALSE)),"",VLOOKUP(A2803,'Cadastro-Estoque'!A:J,3,FALSE))</f>
        <v/>
      </c>
    </row>
    <row r="2804" spans="5:8">
      <c r="E2804" s="140" t="str">
        <f t="shared" si="43"/>
        <v/>
      </c>
      <c r="F2804" s="141" t="str">
        <f>IF(ISERROR(VLOOKUP(A2804,'Cadastro-Estoque'!A:J,1,FALSE)),"",VLOOKUP(A2804,'Cadastro-Estoque'!A:J,4,FALSE))</f>
        <v/>
      </c>
      <c r="G2804" s="141" t="str">
        <f>IF(ISBLANK(A2804),"",IF(ISERROR(VLOOKUP(A2804,'Cadastro-Estoque'!A:J,1,FALSE)),"Produto não cadastrado",VLOOKUP(A2804,'Cadastro-Estoque'!A:J,2,FALSE)))</f>
        <v/>
      </c>
      <c r="H2804" s="141" t="str">
        <f>IF(ISERROR(VLOOKUP(A2804,'Cadastro-Estoque'!A:J,1,FALSE)),"",VLOOKUP(A2804,'Cadastro-Estoque'!A:J,3,FALSE))</f>
        <v/>
      </c>
    </row>
    <row r="2805" spans="5:8">
      <c r="E2805" s="140" t="str">
        <f t="shared" si="43"/>
        <v/>
      </c>
      <c r="F2805" s="141" t="str">
        <f>IF(ISERROR(VLOOKUP(A2805,'Cadastro-Estoque'!A:J,1,FALSE)),"",VLOOKUP(A2805,'Cadastro-Estoque'!A:J,4,FALSE))</f>
        <v/>
      </c>
      <c r="G2805" s="141" t="str">
        <f>IF(ISBLANK(A2805),"",IF(ISERROR(VLOOKUP(A2805,'Cadastro-Estoque'!A:J,1,FALSE)),"Produto não cadastrado",VLOOKUP(A2805,'Cadastro-Estoque'!A:J,2,FALSE)))</f>
        <v/>
      </c>
      <c r="H2805" s="141" t="str">
        <f>IF(ISERROR(VLOOKUP(A2805,'Cadastro-Estoque'!A:J,1,FALSE)),"",VLOOKUP(A2805,'Cadastro-Estoque'!A:J,3,FALSE))</f>
        <v/>
      </c>
    </row>
    <row r="2806" spans="5:8">
      <c r="E2806" s="140" t="str">
        <f t="shared" si="43"/>
        <v/>
      </c>
      <c r="F2806" s="141" t="str">
        <f>IF(ISERROR(VLOOKUP(A2806,'Cadastro-Estoque'!A:J,1,FALSE)),"",VLOOKUP(A2806,'Cadastro-Estoque'!A:J,4,FALSE))</f>
        <v/>
      </c>
      <c r="G2806" s="141" t="str">
        <f>IF(ISBLANK(A2806),"",IF(ISERROR(VLOOKUP(A2806,'Cadastro-Estoque'!A:J,1,FALSE)),"Produto não cadastrado",VLOOKUP(A2806,'Cadastro-Estoque'!A:J,2,FALSE)))</f>
        <v/>
      </c>
      <c r="H2806" s="141" t="str">
        <f>IF(ISERROR(VLOOKUP(A2806,'Cadastro-Estoque'!A:J,1,FALSE)),"",VLOOKUP(A2806,'Cadastro-Estoque'!A:J,3,FALSE))</f>
        <v/>
      </c>
    </row>
    <row r="2807" spans="5:8">
      <c r="E2807" s="140" t="str">
        <f t="shared" si="43"/>
        <v/>
      </c>
      <c r="F2807" s="141" t="str">
        <f>IF(ISERROR(VLOOKUP(A2807,'Cadastro-Estoque'!A:J,1,FALSE)),"",VLOOKUP(A2807,'Cadastro-Estoque'!A:J,4,FALSE))</f>
        <v/>
      </c>
      <c r="G2807" s="141" t="str">
        <f>IF(ISBLANK(A2807),"",IF(ISERROR(VLOOKUP(A2807,'Cadastro-Estoque'!A:J,1,FALSE)),"Produto não cadastrado",VLOOKUP(A2807,'Cadastro-Estoque'!A:J,2,FALSE)))</f>
        <v/>
      </c>
      <c r="H2807" s="141" t="str">
        <f>IF(ISERROR(VLOOKUP(A2807,'Cadastro-Estoque'!A:J,1,FALSE)),"",VLOOKUP(A2807,'Cadastro-Estoque'!A:J,3,FALSE))</f>
        <v/>
      </c>
    </row>
    <row r="2808" spans="5:8">
      <c r="E2808" s="140" t="str">
        <f t="shared" si="43"/>
        <v/>
      </c>
      <c r="F2808" s="141" t="str">
        <f>IF(ISERROR(VLOOKUP(A2808,'Cadastro-Estoque'!A:J,1,FALSE)),"",VLOOKUP(A2808,'Cadastro-Estoque'!A:J,4,FALSE))</f>
        <v/>
      </c>
      <c r="G2808" s="141" t="str">
        <f>IF(ISBLANK(A2808),"",IF(ISERROR(VLOOKUP(A2808,'Cadastro-Estoque'!A:J,1,FALSE)),"Produto não cadastrado",VLOOKUP(A2808,'Cadastro-Estoque'!A:J,2,FALSE)))</f>
        <v/>
      </c>
      <c r="H2808" s="141" t="str">
        <f>IF(ISERROR(VLOOKUP(A2808,'Cadastro-Estoque'!A:J,1,FALSE)),"",VLOOKUP(A2808,'Cadastro-Estoque'!A:J,3,FALSE))</f>
        <v/>
      </c>
    </row>
    <row r="2809" spans="5:8">
      <c r="E2809" s="140" t="str">
        <f t="shared" si="43"/>
        <v/>
      </c>
      <c r="F2809" s="141" t="str">
        <f>IF(ISERROR(VLOOKUP(A2809,'Cadastro-Estoque'!A:J,1,FALSE)),"",VLOOKUP(A2809,'Cadastro-Estoque'!A:J,4,FALSE))</f>
        <v/>
      </c>
      <c r="G2809" s="141" t="str">
        <f>IF(ISBLANK(A2809),"",IF(ISERROR(VLOOKUP(A2809,'Cadastro-Estoque'!A:J,1,FALSE)),"Produto não cadastrado",VLOOKUP(A2809,'Cadastro-Estoque'!A:J,2,FALSE)))</f>
        <v/>
      </c>
      <c r="H2809" s="141" t="str">
        <f>IF(ISERROR(VLOOKUP(A2809,'Cadastro-Estoque'!A:J,1,FALSE)),"",VLOOKUP(A2809,'Cadastro-Estoque'!A:J,3,FALSE))</f>
        <v/>
      </c>
    </row>
    <row r="2810" spans="5:8">
      <c r="E2810" s="140" t="str">
        <f t="shared" si="43"/>
        <v/>
      </c>
      <c r="F2810" s="141" t="str">
        <f>IF(ISERROR(VLOOKUP(A2810,'Cadastro-Estoque'!A:J,1,FALSE)),"",VLOOKUP(A2810,'Cadastro-Estoque'!A:J,4,FALSE))</f>
        <v/>
      </c>
      <c r="G2810" s="141" t="str">
        <f>IF(ISBLANK(A2810),"",IF(ISERROR(VLOOKUP(A2810,'Cadastro-Estoque'!A:J,1,FALSE)),"Produto não cadastrado",VLOOKUP(A2810,'Cadastro-Estoque'!A:J,2,FALSE)))</f>
        <v/>
      </c>
      <c r="H2810" s="141" t="str">
        <f>IF(ISERROR(VLOOKUP(A2810,'Cadastro-Estoque'!A:J,1,FALSE)),"",VLOOKUP(A2810,'Cadastro-Estoque'!A:J,3,FALSE))</f>
        <v/>
      </c>
    </row>
    <row r="2811" spans="5:8">
      <c r="E2811" s="140" t="str">
        <f t="shared" si="43"/>
        <v/>
      </c>
      <c r="F2811" s="141" t="str">
        <f>IF(ISERROR(VLOOKUP(A2811,'Cadastro-Estoque'!A:J,1,FALSE)),"",VLOOKUP(A2811,'Cadastro-Estoque'!A:J,4,FALSE))</f>
        <v/>
      </c>
      <c r="G2811" s="141" t="str">
        <f>IF(ISBLANK(A2811),"",IF(ISERROR(VLOOKUP(A2811,'Cadastro-Estoque'!A:J,1,FALSE)),"Produto não cadastrado",VLOOKUP(A2811,'Cadastro-Estoque'!A:J,2,FALSE)))</f>
        <v/>
      </c>
      <c r="H2811" s="141" t="str">
        <f>IF(ISERROR(VLOOKUP(A2811,'Cadastro-Estoque'!A:J,1,FALSE)),"",VLOOKUP(A2811,'Cadastro-Estoque'!A:J,3,FALSE))</f>
        <v/>
      </c>
    </row>
    <row r="2812" spans="5:8">
      <c r="E2812" s="140" t="str">
        <f t="shared" si="43"/>
        <v/>
      </c>
      <c r="F2812" s="141" t="str">
        <f>IF(ISERROR(VLOOKUP(A2812,'Cadastro-Estoque'!A:J,1,FALSE)),"",VLOOKUP(A2812,'Cadastro-Estoque'!A:J,4,FALSE))</f>
        <v/>
      </c>
      <c r="G2812" s="141" t="str">
        <f>IF(ISBLANK(A2812),"",IF(ISERROR(VLOOKUP(A2812,'Cadastro-Estoque'!A:J,1,FALSE)),"Produto não cadastrado",VLOOKUP(A2812,'Cadastro-Estoque'!A:J,2,FALSE)))</f>
        <v/>
      </c>
      <c r="H2812" s="141" t="str">
        <f>IF(ISERROR(VLOOKUP(A2812,'Cadastro-Estoque'!A:J,1,FALSE)),"",VLOOKUP(A2812,'Cadastro-Estoque'!A:J,3,FALSE))</f>
        <v/>
      </c>
    </row>
    <row r="2813" spans="5:8">
      <c r="E2813" s="140" t="str">
        <f t="shared" si="43"/>
        <v/>
      </c>
      <c r="F2813" s="141" t="str">
        <f>IF(ISERROR(VLOOKUP(A2813,'Cadastro-Estoque'!A:J,1,FALSE)),"",VLOOKUP(A2813,'Cadastro-Estoque'!A:J,4,FALSE))</f>
        <v/>
      </c>
      <c r="G2813" s="141" t="str">
        <f>IF(ISBLANK(A2813),"",IF(ISERROR(VLOOKUP(A2813,'Cadastro-Estoque'!A:J,1,FALSE)),"Produto não cadastrado",VLOOKUP(A2813,'Cadastro-Estoque'!A:J,2,FALSE)))</f>
        <v/>
      </c>
      <c r="H2813" s="141" t="str">
        <f>IF(ISERROR(VLOOKUP(A2813,'Cadastro-Estoque'!A:J,1,FALSE)),"",VLOOKUP(A2813,'Cadastro-Estoque'!A:J,3,FALSE))</f>
        <v/>
      </c>
    </row>
    <row r="2814" spans="5:8">
      <c r="E2814" s="140" t="str">
        <f t="shared" si="43"/>
        <v/>
      </c>
      <c r="F2814" s="141" t="str">
        <f>IF(ISERROR(VLOOKUP(A2814,'Cadastro-Estoque'!A:J,1,FALSE)),"",VLOOKUP(A2814,'Cadastro-Estoque'!A:J,4,FALSE))</f>
        <v/>
      </c>
      <c r="G2814" s="141" t="str">
        <f>IF(ISBLANK(A2814),"",IF(ISERROR(VLOOKUP(A2814,'Cadastro-Estoque'!A:J,1,FALSE)),"Produto não cadastrado",VLOOKUP(A2814,'Cadastro-Estoque'!A:J,2,FALSE)))</f>
        <v/>
      </c>
      <c r="H2814" s="141" t="str">
        <f>IF(ISERROR(VLOOKUP(A2814,'Cadastro-Estoque'!A:J,1,FALSE)),"",VLOOKUP(A2814,'Cadastro-Estoque'!A:J,3,FALSE))</f>
        <v/>
      </c>
    </row>
    <row r="2815" spans="5:8">
      <c r="E2815" s="140" t="str">
        <f t="shared" si="43"/>
        <v/>
      </c>
      <c r="F2815" s="141" t="str">
        <f>IF(ISERROR(VLOOKUP(A2815,'Cadastro-Estoque'!A:J,1,FALSE)),"",VLOOKUP(A2815,'Cadastro-Estoque'!A:J,4,FALSE))</f>
        <v/>
      </c>
      <c r="G2815" s="141" t="str">
        <f>IF(ISBLANK(A2815),"",IF(ISERROR(VLOOKUP(A2815,'Cadastro-Estoque'!A:J,1,FALSE)),"Produto não cadastrado",VLOOKUP(A2815,'Cadastro-Estoque'!A:J,2,FALSE)))</f>
        <v/>
      </c>
      <c r="H2815" s="141" t="str">
        <f>IF(ISERROR(VLOOKUP(A2815,'Cadastro-Estoque'!A:J,1,FALSE)),"",VLOOKUP(A2815,'Cadastro-Estoque'!A:J,3,FALSE))</f>
        <v/>
      </c>
    </row>
    <row r="2816" spans="5:8">
      <c r="E2816" s="140" t="str">
        <f t="shared" si="43"/>
        <v/>
      </c>
      <c r="F2816" s="141" t="str">
        <f>IF(ISERROR(VLOOKUP(A2816,'Cadastro-Estoque'!A:J,1,FALSE)),"",VLOOKUP(A2816,'Cadastro-Estoque'!A:J,4,FALSE))</f>
        <v/>
      </c>
      <c r="G2816" s="141" t="str">
        <f>IF(ISBLANK(A2816),"",IF(ISERROR(VLOOKUP(A2816,'Cadastro-Estoque'!A:J,1,FALSE)),"Produto não cadastrado",VLOOKUP(A2816,'Cadastro-Estoque'!A:J,2,FALSE)))</f>
        <v/>
      </c>
      <c r="H2816" s="141" t="str">
        <f>IF(ISERROR(VLOOKUP(A2816,'Cadastro-Estoque'!A:J,1,FALSE)),"",VLOOKUP(A2816,'Cadastro-Estoque'!A:J,3,FALSE))</f>
        <v/>
      </c>
    </row>
    <row r="2817" spans="5:8">
      <c r="E2817" s="140" t="str">
        <f t="shared" si="43"/>
        <v/>
      </c>
      <c r="F2817" s="141" t="str">
        <f>IF(ISERROR(VLOOKUP(A2817,'Cadastro-Estoque'!A:J,1,FALSE)),"",VLOOKUP(A2817,'Cadastro-Estoque'!A:J,4,FALSE))</f>
        <v/>
      </c>
      <c r="G2817" s="141" t="str">
        <f>IF(ISBLANK(A2817),"",IF(ISERROR(VLOOKUP(A2817,'Cadastro-Estoque'!A:J,1,FALSE)),"Produto não cadastrado",VLOOKUP(A2817,'Cadastro-Estoque'!A:J,2,FALSE)))</f>
        <v/>
      </c>
      <c r="H2817" s="141" t="str">
        <f>IF(ISERROR(VLOOKUP(A2817,'Cadastro-Estoque'!A:J,1,FALSE)),"",VLOOKUP(A2817,'Cadastro-Estoque'!A:J,3,FALSE))</f>
        <v/>
      </c>
    </row>
    <row r="2818" spans="5:8">
      <c r="E2818" s="140" t="str">
        <f t="shared" si="43"/>
        <v/>
      </c>
      <c r="F2818" s="141" t="str">
        <f>IF(ISERROR(VLOOKUP(A2818,'Cadastro-Estoque'!A:J,1,FALSE)),"",VLOOKUP(A2818,'Cadastro-Estoque'!A:J,4,FALSE))</f>
        <v/>
      </c>
      <c r="G2818" s="141" t="str">
        <f>IF(ISBLANK(A2818),"",IF(ISERROR(VLOOKUP(A2818,'Cadastro-Estoque'!A:J,1,FALSE)),"Produto não cadastrado",VLOOKUP(A2818,'Cadastro-Estoque'!A:J,2,FALSE)))</f>
        <v/>
      </c>
      <c r="H2818" s="141" t="str">
        <f>IF(ISERROR(VLOOKUP(A2818,'Cadastro-Estoque'!A:J,1,FALSE)),"",VLOOKUP(A2818,'Cadastro-Estoque'!A:J,3,FALSE))</f>
        <v/>
      </c>
    </row>
    <row r="2819" spans="5:8">
      <c r="E2819" s="140" t="str">
        <f t="shared" si="43"/>
        <v/>
      </c>
      <c r="F2819" s="141" t="str">
        <f>IF(ISERROR(VLOOKUP(A2819,'Cadastro-Estoque'!A:J,1,FALSE)),"",VLOOKUP(A2819,'Cadastro-Estoque'!A:J,4,FALSE))</f>
        <v/>
      </c>
      <c r="G2819" s="141" t="str">
        <f>IF(ISBLANK(A2819),"",IF(ISERROR(VLOOKUP(A2819,'Cadastro-Estoque'!A:J,1,FALSE)),"Produto não cadastrado",VLOOKUP(A2819,'Cadastro-Estoque'!A:J,2,FALSE)))</f>
        <v/>
      </c>
      <c r="H2819" s="141" t="str">
        <f>IF(ISERROR(VLOOKUP(A2819,'Cadastro-Estoque'!A:J,1,FALSE)),"",VLOOKUP(A2819,'Cadastro-Estoque'!A:J,3,FALSE))</f>
        <v/>
      </c>
    </row>
    <row r="2820" spans="5:8">
      <c r="E2820" s="140" t="str">
        <f t="shared" ref="E2820:E2883" si="44">IF(ISBLANK(A2820),"",C2820*D2820)</f>
        <v/>
      </c>
      <c r="F2820" s="141" t="str">
        <f>IF(ISERROR(VLOOKUP(A2820,'Cadastro-Estoque'!A:J,1,FALSE)),"",VLOOKUP(A2820,'Cadastro-Estoque'!A:J,4,FALSE))</f>
        <v/>
      </c>
      <c r="G2820" s="141" t="str">
        <f>IF(ISBLANK(A2820),"",IF(ISERROR(VLOOKUP(A2820,'Cadastro-Estoque'!A:J,1,FALSE)),"Produto não cadastrado",VLOOKUP(A2820,'Cadastro-Estoque'!A:J,2,FALSE)))</f>
        <v/>
      </c>
      <c r="H2820" s="141" t="str">
        <f>IF(ISERROR(VLOOKUP(A2820,'Cadastro-Estoque'!A:J,1,FALSE)),"",VLOOKUP(A2820,'Cadastro-Estoque'!A:J,3,FALSE))</f>
        <v/>
      </c>
    </row>
    <row r="2821" spans="5:8">
      <c r="E2821" s="140" t="str">
        <f t="shared" si="44"/>
        <v/>
      </c>
      <c r="F2821" s="141" t="str">
        <f>IF(ISERROR(VLOOKUP(A2821,'Cadastro-Estoque'!A:J,1,FALSE)),"",VLOOKUP(A2821,'Cadastro-Estoque'!A:J,4,FALSE))</f>
        <v/>
      </c>
      <c r="G2821" s="141" t="str">
        <f>IF(ISBLANK(A2821),"",IF(ISERROR(VLOOKUP(A2821,'Cadastro-Estoque'!A:J,1,FALSE)),"Produto não cadastrado",VLOOKUP(A2821,'Cadastro-Estoque'!A:J,2,FALSE)))</f>
        <v/>
      </c>
      <c r="H2821" s="141" t="str">
        <f>IF(ISERROR(VLOOKUP(A2821,'Cadastro-Estoque'!A:J,1,FALSE)),"",VLOOKUP(A2821,'Cadastro-Estoque'!A:J,3,FALSE))</f>
        <v/>
      </c>
    </row>
    <row r="2822" spans="5:8">
      <c r="E2822" s="140" t="str">
        <f t="shared" si="44"/>
        <v/>
      </c>
      <c r="F2822" s="141" t="str">
        <f>IF(ISERROR(VLOOKUP(A2822,'Cadastro-Estoque'!A:J,1,FALSE)),"",VLOOKUP(A2822,'Cadastro-Estoque'!A:J,4,FALSE))</f>
        <v/>
      </c>
      <c r="G2822" s="141" t="str">
        <f>IF(ISBLANK(A2822),"",IF(ISERROR(VLOOKUP(A2822,'Cadastro-Estoque'!A:J,1,FALSE)),"Produto não cadastrado",VLOOKUP(A2822,'Cadastro-Estoque'!A:J,2,FALSE)))</f>
        <v/>
      </c>
      <c r="H2822" s="141" t="str">
        <f>IF(ISERROR(VLOOKUP(A2822,'Cadastro-Estoque'!A:J,1,FALSE)),"",VLOOKUP(A2822,'Cadastro-Estoque'!A:J,3,FALSE))</f>
        <v/>
      </c>
    </row>
    <row r="2823" spans="5:8">
      <c r="E2823" s="140" t="str">
        <f t="shared" si="44"/>
        <v/>
      </c>
      <c r="F2823" s="141" t="str">
        <f>IF(ISERROR(VLOOKUP(A2823,'Cadastro-Estoque'!A:J,1,FALSE)),"",VLOOKUP(A2823,'Cadastro-Estoque'!A:J,4,FALSE))</f>
        <v/>
      </c>
      <c r="G2823" s="141" t="str">
        <f>IF(ISBLANK(A2823),"",IF(ISERROR(VLOOKUP(A2823,'Cadastro-Estoque'!A:J,1,FALSE)),"Produto não cadastrado",VLOOKUP(A2823,'Cadastro-Estoque'!A:J,2,FALSE)))</f>
        <v/>
      </c>
      <c r="H2823" s="141" t="str">
        <f>IF(ISERROR(VLOOKUP(A2823,'Cadastro-Estoque'!A:J,1,FALSE)),"",VLOOKUP(A2823,'Cadastro-Estoque'!A:J,3,FALSE))</f>
        <v/>
      </c>
    </row>
    <row r="2824" spans="5:8">
      <c r="E2824" s="140" t="str">
        <f t="shared" si="44"/>
        <v/>
      </c>
      <c r="F2824" s="141" t="str">
        <f>IF(ISERROR(VLOOKUP(A2824,'Cadastro-Estoque'!A:J,1,FALSE)),"",VLOOKUP(A2824,'Cadastro-Estoque'!A:J,4,FALSE))</f>
        <v/>
      </c>
      <c r="G2824" s="141" t="str">
        <f>IF(ISBLANK(A2824),"",IF(ISERROR(VLOOKUP(A2824,'Cadastro-Estoque'!A:J,1,FALSE)),"Produto não cadastrado",VLOOKUP(A2824,'Cadastro-Estoque'!A:J,2,FALSE)))</f>
        <v/>
      </c>
      <c r="H2824" s="141" t="str">
        <f>IF(ISERROR(VLOOKUP(A2824,'Cadastro-Estoque'!A:J,1,FALSE)),"",VLOOKUP(A2824,'Cadastro-Estoque'!A:J,3,FALSE))</f>
        <v/>
      </c>
    </row>
    <row r="2825" spans="5:8">
      <c r="E2825" s="140" t="str">
        <f t="shared" si="44"/>
        <v/>
      </c>
      <c r="F2825" s="141" t="str">
        <f>IF(ISERROR(VLOOKUP(A2825,'Cadastro-Estoque'!A:J,1,FALSE)),"",VLOOKUP(A2825,'Cadastro-Estoque'!A:J,4,FALSE))</f>
        <v/>
      </c>
      <c r="G2825" s="141" t="str">
        <f>IF(ISBLANK(A2825),"",IF(ISERROR(VLOOKUP(A2825,'Cadastro-Estoque'!A:J,1,FALSE)),"Produto não cadastrado",VLOOKUP(A2825,'Cadastro-Estoque'!A:J,2,FALSE)))</f>
        <v/>
      </c>
      <c r="H2825" s="141" t="str">
        <f>IF(ISERROR(VLOOKUP(A2825,'Cadastro-Estoque'!A:J,1,FALSE)),"",VLOOKUP(A2825,'Cadastro-Estoque'!A:J,3,FALSE))</f>
        <v/>
      </c>
    </row>
    <row r="2826" spans="5:8">
      <c r="E2826" s="140" t="str">
        <f t="shared" si="44"/>
        <v/>
      </c>
      <c r="F2826" s="141" t="str">
        <f>IF(ISERROR(VLOOKUP(A2826,'Cadastro-Estoque'!A:J,1,FALSE)),"",VLOOKUP(A2826,'Cadastro-Estoque'!A:J,4,FALSE))</f>
        <v/>
      </c>
      <c r="G2826" s="141" t="str">
        <f>IF(ISBLANK(A2826),"",IF(ISERROR(VLOOKUP(A2826,'Cadastro-Estoque'!A:J,1,FALSE)),"Produto não cadastrado",VLOOKUP(A2826,'Cadastro-Estoque'!A:J,2,FALSE)))</f>
        <v/>
      </c>
      <c r="H2826" s="141" t="str">
        <f>IF(ISERROR(VLOOKUP(A2826,'Cadastro-Estoque'!A:J,1,FALSE)),"",VLOOKUP(A2826,'Cadastro-Estoque'!A:J,3,FALSE))</f>
        <v/>
      </c>
    </row>
    <row r="2827" spans="5:8">
      <c r="E2827" s="140" t="str">
        <f t="shared" si="44"/>
        <v/>
      </c>
      <c r="F2827" s="141" t="str">
        <f>IF(ISERROR(VLOOKUP(A2827,'Cadastro-Estoque'!A:J,1,FALSE)),"",VLOOKUP(A2827,'Cadastro-Estoque'!A:J,4,FALSE))</f>
        <v/>
      </c>
      <c r="G2827" s="141" t="str">
        <f>IF(ISBLANK(A2827),"",IF(ISERROR(VLOOKUP(A2827,'Cadastro-Estoque'!A:J,1,FALSE)),"Produto não cadastrado",VLOOKUP(A2827,'Cadastro-Estoque'!A:J,2,FALSE)))</f>
        <v/>
      </c>
      <c r="H2827" s="141" t="str">
        <f>IF(ISERROR(VLOOKUP(A2827,'Cadastro-Estoque'!A:J,1,FALSE)),"",VLOOKUP(A2827,'Cadastro-Estoque'!A:J,3,FALSE))</f>
        <v/>
      </c>
    </row>
    <row r="2828" spans="5:8">
      <c r="E2828" s="140" t="str">
        <f t="shared" si="44"/>
        <v/>
      </c>
      <c r="F2828" s="141" t="str">
        <f>IF(ISERROR(VLOOKUP(A2828,'Cadastro-Estoque'!A:J,1,FALSE)),"",VLOOKUP(A2828,'Cadastro-Estoque'!A:J,4,FALSE))</f>
        <v/>
      </c>
      <c r="G2828" s="141" t="str">
        <f>IF(ISBLANK(A2828),"",IF(ISERROR(VLOOKUP(A2828,'Cadastro-Estoque'!A:J,1,FALSE)),"Produto não cadastrado",VLOOKUP(A2828,'Cadastro-Estoque'!A:J,2,FALSE)))</f>
        <v/>
      </c>
      <c r="H2828" s="141" t="str">
        <f>IF(ISERROR(VLOOKUP(A2828,'Cadastro-Estoque'!A:J,1,FALSE)),"",VLOOKUP(A2828,'Cadastro-Estoque'!A:J,3,FALSE))</f>
        <v/>
      </c>
    </row>
    <row r="2829" spans="5:8">
      <c r="E2829" s="140" t="str">
        <f t="shared" si="44"/>
        <v/>
      </c>
      <c r="F2829" s="141" t="str">
        <f>IF(ISERROR(VLOOKUP(A2829,'Cadastro-Estoque'!A:J,1,FALSE)),"",VLOOKUP(A2829,'Cadastro-Estoque'!A:J,4,FALSE))</f>
        <v/>
      </c>
      <c r="G2829" s="141" t="str">
        <f>IF(ISBLANK(A2829),"",IF(ISERROR(VLOOKUP(A2829,'Cadastro-Estoque'!A:J,1,FALSE)),"Produto não cadastrado",VLOOKUP(A2829,'Cadastro-Estoque'!A:J,2,FALSE)))</f>
        <v/>
      </c>
      <c r="H2829" s="141" t="str">
        <f>IF(ISERROR(VLOOKUP(A2829,'Cadastro-Estoque'!A:J,1,FALSE)),"",VLOOKUP(A2829,'Cadastro-Estoque'!A:J,3,FALSE))</f>
        <v/>
      </c>
    </row>
    <row r="2830" spans="5:8">
      <c r="E2830" s="140" t="str">
        <f t="shared" si="44"/>
        <v/>
      </c>
      <c r="F2830" s="141" t="str">
        <f>IF(ISERROR(VLOOKUP(A2830,'Cadastro-Estoque'!A:J,1,FALSE)),"",VLOOKUP(A2830,'Cadastro-Estoque'!A:J,4,FALSE))</f>
        <v/>
      </c>
      <c r="G2830" s="141" t="str">
        <f>IF(ISBLANK(A2830),"",IF(ISERROR(VLOOKUP(A2830,'Cadastro-Estoque'!A:J,1,FALSE)),"Produto não cadastrado",VLOOKUP(A2830,'Cadastro-Estoque'!A:J,2,FALSE)))</f>
        <v/>
      </c>
      <c r="H2830" s="141" t="str">
        <f>IF(ISERROR(VLOOKUP(A2830,'Cadastro-Estoque'!A:J,1,FALSE)),"",VLOOKUP(A2830,'Cadastro-Estoque'!A:J,3,FALSE))</f>
        <v/>
      </c>
    </row>
    <row r="2831" spans="5:8">
      <c r="E2831" s="140" t="str">
        <f t="shared" si="44"/>
        <v/>
      </c>
      <c r="F2831" s="141" t="str">
        <f>IF(ISERROR(VLOOKUP(A2831,'Cadastro-Estoque'!A:J,1,FALSE)),"",VLOOKUP(A2831,'Cadastro-Estoque'!A:J,4,FALSE))</f>
        <v/>
      </c>
      <c r="G2831" s="141" t="str">
        <f>IF(ISBLANK(A2831),"",IF(ISERROR(VLOOKUP(A2831,'Cadastro-Estoque'!A:J,1,FALSE)),"Produto não cadastrado",VLOOKUP(A2831,'Cadastro-Estoque'!A:J,2,FALSE)))</f>
        <v/>
      </c>
      <c r="H2831" s="141" t="str">
        <f>IF(ISERROR(VLOOKUP(A2831,'Cadastro-Estoque'!A:J,1,FALSE)),"",VLOOKUP(A2831,'Cadastro-Estoque'!A:J,3,FALSE))</f>
        <v/>
      </c>
    </row>
    <row r="2832" spans="5:8">
      <c r="E2832" s="140" t="str">
        <f t="shared" si="44"/>
        <v/>
      </c>
      <c r="F2832" s="141" t="str">
        <f>IF(ISERROR(VLOOKUP(A2832,'Cadastro-Estoque'!A:J,1,FALSE)),"",VLOOKUP(A2832,'Cadastro-Estoque'!A:J,4,FALSE))</f>
        <v/>
      </c>
      <c r="G2832" s="141" t="str">
        <f>IF(ISBLANK(A2832),"",IF(ISERROR(VLOOKUP(A2832,'Cadastro-Estoque'!A:J,1,FALSE)),"Produto não cadastrado",VLOOKUP(A2832,'Cadastro-Estoque'!A:J,2,FALSE)))</f>
        <v/>
      </c>
      <c r="H2832" s="141" t="str">
        <f>IF(ISERROR(VLOOKUP(A2832,'Cadastro-Estoque'!A:J,1,FALSE)),"",VLOOKUP(A2832,'Cadastro-Estoque'!A:J,3,FALSE))</f>
        <v/>
      </c>
    </row>
    <row r="2833" spans="5:8">
      <c r="E2833" s="140" t="str">
        <f t="shared" si="44"/>
        <v/>
      </c>
      <c r="F2833" s="141" t="str">
        <f>IF(ISERROR(VLOOKUP(A2833,'Cadastro-Estoque'!A:J,1,FALSE)),"",VLOOKUP(A2833,'Cadastro-Estoque'!A:J,4,FALSE))</f>
        <v/>
      </c>
      <c r="G2833" s="141" t="str">
        <f>IF(ISBLANK(A2833),"",IF(ISERROR(VLOOKUP(A2833,'Cadastro-Estoque'!A:J,1,FALSE)),"Produto não cadastrado",VLOOKUP(A2833,'Cadastro-Estoque'!A:J,2,FALSE)))</f>
        <v/>
      </c>
      <c r="H2833" s="141" t="str">
        <f>IF(ISERROR(VLOOKUP(A2833,'Cadastro-Estoque'!A:J,1,FALSE)),"",VLOOKUP(A2833,'Cadastro-Estoque'!A:J,3,FALSE))</f>
        <v/>
      </c>
    </row>
    <row r="2834" spans="5:8">
      <c r="E2834" s="140" t="str">
        <f t="shared" si="44"/>
        <v/>
      </c>
      <c r="F2834" s="141" t="str">
        <f>IF(ISERROR(VLOOKUP(A2834,'Cadastro-Estoque'!A:J,1,FALSE)),"",VLOOKUP(A2834,'Cadastro-Estoque'!A:J,4,FALSE))</f>
        <v/>
      </c>
      <c r="G2834" s="141" t="str">
        <f>IF(ISBLANK(A2834),"",IF(ISERROR(VLOOKUP(A2834,'Cadastro-Estoque'!A:J,1,FALSE)),"Produto não cadastrado",VLOOKUP(A2834,'Cadastro-Estoque'!A:J,2,FALSE)))</f>
        <v/>
      </c>
      <c r="H2834" s="141" t="str">
        <f>IF(ISERROR(VLOOKUP(A2834,'Cadastro-Estoque'!A:J,1,FALSE)),"",VLOOKUP(A2834,'Cadastro-Estoque'!A:J,3,FALSE))</f>
        <v/>
      </c>
    </row>
    <row r="2835" spans="5:8">
      <c r="E2835" s="140" t="str">
        <f t="shared" si="44"/>
        <v/>
      </c>
      <c r="F2835" s="141" t="str">
        <f>IF(ISERROR(VLOOKUP(A2835,'Cadastro-Estoque'!A:J,1,FALSE)),"",VLOOKUP(A2835,'Cadastro-Estoque'!A:J,4,FALSE))</f>
        <v/>
      </c>
      <c r="G2835" s="141" t="str">
        <f>IF(ISBLANK(A2835),"",IF(ISERROR(VLOOKUP(A2835,'Cadastro-Estoque'!A:J,1,FALSE)),"Produto não cadastrado",VLOOKUP(A2835,'Cadastro-Estoque'!A:J,2,FALSE)))</f>
        <v/>
      </c>
      <c r="H2835" s="141" t="str">
        <f>IF(ISERROR(VLOOKUP(A2835,'Cadastro-Estoque'!A:J,1,FALSE)),"",VLOOKUP(A2835,'Cadastro-Estoque'!A:J,3,FALSE))</f>
        <v/>
      </c>
    </row>
    <row r="2836" spans="5:8">
      <c r="E2836" s="140" t="str">
        <f t="shared" si="44"/>
        <v/>
      </c>
      <c r="F2836" s="141" t="str">
        <f>IF(ISERROR(VLOOKUP(A2836,'Cadastro-Estoque'!A:J,1,FALSE)),"",VLOOKUP(A2836,'Cadastro-Estoque'!A:J,4,FALSE))</f>
        <v/>
      </c>
      <c r="G2836" s="141" t="str">
        <f>IF(ISBLANK(A2836),"",IF(ISERROR(VLOOKUP(A2836,'Cadastro-Estoque'!A:J,1,FALSE)),"Produto não cadastrado",VLOOKUP(A2836,'Cadastro-Estoque'!A:J,2,FALSE)))</f>
        <v/>
      </c>
      <c r="H2836" s="141" t="str">
        <f>IF(ISERROR(VLOOKUP(A2836,'Cadastro-Estoque'!A:J,1,FALSE)),"",VLOOKUP(A2836,'Cadastro-Estoque'!A:J,3,FALSE))</f>
        <v/>
      </c>
    </row>
    <row r="2837" spans="5:8">
      <c r="E2837" s="140" t="str">
        <f t="shared" si="44"/>
        <v/>
      </c>
      <c r="F2837" s="141" t="str">
        <f>IF(ISERROR(VLOOKUP(A2837,'Cadastro-Estoque'!A:J,1,FALSE)),"",VLOOKUP(A2837,'Cadastro-Estoque'!A:J,4,FALSE))</f>
        <v/>
      </c>
      <c r="G2837" s="141" t="str">
        <f>IF(ISBLANK(A2837),"",IF(ISERROR(VLOOKUP(A2837,'Cadastro-Estoque'!A:J,1,FALSE)),"Produto não cadastrado",VLOOKUP(A2837,'Cadastro-Estoque'!A:J,2,FALSE)))</f>
        <v/>
      </c>
      <c r="H2837" s="141" t="str">
        <f>IF(ISERROR(VLOOKUP(A2837,'Cadastro-Estoque'!A:J,1,FALSE)),"",VLOOKUP(A2837,'Cadastro-Estoque'!A:J,3,FALSE))</f>
        <v/>
      </c>
    </row>
    <row r="2838" spans="5:8">
      <c r="E2838" s="140" t="str">
        <f t="shared" si="44"/>
        <v/>
      </c>
      <c r="F2838" s="141" t="str">
        <f>IF(ISERROR(VLOOKUP(A2838,'Cadastro-Estoque'!A:J,1,FALSE)),"",VLOOKUP(A2838,'Cadastro-Estoque'!A:J,4,FALSE))</f>
        <v/>
      </c>
      <c r="G2838" s="141" t="str">
        <f>IF(ISBLANK(A2838),"",IF(ISERROR(VLOOKUP(A2838,'Cadastro-Estoque'!A:J,1,FALSE)),"Produto não cadastrado",VLOOKUP(A2838,'Cadastro-Estoque'!A:J,2,FALSE)))</f>
        <v/>
      </c>
      <c r="H2838" s="141" t="str">
        <f>IF(ISERROR(VLOOKUP(A2838,'Cadastro-Estoque'!A:J,1,FALSE)),"",VLOOKUP(A2838,'Cadastro-Estoque'!A:J,3,FALSE))</f>
        <v/>
      </c>
    </row>
    <row r="2839" spans="5:8">
      <c r="E2839" s="140" t="str">
        <f t="shared" si="44"/>
        <v/>
      </c>
      <c r="F2839" s="141" t="str">
        <f>IF(ISERROR(VLOOKUP(A2839,'Cadastro-Estoque'!A:J,1,FALSE)),"",VLOOKUP(A2839,'Cadastro-Estoque'!A:J,4,FALSE))</f>
        <v/>
      </c>
      <c r="G2839" s="141" t="str">
        <f>IF(ISBLANK(A2839),"",IF(ISERROR(VLOOKUP(A2839,'Cadastro-Estoque'!A:J,1,FALSE)),"Produto não cadastrado",VLOOKUP(A2839,'Cadastro-Estoque'!A:J,2,FALSE)))</f>
        <v/>
      </c>
      <c r="H2839" s="141" t="str">
        <f>IF(ISERROR(VLOOKUP(A2839,'Cadastro-Estoque'!A:J,1,FALSE)),"",VLOOKUP(A2839,'Cadastro-Estoque'!A:J,3,FALSE))</f>
        <v/>
      </c>
    </row>
    <row r="2840" spans="5:8">
      <c r="E2840" s="140" t="str">
        <f t="shared" si="44"/>
        <v/>
      </c>
      <c r="F2840" s="141" t="str">
        <f>IF(ISERROR(VLOOKUP(A2840,'Cadastro-Estoque'!A:J,1,FALSE)),"",VLOOKUP(A2840,'Cadastro-Estoque'!A:J,4,FALSE))</f>
        <v/>
      </c>
      <c r="G2840" s="141" t="str">
        <f>IF(ISBLANK(A2840),"",IF(ISERROR(VLOOKUP(A2840,'Cadastro-Estoque'!A:J,1,FALSE)),"Produto não cadastrado",VLOOKUP(A2840,'Cadastro-Estoque'!A:J,2,FALSE)))</f>
        <v/>
      </c>
      <c r="H2840" s="141" t="str">
        <f>IF(ISERROR(VLOOKUP(A2840,'Cadastro-Estoque'!A:J,1,FALSE)),"",VLOOKUP(A2840,'Cadastro-Estoque'!A:J,3,FALSE))</f>
        <v/>
      </c>
    </row>
    <row r="2841" spans="5:8">
      <c r="E2841" s="140" t="str">
        <f t="shared" si="44"/>
        <v/>
      </c>
      <c r="F2841" s="141" t="str">
        <f>IF(ISERROR(VLOOKUP(A2841,'Cadastro-Estoque'!A:J,1,FALSE)),"",VLOOKUP(A2841,'Cadastro-Estoque'!A:J,4,FALSE))</f>
        <v/>
      </c>
      <c r="G2841" s="141" t="str">
        <f>IF(ISBLANK(A2841),"",IF(ISERROR(VLOOKUP(A2841,'Cadastro-Estoque'!A:J,1,FALSE)),"Produto não cadastrado",VLOOKUP(A2841,'Cadastro-Estoque'!A:J,2,FALSE)))</f>
        <v/>
      </c>
      <c r="H2841" s="141" t="str">
        <f>IF(ISERROR(VLOOKUP(A2841,'Cadastro-Estoque'!A:J,1,FALSE)),"",VLOOKUP(A2841,'Cadastro-Estoque'!A:J,3,FALSE))</f>
        <v/>
      </c>
    </row>
    <row r="2842" spans="5:8">
      <c r="E2842" s="140" t="str">
        <f t="shared" si="44"/>
        <v/>
      </c>
      <c r="F2842" s="141" t="str">
        <f>IF(ISERROR(VLOOKUP(A2842,'Cadastro-Estoque'!A:J,1,FALSE)),"",VLOOKUP(A2842,'Cadastro-Estoque'!A:J,4,FALSE))</f>
        <v/>
      </c>
      <c r="G2842" s="141" t="str">
        <f>IF(ISBLANK(A2842),"",IF(ISERROR(VLOOKUP(A2842,'Cadastro-Estoque'!A:J,1,FALSE)),"Produto não cadastrado",VLOOKUP(A2842,'Cadastro-Estoque'!A:J,2,FALSE)))</f>
        <v/>
      </c>
      <c r="H2842" s="141" t="str">
        <f>IF(ISERROR(VLOOKUP(A2842,'Cadastro-Estoque'!A:J,1,FALSE)),"",VLOOKUP(A2842,'Cadastro-Estoque'!A:J,3,FALSE))</f>
        <v/>
      </c>
    </row>
    <row r="2843" spans="5:8">
      <c r="E2843" s="140" t="str">
        <f t="shared" si="44"/>
        <v/>
      </c>
      <c r="F2843" s="141" t="str">
        <f>IF(ISERROR(VLOOKUP(A2843,'Cadastro-Estoque'!A:J,1,FALSE)),"",VLOOKUP(A2843,'Cadastro-Estoque'!A:J,4,FALSE))</f>
        <v/>
      </c>
      <c r="G2843" s="141" t="str">
        <f>IF(ISBLANK(A2843),"",IF(ISERROR(VLOOKUP(A2843,'Cadastro-Estoque'!A:J,1,FALSE)),"Produto não cadastrado",VLOOKUP(A2843,'Cadastro-Estoque'!A:J,2,FALSE)))</f>
        <v/>
      </c>
      <c r="H2843" s="141" t="str">
        <f>IF(ISERROR(VLOOKUP(A2843,'Cadastro-Estoque'!A:J,1,FALSE)),"",VLOOKUP(A2843,'Cadastro-Estoque'!A:J,3,FALSE))</f>
        <v/>
      </c>
    </row>
    <row r="2844" spans="5:8">
      <c r="E2844" s="140" t="str">
        <f t="shared" si="44"/>
        <v/>
      </c>
      <c r="F2844" s="141" t="str">
        <f>IF(ISERROR(VLOOKUP(A2844,'Cadastro-Estoque'!A:J,1,FALSE)),"",VLOOKUP(A2844,'Cadastro-Estoque'!A:J,4,FALSE))</f>
        <v/>
      </c>
      <c r="G2844" s="141" t="str">
        <f>IF(ISBLANK(A2844),"",IF(ISERROR(VLOOKUP(A2844,'Cadastro-Estoque'!A:J,1,FALSE)),"Produto não cadastrado",VLOOKUP(A2844,'Cadastro-Estoque'!A:J,2,FALSE)))</f>
        <v/>
      </c>
      <c r="H2844" s="141" t="str">
        <f>IF(ISERROR(VLOOKUP(A2844,'Cadastro-Estoque'!A:J,1,FALSE)),"",VLOOKUP(A2844,'Cadastro-Estoque'!A:J,3,FALSE))</f>
        <v/>
      </c>
    </row>
    <row r="2845" spans="5:8">
      <c r="E2845" s="140" t="str">
        <f t="shared" si="44"/>
        <v/>
      </c>
      <c r="F2845" s="141" t="str">
        <f>IF(ISERROR(VLOOKUP(A2845,'Cadastro-Estoque'!A:J,1,FALSE)),"",VLOOKUP(A2845,'Cadastro-Estoque'!A:J,4,FALSE))</f>
        <v/>
      </c>
      <c r="G2845" s="141" t="str">
        <f>IF(ISBLANK(A2845),"",IF(ISERROR(VLOOKUP(A2845,'Cadastro-Estoque'!A:J,1,FALSE)),"Produto não cadastrado",VLOOKUP(A2845,'Cadastro-Estoque'!A:J,2,FALSE)))</f>
        <v/>
      </c>
      <c r="H2845" s="141" t="str">
        <f>IF(ISERROR(VLOOKUP(A2845,'Cadastro-Estoque'!A:J,1,FALSE)),"",VLOOKUP(A2845,'Cadastro-Estoque'!A:J,3,FALSE))</f>
        <v/>
      </c>
    </row>
    <row r="2846" spans="5:8">
      <c r="E2846" s="140" t="str">
        <f t="shared" si="44"/>
        <v/>
      </c>
      <c r="F2846" s="141" t="str">
        <f>IF(ISERROR(VLOOKUP(A2846,'Cadastro-Estoque'!A:J,1,FALSE)),"",VLOOKUP(A2846,'Cadastro-Estoque'!A:J,4,FALSE))</f>
        <v/>
      </c>
      <c r="G2846" s="141" t="str">
        <f>IF(ISBLANK(A2846),"",IF(ISERROR(VLOOKUP(A2846,'Cadastro-Estoque'!A:J,1,FALSE)),"Produto não cadastrado",VLOOKUP(A2846,'Cadastro-Estoque'!A:J,2,FALSE)))</f>
        <v/>
      </c>
      <c r="H2846" s="141" t="str">
        <f>IF(ISERROR(VLOOKUP(A2846,'Cadastro-Estoque'!A:J,1,FALSE)),"",VLOOKUP(A2846,'Cadastro-Estoque'!A:J,3,FALSE))</f>
        <v/>
      </c>
    </row>
    <row r="2847" spans="5:8">
      <c r="E2847" s="140" t="str">
        <f t="shared" si="44"/>
        <v/>
      </c>
      <c r="F2847" s="141" t="str">
        <f>IF(ISERROR(VLOOKUP(A2847,'Cadastro-Estoque'!A:J,1,FALSE)),"",VLOOKUP(A2847,'Cadastro-Estoque'!A:J,4,FALSE))</f>
        <v/>
      </c>
      <c r="G2847" s="141" t="str">
        <f>IF(ISBLANK(A2847),"",IF(ISERROR(VLOOKUP(A2847,'Cadastro-Estoque'!A:J,1,FALSE)),"Produto não cadastrado",VLOOKUP(A2847,'Cadastro-Estoque'!A:J,2,FALSE)))</f>
        <v/>
      </c>
      <c r="H2847" s="141" t="str">
        <f>IF(ISERROR(VLOOKUP(A2847,'Cadastro-Estoque'!A:J,1,FALSE)),"",VLOOKUP(A2847,'Cadastro-Estoque'!A:J,3,FALSE))</f>
        <v/>
      </c>
    </row>
    <row r="2848" spans="5:8">
      <c r="E2848" s="140" t="str">
        <f t="shared" si="44"/>
        <v/>
      </c>
      <c r="F2848" s="141" t="str">
        <f>IF(ISERROR(VLOOKUP(A2848,'Cadastro-Estoque'!A:J,1,FALSE)),"",VLOOKUP(A2848,'Cadastro-Estoque'!A:J,4,FALSE))</f>
        <v/>
      </c>
      <c r="G2848" s="141" t="str">
        <f>IF(ISBLANK(A2848),"",IF(ISERROR(VLOOKUP(A2848,'Cadastro-Estoque'!A:J,1,FALSE)),"Produto não cadastrado",VLOOKUP(A2848,'Cadastro-Estoque'!A:J,2,FALSE)))</f>
        <v/>
      </c>
      <c r="H2848" s="141" t="str">
        <f>IF(ISERROR(VLOOKUP(A2848,'Cadastro-Estoque'!A:J,1,FALSE)),"",VLOOKUP(A2848,'Cadastro-Estoque'!A:J,3,FALSE))</f>
        <v/>
      </c>
    </row>
    <row r="2849" spans="5:8">
      <c r="E2849" s="140" t="str">
        <f t="shared" si="44"/>
        <v/>
      </c>
      <c r="F2849" s="141" t="str">
        <f>IF(ISERROR(VLOOKUP(A2849,'Cadastro-Estoque'!A:J,1,FALSE)),"",VLOOKUP(A2849,'Cadastro-Estoque'!A:J,4,FALSE))</f>
        <v/>
      </c>
      <c r="G2849" s="141" t="str">
        <f>IF(ISBLANK(A2849),"",IF(ISERROR(VLOOKUP(A2849,'Cadastro-Estoque'!A:J,1,FALSE)),"Produto não cadastrado",VLOOKUP(A2849,'Cadastro-Estoque'!A:J,2,FALSE)))</f>
        <v/>
      </c>
      <c r="H2849" s="141" t="str">
        <f>IF(ISERROR(VLOOKUP(A2849,'Cadastro-Estoque'!A:J,1,FALSE)),"",VLOOKUP(A2849,'Cadastro-Estoque'!A:J,3,FALSE))</f>
        <v/>
      </c>
    </row>
    <row r="2850" spans="5:8">
      <c r="E2850" s="140" t="str">
        <f t="shared" si="44"/>
        <v/>
      </c>
      <c r="F2850" s="141" t="str">
        <f>IF(ISERROR(VLOOKUP(A2850,'Cadastro-Estoque'!A:J,1,FALSE)),"",VLOOKUP(A2850,'Cadastro-Estoque'!A:J,4,FALSE))</f>
        <v/>
      </c>
      <c r="G2850" s="141" t="str">
        <f>IF(ISBLANK(A2850),"",IF(ISERROR(VLOOKUP(A2850,'Cadastro-Estoque'!A:J,1,FALSE)),"Produto não cadastrado",VLOOKUP(A2850,'Cadastro-Estoque'!A:J,2,FALSE)))</f>
        <v/>
      </c>
      <c r="H2850" s="141" t="str">
        <f>IF(ISERROR(VLOOKUP(A2850,'Cadastro-Estoque'!A:J,1,FALSE)),"",VLOOKUP(A2850,'Cadastro-Estoque'!A:J,3,FALSE))</f>
        <v/>
      </c>
    </row>
    <row r="2851" spans="5:8">
      <c r="E2851" s="140" t="str">
        <f t="shared" si="44"/>
        <v/>
      </c>
      <c r="F2851" s="141" t="str">
        <f>IF(ISERROR(VLOOKUP(A2851,'Cadastro-Estoque'!A:J,1,FALSE)),"",VLOOKUP(A2851,'Cadastro-Estoque'!A:J,4,FALSE))</f>
        <v/>
      </c>
      <c r="G2851" s="141" t="str">
        <f>IF(ISBLANK(A2851),"",IF(ISERROR(VLOOKUP(A2851,'Cadastro-Estoque'!A:J,1,FALSE)),"Produto não cadastrado",VLOOKUP(A2851,'Cadastro-Estoque'!A:J,2,FALSE)))</f>
        <v/>
      </c>
      <c r="H2851" s="141" t="str">
        <f>IF(ISERROR(VLOOKUP(A2851,'Cadastro-Estoque'!A:J,1,FALSE)),"",VLOOKUP(A2851,'Cadastro-Estoque'!A:J,3,FALSE))</f>
        <v/>
      </c>
    </row>
    <row r="2852" spans="5:8">
      <c r="E2852" s="140" t="str">
        <f t="shared" si="44"/>
        <v/>
      </c>
      <c r="F2852" s="141" t="str">
        <f>IF(ISERROR(VLOOKUP(A2852,'Cadastro-Estoque'!A:J,1,FALSE)),"",VLOOKUP(A2852,'Cadastro-Estoque'!A:J,4,FALSE))</f>
        <v/>
      </c>
      <c r="G2852" s="141" t="str">
        <f>IF(ISBLANK(A2852),"",IF(ISERROR(VLOOKUP(A2852,'Cadastro-Estoque'!A:J,1,FALSE)),"Produto não cadastrado",VLOOKUP(A2852,'Cadastro-Estoque'!A:J,2,FALSE)))</f>
        <v/>
      </c>
      <c r="H2852" s="141" t="str">
        <f>IF(ISERROR(VLOOKUP(A2852,'Cadastro-Estoque'!A:J,1,FALSE)),"",VLOOKUP(A2852,'Cadastro-Estoque'!A:J,3,FALSE))</f>
        <v/>
      </c>
    </row>
    <row r="2853" spans="5:8">
      <c r="E2853" s="140" t="str">
        <f t="shared" si="44"/>
        <v/>
      </c>
      <c r="F2853" s="141" t="str">
        <f>IF(ISERROR(VLOOKUP(A2853,'Cadastro-Estoque'!A:J,1,FALSE)),"",VLOOKUP(A2853,'Cadastro-Estoque'!A:J,4,FALSE))</f>
        <v/>
      </c>
      <c r="G2853" s="141" t="str">
        <f>IF(ISBLANK(A2853),"",IF(ISERROR(VLOOKUP(A2853,'Cadastro-Estoque'!A:J,1,FALSE)),"Produto não cadastrado",VLOOKUP(A2853,'Cadastro-Estoque'!A:J,2,FALSE)))</f>
        <v/>
      </c>
      <c r="H2853" s="141" t="str">
        <f>IF(ISERROR(VLOOKUP(A2853,'Cadastro-Estoque'!A:J,1,FALSE)),"",VLOOKUP(A2853,'Cadastro-Estoque'!A:J,3,FALSE))</f>
        <v/>
      </c>
    </row>
    <row r="2854" spans="5:8">
      <c r="E2854" s="140" t="str">
        <f t="shared" si="44"/>
        <v/>
      </c>
      <c r="F2854" s="141" t="str">
        <f>IF(ISERROR(VLOOKUP(A2854,'Cadastro-Estoque'!A:J,1,FALSE)),"",VLOOKUP(A2854,'Cadastro-Estoque'!A:J,4,FALSE))</f>
        <v/>
      </c>
      <c r="G2854" s="141" t="str">
        <f>IF(ISBLANK(A2854),"",IF(ISERROR(VLOOKUP(A2854,'Cadastro-Estoque'!A:J,1,FALSE)),"Produto não cadastrado",VLOOKUP(A2854,'Cadastro-Estoque'!A:J,2,FALSE)))</f>
        <v/>
      </c>
      <c r="H2854" s="141" t="str">
        <f>IF(ISERROR(VLOOKUP(A2854,'Cadastro-Estoque'!A:J,1,FALSE)),"",VLOOKUP(A2854,'Cadastro-Estoque'!A:J,3,FALSE))</f>
        <v/>
      </c>
    </row>
    <row r="2855" spans="5:8">
      <c r="E2855" s="140" t="str">
        <f t="shared" si="44"/>
        <v/>
      </c>
      <c r="F2855" s="141" t="str">
        <f>IF(ISERROR(VLOOKUP(A2855,'Cadastro-Estoque'!A:J,1,FALSE)),"",VLOOKUP(A2855,'Cadastro-Estoque'!A:J,4,FALSE))</f>
        <v/>
      </c>
      <c r="G2855" s="141" t="str">
        <f>IF(ISBLANK(A2855),"",IF(ISERROR(VLOOKUP(A2855,'Cadastro-Estoque'!A:J,1,FALSE)),"Produto não cadastrado",VLOOKUP(A2855,'Cadastro-Estoque'!A:J,2,FALSE)))</f>
        <v/>
      </c>
      <c r="H2855" s="141" t="str">
        <f>IF(ISERROR(VLOOKUP(A2855,'Cadastro-Estoque'!A:J,1,FALSE)),"",VLOOKUP(A2855,'Cadastro-Estoque'!A:J,3,FALSE))</f>
        <v/>
      </c>
    </row>
    <row r="2856" spans="5:8">
      <c r="E2856" s="140" t="str">
        <f t="shared" si="44"/>
        <v/>
      </c>
      <c r="F2856" s="141" t="str">
        <f>IF(ISERROR(VLOOKUP(A2856,'Cadastro-Estoque'!A:J,1,FALSE)),"",VLOOKUP(A2856,'Cadastro-Estoque'!A:J,4,FALSE))</f>
        <v/>
      </c>
      <c r="G2856" s="141" t="str">
        <f>IF(ISBLANK(A2856),"",IF(ISERROR(VLOOKUP(A2856,'Cadastro-Estoque'!A:J,1,FALSE)),"Produto não cadastrado",VLOOKUP(A2856,'Cadastro-Estoque'!A:J,2,FALSE)))</f>
        <v/>
      </c>
      <c r="H2856" s="141" t="str">
        <f>IF(ISERROR(VLOOKUP(A2856,'Cadastro-Estoque'!A:J,1,FALSE)),"",VLOOKUP(A2856,'Cadastro-Estoque'!A:J,3,FALSE))</f>
        <v/>
      </c>
    </row>
    <row r="2857" spans="5:8">
      <c r="E2857" s="140" t="str">
        <f t="shared" si="44"/>
        <v/>
      </c>
      <c r="F2857" s="141" t="str">
        <f>IF(ISERROR(VLOOKUP(A2857,'Cadastro-Estoque'!A:J,1,FALSE)),"",VLOOKUP(A2857,'Cadastro-Estoque'!A:J,4,FALSE))</f>
        <v/>
      </c>
      <c r="G2857" s="141" t="str">
        <f>IF(ISBLANK(A2857),"",IF(ISERROR(VLOOKUP(A2857,'Cadastro-Estoque'!A:J,1,FALSE)),"Produto não cadastrado",VLOOKUP(A2857,'Cadastro-Estoque'!A:J,2,FALSE)))</f>
        <v/>
      </c>
      <c r="H2857" s="141" t="str">
        <f>IF(ISERROR(VLOOKUP(A2857,'Cadastro-Estoque'!A:J,1,FALSE)),"",VLOOKUP(A2857,'Cadastro-Estoque'!A:J,3,FALSE))</f>
        <v/>
      </c>
    </row>
    <row r="2858" spans="5:8">
      <c r="E2858" s="140" t="str">
        <f t="shared" si="44"/>
        <v/>
      </c>
      <c r="F2858" s="141" t="str">
        <f>IF(ISERROR(VLOOKUP(A2858,'Cadastro-Estoque'!A:J,1,FALSE)),"",VLOOKUP(A2858,'Cadastro-Estoque'!A:J,4,FALSE))</f>
        <v/>
      </c>
      <c r="G2858" s="141" t="str">
        <f>IF(ISBLANK(A2858),"",IF(ISERROR(VLOOKUP(A2858,'Cadastro-Estoque'!A:J,1,FALSE)),"Produto não cadastrado",VLOOKUP(A2858,'Cadastro-Estoque'!A:J,2,FALSE)))</f>
        <v/>
      </c>
      <c r="H2858" s="141" t="str">
        <f>IF(ISERROR(VLOOKUP(A2858,'Cadastro-Estoque'!A:J,1,FALSE)),"",VLOOKUP(A2858,'Cadastro-Estoque'!A:J,3,FALSE))</f>
        <v/>
      </c>
    </row>
    <row r="2859" spans="5:8">
      <c r="E2859" s="140" t="str">
        <f t="shared" si="44"/>
        <v/>
      </c>
      <c r="F2859" s="141" t="str">
        <f>IF(ISERROR(VLOOKUP(A2859,'Cadastro-Estoque'!A:J,1,FALSE)),"",VLOOKUP(A2859,'Cadastro-Estoque'!A:J,4,FALSE))</f>
        <v/>
      </c>
      <c r="G2859" s="141" t="str">
        <f>IF(ISBLANK(A2859),"",IF(ISERROR(VLOOKUP(A2859,'Cadastro-Estoque'!A:J,1,FALSE)),"Produto não cadastrado",VLOOKUP(A2859,'Cadastro-Estoque'!A:J,2,FALSE)))</f>
        <v/>
      </c>
      <c r="H2859" s="141" t="str">
        <f>IF(ISERROR(VLOOKUP(A2859,'Cadastro-Estoque'!A:J,1,FALSE)),"",VLOOKUP(A2859,'Cadastro-Estoque'!A:J,3,FALSE))</f>
        <v/>
      </c>
    </row>
    <row r="2860" spans="5:8">
      <c r="E2860" s="140" t="str">
        <f t="shared" si="44"/>
        <v/>
      </c>
      <c r="F2860" s="141" t="str">
        <f>IF(ISERROR(VLOOKUP(A2860,'Cadastro-Estoque'!A:J,1,FALSE)),"",VLOOKUP(A2860,'Cadastro-Estoque'!A:J,4,FALSE))</f>
        <v/>
      </c>
      <c r="G2860" s="141" t="str">
        <f>IF(ISBLANK(A2860),"",IF(ISERROR(VLOOKUP(A2860,'Cadastro-Estoque'!A:J,1,FALSE)),"Produto não cadastrado",VLOOKUP(A2860,'Cadastro-Estoque'!A:J,2,FALSE)))</f>
        <v/>
      </c>
      <c r="H2860" s="141" t="str">
        <f>IF(ISERROR(VLOOKUP(A2860,'Cadastro-Estoque'!A:J,1,FALSE)),"",VLOOKUP(A2860,'Cadastro-Estoque'!A:J,3,FALSE))</f>
        <v/>
      </c>
    </row>
    <row r="2861" spans="5:8">
      <c r="E2861" s="140" t="str">
        <f t="shared" si="44"/>
        <v/>
      </c>
      <c r="F2861" s="141" t="str">
        <f>IF(ISERROR(VLOOKUP(A2861,'Cadastro-Estoque'!A:J,1,FALSE)),"",VLOOKUP(A2861,'Cadastro-Estoque'!A:J,4,FALSE))</f>
        <v/>
      </c>
      <c r="G2861" s="141" t="str">
        <f>IF(ISBLANK(A2861),"",IF(ISERROR(VLOOKUP(A2861,'Cadastro-Estoque'!A:J,1,FALSE)),"Produto não cadastrado",VLOOKUP(A2861,'Cadastro-Estoque'!A:J,2,FALSE)))</f>
        <v/>
      </c>
      <c r="H2861" s="141" t="str">
        <f>IF(ISERROR(VLOOKUP(A2861,'Cadastro-Estoque'!A:J,1,FALSE)),"",VLOOKUP(A2861,'Cadastro-Estoque'!A:J,3,FALSE))</f>
        <v/>
      </c>
    </row>
    <row r="2862" spans="5:8">
      <c r="E2862" s="140" t="str">
        <f t="shared" si="44"/>
        <v/>
      </c>
      <c r="F2862" s="141" t="str">
        <f>IF(ISERROR(VLOOKUP(A2862,'Cadastro-Estoque'!A:J,1,FALSE)),"",VLOOKUP(A2862,'Cadastro-Estoque'!A:J,4,FALSE))</f>
        <v/>
      </c>
      <c r="G2862" s="141" t="str">
        <f>IF(ISBLANK(A2862),"",IF(ISERROR(VLOOKUP(A2862,'Cadastro-Estoque'!A:J,1,FALSE)),"Produto não cadastrado",VLOOKUP(A2862,'Cadastro-Estoque'!A:J,2,FALSE)))</f>
        <v/>
      </c>
      <c r="H2862" s="141" t="str">
        <f>IF(ISERROR(VLOOKUP(A2862,'Cadastro-Estoque'!A:J,1,FALSE)),"",VLOOKUP(A2862,'Cadastro-Estoque'!A:J,3,FALSE))</f>
        <v/>
      </c>
    </row>
    <row r="2863" spans="5:8">
      <c r="E2863" s="140" t="str">
        <f t="shared" si="44"/>
        <v/>
      </c>
      <c r="F2863" s="141" t="str">
        <f>IF(ISERROR(VLOOKUP(A2863,'Cadastro-Estoque'!A:J,1,FALSE)),"",VLOOKUP(A2863,'Cadastro-Estoque'!A:J,4,FALSE))</f>
        <v/>
      </c>
      <c r="G2863" s="141" t="str">
        <f>IF(ISBLANK(A2863),"",IF(ISERROR(VLOOKUP(A2863,'Cadastro-Estoque'!A:J,1,FALSE)),"Produto não cadastrado",VLOOKUP(A2863,'Cadastro-Estoque'!A:J,2,FALSE)))</f>
        <v/>
      </c>
      <c r="H2863" s="141" t="str">
        <f>IF(ISERROR(VLOOKUP(A2863,'Cadastro-Estoque'!A:J,1,FALSE)),"",VLOOKUP(A2863,'Cadastro-Estoque'!A:J,3,FALSE))</f>
        <v/>
      </c>
    </row>
    <row r="2864" spans="5:8">
      <c r="E2864" s="140" t="str">
        <f t="shared" si="44"/>
        <v/>
      </c>
      <c r="F2864" s="141" t="str">
        <f>IF(ISERROR(VLOOKUP(A2864,'Cadastro-Estoque'!A:J,1,FALSE)),"",VLOOKUP(A2864,'Cadastro-Estoque'!A:J,4,FALSE))</f>
        <v/>
      </c>
      <c r="G2864" s="141" t="str">
        <f>IF(ISBLANK(A2864),"",IF(ISERROR(VLOOKUP(A2864,'Cadastro-Estoque'!A:J,1,FALSE)),"Produto não cadastrado",VLOOKUP(A2864,'Cadastro-Estoque'!A:J,2,FALSE)))</f>
        <v/>
      </c>
      <c r="H2864" s="141" t="str">
        <f>IF(ISERROR(VLOOKUP(A2864,'Cadastro-Estoque'!A:J,1,FALSE)),"",VLOOKUP(A2864,'Cadastro-Estoque'!A:J,3,FALSE))</f>
        <v/>
      </c>
    </row>
    <row r="2865" spans="5:8">
      <c r="E2865" s="140" t="str">
        <f t="shared" si="44"/>
        <v/>
      </c>
      <c r="F2865" s="141" t="str">
        <f>IF(ISERROR(VLOOKUP(A2865,'Cadastro-Estoque'!A:J,1,FALSE)),"",VLOOKUP(A2865,'Cadastro-Estoque'!A:J,4,FALSE))</f>
        <v/>
      </c>
      <c r="G2865" s="141" t="str">
        <f>IF(ISBLANK(A2865),"",IF(ISERROR(VLOOKUP(A2865,'Cadastro-Estoque'!A:J,1,FALSE)),"Produto não cadastrado",VLOOKUP(A2865,'Cadastro-Estoque'!A:J,2,FALSE)))</f>
        <v/>
      </c>
      <c r="H2865" s="141" t="str">
        <f>IF(ISERROR(VLOOKUP(A2865,'Cadastro-Estoque'!A:J,1,FALSE)),"",VLOOKUP(A2865,'Cadastro-Estoque'!A:J,3,FALSE))</f>
        <v/>
      </c>
    </row>
    <row r="2866" spans="5:8">
      <c r="E2866" s="140" t="str">
        <f t="shared" si="44"/>
        <v/>
      </c>
      <c r="F2866" s="141" t="str">
        <f>IF(ISERROR(VLOOKUP(A2866,'Cadastro-Estoque'!A:J,1,FALSE)),"",VLOOKUP(A2866,'Cadastro-Estoque'!A:J,4,FALSE))</f>
        <v/>
      </c>
      <c r="G2866" s="141" t="str">
        <f>IF(ISBLANK(A2866),"",IF(ISERROR(VLOOKUP(A2866,'Cadastro-Estoque'!A:J,1,FALSE)),"Produto não cadastrado",VLOOKUP(A2866,'Cadastro-Estoque'!A:J,2,FALSE)))</f>
        <v/>
      </c>
      <c r="H2866" s="141" t="str">
        <f>IF(ISERROR(VLOOKUP(A2866,'Cadastro-Estoque'!A:J,1,FALSE)),"",VLOOKUP(A2866,'Cadastro-Estoque'!A:J,3,FALSE))</f>
        <v/>
      </c>
    </row>
    <row r="2867" spans="5:8">
      <c r="E2867" s="140" t="str">
        <f t="shared" si="44"/>
        <v/>
      </c>
      <c r="F2867" s="141" t="str">
        <f>IF(ISERROR(VLOOKUP(A2867,'Cadastro-Estoque'!A:J,1,FALSE)),"",VLOOKUP(A2867,'Cadastro-Estoque'!A:J,4,FALSE))</f>
        <v/>
      </c>
      <c r="G2867" s="141" t="str">
        <f>IF(ISBLANK(A2867),"",IF(ISERROR(VLOOKUP(A2867,'Cadastro-Estoque'!A:J,1,FALSE)),"Produto não cadastrado",VLOOKUP(A2867,'Cadastro-Estoque'!A:J,2,FALSE)))</f>
        <v/>
      </c>
      <c r="H2867" s="141" t="str">
        <f>IF(ISERROR(VLOOKUP(A2867,'Cadastro-Estoque'!A:J,1,FALSE)),"",VLOOKUP(A2867,'Cadastro-Estoque'!A:J,3,FALSE))</f>
        <v/>
      </c>
    </row>
    <row r="2868" spans="5:8">
      <c r="E2868" s="140" t="str">
        <f t="shared" si="44"/>
        <v/>
      </c>
      <c r="F2868" s="141" t="str">
        <f>IF(ISERROR(VLOOKUP(A2868,'Cadastro-Estoque'!A:J,1,FALSE)),"",VLOOKUP(A2868,'Cadastro-Estoque'!A:J,4,FALSE))</f>
        <v/>
      </c>
      <c r="G2868" s="141" t="str">
        <f>IF(ISBLANK(A2868),"",IF(ISERROR(VLOOKUP(A2868,'Cadastro-Estoque'!A:J,1,FALSE)),"Produto não cadastrado",VLOOKUP(A2868,'Cadastro-Estoque'!A:J,2,FALSE)))</f>
        <v/>
      </c>
      <c r="H2868" s="141" t="str">
        <f>IF(ISERROR(VLOOKUP(A2868,'Cadastro-Estoque'!A:J,1,FALSE)),"",VLOOKUP(A2868,'Cadastro-Estoque'!A:J,3,FALSE))</f>
        <v/>
      </c>
    </row>
    <row r="2869" spans="5:8">
      <c r="E2869" s="140" t="str">
        <f t="shared" si="44"/>
        <v/>
      </c>
      <c r="F2869" s="141" t="str">
        <f>IF(ISERROR(VLOOKUP(A2869,'Cadastro-Estoque'!A:J,1,FALSE)),"",VLOOKUP(A2869,'Cadastro-Estoque'!A:J,4,FALSE))</f>
        <v/>
      </c>
      <c r="G2869" s="141" t="str">
        <f>IF(ISBLANK(A2869),"",IF(ISERROR(VLOOKUP(A2869,'Cadastro-Estoque'!A:J,1,FALSE)),"Produto não cadastrado",VLOOKUP(A2869,'Cadastro-Estoque'!A:J,2,FALSE)))</f>
        <v/>
      </c>
      <c r="H2869" s="141" t="str">
        <f>IF(ISERROR(VLOOKUP(A2869,'Cadastro-Estoque'!A:J,1,FALSE)),"",VLOOKUP(A2869,'Cadastro-Estoque'!A:J,3,FALSE))</f>
        <v/>
      </c>
    </row>
    <row r="2870" spans="5:8">
      <c r="E2870" s="140" t="str">
        <f t="shared" si="44"/>
        <v/>
      </c>
      <c r="F2870" s="141" t="str">
        <f>IF(ISERROR(VLOOKUP(A2870,'Cadastro-Estoque'!A:J,1,FALSE)),"",VLOOKUP(A2870,'Cadastro-Estoque'!A:J,4,FALSE))</f>
        <v/>
      </c>
      <c r="G2870" s="141" t="str">
        <f>IF(ISBLANK(A2870),"",IF(ISERROR(VLOOKUP(A2870,'Cadastro-Estoque'!A:J,1,FALSE)),"Produto não cadastrado",VLOOKUP(A2870,'Cadastro-Estoque'!A:J,2,FALSE)))</f>
        <v/>
      </c>
      <c r="H2870" s="141" t="str">
        <f>IF(ISERROR(VLOOKUP(A2870,'Cadastro-Estoque'!A:J,1,FALSE)),"",VLOOKUP(A2870,'Cadastro-Estoque'!A:J,3,FALSE))</f>
        <v/>
      </c>
    </row>
    <row r="2871" spans="5:8">
      <c r="E2871" s="140" t="str">
        <f t="shared" si="44"/>
        <v/>
      </c>
      <c r="F2871" s="141" t="str">
        <f>IF(ISERROR(VLOOKUP(A2871,'Cadastro-Estoque'!A:J,1,FALSE)),"",VLOOKUP(A2871,'Cadastro-Estoque'!A:J,4,FALSE))</f>
        <v/>
      </c>
      <c r="G2871" s="141" t="str">
        <f>IF(ISBLANK(A2871),"",IF(ISERROR(VLOOKUP(A2871,'Cadastro-Estoque'!A:J,1,FALSE)),"Produto não cadastrado",VLOOKUP(A2871,'Cadastro-Estoque'!A:J,2,FALSE)))</f>
        <v/>
      </c>
      <c r="H2871" s="141" t="str">
        <f>IF(ISERROR(VLOOKUP(A2871,'Cadastro-Estoque'!A:J,1,FALSE)),"",VLOOKUP(A2871,'Cadastro-Estoque'!A:J,3,FALSE))</f>
        <v/>
      </c>
    </row>
    <row r="2872" spans="5:8">
      <c r="E2872" s="140" t="str">
        <f t="shared" si="44"/>
        <v/>
      </c>
      <c r="F2872" s="141" t="str">
        <f>IF(ISERROR(VLOOKUP(A2872,'Cadastro-Estoque'!A:J,1,FALSE)),"",VLOOKUP(A2872,'Cadastro-Estoque'!A:J,4,FALSE))</f>
        <v/>
      </c>
      <c r="G2872" s="141" t="str">
        <f>IF(ISBLANK(A2872),"",IF(ISERROR(VLOOKUP(A2872,'Cadastro-Estoque'!A:J,1,FALSE)),"Produto não cadastrado",VLOOKUP(A2872,'Cadastro-Estoque'!A:J,2,FALSE)))</f>
        <v/>
      </c>
      <c r="H2872" s="141" t="str">
        <f>IF(ISERROR(VLOOKUP(A2872,'Cadastro-Estoque'!A:J,1,FALSE)),"",VLOOKUP(A2872,'Cadastro-Estoque'!A:J,3,FALSE))</f>
        <v/>
      </c>
    </row>
    <row r="2873" spans="5:8">
      <c r="E2873" s="140" t="str">
        <f t="shared" si="44"/>
        <v/>
      </c>
      <c r="F2873" s="141" t="str">
        <f>IF(ISERROR(VLOOKUP(A2873,'Cadastro-Estoque'!A:J,1,FALSE)),"",VLOOKUP(A2873,'Cadastro-Estoque'!A:J,4,FALSE))</f>
        <v/>
      </c>
      <c r="G2873" s="141" t="str">
        <f>IF(ISBLANK(A2873),"",IF(ISERROR(VLOOKUP(A2873,'Cadastro-Estoque'!A:J,1,FALSE)),"Produto não cadastrado",VLOOKUP(A2873,'Cadastro-Estoque'!A:J,2,FALSE)))</f>
        <v/>
      </c>
      <c r="H2873" s="141" t="str">
        <f>IF(ISERROR(VLOOKUP(A2873,'Cadastro-Estoque'!A:J,1,FALSE)),"",VLOOKUP(A2873,'Cadastro-Estoque'!A:J,3,FALSE))</f>
        <v/>
      </c>
    </row>
    <row r="2874" spans="5:8">
      <c r="E2874" s="140" t="str">
        <f t="shared" si="44"/>
        <v/>
      </c>
      <c r="F2874" s="141" t="str">
        <f>IF(ISERROR(VLOOKUP(A2874,'Cadastro-Estoque'!A:J,1,FALSE)),"",VLOOKUP(A2874,'Cadastro-Estoque'!A:J,4,FALSE))</f>
        <v/>
      </c>
      <c r="G2874" s="141" t="str">
        <f>IF(ISBLANK(A2874),"",IF(ISERROR(VLOOKUP(A2874,'Cadastro-Estoque'!A:J,1,FALSE)),"Produto não cadastrado",VLOOKUP(A2874,'Cadastro-Estoque'!A:J,2,FALSE)))</f>
        <v/>
      </c>
      <c r="H2874" s="141" t="str">
        <f>IF(ISERROR(VLOOKUP(A2874,'Cadastro-Estoque'!A:J,1,FALSE)),"",VLOOKUP(A2874,'Cadastro-Estoque'!A:J,3,FALSE))</f>
        <v/>
      </c>
    </row>
    <row r="2875" spans="5:8">
      <c r="E2875" s="140" t="str">
        <f t="shared" si="44"/>
        <v/>
      </c>
      <c r="F2875" s="141" t="str">
        <f>IF(ISERROR(VLOOKUP(A2875,'Cadastro-Estoque'!A:J,1,FALSE)),"",VLOOKUP(A2875,'Cadastro-Estoque'!A:J,4,FALSE))</f>
        <v/>
      </c>
      <c r="G2875" s="141" t="str">
        <f>IF(ISBLANK(A2875),"",IF(ISERROR(VLOOKUP(A2875,'Cadastro-Estoque'!A:J,1,FALSE)),"Produto não cadastrado",VLOOKUP(A2875,'Cadastro-Estoque'!A:J,2,FALSE)))</f>
        <v/>
      </c>
      <c r="H2875" s="141" t="str">
        <f>IF(ISERROR(VLOOKUP(A2875,'Cadastro-Estoque'!A:J,1,FALSE)),"",VLOOKUP(A2875,'Cadastro-Estoque'!A:J,3,FALSE))</f>
        <v/>
      </c>
    </row>
    <row r="2876" spans="5:8">
      <c r="E2876" s="140" t="str">
        <f t="shared" si="44"/>
        <v/>
      </c>
      <c r="F2876" s="141" t="str">
        <f>IF(ISERROR(VLOOKUP(A2876,'Cadastro-Estoque'!A:J,1,FALSE)),"",VLOOKUP(A2876,'Cadastro-Estoque'!A:J,4,FALSE))</f>
        <v/>
      </c>
      <c r="G2876" s="141" t="str">
        <f>IF(ISBLANK(A2876),"",IF(ISERROR(VLOOKUP(A2876,'Cadastro-Estoque'!A:J,1,FALSE)),"Produto não cadastrado",VLOOKUP(A2876,'Cadastro-Estoque'!A:J,2,FALSE)))</f>
        <v/>
      </c>
      <c r="H2876" s="141" t="str">
        <f>IF(ISERROR(VLOOKUP(A2876,'Cadastro-Estoque'!A:J,1,FALSE)),"",VLOOKUP(A2876,'Cadastro-Estoque'!A:J,3,FALSE))</f>
        <v/>
      </c>
    </row>
    <row r="2877" spans="5:8">
      <c r="E2877" s="140" t="str">
        <f t="shared" si="44"/>
        <v/>
      </c>
      <c r="F2877" s="141" t="str">
        <f>IF(ISERROR(VLOOKUP(A2877,'Cadastro-Estoque'!A:J,1,FALSE)),"",VLOOKUP(A2877,'Cadastro-Estoque'!A:J,4,FALSE))</f>
        <v/>
      </c>
      <c r="G2877" s="141" t="str">
        <f>IF(ISBLANK(A2877),"",IF(ISERROR(VLOOKUP(A2877,'Cadastro-Estoque'!A:J,1,FALSE)),"Produto não cadastrado",VLOOKUP(A2877,'Cadastro-Estoque'!A:J,2,FALSE)))</f>
        <v/>
      </c>
      <c r="H2877" s="141" t="str">
        <f>IF(ISERROR(VLOOKUP(A2877,'Cadastro-Estoque'!A:J,1,FALSE)),"",VLOOKUP(A2877,'Cadastro-Estoque'!A:J,3,FALSE))</f>
        <v/>
      </c>
    </row>
    <row r="2878" spans="5:8">
      <c r="E2878" s="140" t="str">
        <f t="shared" si="44"/>
        <v/>
      </c>
      <c r="F2878" s="141" t="str">
        <f>IF(ISERROR(VLOOKUP(A2878,'Cadastro-Estoque'!A:J,1,FALSE)),"",VLOOKUP(A2878,'Cadastro-Estoque'!A:J,4,FALSE))</f>
        <v/>
      </c>
      <c r="G2878" s="141" t="str">
        <f>IF(ISBLANK(A2878),"",IF(ISERROR(VLOOKUP(A2878,'Cadastro-Estoque'!A:J,1,FALSE)),"Produto não cadastrado",VLOOKUP(A2878,'Cadastro-Estoque'!A:J,2,FALSE)))</f>
        <v/>
      </c>
      <c r="H2878" s="141" t="str">
        <f>IF(ISERROR(VLOOKUP(A2878,'Cadastro-Estoque'!A:J,1,FALSE)),"",VLOOKUP(A2878,'Cadastro-Estoque'!A:J,3,FALSE))</f>
        <v/>
      </c>
    </row>
    <row r="2879" spans="5:8">
      <c r="E2879" s="140" t="str">
        <f t="shared" si="44"/>
        <v/>
      </c>
      <c r="F2879" s="141" t="str">
        <f>IF(ISERROR(VLOOKUP(A2879,'Cadastro-Estoque'!A:J,1,FALSE)),"",VLOOKUP(A2879,'Cadastro-Estoque'!A:J,4,FALSE))</f>
        <v/>
      </c>
      <c r="G2879" s="141" t="str">
        <f>IF(ISBLANK(A2879),"",IF(ISERROR(VLOOKUP(A2879,'Cadastro-Estoque'!A:J,1,FALSE)),"Produto não cadastrado",VLOOKUP(A2879,'Cadastro-Estoque'!A:J,2,FALSE)))</f>
        <v/>
      </c>
      <c r="H2879" s="141" t="str">
        <f>IF(ISERROR(VLOOKUP(A2879,'Cadastro-Estoque'!A:J,1,FALSE)),"",VLOOKUP(A2879,'Cadastro-Estoque'!A:J,3,FALSE))</f>
        <v/>
      </c>
    </row>
    <row r="2880" spans="5:8">
      <c r="E2880" s="140" t="str">
        <f t="shared" si="44"/>
        <v/>
      </c>
      <c r="F2880" s="141" t="str">
        <f>IF(ISERROR(VLOOKUP(A2880,'Cadastro-Estoque'!A:J,1,FALSE)),"",VLOOKUP(A2880,'Cadastro-Estoque'!A:J,4,FALSE))</f>
        <v/>
      </c>
      <c r="G2880" s="141" t="str">
        <f>IF(ISBLANK(A2880),"",IF(ISERROR(VLOOKUP(A2880,'Cadastro-Estoque'!A:J,1,FALSE)),"Produto não cadastrado",VLOOKUP(A2880,'Cadastro-Estoque'!A:J,2,FALSE)))</f>
        <v/>
      </c>
      <c r="H2880" s="141" t="str">
        <f>IF(ISERROR(VLOOKUP(A2880,'Cadastro-Estoque'!A:J,1,FALSE)),"",VLOOKUP(A2880,'Cadastro-Estoque'!A:J,3,FALSE))</f>
        <v/>
      </c>
    </row>
    <row r="2881" spans="5:8">
      <c r="E2881" s="140" t="str">
        <f t="shared" si="44"/>
        <v/>
      </c>
      <c r="F2881" s="141" t="str">
        <f>IF(ISERROR(VLOOKUP(A2881,'Cadastro-Estoque'!A:J,1,FALSE)),"",VLOOKUP(A2881,'Cadastro-Estoque'!A:J,4,FALSE))</f>
        <v/>
      </c>
      <c r="G2881" s="141" t="str">
        <f>IF(ISBLANK(A2881),"",IF(ISERROR(VLOOKUP(A2881,'Cadastro-Estoque'!A:J,1,FALSE)),"Produto não cadastrado",VLOOKUP(A2881,'Cadastro-Estoque'!A:J,2,FALSE)))</f>
        <v/>
      </c>
      <c r="H2881" s="141" t="str">
        <f>IF(ISERROR(VLOOKUP(A2881,'Cadastro-Estoque'!A:J,1,FALSE)),"",VLOOKUP(A2881,'Cadastro-Estoque'!A:J,3,FALSE))</f>
        <v/>
      </c>
    </row>
    <row r="2882" spans="5:8">
      <c r="E2882" s="140" t="str">
        <f t="shared" si="44"/>
        <v/>
      </c>
      <c r="F2882" s="141" t="str">
        <f>IF(ISERROR(VLOOKUP(A2882,'Cadastro-Estoque'!A:J,1,FALSE)),"",VLOOKUP(A2882,'Cadastro-Estoque'!A:J,4,FALSE))</f>
        <v/>
      </c>
      <c r="G2882" s="141" t="str">
        <f>IF(ISBLANK(A2882),"",IF(ISERROR(VLOOKUP(A2882,'Cadastro-Estoque'!A:J,1,FALSE)),"Produto não cadastrado",VLOOKUP(A2882,'Cadastro-Estoque'!A:J,2,FALSE)))</f>
        <v/>
      </c>
      <c r="H2882" s="141" t="str">
        <f>IF(ISERROR(VLOOKUP(A2882,'Cadastro-Estoque'!A:J,1,FALSE)),"",VLOOKUP(A2882,'Cadastro-Estoque'!A:J,3,FALSE))</f>
        <v/>
      </c>
    </row>
    <row r="2883" spans="5:8">
      <c r="E2883" s="140" t="str">
        <f t="shared" si="44"/>
        <v/>
      </c>
      <c r="F2883" s="141" t="str">
        <f>IF(ISERROR(VLOOKUP(A2883,'Cadastro-Estoque'!A:J,1,FALSE)),"",VLOOKUP(A2883,'Cadastro-Estoque'!A:J,4,FALSE))</f>
        <v/>
      </c>
      <c r="G2883" s="141" t="str">
        <f>IF(ISBLANK(A2883),"",IF(ISERROR(VLOOKUP(A2883,'Cadastro-Estoque'!A:J,1,FALSE)),"Produto não cadastrado",VLOOKUP(A2883,'Cadastro-Estoque'!A:J,2,FALSE)))</f>
        <v/>
      </c>
      <c r="H2883" s="141" t="str">
        <f>IF(ISERROR(VLOOKUP(A2883,'Cadastro-Estoque'!A:J,1,FALSE)),"",VLOOKUP(A2883,'Cadastro-Estoque'!A:J,3,FALSE))</f>
        <v/>
      </c>
    </row>
    <row r="2884" spans="5:8">
      <c r="E2884" s="140" t="str">
        <f t="shared" ref="E2884:E2947" si="45">IF(ISBLANK(A2884),"",C2884*D2884)</f>
        <v/>
      </c>
      <c r="F2884" s="141" t="str">
        <f>IF(ISERROR(VLOOKUP(A2884,'Cadastro-Estoque'!A:J,1,FALSE)),"",VLOOKUP(A2884,'Cadastro-Estoque'!A:J,4,FALSE))</f>
        <v/>
      </c>
      <c r="G2884" s="141" t="str">
        <f>IF(ISBLANK(A2884),"",IF(ISERROR(VLOOKUP(A2884,'Cadastro-Estoque'!A:J,1,FALSE)),"Produto não cadastrado",VLOOKUP(A2884,'Cadastro-Estoque'!A:J,2,FALSE)))</f>
        <v/>
      </c>
      <c r="H2884" s="141" t="str">
        <f>IF(ISERROR(VLOOKUP(A2884,'Cadastro-Estoque'!A:J,1,FALSE)),"",VLOOKUP(A2884,'Cadastro-Estoque'!A:J,3,FALSE))</f>
        <v/>
      </c>
    </row>
    <row r="2885" spans="5:8">
      <c r="E2885" s="140" t="str">
        <f t="shared" si="45"/>
        <v/>
      </c>
      <c r="F2885" s="141" t="str">
        <f>IF(ISERROR(VLOOKUP(A2885,'Cadastro-Estoque'!A:J,1,FALSE)),"",VLOOKUP(A2885,'Cadastro-Estoque'!A:J,4,FALSE))</f>
        <v/>
      </c>
      <c r="G2885" s="141" t="str">
        <f>IF(ISBLANK(A2885),"",IF(ISERROR(VLOOKUP(A2885,'Cadastro-Estoque'!A:J,1,FALSE)),"Produto não cadastrado",VLOOKUP(A2885,'Cadastro-Estoque'!A:J,2,FALSE)))</f>
        <v/>
      </c>
      <c r="H2885" s="141" t="str">
        <f>IF(ISERROR(VLOOKUP(A2885,'Cadastro-Estoque'!A:J,1,FALSE)),"",VLOOKUP(A2885,'Cadastro-Estoque'!A:J,3,FALSE))</f>
        <v/>
      </c>
    </row>
    <row r="2886" spans="5:8">
      <c r="E2886" s="140" t="str">
        <f t="shared" si="45"/>
        <v/>
      </c>
      <c r="F2886" s="141" t="str">
        <f>IF(ISERROR(VLOOKUP(A2886,'Cadastro-Estoque'!A:J,1,FALSE)),"",VLOOKUP(A2886,'Cadastro-Estoque'!A:J,4,FALSE))</f>
        <v/>
      </c>
      <c r="G2886" s="141" t="str">
        <f>IF(ISBLANK(A2886),"",IF(ISERROR(VLOOKUP(A2886,'Cadastro-Estoque'!A:J,1,FALSE)),"Produto não cadastrado",VLOOKUP(A2886,'Cadastro-Estoque'!A:J,2,FALSE)))</f>
        <v/>
      </c>
      <c r="H2886" s="141" t="str">
        <f>IF(ISERROR(VLOOKUP(A2886,'Cadastro-Estoque'!A:J,1,FALSE)),"",VLOOKUP(A2886,'Cadastro-Estoque'!A:J,3,FALSE))</f>
        <v/>
      </c>
    </row>
    <row r="2887" spans="5:8">
      <c r="E2887" s="140" t="str">
        <f t="shared" si="45"/>
        <v/>
      </c>
      <c r="F2887" s="141" t="str">
        <f>IF(ISERROR(VLOOKUP(A2887,'Cadastro-Estoque'!A:J,1,FALSE)),"",VLOOKUP(A2887,'Cadastro-Estoque'!A:J,4,FALSE))</f>
        <v/>
      </c>
      <c r="G2887" s="141" t="str">
        <f>IF(ISBLANK(A2887),"",IF(ISERROR(VLOOKUP(A2887,'Cadastro-Estoque'!A:J,1,FALSE)),"Produto não cadastrado",VLOOKUP(A2887,'Cadastro-Estoque'!A:J,2,FALSE)))</f>
        <v/>
      </c>
      <c r="H2887" s="141" t="str">
        <f>IF(ISERROR(VLOOKUP(A2887,'Cadastro-Estoque'!A:J,1,FALSE)),"",VLOOKUP(A2887,'Cadastro-Estoque'!A:J,3,FALSE))</f>
        <v/>
      </c>
    </row>
    <row r="2888" spans="5:8">
      <c r="E2888" s="140" t="str">
        <f t="shared" si="45"/>
        <v/>
      </c>
      <c r="F2888" s="141" t="str">
        <f>IF(ISERROR(VLOOKUP(A2888,'Cadastro-Estoque'!A:J,1,FALSE)),"",VLOOKUP(A2888,'Cadastro-Estoque'!A:J,4,FALSE))</f>
        <v/>
      </c>
      <c r="G2888" s="141" t="str">
        <f>IF(ISBLANK(A2888),"",IF(ISERROR(VLOOKUP(A2888,'Cadastro-Estoque'!A:J,1,FALSE)),"Produto não cadastrado",VLOOKUP(A2888,'Cadastro-Estoque'!A:J,2,FALSE)))</f>
        <v/>
      </c>
      <c r="H2888" s="141" t="str">
        <f>IF(ISERROR(VLOOKUP(A2888,'Cadastro-Estoque'!A:J,1,FALSE)),"",VLOOKUP(A2888,'Cadastro-Estoque'!A:J,3,FALSE))</f>
        <v/>
      </c>
    </row>
    <row r="2889" spans="5:8">
      <c r="E2889" s="140" t="str">
        <f t="shared" si="45"/>
        <v/>
      </c>
      <c r="F2889" s="141" t="str">
        <f>IF(ISERROR(VLOOKUP(A2889,'Cadastro-Estoque'!A:J,1,FALSE)),"",VLOOKUP(A2889,'Cadastro-Estoque'!A:J,4,FALSE))</f>
        <v/>
      </c>
      <c r="G2889" s="141" t="str">
        <f>IF(ISBLANK(A2889),"",IF(ISERROR(VLOOKUP(A2889,'Cadastro-Estoque'!A:J,1,FALSE)),"Produto não cadastrado",VLOOKUP(A2889,'Cadastro-Estoque'!A:J,2,FALSE)))</f>
        <v/>
      </c>
      <c r="H2889" s="141" t="str">
        <f>IF(ISERROR(VLOOKUP(A2889,'Cadastro-Estoque'!A:J,1,FALSE)),"",VLOOKUP(A2889,'Cadastro-Estoque'!A:J,3,FALSE))</f>
        <v/>
      </c>
    </row>
    <row r="2890" spans="5:8">
      <c r="E2890" s="140" t="str">
        <f t="shared" si="45"/>
        <v/>
      </c>
      <c r="F2890" s="141" t="str">
        <f>IF(ISERROR(VLOOKUP(A2890,'Cadastro-Estoque'!A:J,1,FALSE)),"",VLOOKUP(A2890,'Cadastro-Estoque'!A:J,4,FALSE))</f>
        <v/>
      </c>
      <c r="G2890" s="141" t="str">
        <f>IF(ISBLANK(A2890),"",IF(ISERROR(VLOOKUP(A2890,'Cadastro-Estoque'!A:J,1,FALSE)),"Produto não cadastrado",VLOOKUP(A2890,'Cadastro-Estoque'!A:J,2,FALSE)))</f>
        <v/>
      </c>
      <c r="H2890" s="141" t="str">
        <f>IF(ISERROR(VLOOKUP(A2890,'Cadastro-Estoque'!A:J,1,FALSE)),"",VLOOKUP(A2890,'Cadastro-Estoque'!A:J,3,FALSE))</f>
        <v/>
      </c>
    </row>
    <row r="2891" spans="5:8">
      <c r="E2891" s="140" t="str">
        <f t="shared" si="45"/>
        <v/>
      </c>
      <c r="F2891" s="141" t="str">
        <f>IF(ISERROR(VLOOKUP(A2891,'Cadastro-Estoque'!A:J,1,FALSE)),"",VLOOKUP(A2891,'Cadastro-Estoque'!A:J,4,FALSE))</f>
        <v/>
      </c>
      <c r="G2891" s="141" t="str">
        <f>IF(ISBLANK(A2891),"",IF(ISERROR(VLOOKUP(A2891,'Cadastro-Estoque'!A:J,1,FALSE)),"Produto não cadastrado",VLOOKUP(A2891,'Cadastro-Estoque'!A:J,2,FALSE)))</f>
        <v/>
      </c>
      <c r="H2891" s="141" t="str">
        <f>IF(ISERROR(VLOOKUP(A2891,'Cadastro-Estoque'!A:J,1,FALSE)),"",VLOOKUP(A2891,'Cadastro-Estoque'!A:J,3,FALSE))</f>
        <v/>
      </c>
    </row>
    <row r="2892" spans="5:8">
      <c r="E2892" s="140" t="str">
        <f t="shared" si="45"/>
        <v/>
      </c>
      <c r="F2892" s="141" t="str">
        <f>IF(ISERROR(VLOOKUP(A2892,'Cadastro-Estoque'!A:J,1,FALSE)),"",VLOOKUP(A2892,'Cadastro-Estoque'!A:J,4,FALSE))</f>
        <v/>
      </c>
      <c r="G2892" s="141" t="str">
        <f>IF(ISBLANK(A2892),"",IF(ISERROR(VLOOKUP(A2892,'Cadastro-Estoque'!A:J,1,FALSE)),"Produto não cadastrado",VLOOKUP(A2892,'Cadastro-Estoque'!A:J,2,FALSE)))</f>
        <v/>
      </c>
      <c r="H2892" s="141" t="str">
        <f>IF(ISERROR(VLOOKUP(A2892,'Cadastro-Estoque'!A:J,1,FALSE)),"",VLOOKUP(A2892,'Cadastro-Estoque'!A:J,3,FALSE))</f>
        <v/>
      </c>
    </row>
    <row r="2893" spans="5:8">
      <c r="E2893" s="140" t="str">
        <f t="shared" si="45"/>
        <v/>
      </c>
      <c r="F2893" s="141" t="str">
        <f>IF(ISERROR(VLOOKUP(A2893,'Cadastro-Estoque'!A:J,1,FALSE)),"",VLOOKUP(A2893,'Cadastro-Estoque'!A:J,4,FALSE))</f>
        <v/>
      </c>
      <c r="G2893" s="141" t="str">
        <f>IF(ISBLANK(A2893),"",IF(ISERROR(VLOOKUP(A2893,'Cadastro-Estoque'!A:J,1,FALSE)),"Produto não cadastrado",VLOOKUP(A2893,'Cadastro-Estoque'!A:J,2,FALSE)))</f>
        <v/>
      </c>
      <c r="H2893" s="141" t="str">
        <f>IF(ISERROR(VLOOKUP(A2893,'Cadastro-Estoque'!A:J,1,FALSE)),"",VLOOKUP(A2893,'Cadastro-Estoque'!A:J,3,FALSE))</f>
        <v/>
      </c>
    </row>
    <row r="2894" spans="5:8">
      <c r="E2894" s="140" t="str">
        <f t="shared" si="45"/>
        <v/>
      </c>
      <c r="F2894" s="141" t="str">
        <f>IF(ISERROR(VLOOKUP(A2894,'Cadastro-Estoque'!A:J,1,FALSE)),"",VLOOKUP(A2894,'Cadastro-Estoque'!A:J,4,FALSE))</f>
        <v/>
      </c>
      <c r="G2894" s="141" t="str">
        <f>IF(ISBLANK(A2894),"",IF(ISERROR(VLOOKUP(A2894,'Cadastro-Estoque'!A:J,1,FALSE)),"Produto não cadastrado",VLOOKUP(A2894,'Cadastro-Estoque'!A:J,2,FALSE)))</f>
        <v/>
      </c>
      <c r="H2894" s="141" t="str">
        <f>IF(ISERROR(VLOOKUP(A2894,'Cadastro-Estoque'!A:J,1,FALSE)),"",VLOOKUP(A2894,'Cadastro-Estoque'!A:J,3,FALSE))</f>
        <v/>
      </c>
    </row>
    <row r="2895" spans="5:8">
      <c r="E2895" s="140" t="str">
        <f t="shared" si="45"/>
        <v/>
      </c>
      <c r="F2895" s="141" t="str">
        <f>IF(ISERROR(VLOOKUP(A2895,'Cadastro-Estoque'!A:J,1,FALSE)),"",VLOOKUP(A2895,'Cadastro-Estoque'!A:J,4,FALSE))</f>
        <v/>
      </c>
      <c r="G2895" s="141" t="str">
        <f>IF(ISBLANK(A2895),"",IF(ISERROR(VLOOKUP(A2895,'Cadastro-Estoque'!A:J,1,FALSE)),"Produto não cadastrado",VLOOKUP(A2895,'Cadastro-Estoque'!A:J,2,FALSE)))</f>
        <v/>
      </c>
      <c r="H2895" s="141" t="str">
        <f>IF(ISERROR(VLOOKUP(A2895,'Cadastro-Estoque'!A:J,1,FALSE)),"",VLOOKUP(A2895,'Cadastro-Estoque'!A:J,3,FALSE))</f>
        <v/>
      </c>
    </row>
    <row r="2896" spans="5:8">
      <c r="E2896" s="140" t="str">
        <f t="shared" si="45"/>
        <v/>
      </c>
      <c r="F2896" s="141" t="str">
        <f>IF(ISERROR(VLOOKUP(A2896,'Cadastro-Estoque'!A:J,1,FALSE)),"",VLOOKUP(A2896,'Cadastro-Estoque'!A:J,4,FALSE))</f>
        <v/>
      </c>
      <c r="G2896" s="141" t="str">
        <f>IF(ISBLANK(A2896),"",IF(ISERROR(VLOOKUP(A2896,'Cadastro-Estoque'!A:J,1,FALSE)),"Produto não cadastrado",VLOOKUP(A2896,'Cadastro-Estoque'!A:J,2,FALSE)))</f>
        <v/>
      </c>
      <c r="H2896" s="141" t="str">
        <f>IF(ISERROR(VLOOKUP(A2896,'Cadastro-Estoque'!A:J,1,FALSE)),"",VLOOKUP(A2896,'Cadastro-Estoque'!A:J,3,FALSE))</f>
        <v/>
      </c>
    </row>
    <row r="2897" spans="5:8">
      <c r="E2897" s="140" t="str">
        <f t="shared" si="45"/>
        <v/>
      </c>
      <c r="F2897" s="141" t="str">
        <f>IF(ISERROR(VLOOKUP(A2897,'Cadastro-Estoque'!A:J,1,FALSE)),"",VLOOKUP(A2897,'Cadastro-Estoque'!A:J,4,FALSE))</f>
        <v/>
      </c>
      <c r="G2897" s="141" t="str">
        <f>IF(ISBLANK(A2897),"",IF(ISERROR(VLOOKUP(A2897,'Cadastro-Estoque'!A:J,1,FALSE)),"Produto não cadastrado",VLOOKUP(A2897,'Cadastro-Estoque'!A:J,2,FALSE)))</f>
        <v/>
      </c>
      <c r="H2897" s="141" t="str">
        <f>IF(ISERROR(VLOOKUP(A2897,'Cadastro-Estoque'!A:J,1,FALSE)),"",VLOOKUP(A2897,'Cadastro-Estoque'!A:J,3,FALSE))</f>
        <v/>
      </c>
    </row>
    <row r="2898" spans="5:8">
      <c r="E2898" s="140" t="str">
        <f t="shared" si="45"/>
        <v/>
      </c>
      <c r="F2898" s="141" t="str">
        <f>IF(ISERROR(VLOOKUP(A2898,'Cadastro-Estoque'!A:J,1,FALSE)),"",VLOOKUP(A2898,'Cadastro-Estoque'!A:J,4,FALSE))</f>
        <v/>
      </c>
      <c r="G2898" s="141" t="str">
        <f>IF(ISBLANK(A2898),"",IF(ISERROR(VLOOKUP(A2898,'Cadastro-Estoque'!A:J,1,FALSE)),"Produto não cadastrado",VLOOKUP(A2898,'Cadastro-Estoque'!A:J,2,FALSE)))</f>
        <v/>
      </c>
      <c r="H2898" s="141" t="str">
        <f>IF(ISERROR(VLOOKUP(A2898,'Cadastro-Estoque'!A:J,1,FALSE)),"",VLOOKUP(A2898,'Cadastro-Estoque'!A:J,3,FALSE))</f>
        <v/>
      </c>
    </row>
    <row r="2899" spans="5:8">
      <c r="E2899" s="140" t="str">
        <f t="shared" si="45"/>
        <v/>
      </c>
      <c r="F2899" s="141" t="str">
        <f>IF(ISERROR(VLOOKUP(A2899,'Cadastro-Estoque'!A:J,1,FALSE)),"",VLOOKUP(A2899,'Cadastro-Estoque'!A:J,4,FALSE))</f>
        <v/>
      </c>
      <c r="G2899" s="141" t="str">
        <f>IF(ISBLANK(A2899),"",IF(ISERROR(VLOOKUP(A2899,'Cadastro-Estoque'!A:J,1,FALSE)),"Produto não cadastrado",VLOOKUP(A2899,'Cadastro-Estoque'!A:J,2,FALSE)))</f>
        <v/>
      </c>
      <c r="H2899" s="141" t="str">
        <f>IF(ISERROR(VLOOKUP(A2899,'Cadastro-Estoque'!A:J,1,FALSE)),"",VLOOKUP(A2899,'Cadastro-Estoque'!A:J,3,FALSE))</f>
        <v/>
      </c>
    </row>
    <row r="2900" spans="5:8">
      <c r="E2900" s="140" t="str">
        <f t="shared" si="45"/>
        <v/>
      </c>
      <c r="F2900" s="141" t="str">
        <f>IF(ISERROR(VLOOKUP(A2900,'Cadastro-Estoque'!A:J,1,FALSE)),"",VLOOKUP(A2900,'Cadastro-Estoque'!A:J,4,FALSE))</f>
        <v/>
      </c>
      <c r="G2900" s="141" t="str">
        <f>IF(ISBLANK(A2900),"",IF(ISERROR(VLOOKUP(A2900,'Cadastro-Estoque'!A:J,1,FALSE)),"Produto não cadastrado",VLOOKUP(A2900,'Cadastro-Estoque'!A:J,2,FALSE)))</f>
        <v/>
      </c>
      <c r="H2900" s="141" t="str">
        <f>IF(ISERROR(VLOOKUP(A2900,'Cadastro-Estoque'!A:J,1,FALSE)),"",VLOOKUP(A2900,'Cadastro-Estoque'!A:J,3,FALSE))</f>
        <v/>
      </c>
    </row>
    <row r="2901" spans="5:8">
      <c r="E2901" s="140" t="str">
        <f t="shared" si="45"/>
        <v/>
      </c>
      <c r="F2901" s="141" t="str">
        <f>IF(ISERROR(VLOOKUP(A2901,'Cadastro-Estoque'!A:J,1,FALSE)),"",VLOOKUP(A2901,'Cadastro-Estoque'!A:J,4,FALSE))</f>
        <v/>
      </c>
      <c r="G2901" s="141" t="str">
        <f>IF(ISBLANK(A2901),"",IF(ISERROR(VLOOKUP(A2901,'Cadastro-Estoque'!A:J,1,FALSE)),"Produto não cadastrado",VLOOKUP(A2901,'Cadastro-Estoque'!A:J,2,FALSE)))</f>
        <v/>
      </c>
      <c r="H2901" s="141" t="str">
        <f>IF(ISERROR(VLOOKUP(A2901,'Cadastro-Estoque'!A:J,1,FALSE)),"",VLOOKUP(A2901,'Cadastro-Estoque'!A:J,3,FALSE))</f>
        <v/>
      </c>
    </row>
    <row r="2902" spans="5:8">
      <c r="E2902" s="140" t="str">
        <f t="shared" si="45"/>
        <v/>
      </c>
      <c r="F2902" s="141" t="str">
        <f>IF(ISERROR(VLOOKUP(A2902,'Cadastro-Estoque'!A:J,1,FALSE)),"",VLOOKUP(A2902,'Cadastro-Estoque'!A:J,4,FALSE))</f>
        <v/>
      </c>
      <c r="G2902" s="141" t="str">
        <f>IF(ISBLANK(A2902),"",IF(ISERROR(VLOOKUP(A2902,'Cadastro-Estoque'!A:J,1,FALSE)),"Produto não cadastrado",VLOOKUP(A2902,'Cadastro-Estoque'!A:J,2,FALSE)))</f>
        <v/>
      </c>
      <c r="H2902" s="141" t="str">
        <f>IF(ISERROR(VLOOKUP(A2902,'Cadastro-Estoque'!A:J,1,FALSE)),"",VLOOKUP(A2902,'Cadastro-Estoque'!A:J,3,FALSE))</f>
        <v/>
      </c>
    </row>
    <row r="2903" spans="5:8">
      <c r="E2903" s="140" t="str">
        <f t="shared" si="45"/>
        <v/>
      </c>
      <c r="F2903" s="141" t="str">
        <f>IF(ISERROR(VLOOKUP(A2903,'Cadastro-Estoque'!A:J,1,FALSE)),"",VLOOKUP(A2903,'Cadastro-Estoque'!A:J,4,FALSE))</f>
        <v/>
      </c>
      <c r="G2903" s="141" t="str">
        <f>IF(ISBLANK(A2903),"",IF(ISERROR(VLOOKUP(A2903,'Cadastro-Estoque'!A:J,1,FALSE)),"Produto não cadastrado",VLOOKUP(A2903,'Cadastro-Estoque'!A:J,2,FALSE)))</f>
        <v/>
      </c>
      <c r="H2903" s="141" t="str">
        <f>IF(ISERROR(VLOOKUP(A2903,'Cadastro-Estoque'!A:J,1,FALSE)),"",VLOOKUP(A2903,'Cadastro-Estoque'!A:J,3,FALSE))</f>
        <v/>
      </c>
    </row>
    <row r="2904" spans="5:8">
      <c r="E2904" s="140" t="str">
        <f t="shared" si="45"/>
        <v/>
      </c>
      <c r="F2904" s="141" t="str">
        <f>IF(ISERROR(VLOOKUP(A2904,'Cadastro-Estoque'!A:J,1,FALSE)),"",VLOOKUP(A2904,'Cadastro-Estoque'!A:J,4,FALSE))</f>
        <v/>
      </c>
      <c r="G2904" s="141" t="str">
        <f>IF(ISBLANK(A2904),"",IF(ISERROR(VLOOKUP(A2904,'Cadastro-Estoque'!A:J,1,FALSE)),"Produto não cadastrado",VLOOKUP(A2904,'Cadastro-Estoque'!A:J,2,FALSE)))</f>
        <v/>
      </c>
      <c r="H2904" s="141" t="str">
        <f>IF(ISERROR(VLOOKUP(A2904,'Cadastro-Estoque'!A:J,1,FALSE)),"",VLOOKUP(A2904,'Cadastro-Estoque'!A:J,3,FALSE))</f>
        <v/>
      </c>
    </row>
    <row r="2905" spans="5:8">
      <c r="E2905" s="140" t="str">
        <f t="shared" si="45"/>
        <v/>
      </c>
      <c r="F2905" s="141" t="str">
        <f>IF(ISERROR(VLOOKUP(A2905,'Cadastro-Estoque'!A:J,1,FALSE)),"",VLOOKUP(A2905,'Cadastro-Estoque'!A:J,4,FALSE))</f>
        <v/>
      </c>
      <c r="G2905" s="141" t="str">
        <f>IF(ISBLANK(A2905),"",IF(ISERROR(VLOOKUP(A2905,'Cadastro-Estoque'!A:J,1,FALSE)),"Produto não cadastrado",VLOOKUP(A2905,'Cadastro-Estoque'!A:J,2,FALSE)))</f>
        <v/>
      </c>
      <c r="H2905" s="141" t="str">
        <f>IF(ISERROR(VLOOKUP(A2905,'Cadastro-Estoque'!A:J,1,FALSE)),"",VLOOKUP(A2905,'Cadastro-Estoque'!A:J,3,FALSE))</f>
        <v/>
      </c>
    </row>
    <row r="2906" spans="5:8">
      <c r="E2906" s="140" t="str">
        <f t="shared" si="45"/>
        <v/>
      </c>
      <c r="F2906" s="141" t="str">
        <f>IF(ISERROR(VLOOKUP(A2906,'Cadastro-Estoque'!A:J,1,FALSE)),"",VLOOKUP(A2906,'Cadastro-Estoque'!A:J,4,FALSE))</f>
        <v/>
      </c>
      <c r="G2906" s="141" t="str">
        <f>IF(ISBLANK(A2906),"",IF(ISERROR(VLOOKUP(A2906,'Cadastro-Estoque'!A:J,1,FALSE)),"Produto não cadastrado",VLOOKUP(A2906,'Cadastro-Estoque'!A:J,2,FALSE)))</f>
        <v/>
      </c>
      <c r="H2906" s="141" t="str">
        <f>IF(ISERROR(VLOOKUP(A2906,'Cadastro-Estoque'!A:J,1,FALSE)),"",VLOOKUP(A2906,'Cadastro-Estoque'!A:J,3,FALSE))</f>
        <v/>
      </c>
    </row>
    <row r="2907" spans="5:8">
      <c r="E2907" s="140" t="str">
        <f t="shared" si="45"/>
        <v/>
      </c>
      <c r="F2907" s="141" t="str">
        <f>IF(ISERROR(VLOOKUP(A2907,'Cadastro-Estoque'!A:J,1,FALSE)),"",VLOOKUP(A2907,'Cadastro-Estoque'!A:J,4,FALSE))</f>
        <v/>
      </c>
      <c r="G2907" s="141" t="str">
        <f>IF(ISBLANK(A2907),"",IF(ISERROR(VLOOKUP(A2907,'Cadastro-Estoque'!A:J,1,FALSE)),"Produto não cadastrado",VLOOKUP(A2907,'Cadastro-Estoque'!A:J,2,FALSE)))</f>
        <v/>
      </c>
      <c r="H2907" s="141" t="str">
        <f>IF(ISERROR(VLOOKUP(A2907,'Cadastro-Estoque'!A:J,1,FALSE)),"",VLOOKUP(A2907,'Cadastro-Estoque'!A:J,3,FALSE))</f>
        <v/>
      </c>
    </row>
    <row r="2908" spans="5:8">
      <c r="E2908" s="140" t="str">
        <f t="shared" si="45"/>
        <v/>
      </c>
      <c r="F2908" s="141" t="str">
        <f>IF(ISERROR(VLOOKUP(A2908,'Cadastro-Estoque'!A:J,1,FALSE)),"",VLOOKUP(A2908,'Cadastro-Estoque'!A:J,4,FALSE))</f>
        <v/>
      </c>
      <c r="G2908" s="141" t="str">
        <f>IF(ISBLANK(A2908),"",IF(ISERROR(VLOOKUP(A2908,'Cadastro-Estoque'!A:J,1,FALSE)),"Produto não cadastrado",VLOOKUP(A2908,'Cadastro-Estoque'!A:J,2,FALSE)))</f>
        <v/>
      </c>
      <c r="H2908" s="141" t="str">
        <f>IF(ISERROR(VLOOKUP(A2908,'Cadastro-Estoque'!A:J,1,FALSE)),"",VLOOKUP(A2908,'Cadastro-Estoque'!A:J,3,FALSE))</f>
        <v/>
      </c>
    </row>
    <row r="2909" spans="5:8">
      <c r="E2909" s="140" t="str">
        <f t="shared" si="45"/>
        <v/>
      </c>
      <c r="F2909" s="141" t="str">
        <f>IF(ISERROR(VLOOKUP(A2909,'Cadastro-Estoque'!A:J,1,FALSE)),"",VLOOKUP(A2909,'Cadastro-Estoque'!A:J,4,FALSE))</f>
        <v/>
      </c>
      <c r="G2909" s="141" t="str">
        <f>IF(ISBLANK(A2909),"",IF(ISERROR(VLOOKUP(A2909,'Cadastro-Estoque'!A:J,1,FALSE)),"Produto não cadastrado",VLOOKUP(A2909,'Cadastro-Estoque'!A:J,2,FALSE)))</f>
        <v/>
      </c>
      <c r="H2909" s="141" t="str">
        <f>IF(ISERROR(VLOOKUP(A2909,'Cadastro-Estoque'!A:J,1,FALSE)),"",VLOOKUP(A2909,'Cadastro-Estoque'!A:J,3,FALSE))</f>
        <v/>
      </c>
    </row>
    <row r="2910" spans="5:8">
      <c r="E2910" s="140" t="str">
        <f t="shared" si="45"/>
        <v/>
      </c>
      <c r="F2910" s="141" t="str">
        <f>IF(ISERROR(VLOOKUP(A2910,'Cadastro-Estoque'!A:J,1,FALSE)),"",VLOOKUP(A2910,'Cadastro-Estoque'!A:J,4,FALSE))</f>
        <v/>
      </c>
      <c r="G2910" s="141" t="str">
        <f>IF(ISBLANK(A2910),"",IF(ISERROR(VLOOKUP(A2910,'Cadastro-Estoque'!A:J,1,FALSE)),"Produto não cadastrado",VLOOKUP(A2910,'Cadastro-Estoque'!A:J,2,FALSE)))</f>
        <v/>
      </c>
      <c r="H2910" s="141" t="str">
        <f>IF(ISERROR(VLOOKUP(A2910,'Cadastro-Estoque'!A:J,1,FALSE)),"",VLOOKUP(A2910,'Cadastro-Estoque'!A:J,3,FALSE))</f>
        <v/>
      </c>
    </row>
    <row r="2911" spans="5:8">
      <c r="E2911" s="140" t="str">
        <f t="shared" si="45"/>
        <v/>
      </c>
      <c r="F2911" s="141" t="str">
        <f>IF(ISERROR(VLOOKUP(A2911,'Cadastro-Estoque'!A:J,1,FALSE)),"",VLOOKUP(A2911,'Cadastro-Estoque'!A:J,4,FALSE))</f>
        <v/>
      </c>
      <c r="G2911" s="141" t="str">
        <f>IF(ISBLANK(A2911),"",IF(ISERROR(VLOOKUP(A2911,'Cadastro-Estoque'!A:J,1,FALSE)),"Produto não cadastrado",VLOOKUP(A2911,'Cadastro-Estoque'!A:J,2,FALSE)))</f>
        <v/>
      </c>
      <c r="H2911" s="141" t="str">
        <f>IF(ISERROR(VLOOKUP(A2911,'Cadastro-Estoque'!A:J,1,FALSE)),"",VLOOKUP(A2911,'Cadastro-Estoque'!A:J,3,FALSE))</f>
        <v/>
      </c>
    </row>
    <row r="2912" spans="5:8">
      <c r="E2912" s="140" t="str">
        <f t="shared" si="45"/>
        <v/>
      </c>
      <c r="F2912" s="141" t="str">
        <f>IF(ISERROR(VLOOKUP(A2912,'Cadastro-Estoque'!A:J,1,FALSE)),"",VLOOKUP(A2912,'Cadastro-Estoque'!A:J,4,FALSE))</f>
        <v/>
      </c>
      <c r="G2912" s="141" t="str">
        <f>IF(ISBLANK(A2912),"",IF(ISERROR(VLOOKUP(A2912,'Cadastro-Estoque'!A:J,1,FALSE)),"Produto não cadastrado",VLOOKUP(A2912,'Cadastro-Estoque'!A:J,2,FALSE)))</f>
        <v/>
      </c>
      <c r="H2912" s="141" t="str">
        <f>IF(ISERROR(VLOOKUP(A2912,'Cadastro-Estoque'!A:J,1,FALSE)),"",VLOOKUP(A2912,'Cadastro-Estoque'!A:J,3,FALSE))</f>
        <v/>
      </c>
    </row>
    <row r="2913" spans="5:8">
      <c r="E2913" s="140" t="str">
        <f t="shared" si="45"/>
        <v/>
      </c>
      <c r="F2913" s="141" t="str">
        <f>IF(ISERROR(VLOOKUP(A2913,'Cadastro-Estoque'!A:J,1,FALSE)),"",VLOOKUP(A2913,'Cadastro-Estoque'!A:J,4,FALSE))</f>
        <v/>
      </c>
      <c r="G2913" s="141" t="str">
        <f>IF(ISBLANK(A2913),"",IF(ISERROR(VLOOKUP(A2913,'Cadastro-Estoque'!A:J,1,FALSE)),"Produto não cadastrado",VLOOKUP(A2913,'Cadastro-Estoque'!A:J,2,FALSE)))</f>
        <v/>
      </c>
      <c r="H2913" s="141" t="str">
        <f>IF(ISERROR(VLOOKUP(A2913,'Cadastro-Estoque'!A:J,1,FALSE)),"",VLOOKUP(A2913,'Cadastro-Estoque'!A:J,3,FALSE))</f>
        <v/>
      </c>
    </row>
    <row r="2914" spans="5:8">
      <c r="E2914" s="140" t="str">
        <f t="shared" si="45"/>
        <v/>
      </c>
      <c r="F2914" s="141" t="str">
        <f>IF(ISERROR(VLOOKUP(A2914,'Cadastro-Estoque'!A:J,1,FALSE)),"",VLOOKUP(A2914,'Cadastro-Estoque'!A:J,4,FALSE))</f>
        <v/>
      </c>
      <c r="G2914" s="141" t="str">
        <f>IF(ISBLANK(A2914),"",IF(ISERROR(VLOOKUP(A2914,'Cadastro-Estoque'!A:J,1,FALSE)),"Produto não cadastrado",VLOOKUP(A2914,'Cadastro-Estoque'!A:J,2,FALSE)))</f>
        <v/>
      </c>
      <c r="H2914" s="141" t="str">
        <f>IF(ISERROR(VLOOKUP(A2914,'Cadastro-Estoque'!A:J,1,FALSE)),"",VLOOKUP(A2914,'Cadastro-Estoque'!A:J,3,FALSE))</f>
        <v/>
      </c>
    </row>
    <row r="2915" spans="5:8">
      <c r="E2915" s="140" t="str">
        <f t="shared" si="45"/>
        <v/>
      </c>
      <c r="F2915" s="141" t="str">
        <f>IF(ISERROR(VLOOKUP(A2915,'Cadastro-Estoque'!A:J,1,FALSE)),"",VLOOKUP(A2915,'Cadastro-Estoque'!A:J,4,FALSE))</f>
        <v/>
      </c>
      <c r="G2915" s="141" t="str">
        <f>IF(ISBLANK(A2915),"",IF(ISERROR(VLOOKUP(A2915,'Cadastro-Estoque'!A:J,1,FALSE)),"Produto não cadastrado",VLOOKUP(A2915,'Cadastro-Estoque'!A:J,2,FALSE)))</f>
        <v/>
      </c>
      <c r="H2915" s="141" t="str">
        <f>IF(ISERROR(VLOOKUP(A2915,'Cadastro-Estoque'!A:J,1,FALSE)),"",VLOOKUP(A2915,'Cadastro-Estoque'!A:J,3,FALSE))</f>
        <v/>
      </c>
    </row>
    <row r="2916" spans="5:8">
      <c r="E2916" s="140" t="str">
        <f t="shared" si="45"/>
        <v/>
      </c>
      <c r="F2916" s="141" t="str">
        <f>IF(ISERROR(VLOOKUP(A2916,'Cadastro-Estoque'!A:J,1,FALSE)),"",VLOOKUP(A2916,'Cadastro-Estoque'!A:J,4,FALSE))</f>
        <v/>
      </c>
      <c r="G2916" s="141" t="str">
        <f>IF(ISBLANK(A2916),"",IF(ISERROR(VLOOKUP(A2916,'Cadastro-Estoque'!A:J,1,FALSE)),"Produto não cadastrado",VLOOKUP(A2916,'Cadastro-Estoque'!A:J,2,FALSE)))</f>
        <v/>
      </c>
      <c r="H2916" s="141" t="str">
        <f>IF(ISERROR(VLOOKUP(A2916,'Cadastro-Estoque'!A:J,1,FALSE)),"",VLOOKUP(A2916,'Cadastro-Estoque'!A:J,3,FALSE))</f>
        <v/>
      </c>
    </row>
    <row r="2917" spans="5:8">
      <c r="E2917" s="140" t="str">
        <f t="shared" si="45"/>
        <v/>
      </c>
      <c r="F2917" s="141" t="str">
        <f>IF(ISERROR(VLOOKUP(A2917,'Cadastro-Estoque'!A:J,1,FALSE)),"",VLOOKUP(A2917,'Cadastro-Estoque'!A:J,4,FALSE))</f>
        <v/>
      </c>
      <c r="G2917" s="141" t="str">
        <f>IF(ISBLANK(A2917),"",IF(ISERROR(VLOOKUP(A2917,'Cadastro-Estoque'!A:J,1,FALSE)),"Produto não cadastrado",VLOOKUP(A2917,'Cadastro-Estoque'!A:J,2,FALSE)))</f>
        <v/>
      </c>
      <c r="H2917" s="141" t="str">
        <f>IF(ISERROR(VLOOKUP(A2917,'Cadastro-Estoque'!A:J,1,FALSE)),"",VLOOKUP(A2917,'Cadastro-Estoque'!A:J,3,FALSE))</f>
        <v/>
      </c>
    </row>
    <row r="2918" spans="5:8">
      <c r="E2918" s="140" t="str">
        <f t="shared" si="45"/>
        <v/>
      </c>
      <c r="F2918" s="141" t="str">
        <f>IF(ISERROR(VLOOKUP(A2918,'Cadastro-Estoque'!A:J,1,FALSE)),"",VLOOKUP(A2918,'Cadastro-Estoque'!A:J,4,FALSE))</f>
        <v/>
      </c>
      <c r="G2918" s="141" t="str">
        <f>IF(ISBLANK(A2918),"",IF(ISERROR(VLOOKUP(A2918,'Cadastro-Estoque'!A:J,1,FALSE)),"Produto não cadastrado",VLOOKUP(A2918,'Cadastro-Estoque'!A:J,2,FALSE)))</f>
        <v/>
      </c>
      <c r="H2918" s="141" t="str">
        <f>IF(ISERROR(VLOOKUP(A2918,'Cadastro-Estoque'!A:J,1,FALSE)),"",VLOOKUP(A2918,'Cadastro-Estoque'!A:J,3,FALSE))</f>
        <v/>
      </c>
    </row>
    <row r="2919" spans="5:8">
      <c r="E2919" s="140" t="str">
        <f t="shared" si="45"/>
        <v/>
      </c>
      <c r="F2919" s="141" t="str">
        <f>IF(ISERROR(VLOOKUP(A2919,'Cadastro-Estoque'!A:J,1,FALSE)),"",VLOOKUP(A2919,'Cadastro-Estoque'!A:J,4,FALSE))</f>
        <v/>
      </c>
      <c r="G2919" s="141" t="str">
        <f>IF(ISBLANK(A2919),"",IF(ISERROR(VLOOKUP(A2919,'Cadastro-Estoque'!A:J,1,FALSE)),"Produto não cadastrado",VLOOKUP(A2919,'Cadastro-Estoque'!A:J,2,FALSE)))</f>
        <v/>
      </c>
      <c r="H2919" s="141" t="str">
        <f>IF(ISERROR(VLOOKUP(A2919,'Cadastro-Estoque'!A:J,1,FALSE)),"",VLOOKUP(A2919,'Cadastro-Estoque'!A:J,3,FALSE))</f>
        <v/>
      </c>
    </row>
    <row r="2920" spans="5:8">
      <c r="E2920" s="140" t="str">
        <f t="shared" si="45"/>
        <v/>
      </c>
      <c r="F2920" s="141" t="str">
        <f>IF(ISERROR(VLOOKUP(A2920,'Cadastro-Estoque'!A:J,1,FALSE)),"",VLOOKUP(A2920,'Cadastro-Estoque'!A:J,4,FALSE))</f>
        <v/>
      </c>
      <c r="G2920" s="141" t="str">
        <f>IF(ISBLANK(A2920),"",IF(ISERROR(VLOOKUP(A2920,'Cadastro-Estoque'!A:J,1,FALSE)),"Produto não cadastrado",VLOOKUP(A2920,'Cadastro-Estoque'!A:J,2,FALSE)))</f>
        <v/>
      </c>
      <c r="H2920" s="141" t="str">
        <f>IF(ISERROR(VLOOKUP(A2920,'Cadastro-Estoque'!A:J,1,FALSE)),"",VLOOKUP(A2920,'Cadastro-Estoque'!A:J,3,FALSE))</f>
        <v/>
      </c>
    </row>
    <row r="2921" spans="5:8">
      <c r="E2921" s="140" t="str">
        <f t="shared" si="45"/>
        <v/>
      </c>
      <c r="F2921" s="141" t="str">
        <f>IF(ISERROR(VLOOKUP(A2921,'Cadastro-Estoque'!A:J,1,FALSE)),"",VLOOKUP(A2921,'Cadastro-Estoque'!A:J,4,FALSE))</f>
        <v/>
      </c>
      <c r="G2921" s="141" t="str">
        <f>IF(ISBLANK(A2921),"",IF(ISERROR(VLOOKUP(A2921,'Cadastro-Estoque'!A:J,1,FALSE)),"Produto não cadastrado",VLOOKUP(A2921,'Cadastro-Estoque'!A:J,2,FALSE)))</f>
        <v/>
      </c>
      <c r="H2921" s="141" t="str">
        <f>IF(ISERROR(VLOOKUP(A2921,'Cadastro-Estoque'!A:J,1,FALSE)),"",VLOOKUP(A2921,'Cadastro-Estoque'!A:J,3,FALSE))</f>
        <v/>
      </c>
    </row>
    <row r="2922" spans="5:8">
      <c r="E2922" s="140" t="str">
        <f t="shared" si="45"/>
        <v/>
      </c>
      <c r="F2922" s="141" t="str">
        <f>IF(ISERROR(VLOOKUP(A2922,'Cadastro-Estoque'!A:J,1,FALSE)),"",VLOOKUP(A2922,'Cadastro-Estoque'!A:J,4,FALSE))</f>
        <v/>
      </c>
      <c r="G2922" s="141" t="str">
        <f>IF(ISBLANK(A2922),"",IF(ISERROR(VLOOKUP(A2922,'Cadastro-Estoque'!A:J,1,FALSE)),"Produto não cadastrado",VLOOKUP(A2922,'Cadastro-Estoque'!A:J,2,FALSE)))</f>
        <v/>
      </c>
      <c r="H2922" s="141" t="str">
        <f>IF(ISERROR(VLOOKUP(A2922,'Cadastro-Estoque'!A:J,1,FALSE)),"",VLOOKUP(A2922,'Cadastro-Estoque'!A:J,3,FALSE))</f>
        <v/>
      </c>
    </row>
    <row r="2923" spans="5:8">
      <c r="E2923" s="140" t="str">
        <f t="shared" si="45"/>
        <v/>
      </c>
      <c r="F2923" s="141" t="str">
        <f>IF(ISERROR(VLOOKUP(A2923,'Cadastro-Estoque'!A:J,1,FALSE)),"",VLOOKUP(A2923,'Cadastro-Estoque'!A:J,4,FALSE))</f>
        <v/>
      </c>
      <c r="G2923" s="141" t="str">
        <f>IF(ISBLANK(A2923),"",IF(ISERROR(VLOOKUP(A2923,'Cadastro-Estoque'!A:J,1,FALSE)),"Produto não cadastrado",VLOOKUP(A2923,'Cadastro-Estoque'!A:J,2,FALSE)))</f>
        <v/>
      </c>
      <c r="H2923" s="141" t="str">
        <f>IF(ISERROR(VLOOKUP(A2923,'Cadastro-Estoque'!A:J,1,FALSE)),"",VLOOKUP(A2923,'Cadastro-Estoque'!A:J,3,FALSE))</f>
        <v/>
      </c>
    </row>
    <row r="2924" spans="5:8">
      <c r="E2924" s="140" t="str">
        <f t="shared" si="45"/>
        <v/>
      </c>
      <c r="F2924" s="141" t="str">
        <f>IF(ISERROR(VLOOKUP(A2924,'Cadastro-Estoque'!A:J,1,FALSE)),"",VLOOKUP(A2924,'Cadastro-Estoque'!A:J,4,FALSE))</f>
        <v/>
      </c>
      <c r="G2924" s="141" t="str">
        <f>IF(ISBLANK(A2924),"",IF(ISERROR(VLOOKUP(A2924,'Cadastro-Estoque'!A:J,1,FALSE)),"Produto não cadastrado",VLOOKUP(A2924,'Cadastro-Estoque'!A:J,2,FALSE)))</f>
        <v/>
      </c>
      <c r="H2924" s="141" t="str">
        <f>IF(ISERROR(VLOOKUP(A2924,'Cadastro-Estoque'!A:J,1,FALSE)),"",VLOOKUP(A2924,'Cadastro-Estoque'!A:J,3,FALSE))</f>
        <v/>
      </c>
    </row>
    <row r="2925" spans="5:8">
      <c r="E2925" s="140" t="str">
        <f t="shared" si="45"/>
        <v/>
      </c>
      <c r="F2925" s="141" t="str">
        <f>IF(ISERROR(VLOOKUP(A2925,'Cadastro-Estoque'!A:J,1,FALSE)),"",VLOOKUP(A2925,'Cadastro-Estoque'!A:J,4,FALSE))</f>
        <v/>
      </c>
      <c r="G2925" s="141" t="str">
        <f>IF(ISBLANK(A2925),"",IF(ISERROR(VLOOKUP(A2925,'Cadastro-Estoque'!A:J,1,FALSE)),"Produto não cadastrado",VLOOKUP(A2925,'Cadastro-Estoque'!A:J,2,FALSE)))</f>
        <v/>
      </c>
      <c r="H2925" s="141" t="str">
        <f>IF(ISERROR(VLOOKUP(A2925,'Cadastro-Estoque'!A:J,1,FALSE)),"",VLOOKUP(A2925,'Cadastro-Estoque'!A:J,3,FALSE))</f>
        <v/>
      </c>
    </row>
    <row r="2926" spans="5:8">
      <c r="E2926" s="140" t="str">
        <f t="shared" si="45"/>
        <v/>
      </c>
      <c r="F2926" s="141" t="str">
        <f>IF(ISERROR(VLOOKUP(A2926,'Cadastro-Estoque'!A:J,1,FALSE)),"",VLOOKUP(A2926,'Cadastro-Estoque'!A:J,4,FALSE))</f>
        <v/>
      </c>
      <c r="G2926" s="141" t="str">
        <f>IF(ISBLANK(A2926),"",IF(ISERROR(VLOOKUP(A2926,'Cadastro-Estoque'!A:J,1,FALSE)),"Produto não cadastrado",VLOOKUP(A2926,'Cadastro-Estoque'!A:J,2,FALSE)))</f>
        <v/>
      </c>
      <c r="H2926" s="141" t="str">
        <f>IF(ISERROR(VLOOKUP(A2926,'Cadastro-Estoque'!A:J,1,FALSE)),"",VLOOKUP(A2926,'Cadastro-Estoque'!A:J,3,FALSE))</f>
        <v/>
      </c>
    </row>
    <row r="2927" spans="5:8">
      <c r="E2927" s="140" t="str">
        <f t="shared" si="45"/>
        <v/>
      </c>
      <c r="F2927" s="141" t="str">
        <f>IF(ISERROR(VLOOKUP(A2927,'Cadastro-Estoque'!A:J,1,FALSE)),"",VLOOKUP(A2927,'Cadastro-Estoque'!A:J,4,FALSE))</f>
        <v/>
      </c>
      <c r="G2927" s="141" t="str">
        <f>IF(ISBLANK(A2927),"",IF(ISERROR(VLOOKUP(A2927,'Cadastro-Estoque'!A:J,1,FALSE)),"Produto não cadastrado",VLOOKUP(A2927,'Cadastro-Estoque'!A:J,2,FALSE)))</f>
        <v/>
      </c>
      <c r="H2927" s="141" t="str">
        <f>IF(ISERROR(VLOOKUP(A2927,'Cadastro-Estoque'!A:J,1,FALSE)),"",VLOOKUP(A2927,'Cadastro-Estoque'!A:J,3,FALSE))</f>
        <v/>
      </c>
    </row>
    <row r="2928" spans="5:8">
      <c r="E2928" s="140" t="str">
        <f t="shared" si="45"/>
        <v/>
      </c>
      <c r="F2928" s="141" t="str">
        <f>IF(ISERROR(VLOOKUP(A2928,'Cadastro-Estoque'!A:J,1,FALSE)),"",VLOOKUP(A2928,'Cadastro-Estoque'!A:J,4,FALSE))</f>
        <v/>
      </c>
      <c r="G2928" s="141" t="str">
        <f>IF(ISBLANK(A2928),"",IF(ISERROR(VLOOKUP(A2928,'Cadastro-Estoque'!A:J,1,FALSE)),"Produto não cadastrado",VLOOKUP(A2928,'Cadastro-Estoque'!A:J,2,FALSE)))</f>
        <v/>
      </c>
      <c r="H2928" s="141" t="str">
        <f>IF(ISERROR(VLOOKUP(A2928,'Cadastro-Estoque'!A:J,1,FALSE)),"",VLOOKUP(A2928,'Cadastro-Estoque'!A:J,3,FALSE))</f>
        <v/>
      </c>
    </row>
    <row r="2929" spans="5:8">
      <c r="E2929" s="140" t="str">
        <f t="shared" si="45"/>
        <v/>
      </c>
      <c r="F2929" s="141" t="str">
        <f>IF(ISERROR(VLOOKUP(A2929,'Cadastro-Estoque'!A:J,1,FALSE)),"",VLOOKUP(A2929,'Cadastro-Estoque'!A:J,4,FALSE))</f>
        <v/>
      </c>
      <c r="G2929" s="141" t="str">
        <f>IF(ISBLANK(A2929),"",IF(ISERROR(VLOOKUP(A2929,'Cadastro-Estoque'!A:J,1,FALSE)),"Produto não cadastrado",VLOOKUP(A2929,'Cadastro-Estoque'!A:J,2,FALSE)))</f>
        <v/>
      </c>
      <c r="H2929" s="141" t="str">
        <f>IF(ISERROR(VLOOKUP(A2929,'Cadastro-Estoque'!A:J,1,FALSE)),"",VLOOKUP(A2929,'Cadastro-Estoque'!A:J,3,FALSE))</f>
        <v/>
      </c>
    </row>
    <row r="2930" spans="5:8">
      <c r="E2930" s="140" t="str">
        <f t="shared" si="45"/>
        <v/>
      </c>
      <c r="F2930" s="141" t="str">
        <f>IF(ISERROR(VLOOKUP(A2930,'Cadastro-Estoque'!A:J,1,FALSE)),"",VLOOKUP(A2930,'Cadastro-Estoque'!A:J,4,FALSE))</f>
        <v/>
      </c>
      <c r="G2930" s="141" t="str">
        <f>IF(ISBLANK(A2930),"",IF(ISERROR(VLOOKUP(A2930,'Cadastro-Estoque'!A:J,1,FALSE)),"Produto não cadastrado",VLOOKUP(A2930,'Cadastro-Estoque'!A:J,2,FALSE)))</f>
        <v/>
      </c>
      <c r="H2930" s="141" t="str">
        <f>IF(ISERROR(VLOOKUP(A2930,'Cadastro-Estoque'!A:J,1,FALSE)),"",VLOOKUP(A2930,'Cadastro-Estoque'!A:J,3,FALSE))</f>
        <v/>
      </c>
    </row>
    <row r="2931" spans="5:8">
      <c r="E2931" s="140" t="str">
        <f t="shared" si="45"/>
        <v/>
      </c>
      <c r="F2931" s="141" t="str">
        <f>IF(ISERROR(VLOOKUP(A2931,'Cadastro-Estoque'!A:J,1,FALSE)),"",VLOOKUP(A2931,'Cadastro-Estoque'!A:J,4,FALSE))</f>
        <v/>
      </c>
      <c r="G2931" s="141" t="str">
        <f>IF(ISBLANK(A2931),"",IF(ISERROR(VLOOKUP(A2931,'Cadastro-Estoque'!A:J,1,FALSE)),"Produto não cadastrado",VLOOKUP(A2931,'Cadastro-Estoque'!A:J,2,FALSE)))</f>
        <v/>
      </c>
      <c r="H2931" s="141" t="str">
        <f>IF(ISERROR(VLOOKUP(A2931,'Cadastro-Estoque'!A:J,1,FALSE)),"",VLOOKUP(A2931,'Cadastro-Estoque'!A:J,3,FALSE))</f>
        <v/>
      </c>
    </row>
    <row r="2932" spans="5:8">
      <c r="E2932" s="140" t="str">
        <f t="shared" si="45"/>
        <v/>
      </c>
      <c r="F2932" s="141" t="str">
        <f>IF(ISERROR(VLOOKUP(A2932,'Cadastro-Estoque'!A:J,1,FALSE)),"",VLOOKUP(A2932,'Cadastro-Estoque'!A:J,4,FALSE))</f>
        <v/>
      </c>
      <c r="G2932" s="141" t="str">
        <f>IF(ISBLANK(A2932),"",IF(ISERROR(VLOOKUP(A2932,'Cadastro-Estoque'!A:J,1,FALSE)),"Produto não cadastrado",VLOOKUP(A2932,'Cadastro-Estoque'!A:J,2,FALSE)))</f>
        <v/>
      </c>
      <c r="H2932" s="141" t="str">
        <f>IF(ISERROR(VLOOKUP(A2932,'Cadastro-Estoque'!A:J,1,FALSE)),"",VLOOKUP(A2932,'Cadastro-Estoque'!A:J,3,FALSE))</f>
        <v/>
      </c>
    </row>
    <row r="2933" spans="5:8">
      <c r="E2933" s="140" t="str">
        <f t="shared" si="45"/>
        <v/>
      </c>
      <c r="F2933" s="141" t="str">
        <f>IF(ISERROR(VLOOKUP(A2933,'Cadastro-Estoque'!A:J,1,FALSE)),"",VLOOKUP(A2933,'Cadastro-Estoque'!A:J,4,FALSE))</f>
        <v/>
      </c>
      <c r="G2933" s="141" t="str">
        <f>IF(ISBLANK(A2933),"",IF(ISERROR(VLOOKUP(A2933,'Cadastro-Estoque'!A:J,1,FALSE)),"Produto não cadastrado",VLOOKUP(A2933,'Cadastro-Estoque'!A:J,2,FALSE)))</f>
        <v/>
      </c>
      <c r="H2933" s="141" t="str">
        <f>IF(ISERROR(VLOOKUP(A2933,'Cadastro-Estoque'!A:J,1,FALSE)),"",VLOOKUP(A2933,'Cadastro-Estoque'!A:J,3,FALSE))</f>
        <v/>
      </c>
    </row>
    <row r="2934" spans="5:8">
      <c r="E2934" s="140" t="str">
        <f t="shared" si="45"/>
        <v/>
      </c>
      <c r="F2934" s="141" t="str">
        <f>IF(ISERROR(VLOOKUP(A2934,'Cadastro-Estoque'!A:J,1,FALSE)),"",VLOOKUP(A2934,'Cadastro-Estoque'!A:J,4,FALSE))</f>
        <v/>
      </c>
      <c r="G2934" s="141" t="str">
        <f>IF(ISBLANK(A2934),"",IF(ISERROR(VLOOKUP(A2934,'Cadastro-Estoque'!A:J,1,FALSE)),"Produto não cadastrado",VLOOKUP(A2934,'Cadastro-Estoque'!A:J,2,FALSE)))</f>
        <v/>
      </c>
      <c r="H2934" s="141" t="str">
        <f>IF(ISERROR(VLOOKUP(A2934,'Cadastro-Estoque'!A:J,1,FALSE)),"",VLOOKUP(A2934,'Cadastro-Estoque'!A:J,3,FALSE))</f>
        <v/>
      </c>
    </row>
    <row r="2935" spans="5:8">
      <c r="E2935" s="140" t="str">
        <f t="shared" si="45"/>
        <v/>
      </c>
      <c r="F2935" s="141" t="str">
        <f>IF(ISERROR(VLOOKUP(A2935,'Cadastro-Estoque'!A:J,1,FALSE)),"",VLOOKUP(A2935,'Cadastro-Estoque'!A:J,4,FALSE))</f>
        <v/>
      </c>
      <c r="G2935" s="141" t="str">
        <f>IF(ISBLANK(A2935),"",IF(ISERROR(VLOOKUP(A2935,'Cadastro-Estoque'!A:J,1,FALSE)),"Produto não cadastrado",VLOOKUP(A2935,'Cadastro-Estoque'!A:J,2,FALSE)))</f>
        <v/>
      </c>
      <c r="H2935" s="141" t="str">
        <f>IF(ISERROR(VLOOKUP(A2935,'Cadastro-Estoque'!A:J,1,FALSE)),"",VLOOKUP(A2935,'Cadastro-Estoque'!A:J,3,FALSE))</f>
        <v/>
      </c>
    </row>
    <row r="2936" spans="5:8">
      <c r="E2936" s="140" t="str">
        <f t="shared" si="45"/>
        <v/>
      </c>
      <c r="F2936" s="141" t="str">
        <f>IF(ISERROR(VLOOKUP(A2936,'Cadastro-Estoque'!A:J,1,FALSE)),"",VLOOKUP(A2936,'Cadastro-Estoque'!A:J,4,FALSE))</f>
        <v/>
      </c>
      <c r="G2936" s="141" t="str">
        <f>IF(ISBLANK(A2936),"",IF(ISERROR(VLOOKUP(A2936,'Cadastro-Estoque'!A:J,1,FALSE)),"Produto não cadastrado",VLOOKUP(A2936,'Cadastro-Estoque'!A:J,2,FALSE)))</f>
        <v/>
      </c>
      <c r="H2936" s="141" t="str">
        <f>IF(ISERROR(VLOOKUP(A2936,'Cadastro-Estoque'!A:J,1,FALSE)),"",VLOOKUP(A2936,'Cadastro-Estoque'!A:J,3,FALSE))</f>
        <v/>
      </c>
    </row>
    <row r="2937" spans="5:8">
      <c r="E2937" s="140" t="str">
        <f t="shared" si="45"/>
        <v/>
      </c>
      <c r="F2937" s="141" t="str">
        <f>IF(ISERROR(VLOOKUP(A2937,'Cadastro-Estoque'!A:J,1,FALSE)),"",VLOOKUP(A2937,'Cadastro-Estoque'!A:J,4,FALSE))</f>
        <v/>
      </c>
      <c r="G2937" s="141" t="str">
        <f>IF(ISBLANK(A2937),"",IF(ISERROR(VLOOKUP(A2937,'Cadastro-Estoque'!A:J,1,FALSE)),"Produto não cadastrado",VLOOKUP(A2937,'Cadastro-Estoque'!A:J,2,FALSE)))</f>
        <v/>
      </c>
      <c r="H2937" s="141" t="str">
        <f>IF(ISERROR(VLOOKUP(A2937,'Cadastro-Estoque'!A:J,1,FALSE)),"",VLOOKUP(A2937,'Cadastro-Estoque'!A:J,3,FALSE))</f>
        <v/>
      </c>
    </row>
    <row r="2938" spans="5:8">
      <c r="E2938" s="140" t="str">
        <f t="shared" si="45"/>
        <v/>
      </c>
      <c r="F2938" s="141" t="str">
        <f>IF(ISERROR(VLOOKUP(A2938,'Cadastro-Estoque'!A:J,1,FALSE)),"",VLOOKUP(A2938,'Cadastro-Estoque'!A:J,4,FALSE))</f>
        <v/>
      </c>
      <c r="G2938" s="141" t="str">
        <f>IF(ISBLANK(A2938),"",IF(ISERROR(VLOOKUP(A2938,'Cadastro-Estoque'!A:J,1,FALSE)),"Produto não cadastrado",VLOOKUP(A2938,'Cadastro-Estoque'!A:J,2,FALSE)))</f>
        <v/>
      </c>
      <c r="H2938" s="141" t="str">
        <f>IF(ISERROR(VLOOKUP(A2938,'Cadastro-Estoque'!A:J,1,FALSE)),"",VLOOKUP(A2938,'Cadastro-Estoque'!A:J,3,FALSE))</f>
        <v/>
      </c>
    </row>
    <row r="2939" spans="5:8">
      <c r="E2939" s="140" t="str">
        <f t="shared" si="45"/>
        <v/>
      </c>
      <c r="F2939" s="141" t="str">
        <f>IF(ISERROR(VLOOKUP(A2939,'Cadastro-Estoque'!A:J,1,FALSE)),"",VLOOKUP(A2939,'Cadastro-Estoque'!A:J,4,FALSE))</f>
        <v/>
      </c>
      <c r="G2939" s="141" t="str">
        <f>IF(ISBLANK(A2939),"",IF(ISERROR(VLOOKUP(A2939,'Cadastro-Estoque'!A:J,1,FALSE)),"Produto não cadastrado",VLOOKUP(A2939,'Cadastro-Estoque'!A:J,2,FALSE)))</f>
        <v/>
      </c>
      <c r="H2939" s="141" t="str">
        <f>IF(ISERROR(VLOOKUP(A2939,'Cadastro-Estoque'!A:J,1,FALSE)),"",VLOOKUP(A2939,'Cadastro-Estoque'!A:J,3,FALSE))</f>
        <v/>
      </c>
    </row>
    <row r="2940" spans="5:8">
      <c r="E2940" s="140" t="str">
        <f t="shared" si="45"/>
        <v/>
      </c>
      <c r="F2940" s="141" t="str">
        <f>IF(ISERROR(VLOOKUP(A2940,'Cadastro-Estoque'!A:J,1,FALSE)),"",VLOOKUP(A2940,'Cadastro-Estoque'!A:J,4,FALSE))</f>
        <v/>
      </c>
      <c r="G2940" s="141" t="str">
        <f>IF(ISBLANK(A2940),"",IF(ISERROR(VLOOKUP(A2940,'Cadastro-Estoque'!A:J,1,FALSE)),"Produto não cadastrado",VLOOKUP(A2940,'Cadastro-Estoque'!A:J,2,FALSE)))</f>
        <v/>
      </c>
      <c r="H2940" s="141" t="str">
        <f>IF(ISERROR(VLOOKUP(A2940,'Cadastro-Estoque'!A:J,1,FALSE)),"",VLOOKUP(A2940,'Cadastro-Estoque'!A:J,3,FALSE))</f>
        <v/>
      </c>
    </row>
    <row r="2941" spans="5:8">
      <c r="E2941" s="140" t="str">
        <f t="shared" si="45"/>
        <v/>
      </c>
      <c r="F2941" s="141" t="str">
        <f>IF(ISERROR(VLOOKUP(A2941,'Cadastro-Estoque'!A:J,1,FALSE)),"",VLOOKUP(A2941,'Cadastro-Estoque'!A:J,4,FALSE))</f>
        <v/>
      </c>
      <c r="G2941" s="141" t="str">
        <f>IF(ISBLANK(A2941),"",IF(ISERROR(VLOOKUP(A2941,'Cadastro-Estoque'!A:J,1,FALSE)),"Produto não cadastrado",VLOOKUP(A2941,'Cadastro-Estoque'!A:J,2,FALSE)))</f>
        <v/>
      </c>
      <c r="H2941" s="141" t="str">
        <f>IF(ISERROR(VLOOKUP(A2941,'Cadastro-Estoque'!A:J,1,FALSE)),"",VLOOKUP(A2941,'Cadastro-Estoque'!A:J,3,FALSE))</f>
        <v/>
      </c>
    </row>
    <row r="2942" spans="5:8">
      <c r="E2942" s="140" t="str">
        <f t="shared" si="45"/>
        <v/>
      </c>
      <c r="F2942" s="141" t="str">
        <f>IF(ISERROR(VLOOKUP(A2942,'Cadastro-Estoque'!A:J,1,FALSE)),"",VLOOKUP(A2942,'Cadastro-Estoque'!A:J,4,FALSE))</f>
        <v/>
      </c>
      <c r="G2942" s="141" t="str">
        <f>IF(ISBLANK(A2942),"",IF(ISERROR(VLOOKUP(A2942,'Cadastro-Estoque'!A:J,1,FALSE)),"Produto não cadastrado",VLOOKUP(A2942,'Cadastro-Estoque'!A:J,2,FALSE)))</f>
        <v/>
      </c>
      <c r="H2942" s="141" t="str">
        <f>IF(ISERROR(VLOOKUP(A2942,'Cadastro-Estoque'!A:J,1,FALSE)),"",VLOOKUP(A2942,'Cadastro-Estoque'!A:J,3,FALSE))</f>
        <v/>
      </c>
    </row>
    <row r="2943" spans="5:8">
      <c r="E2943" s="140" t="str">
        <f t="shared" si="45"/>
        <v/>
      </c>
      <c r="F2943" s="141" t="str">
        <f>IF(ISERROR(VLOOKUP(A2943,'Cadastro-Estoque'!A:J,1,FALSE)),"",VLOOKUP(A2943,'Cadastro-Estoque'!A:J,4,FALSE))</f>
        <v/>
      </c>
      <c r="G2943" s="141" t="str">
        <f>IF(ISBLANK(A2943),"",IF(ISERROR(VLOOKUP(A2943,'Cadastro-Estoque'!A:J,1,FALSE)),"Produto não cadastrado",VLOOKUP(A2943,'Cadastro-Estoque'!A:J,2,FALSE)))</f>
        <v/>
      </c>
      <c r="H2943" s="141" t="str">
        <f>IF(ISERROR(VLOOKUP(A2943,'Cadastro-Estoque'!A:J,1,FALSE)),"",VLOOKUP(A2943,'Cadastro-Estoque'!A:J,3,FALSE))</f>
        <v/>
      </c>
    </row>
    <row r="2944" spans="5:8">
      <c r="E2944" s="140" t="str">
        <f t="shared" si="45"/>
        <v/>
      </c>
      <c r="F2944" s="141" t="str">
        <f>IF(ISERROR(VLOOKUP(A2944,'Cadastro-Estoque'!A:J,1,FALSE)),"",VLOOKUP(A2944,'Cadastro-Estoque'!A:J,4,FALSE))</f>
        <v/>
      </c>
      <c r="G2944" s="141" t="str">
        <f>IF(ISBLANK(A2944),"",IF(ISERROR(VLOOKUP(A2944,'Cadastro-Estoque'!A:J,1,FALSE)),"Produto não cadastrado",VLOOKUP(A2944,'Cadastro-Estoque'!A:J,2,FALSE)))</f>
        <v/>
      </c>
      <c r="H2944" s="141" t="str">
        <f>IF(ISERROR(VLOOKUP(A2944,'Cadastro-Estoque'!A:J,1,FALSE)),"",VLOOKUP(A2944,'Cadastro-Estoque'!A:J,3,FALSE))</f>
        <v/>
      </c>
    </row>
    <row r="2945" spans="5:8">
      <c r="E2945" s="140" t="str">
        <f t="shared" si="45"/>
        <v/>
      </c>
      <c r="F2945" s="141" t="str">
        <f>IF(ISERROR(VLOOKUP(A2945,'Cadastro-Estoque'!A:J,1,FALSE)),"",VLOOKUP(A2945,'Cadastro-Estoque'!A:J,4,FALSE))</f>
        <v/>
      </c>
      <c r="G2945" s="141" t="str">
        <f>IF(ISBLANK(A2945),"",IF(ISERROR(VLOOKUP(A2945,'Cadastro-Estoque'!A:J,1,FALSE)),"Produto não cadastrado",VLOOKUP(A2945,'Cadastro-Estoque'!A:J,2,FALSE)))</f>
        <v/>
      </c>
      <c r="H2945" s="141" t="str">
        <f>IF(ISERROR(VLOOKUP(A2945,'Cadastro-Estoque'!A:J,1,FALSE)),"",VLOOKUP(A2945,'Cadastro-Estoque'!A:J,3,FALSE))</f>
        <v/>
      </c>
    </row>
    <row r="2946" spans="5:8">
      <c r="E2946" s="140" t="str">
        <f t="shared" si="45"/>
        <v/>
      </c>
      <c r="F2946" s="141" t="str">
        <f>IF(ISERROR(VLOOKUP(A2946,'Cadastro-Estoque'!A:J,1,FALSE)),"",VLOOKUP(A2946,'Cadastro-Estoque'!A:J,4,FALSE))</f>
        <v/>
      </c>
      <c r="G2946" s="141" t="str">
        <f>IF(ISBLANK(A2946),"",IF(ISERROR(VLOOKUP(A2946,'Cadastro-Estoque'!A:J,1,FALSE)),"Produto não cadastrado",VLOOKUP(A2946,'Cadastro-Estoque'!A:J,2,FALSE)))</f>
        <v/>
      </c>
      <c r="H2946" s="141" t="str">
        <f>IF(ISERROR(VLOOKUP(A2946,'Cadastro-Estoque'!A:J,1,FALSE)),"",VLOOKUP(A2946,'Cadastro-Estoque'!A:J,3,FALSE))</f>
        <v/>
      </c>
    </row>
    <row r="2947" spans="5:8">
      <c r="E2947" s="140" t="str">
        <f t="shared" si="45"/>
        <v/>
      </c>
      <c r="F2947" s="141" t="str">
        <f>IF(ISERROR(VLOOKUP(A2947,'Cadastro-Estoque'!A:J,1,FALSE)),"",VLOOKUP(A2947,'Cadastro-Estoque'!A:J,4,FALSE))</f>
        <v/>
      </c>
      <c r="G2947" s="141" t="str">
        <f>IF(ISBLANK(A2947),"",IF(ISERROR(VLOOKUP(A2947,'Cadastro-Estoque'!A:J,1,FALSE)),"Produto não cadastrado",VLOOKUP(A2947,'Cadastro-Estoque'!A:J,2,FALSE)))</f>
        <v/>
      </c>
      <c r="H2947" s="141" t="str">
        <f>IF(ISERROR(VLOOKUP(A2947,'Cadastro-Estoque'!A:J,1,FALSE)),"",VLOOKUP(A2947,'Cadastro-Estoque'!A:J,3,FALSE))</f>
        <v/>
      </c>
    </row>
    <row r="2948" spans="5:8">
      <c r="E2948" s="140" t="str">
        <f t="shared" ref="E2948:E2996" si="46">IF(ISBLANK(A2948),"",C2948*D2948)</f>
        <v/>
      </c>
      <c r="F2948" s="141" t="str">
        <f>IF(ISERROR(VLOOKUP(A2948,'Cadastro-Estoque'!A:J,1,FALSE)),"",VLOOKUP(A2948,'Cadastro-Estoque'!A:J,4,FALSE))</f>
        <v/>
      </c>
      <c r="G2948" s="141" t="str">
        <f>IF(ISBLANK(A2948),"",IF(ISERROR(VLOOKUP(A2948,'Cadastro-Estoque'!A:J,1,FALSE)),"Produto não cadastrado",VLOOKUP(A2948,'Cadastro-Estoque'!A:J,2,FALSE)))</f>
        <v/>
      </c>
      <c r="H2948" s="141" t="str">
        <f>IF(ISERROR(VLOOKUP(A2948,'Cadastro-Estoque'!A:J,1,FALSE)),"",VLOOKUP(A2948,'Cadastro-Estoque'!A:J,3,FALSE))</f>
        <v/>
      </c>
    </row>
    <row r="2949" spans="5:8">
      <c r="E2949" s="140" t="str">
        <f t="shared" si="46"/>
        <v/>
      </c>
      <c r="F2949" s="141" t="str">
        <f>IF(ISERROR(VLOOKUP(A2949,'Cadastro-Estoque'!A:J,1,FALSE)),"",VLOOKUP(A2949,'Cadastro-Estoque'!A:J,4,FALSE))</f>
        <v/>
      </c>
      <c r="G2949" s="141" t="str">
        <f>IF(ISBLANK(A2949),"",IF(ISERROR(VLOOKUP(A2949,'Cadastro-Estoque'!A:J,1,FALSE)),"Produto não cadastrado",VLOOKUP(A2949,'Cadastro-Estoque'!A:J,2,FALSE)))</f>
        <v/>
      </c>
      <c r="H2949" s="141" t="str">
        <f>IF(ISERROR(VLOOKUP(A2949,'Cadastro-Estoque'!A:J,1,FALSE)),"",VLOOKUP(A2949,'Cadastro-Estoque'!A:J,3,FALSE))</f>
        <v/>
      </c>
    </row>
    <row r="2950" spans="5:8">
      <c r="E2950" s="140" t="str">
        <f t="shared" si="46"/>
        <v/>
      </c>
      <c r="F2950" s="141" t="str">
        <f>IF(ISERROR(VLOOKUP(A2950,'Cadastro-Estoque'!A:J,1,FALSE)),"",VLOOKUP(A2950,'Cadastro-Estoque'!A:J,4,FALSE))</f>
        <v/>
      </c>
      <c r="G2950" s="141" t="str">
        <f>IF(ISBLANK(A2950),"",IF(ISERROR(VLOOKUP(A2950,'Cadastro-Estoque'!A:J,1,FALSE)),"Produto não cadastrado",VLOOKUP(A2950,'Cadastro-Estoque'!A:J,2,FALSE)))</f>
        <v/>
      </c>
      <c r="H2950" s="141" t="str">
        <f>IF(ISERROR(VLOOKUP(A2950,'Cadastro-Estoque'!A:J,1,FALSE)),"",VLOOKUP(A2950,'Cadastro-Estoque'!A:J,3,FALSE))</f>
        <v/>
      </c>
    </row>
    <row r="2951" spans="5:8">
      <c r="E2951" s="140" t="str">
        <f t="shared" si="46"/>
        <v/>
      </c>
      <c r="F2951" s="141" t="str">
        <f>IF(ISERROR(VLOOKUP(A2951,'Cadastro-Estoque'!A:J,1,FALSE)),"",VLOOKUP(A2951,'Cadastro-Estoque'!A:J,4,FALSE))</f>
        <v/>
      </c>
      <c r="G2951" s="141" t="str">
        <f>IF(ISBLANK(A2951),"",IF(ISERROR(VLOOKUP(A2951,'Cadastro-Estoque'!A:J,1,FALSE)),"Produto não cadastrado",VLOOKUP(A2951,'Cadastro-Estoque'!A:J,2,FALSE)))</f>
        <v/>
      </c>
      <c r="H2951" s="141" t="str">
        <f>IF(ISERROR(VLOOKUP(A2951,'Cadastro-Estoque'!A:J,1,FALSE)),"",VLOOKUP(A2951,'Cadastro-Estoque'!A:J,3,FALSE))</f>
        <v/>
      </c>
    </row>
    <row r="2952" spans="5:8">
      <c r="E2952" s="140" t="str">
        <f t="shared" si="46"/>
        <v/>
      </c>
      <c r="F2952" s="141" t="str">
        <f>IF(ISERROR(VLOOKUP(A2952,'Cadastro-Estoque'!A:J,1,FALSE)),"",VLOOKUP(A2952,'Cadastro-Estoque'!A:J,4,FALSE))</f>
        <v/>
      </c>
      <c r="G2952" s="141" t="str">
        <f>IF(ISBLANK(A2952),"",IF(ISERROR(VLOOKUP(A2952,'Cadastro-Estoque'!A:J,1,FALSE)),"Produto não cadastrado",VLOOKUP(A2952,'Cadastro-Estoque'!A:J,2,FALSE)))</f>
        <v/>
      </c>
      <c r="H2952" s="141" t="str">
        <f>IF(ISERROR(VLOOKUP(A2952,'Cadastro-Estoque'!A:J,1,FALSE)),"",VLOOKUP(A2952,'Cadastro-Estoque'!A:J,3,FALSE))</f>
        <v/>
      </c>
    </row>
    <row r="2953" spans="5:8">
      <c r="E2953" s="140" t="str">
        <f t="shared" si="46"/>
        <v/>
      </c>
      <c r="F2953" s="141" t="str">
        <f>IF(ISERROR(VLOOKUP(A2953,'Cadastro-Estoque'!A:J,1,FALSE)),"",VLOOKUP(A2953,'Cadastro-Estoque'!A:J,4,FALSE))</f>
        <v/>
      </c>
      <c r="G2953" s="141" t="str">
        <f>IF(ISBLANK(A2953),"",IF(ISERROR(VLOOKUP(A2953,'Cadastro-Estoque'!A:J,1,FALSE)),"Produto não cadastrado",VLOOKUP(A2953,'Cadastro-Estoque'!A:J,2,FALSE)))</f>
        <v/>
      </c>
      <c r="H2953" s="141" t="str">
        <f>IF(ISERROR(VLOOKUP(A2953,'Cadastro-Estoque'!A:J,1,FALSE)),"",VLOOKUP(A2953,'Cadastro-Estoque'!A:J,3,FALSE))</f>
        <v/>
      </c>
    </row>
    <row r="2954" spans="5:8">
      <c r="E2954" s="140" t="str">
        <f t="shared" si="46"/>
        <v/>
      </c>
      <c r="F2954" s="141" t="str">
        <f>IF(ISERROR(VLOOKUP(A2954,'Cadastro-Estoque'!A:J,1,FALSE)),"",VLOOKUP(A2954,'Cadastro-Estoque'!A:J,4,FALSE))</f>
        <v/>
      </c>
      <c r="G2954" s="141" t="str">
        <f>IF(ISBLANK(A2954),"",IF(ISERROR(VLOOKUP(A2954,'Cadastro-Estoque'!A:J,1,FALSE)),"Produto não cadastrado",VLOOKUP(A2954,'Cadastro-Estoque'!A:J,2,FALSE)))</f>
        <v/>
      </c>
      <c r="H2954" s="141" t="str">
        <f>IF(ISERROR(VLOOKUP(A2954,'Cadastro-Estoque'!A:J,1,FALSE)),"",VLOOKUP(A2954,'Cadastro-Estoque'!A:J,3,FALSE))</f>
        <v/>
      </c>
    </row>
    <row r="2955" spans="5:8">
      <c r="E2955" s="140" t="str">
        <f t="shared" si="46"/>
        <v/>
      </c>
      <c r="F2955" s="141" t="str">
        <f>IF(ISERROR(VLOOKUP(A2955,'Cadastro-Estoque'!A:J,1,FALSE)),"",VLOOKUP(A2955,'Cadastro-Estoque'!A:J,4,FALSE))</f>
        <v/>
      </c>
      <c r="G2955" s="141" t="str">
        <f>IF(ISBLANK(A2955),"",IF(ISERROR(VLOOKUP(A2955,'Cadastro-Estoque'!A:J,1,FALSE)),"Produto não cadastrado",VLOOKUP(A2955,'Cadastro-Estoque'!A:J,2,FALSE)))</f>
        <v/>
      </c>
      <c r="H2955" s="141" t="str">
        <f>IF(ISERROR(VLOOKUP(A2955,'Cadastro-Estoque'!A:J,1,FALSE)),"",VLOOKUP(A2955,'Cadastro-Estoque'!A:J,3,FALSE))</f>
        <v/>
      </c>
    </row>
    <row r="2956" spans="5:8">
      <c r="E2956" s="140" t="str">
        <f t="shared" si="46"/>
        <v/>
      </c>
      <c r="F2956" s="141" t="str">
        <f>IF(ISERROR(VLOOKUP(A2956,'Cadastro-Estoque'!A:J,1,FALSE)),"",VLOOKUP(A2956,'Cadastro-Estoque'!A:J,4,FALSE))</f>
        <v/>
      </c>
      <c r="G2956" s="141" t="str">
        <f>IF(ISBLANK(A2956),"",IF(ISERROR(VLOOKUP(A2956,'Cadastro-Estoque'!A:J,1,FALSE)),"Produto não cadastrado",VLOOKUP(A2956,'Cadastro-Estoque'!A:J,2,FALSE)))</f>
        <v/>
      </c>
      <c r="H2956" s="141" t="str">
        <f>IF(ISERROR(VLOOKUP(A2956,'Cadastro-Estoque'!A:J,1,FALSE)),"",VLOOKUP(A2956,'Cadastro-Estoque'!A:J,3,FALSE))</f>
        <v/>
      </c>
    </row>
    <row r="2957" spans="5:8">
      <c r="E2957" s="140" t="str">
        <f t="shared" si="46"/>
        <v/>
      </c>
      <c r="F2957" s="141" t="str">
        <f>IF(ISERROR(VLOOKUP(A2957,'Cadastro-Estoque'!A:J,1,FALSE)),"",VLOOKUP(A2957,'Cadastro-Estoque'!A:J,4,FALSE))</f>
        <v/>
      </c>
      <c r="G2957" s="141" t="str">
        <f>IF(ISBLANK(A2957),"",IF(ISERROR(VLOOKUP(A2957,'Cadastro-Estoque'!A:J,1,FALSE)),"Produto não cadastrado",VLOOKUP(A2957,'Cadastro-Estoque'!A:J,2,FALSE)))</f>
        <v/>
      </c>
      <c r="H2957" s="141" t="str">
        <f>IF(ISERROR(VLOOKUP(A2957,'Cadastro-Estoque'!A:J,1,FALSE)),"",VLOOKUP(A2957,'Cadastro-Estoque'!A:J,3,FALSE))</f>
        <v/>
      </c>
    </row>
    <row r="2958" spans="5:8">
      <c r="E2958" s="140" t="str">
        <f t="shared" si="46"/>
        <v/>
      </c>
      <c r="F2958" s="141" t="str">
        <f>IF(ISERROR(VLOOKUP(A2958,'Cadastro-Estoque'!A:J,1,FALSE)),"",VLOOKUP(A2958,'Cadastro-Estoque'!A:J,4,FALSE))</f>
        <v/>
      </c>
      <c r="G2958" s="141" t="str">
        <f>IF(ISBLANK(A2958),"",IF(ISERROR(VLOOKUP(A2958,'Cadastro-Estoque'!A:J,1,FALSE)),"Produto não cadastrado",VLOOKUP(A2958,'Cadastro-Estoque'!A:J,2,FALSE)))</f>
        <v/>
      </c>
      <c r="H2958" s="141" t="str">
        <f>IF(ISERROR(VLOOKUP(A2958,'Cadastro-Estoque'!A:J,1,FALSE)),"",VLOOKUP(A2958,'Cadastro-Estoque'!A:J,3,FALSE))</f>
        <v/>
      </c>
    </row>
    <row r="2959" spans="5:8">
      <c r="E2959" s="140" t="str">
        <f t="shared" si="46"/>
        <v/>
      </c>
      <c r="F2959" s="141" t="str">
        <f>IF(ISERROR(VLOOKUP(A2959,'Cadastro-Estoque'!A:J,1,FALSE)),"",VLOOKUP(A2959,'Cadastro-Estoque'!A:J,4,FALSE))</f>
        <v/>
      </c>
      <c r="G2959" s="141" t="str">
        <f>IF(ISBLANK(A2959),"",IF(ISERROR(VLOOKUP(A2959,'Cadastro-Estoque'!A:J,1,FALSE)),"Produto não cadastrado",VLOOKUP(A2959,'Cadastro-Estoque'!A:J,2,FALSE)))</f>
        <v/>
      </c>
      <c r="H2959" s="141" t="str">
        <f>IF(ISERROR(VLOOKUP(A2959,'Cadastro-Estoque'!A:J,1,FALSE)),"",VLOOKUP(A2959,'Cadastro-Estoque'!A:J,3,FALSE))</f>
        <v/>
      </c>
    </row>
    <row r="2960" spans="5:8">
      <c r="E2960" s="140" t="str">
        <f t="shared" si="46"/>
        <v/>
      </c>
      <c r="F2960" s="141" t="str">
        <f>IF(ISERROR(VLOOKUP(A2960,'Cadastro-Estoque'!A:J,1,FALSE)),"",VLOOKUP(A2960,'Cadastro-Estoque'!A:J,4,FALSE))</f>
        <v/>
      </c>
      <c r="G2960" s="141" t="str">
        <f>IF(ISBLANK(A2960),"",IF(ISERROR(VLOOKUP(A2960,'Cadastro-Estoque'!A:J,1,FALSE)),"Produto não cadastrado",VLOOKUP(A2960,'Cadastro-Estoque'!A:J,2,FALSE)))</f>
        <v/>
      </c>
      <c r="H2960" s="141" t="str">
        <f>IF(ISERROR(VLOOKUP(A2960,'Cadastro-Estoque'!A:J,1,FALSE)),"",VLOOKUP(A2960,'Cadastro-Estoque'!A:J,3,FALSE))</f>
        <v/>
      </c>
    </row>
    <row r="2961" spans="5:8">
      <c r="E2961" s="140" t="str">
        <f t="shared" si="46"/>
        <v/>
      </c>
      <c r="F2961" s="141" t="str">
        <f>IF(ISERROR(VLOOKUP(A2961,'Cadastro-Estoque'!A:J,1,FALSE)),"",VLOOKUP(A2961,'Cadastro-Estoque'!A:J,4,FALSE))</f>
        <v/>
      </c>
      <c r="G2961" s="141" t="str">
        <f>IF(ISBLANK(A2961),"",IF(ISERROR(VLOOKUP(A2961,'Cadastro-Estoque'!A:J,1,FALSE)),"Produto não cadastrado",VLOOKUP(A2961,'Cadastro-Estoque'!A:J,2,FALSE)))</f>
        <v/>
      </c>
      <c r="H2961" s="141" t="str">
        <f>IF(ISERROR(VLOOKUP(A2961,'Cadastro-Estoque'!A:J,1,FALSE)),"",VLOOKUP(A2961,'Cadastro-Estoque'!A:J,3,FALSE))</f>
        <v/>
      </c>
    </row>
    <row r="2962" spans="5:8">
      <c r="E2962" s="140" t="str">
        <f t="shared" si="46"/>
        <v/>
      </c>
      <c r="F2962" s="141" t="str">
        <f>IF(ISERROR(VLOOKUP(A2962,'Cadastro-Estoque'!A:J,1,FALSE)),"",VLOOKUP(A2962,'Cadastro-Estoque'!A:J,4,FALSE))</f>
        <v/>
      </c>
      <c r="G2962" s="141" t="str">
        <f>IF(ISBLANK(A2962),"",IF(ISERROR(VLOOKUP(A2962,'Cadastro-Estoque'!A:J,1,FALSE)),"Produto não cadastrado",VLOOKUP(A2962,'Cadastro-Estoque'!A:J,2,FALSE)))</f>
        <v/>
      </c>
      <c r="H2962" s="141" t="str">
        <f>IF(ISERROR(VLOOKUP(A2962,'Cadastro-Estoque'!A:J,1,FALSE)),"",VLOOKUP(A2962,'Cadastro-Estoque'!A:J,3,FALSE))</f>
        <v/>
      </c>
    </row>
    <row r="2963" spans="5:8">
      <c r="E2963" s="140" t="str">
        <f t="shared" si="46"/>
        <v/>
      </c>
      <c r="F2963" s="141" t="str">
        <f>IF(ISERROR(VLOOKUP(A2963,'Cadastro-Estoque'!A:J,1,FALSE)),"",VLOOKUP(A2963,'Cadastro-Estoque'!A:J,4,FALSE))</f>
        <v/>
      </c>
      <c r="G2963" s="141" t="str">
        <f>IF(ISBLANK(A2963),"",IF(ISERROR(VLOOKUP(A2963,'Cadastro-Estoque'!A:J,1,FALSE)),"Produto não cadastrado",VLOOKUP(A2963,'Cadastro-Estoque'!A:J,2,FALSE)))</f>
        <v/>
      </c>
      <c r="H2963" s="141" t="str">
        <f>IF(ISERROR(VLOOKUP(A2963,'Cadastro-Estoque'!A:J,1,FALSE)),"",VLOOKUP(A2963,'Cadastro-Estoque'!A:J,3,FALSE))</f>
        <v/>
      </c>
    </row>
    <row r="2964" spans="5:8">
      <c r="E2964" s="140" t="str">
        <f t="shared" si="46"/>
        <v/>
      </c>
      <c r="F2964" s="141" t="str">
        <f>IF(ISERROR(VLOOKUP(A2964,'Cadastro-Estoque'!A:J,1,FALSE)),"",VLOOKUP(A2964,'Cadastro-Estoque'!A:J,4,FALSE))</f>
        <v/>
      </c>
      <c r="G2964" s="141" t="str">
        <f>IF(ISBLANK(A2964),"",IF(ISERROR(VLOOKUP(A2964,'Cadastro-Estoque'!A:J,1,FALSE)),"Produto não cadastrado",VLOOKUP(A2964,'Cadastro-Estoque'!A:J,2,FALSE)))</f>
        <v/>
      </c>
      <c r="H2964" s="141" t="str">
        <f>IF(ISERROR(VLOOKUP(A2964,'Cadastro-Estoque'!A:J,1,FALSE)),"",VLOOKUP(A2964,'Cadastro-Estoque'!A:J,3,FALSE))</f>
        <v/>
      </c>
    </row>
    <row r="2965" spans="5:8">
      <c r="E2965" s="140" t="str">
        <f t="shared" si="46"/>
        <v/>
      </c>
      <c r="F2965" s="141" t="str">
        <f>IF(ISERROR(VLOOKUP(A2965,'Cadastro-Estoque'!A:J,1,FALSE)),"",VLOOKUP(A2965,'Cadastro-Estoque'!A:J,4,FALSE))</f>
        <v/>
      </c>
      <c r="G2965" s="141" t="str">
        <f>IF(ISBLANK(A2965),"",IF(ISERROR(VLOOKUP(A2965,'Cadastro-Estoque'!A:J,1,FALSE)),"Produto não cadastrado",VLOOKUP(A2965,'Cadastro-Estoque'!A:J,2,FALSE)))</f>
        <v/>
      </c>
      <c r="H2965" s="141" t="str">
        <f>IF(ISERROR(VLOOKUP(A2965,'Cadastro-Estoque'!A:J,1,FALSE)),"",VLOOKUP(A2965,'Cadastro-Estoque'!A:J,3,FALSE))</f>
        <v/>
      </c>
    </row>
    <row r="2966" spans="5:8">
      <c r="E2966" s="140" t="str">
        <f t="shared" si="46"/>
        <v/>
      </c>
      <c r="F2966" s="141" t="str">
        <f>IF(ISERROR(VLOOKUP(A2966,'Cadastro-Estoque'!A:J,1,FALSE)),"",VLOOKUP(A2966,'Cadastro-Estoque'!A:J,4,FALSE))</f>
        <v/>
      </c>
      <c r="G2966" s="141" t="str">
        <f>IF(ISBLANK(A2966),"",IF(ISERROR(VLOOKUP(A2966,'Cadastro-Estoque'!A:J,1,FALSE)),"Produto não cadastrado",VLOOKUP(A2966,'Cadastro-Estoque'!A:J,2,FALSE)))</f>
        <v/>
      </c>
      <c r="H2966" s="141" t="str">
        <f>IF(ISERROR(VLOOKUP(A2966,'Cadastro-Estoque'!A:J,1,FALSE)),"",VLOOKUP(A2966,'Cadastro-Estoque'!A:J,3,FALSE))</f>
        <v/>
      </c>
    </row>
    <row r="2967" spans="5:8">
      <c r="E2967" s="140" t="str">
        <f t="shared" si="46"/>
        <v/>
      </c>
      <c r="F2967" s="141" t="str">
        <f>IF(ISERROR(VLOOKUP(A2967,'Cadastro-Estoque'!A:J,1,FALSE)),"",VLOOKUP(A2967,'Cadastro-Estoque'!A:J,4,FALSE))</f>
        <v/>
      </c>
      <c r="G2967" s="141" t="str">
        <f>IF(ISBLANK(A2967),"",IF(ISERROR(VLOOKUP(A2967,'Cadastro-Estoque'!A:J,1,FALSE)),"Produto não cadastrado",VLOOKUP(A2967,'Cadastro-Estoque'!A:J,2,FALSE)))</f>
        <v/>
      </c>
      <c r="H2967" s="141" t="str">
        <f>IF(ISERROR(VLOOKUP(A2967,'Cadastro-Estoque'!A:J,1,FALSE)),"",VLOOKUP(A2967,'Cadastro-Estoque'!A:J,3,FALSE))</f>
        <v/>
      </c>
    </row>
    <row r="2968" spans="5:8">
      <c r="E2968" s="140" t="str">
        <f t="shared" si="46"/>
        <v/>
      </c>
      <c r="F2968" s="141" t="str">
        <f>IF(ISERROR(VLOOKUP(A2968,'Cadastro-Estoque'!A:J,1,FALSE)),"",VLOOKUP(A2968,'Cadastro-Estoque'!A:J,4,FALSE))</f>
        <v/>
      </c>
      <c r="G2968" s="141" t="str">
        <f>IF(ISBLANK(A2968),"",IF(ISERROR(VLOOKUP(A2968,'Cadastro-Estoque'!A:J,1,FALSE)),"Produto não cadastrado",VLOOKUP(A2968,'Cadastro-Estoque'!A:J,2,FALSE)))</f>
        <v/>
      </c>
      <c r="H2968" s="141" t="str">
        <f>IF(ISERROR(VLOOKUP(A2968,'Cadastro-Estoque'!A:J,1,FALSE)),"",VLOOKUP(A2968,'Cadastro-Estoque'!A:J,3,FALSE))</f>
        <v/>
      </c>
    </row>
    <row r="2969" spans="5:8">
      <c r="E2969" s="140" t="str">
        <f t="shared" si="46"/>
        <v/>
      </c>
      <c r="F2969" s="141" t="str">
        <f>IF(ISERROR(VLOOKUP(A2969,'Cadastro-Estoque'!A:J,1,FALSE)),"",VLOOKUP(A2969,'Cadastro-Estoque'!A:J,4,FALSE))</f>
        <v/>
      </c>
      <c r="G2969" s="141" t="str">
        <f>IF(ISBLANK(A2969),"",IF(ISERROR(VLOOKUP(A2969,'Cadastro-Estoque'!A:J,1,FALSE)),"Produto não cadastrado",VLOOKUP(A2969,'Cadastro-Estoque'!A:J,2,FALSE)))</f>
        <v/>
      </c>
      <c r="H2969" s="141" t="str">
        <f>IF(ISERROR(VLOOKUP(A2969,'Cadastro-Estoque'!A:J,1,FALSE)),"",VLOOKUP(A2969,'Cadastro-Estoque'!A:J,3,FALSE))</f>
        <v/>
      </c>
    </row>
    <row r="2970" spans="5:8">
      <c r="E2970" s="140" t="str">
        <f t="shared" si="46"/>
        <v/>
      </c>
      <c r="F2970" s="141" t="str">
        <f>IF(ISERROR(VLOOKUP(A2970,'Cadastro-Estoque'!A:J,1,FALSE)),"",VLOOKUP(A2970,'Cadastro-Estoque'!A:J,4,FALSE))</f>
        <v/>
      </c>
      <c r="G2970" s="141" t="str">
        <f>IF(ISBLANK(A2970),"",IF(ISERROR(VLOOKUP(A2970,'Cadastro-Estoque'!A:J,1,FALSE)),"Produto não cadastrado",VLOOKUP(A2970,'Cadastro-Estoque'!A:J,2,FALSE)))</f>
        <v/>
      </c>
      <c r="H2970" s="141" t="str">
        <f>IF(ISERROR(VLOOKUP(A2970,'Cadastro-Estoque'!A:J,1,FALSE)),"",VLOOKUP(A2970,'Cadastro-Estoque'!A:J,3,FALSE))</f>
        <v/>
      </c>
    </row>
    <row r="2971" spans="5:8">
      <c r="E2971" s="140" t="str">
        <f t="shared" si="46"/>
        <v/>
      </c>
      <c r="F2971" s="141" t="str">
        <f>IF(ISERROR(VLOOKUP(A2971,'Cadastro-Estoque'!A:J,1,FALSE)),"",VLOOKUP(A2971,'Cadastro-Estoque'!A:J,4,FALSE))</f>
        <v/>
      </c>
      <c r="G2971" s="141" t="str">
        <f>IF(ISBLANK(A2971),"",IF(ISERROR(VLOOKUP(A2971,'Cadastro-Estoque'!A:J,1,FALSE)),"Produto não cadastrado",VLOOKUP(A2971,'Cadastro-Estoque'!A:J,2,FALSE)))</f>
        <v/>
      </c>
      <c r="H2971" s="141" t="str">
        <f>IF(ISERROR(VLOOKUP(A2971,'Cadastro-Estoque'!A:J,1,FALSE)),"",VLOOKUP(A2971,'Cadastro-Estoque'!A:J,3,FALSE))</f>
        <v/>
      </c>
    </row>
    <row r="2972" spans="5:8">
      <c r="E2972" s="140" t="str">
        <f t="shared" si="46"/>
        <v/>
      </c>
      <c r="F2972" s="141" t="str">
        <f>IF(ISERROR(VLOOKUP(A2972,'Cadastro-Estoque'!A:J,1,FALSE)),"",VLOOKUP(A2972,'Cadastro-Estoque'!A:J,4,FALSE))</f>
        <v/>
      </c>
      <c r="G2972" s="141" t="str">
        <f>IF(ISBLANK(A2972),"",IF(ISERROR(VLOOKUP(A2972,'Cadastro-Estoque'!A:J,1,FALSE)),"Produto não cadastrado",VLOOKUP(A2972,'Cadastro-Estoque'!A:J,2,FALSE)))</f>
        <v/>
      </c>
      <c r="H2972" s="141" t="str">
        <f>IF(ISERROR(VLOOKUP(A2972,'Cadastro-Estoque'!A:J,1,FALSE)),"",VLOOKUP(A2972,'Cadastro-Estoque'!A:J,3,FALSE))</f>
        <v/>
      </c>
    </row>
    <row r="2973" spans="5:8">
      <c r="E2973" s="140" t="str">
        <f t="shared" si="46"/>
        <v/>
      </c>
      <c r="F2973" s="141" t="str">
        <f>IF(ISERROR(VLOOKUP(A2973,'Cadastro-Estoque'!A:J,1,FALSE)),"",VLOOKUP(A2973,'Cadastro-Estoque'!A:J,4,FALSE))</f>
        <v/>
      </c>
      <c r="G2973" s="141" t="str">
        <f>IF(ISBLANK(A2973),"",IF(ISERROR(VLOOKUP(A2973,'Cadastro-Estoque'!A:J,1,FALSE)),"Produto não cadastrado",VLOOKUP(A2973,'Cadastro-Estoque'!A:J,2,FALSE)))</f>
        <v/>
      </c>
      <c r="H2973" s="141" t="str">
        <f>IF(ISERROR(VLOOKUP(A2973,'Cadastro-Estoque'!A:J,1,FALSE)),"",VLOOKUP(A2973,'Cadastro-Estoque'!A:J,3,FALSE))</f>
        <v/>
      </c>
    </row>
    <row r="2974" spans="5:8">
      <c r="E2974" s="140" t="str">
        <f t="shared" si="46"/>
        <v/>
      </c>
      <c r="F2974" s="141" t="str">
        <f>IF(ISERROR(VLOOKUP(A2974,'Cadastro-Estoque'!A:J,1,FALSE)),"",VLOOKUP(A2974,'Cadastro-Estoque'!A:J,4,FALSE))</f>
        <v/>
      </c>
      <c r="G2974" s="141" t="str">
        <f>IF(ISBLANK(A2974),"",IF(ISERROR(VLOOKUP(A2974,'Cadastro-Estoque'!A:J,1,FALSE)),"Produto não cadastrado",VLOOKUP(A2974,'Cadastro-Estoque'!A:J,2,FALSE)))</f>
        <v/>
      </c>
      <c r="H2974" s="141" t="str">
        <f>IF(ISERROR(VLOOKUP(A2974,'Cadastro-Estoque'!A:J,1,FALSE)),"",VLOOKUP(A2974,'Cadastro-Estoque'!A:J,3,FALSE))</f>
        <v/>
      </c>
    </row>
    <row r="2975" spans="5:8">
      <c r="E2975" s="140" t="str">
        <f t="shared" si="46"/>
        <v/>
      </c>
      <c r="F2975" s="141" t="str">
        <f>IF(ISERROR(VLOOKUP(A2975,'Cadastro-Estoque'!A:J,1,FALSE)),"",VLOOKUP(A2975,'Cadastro-Estoque'!A:J,4,FALSE))</f>
        <v/>
      </c>
      <c r="G2975" s="141" t="str">
        <f>IF(ISBLANK(A2975),"",IF(ISERROR(VLOOKUP(A2975,'Cadastro-Estoque'!A:J,1,FALSE)),"Produto não cadastrado",VLOOKUP(A2975,'Cadastro-Estoque'!A:J,2,FALSE)))</f>
        <v/>
      </c>
      <c r="H2975" s="141" t="str">
        <f>IF(ISERROR(VLOOKUP(A2975,'Cadastro-Estoque'!A:J,1,FALSE)),"",VLOOKUP(A2975,'Cadastro-Estoque'!A:J,3,FALSE))</f>
        <v/>
      </c>
    </row>
    <row r="2976" spans="5:8">
      <c r="E2976" s="140" t="str">
        <f t="shared" si="46"/>
        <v/>
      </c>
      <c r="F2976" s="141" t="str">
        <f>IF(ISERROR(VLOOKUP(A2976,'Cadastro-Estoque'!A:J,1,FALSE)),"",VLOOKUP(A2976,'Cadastro-Estoque'!A:J,4,FALSE))</f>
        <v/>
      </c>
      <c r="G2976" s="141" t="str">
        <f>IF(ISBLANK(A2976),"",IF(ISERROR(VLOOKUP(A2976,'Cadastro-Estoque'!A:J,1,FALSE)),"Produto não cadastrado",VLOOKUP(A2976,'Cadastro-Estoque'!A:J,2,FALSE)))</f>
        <v/>
      </c>
      <c r="H2976" s="141" t="str">
        <f>IF(ISERROR(VLOOKUP(A2976,'Cadastro-Estoque'!A:J,1,FALSE)),"",VLOOKUP(A2976,'Cadastro-Estoque'!A:J,3,FALSE))</f>
        <v/>
      </c>
    </row>
    <row r="2977" spans="5:8">
      <c r="E2977" s="140" t="str">
        <f t="shared" si="46"/>
        <v/>
      </c>
      <c r="F2977" s="141" t="str">
        <f>IF(ISERROR(VLOOKUP(A2977,'Cadastro-Estoque'!A:J,1,FALSE)),"",VLOOKUP(A2977,'Cadastro-Estoque'!A:J,4,FALSE))</f>
        <v/>
      </c>
      <c r="G2977" s="141" t="str">
        <f>IF(ISBLANK(A2977),"",IF(ISERROR(VLOOKUP(A2977,'Cadastro-Estoque'!A:J,1,FALSE)),"Produto não cadastrado",VLOOKUP(A2977,'Cadastro-Estoque'!A:J,2,FALSE)))</f>
        <v/>
      </c>
      <c r="H2977" s="141" t="str">
        <f>IF(ISERROR(VLOOKUP(A2977,'Cadastro-Estoque'!A:J,1,FALSE)),"",VLOOKUP(A2977,'Cadastro-Estoque'!A:J,3,FALSE))</f>
        <v/>
      </c>
    </row>
    <row r="2978" spans="5:8">
      <c r="E2978" s="140" t="str">
        <f t="shared" si="46"/>
        <v/>
      </c>
      <c r="F2978" s="141" t="str">
        <f>IF(ISERROR(VLOOKUP(A2978,'Cadastro-Estoque'!A:J,1,FALSE)),"",VLOOKUP(A2978,'Cadastro-Estoque'!A:J,4,FALSE))</f>
        <v/>
      </c>
      <c r="G2978" s="141" t="str">
        <f>IF(ISBLANK(A2978),"",IF(ISERROR(VLOOKUP(A2978,'Cadastro-Estoque'!A:J,1,FALSE)),"Produto não cadastrado",VLOOKUP(A2978,'Cadastro-Estoque'!A:J,2,FALSE)))</f>
        <v/>
      </c>
      <c r="H2978" s="141" t="str">
        <f>IF(ISERROR(VLOOKUP(A2978,'Cadastro-Estoque'!A:J,1,FALSE)),"",VLOOKUP(A2978,'Cadastro-Estoque'!A:J,3,FALSE))</f>
        <v/>
      </c>
    </row>
    <row r="2979" spans="5:8">
      <c r="E2979" s="140" t="str">
        <f t="shared" si="46"/>
        <v/>
      </c>
      <c r="F2979" s="141" t="str">
        <f>IF(ISERROR(VLOOKUP(A2979,'Cadastro-Estoque'!A:J,1,FALSE)),"",VLOOKUP(A2979,'Cadastro-Estoque'!A:J,4,FALSE))</f>
        <v/>
      </c>
      <c r="G2979" s="141" t="str">
        <f>IF(ISBLANK(A2979),"",IF(ISERROR(VLOOKUP(A2979,'Cadastro-Estoque'!A:J,1,FALSE)),"Produto não cadastrado",VLOOKUP(A2979,'Cadastro-Estoque'!A:J,2,FALSE)))</f>
        <v/>
      </c>
      <c r="H2979" s="141" t="str">
        <f>IF(ISERROR(VLOOKUP(A2979,'Cadastro-Estoque'!A:J,1,FALSE)),"",VLOOKUP(A2979,'Cadastro-Estoque'!A:J,3,FALSE))</f>
        <v/>
      </c>
    </row>
    <row r="2980" spans="5:8">
      <c r="E2980" s="140" t="str">
        <f t="shared" si="46"/>
        <v/>
      </c>
      <c r="F2980" s="141" t="str">
        <f>IF(ISERROR(VLOOKUP(A2980,'Cadastro-Estoque'!A:J,1,FALSE)),"",VLOOKUP(A2980,'Cadastro-Estoque'!A:J,4,FALSE))</f>
        <v/>
      </c>
      <c r="G2980" s="141" t="str">
        <f>IF(ISBLANK(A2980),"",IF(ISERROR(VLOOKUP(A2980,'Cadastro-Estoque'!A:J,1,FALSE)),"Produto não cadastrado",VLOOKUP(A2980,'Cadastro-Estoque'!A:J,2,FALSE)))</f>
        <v/>
      </c>
      <c r="H2980" s="141" t="str">
        <f>IF(ISERROR(VLOOKUP(A2980,'Cadastro-Estoque'!A:J,1,FALSE)),"",VLOOKUP(A2980,'Cadastro-Estoque'!A:J,3,FALSE))</f>
        <v/>
      </c>
    </row>
    <row r="2981" spans="5:8">
      <c r="E2981" s="140" t="str">
        <f t="shared" si="46"/>
        <v/>
      </c>
      <c r="F2981" s="141" t="str">
        <f>IF(ISERROR(VLOOKUP(A2981,'Cadastro-Estoque'!A:J,1,FALSE)),"",VLOOKUP(A2981,'Cadastro-Estoque'!A:J,4,FALSE))</f>
        <v/>
      </c>
      <c r="G2981" s="141" t="str">
        <f>IF(ISBLANK(A2981),"",IF(ISERROR(VLOOKUP(A2981,'Cadastro-Estoque'!A:J,1,FALSE)),"Produto não cadastrado",VLOOKUP(A2981,'Cadastro-Estoque'!A:J,2,FALSE)))</f>
        <v/>
      </c>
      <c r="H2981" s="141" t="str">
        <f>IF(ISERROR(VLOOKUP(A2981,'Cadastro-Estoque'!A:J,1,FALSE)),"",VLOOKUP(A2981,'Cadastro-Estoque'!A:J,3,FALSE))</f>
        <v/>
      </c>
    </row>
    <row r="2982" spans="5:8">
      <c r="E2982" s="140" t="str">
        <f t="shared" si="46"/>
        <v/>
      </c>
      <c r="F2982" s="141" t="str">
        <f>IF(ISERROR(VLOOKUP(A2982,'Cadastro-Estoque'!A:J,1,FALSE)),"",VLOOKUP(A2982,'Cadastro-Estoque'!A:J,4,FALSE))</f>
        <v/>
      </c>
      <c r="G2982" s="141" t="str">
        <f>IF(ISBLANK(A2982),"",IF(ISERROR(VLOOKUP(A2982,'Cadastro-Estoque'!A:J,1,FALSE)),"Produto não cadastrado",VLOOKUP(A2982,'Cadastro-Estoque'!A:J,2,FALSE)))</f>
        <v/>
      </c>
      <c r="H2982" s="141" t="str">
        <f>IF(ISERROR(VLOOKUP(A2982,'Cadastro-Estoque'!A:J,1,FALSE)),"",VLOOKUP(A2982,'Cadastro-Estoque'!A:J,3,FALSE))</f>
        <v/>
      </c>
    </row>
    <row r="2983" spans="5:8">
      <c r="E2983" s="140" t="str">
        <f t="shared" si="46"/>
        <v/>
      </c>
      <c r="F2983" s="141" t="str">
        <f>IF(ISERROR(VLOOKUP(A2983,'Cadastro-Estoque'!A:J,1,FALSE)),"",VLOOKUP(A2983,'Cadastro-Estoque'!A:J,4,FALSE))</f>
        <v/>
      </c>
      <c r="G2983" s="141" t="str">
        <f>IF(ISBLANK(A2983),"",IF(ISERROR(VLOOKUP(A2983,'Cadastro-Estoque'!A:J,1,FALSE)),"Produto não cadastrado",VLOOKUP(A2983,'Cadastro-Estoque'!A:J,2,FALSE)))</f>
        <v/>
      </c>
      <c r="H2983" s="141" t="str">
        <f>IF(ISERROR(VLOOKUP(A2983,'Cadastro-Estoque'!A:J,1,FALSE)),"",VLOOKUP(A2983,'Cadastro-Estoque'!A:J,3,FALSE))</f>
        <v/>
      </c>
    </row>
    <row r="2984" spans="5:8">
      <c r="E2984" s="140" t="str">
        <f t="shared" si="46"/>
        <v/>
      </c>
      <c r="F2984" s="141" t="str">
        <f>IF(ISERROR(VLOOKUP(A2984,'Cadastro-Estoque'!A:J,1,FALSE)),"",VLOOKUP(A2984,'Cadastro-Estoque'!A:J,4,FALSE))</f>
        <v/>
      </c>
      <c r="G2984" s="141" t="str">
        <f>IF(ISBLANK(A2984),"",IF(ISERROR(VLOOKUP(A2984,'Cadastro-Estoque'!A:J,1,FALSE)),"Produto não cadastrado",VLOOKUP(A2984,'Cadastro-Estoque'!A:J,2,FALSE)))</f>
        <v/>
      </c>
      <c r="H2984" s="141" t="str">
        <f>IF(ISERROR(VLOOKUP(A2984,'Cadastro-Estoque'!A:J,1,FALSE)),"",VLOOKUP(A2984,'Cadastro-Estoque'!A:J,3,FALSE))</f>
        <v/>
      </c>
    </row>
    <row r="2985" spans="5:8">
      <c r="E2985" s="140" t="str">
        <f t="shared" si="46"/>
        <v/>
      </c>
      <c r="F2985" s="141" t="str">
        <f>IF(ISERROR(VLOOKUP(A2985,'Cadastro-Estoque'!A:J,1,FALSE)),"",VLOOKUP(A2985,'Cadastro-Estoque'!A:J,4,FALSE))</f>
        <v/>
      </c>
      <c r="G2985" s="141" t="str">
        <f>IF(ISBLANK(A2985),"",IF(ISERROR(VLOOKUP(A2985,'Cadastro-Estoque'!A:J,1,FALSE)),"Produto não cadastrado",VLOOKUP(A2985,'Cadastro-Estoque'!A:J,2,FALSE)))</f>
        <v/>
      </c>
      <c r="H2985" s="141" t="str">
        <f>IF(ISERROR(VLOOKUP(A2985,'Cadastro-Estoque'!A:J,1,FALSE)),"",VLOOKUP(A2985,'Cadastro-Estoque'!A:J,3,FALSE))</f>
        <v/>
      </c>
    </row>
    <row r="2986" spans="5:8">
      <c r="E2986" s="140" t="str">
        <f t="shared" si="46"/>
        <v/>
      </c>
      <c r="F2986" s="141" t="str">
        <f>IF(ISERROR(VLOOKUP(A2986,'Cadastro-Estoque'!A:J,1,FALSE)),"",VLOOKUP(A2986,'Cadastro-Estoque'!A:J,4,FALSE))</f>
        <v/>
      </c>
      <c r="G2986" s="141" t="str">
        <f>IF(ISBLANK(A2986),"",IF(ISERROR(VLOOKUP(A2986,'Cadastro-Estoque'!A:J,1,FALSE)),"Produto não cadastrado",VLOOKUP(A2986,'Cadastro-Estoque'!A:J,2,FALSE)))</f>
        <v/>
      </c>
      <c r="H2986" s="141" t="str">
        <f>IF(ISERROR(VLOOKUP(A2986,'Cadastro-Estoque'!A:J,1,FALSE)),"",VLOOKUP(A2986,'Cadastro-Estoque'!A:J,3,FALSE))</f>
        <v/>
      </c>
    </row>
    <row r="2987" spans="5:8">
      <c r="E2987" s="140" t="str">
        <f t="shared" si="46"/>
        <v/>
      </c>
      <c r="F2987" s="141" t="str">
        <f>IF(ISERROR(VLOOKUP(A2987,'Cadastro-Estoque'!A:J,1,FALSE)),"",VLOOKUP(A2987,'Cadastro-Estoque'!A:J,4,FALSE))</f>
        <v/>
      </c>
      <c r="G2987" s="141" t="str">
        <f>IF(ISBLANK(A2987),"",IF(ISERROR(VLOOKUP(A2987,'Cadastro-Estoque'!A:J,1,FALSE)),"Produto não cadastrado",VLOOKUP(A2987,'Cadastro-Estoque'!A:J,2,FALSE)))</f>
        <v/>
      </c>
      <c r="H2987" s="141" t="str">
        <f>IF(ISERROR(VLOOKUP(A2987,'Cadastro-Estoque'!A:J,1,FALSE)),"",VLOOKUP(A2987,'Cadastro-Estoque'!A:J,3,FALSE))</f>
        <v/>
      </c>
    </row>
    <row r="2988" spans="5:8">
      <c r="E2988" s="140" t="str">
        <f t="shared" si="46"/>
        <v/>
      </c>
      <c r="F2988" s="141" t="str">
        <f>IF(ISERROR(VLOOKUP(A2988,'Cadastro-Estoque'!A:J,1,FALSE)),"",VLOOKUP(A2988,'Cadastro-Estoque'!A:J,4,FALSE))</f>
        <v/>
      </c>
      <c r="G2988" s="141" t="str">
        <f>IF(ISBLANK(A2988),"",IF(ISERROR(VLOOKUP(A2988,'Cadastro-Estoque'!A:J,1,FALSE)),"Produto não cadastrado",VLOOKUP(A2988,'Cadastro-Estoque'!A:J,2,FALSE)))</f>
        <v/>
      </c>
      <c r="H2988" s="141" t="str">
        <f>IF(ISERROR(VLOOKUP(A2988,'Cadastro-Estoque'!A:J,1,FALSE)),"",VLOOKUP(A2988,'Cadastro-Estoque'!A:J,3,FALSE))</f>
        <v/>
      </c>
    </row>
    <row r="2989" spans="5:8">
      <c r="E2989" s="140" t="str">
        <f t="shared" si="46"/>
        <v/>
      </c>
      <c r="F2989" s="141" t="str">
        <f>IF(ISERROR(VLOOKUP(A2989,'Cadastro-Estoque'!A:J,1,FALSE)),"",VLOOKUP(A2989,'Cadastro-Estoque'!A:J,4,FALSE))</f>
        <v/>
      </c>
      <c r="G2989" s="141" t="str">
        <f>IF(ISBLANK(A2989),"",IF(ISERROR(VLOOKUP(A2989,'Cadastro-Estoque'!A:J,1,FALSE)),"Produto não cadastrado",VLOOKUP(A2989,'Cadastro-Estoque'!A:J,2,FALSE)))</f>
        <v/>
      </c>
      <c r="H2989" s="141" t="str">
        <f>IF(ISERROR(VLOOKUP(A2989,'Cadastro-Estoque'!A:J,1,FALSE)),"",VLOOKUP(A2989,'Cadastro-Estoque'!A:J,3,FALSE))</f>
        <v/>
      </c>
    </row>
    <row r="2990" spans="5:8">
      <c r="E2990" s="140" t="str">
        <f t="shared" si="46"/>
        <v/>
      </c>
      <c r="F2990" s="141" t="str">
        <f>IF(ISERROR(VLOOKUP(A2990,'Cadastro-Estoque'!A:J,1,FALSE)),"",VLOOKUP(A2990,'Cadastro-Estoque'!A:J,4,FALSE))</f>
        <v/>
      </c>
      <c r="G2990" s="141" t="str">
        <f>IF(ISBLANK(A2990),"",IF(ISERROR(VLOOKUP(A2990,'Cadastro-Estoque'!A:J,1,FALSE)),"Produto não cadastrado",VLOOKUP(A2990,'Cadastro-Estoque'!A:J,2,FALSE)))</f>
        <v/>
      </c>
      <c r="H2990" s="141" t="str">
        <f>IF(ISERROR(VLOOKUP(A2990,'Cadastro-Estoque'!A:J,1,FALSE)),"",VLOOKUP(A2990,'Cadastro-Estoque'!A:J,3,FALSE))</f>
        <v/>
      </c>
    </row>
    <row r="2991" spans="5:8">
      <c r="E2991" s="140" t="str">
        <f t="shared" si="46"/>
        <v/>
      </c>
      <c r="F2991" s="141" t="str">
        <f>IF(ISERROR(VLOOKUP(A2991,'Cadastro-Estoque'!A:J,1,FALSE)),"",VLOOKUP(A2991,'Cadastro-Estoque'!A:J,4,FALSE))</f>
        <v/>
      </c>
      <c r="G2991" s="141" t="str">
        <f>IF(ISBLANK(A2991),"",IF(ISERROR(VLOOKUP(A2991,'Cadastro-Estoque'!A:J,1,FALSE)),"Produto não cadastrado",VLOOKUP(A2991,'Cadastro-Estoque'!A:J,2,FALSE)))</f>
        <v/>
      </c>
      <c r="H2991" s="141" t="str">
        <f>IF(ISERROR(VLOOKUP(A2991,'Cadastro-Estoque'!A:J,1,FALSE)),"",VLOOKUP(A2991,'Cadastro-Estoque'!A:J,3,FALSE))</f>
        <v/>
      </c>
    </row>
    <row r="2992" spans="5:8">
      <c r="E2992" s="140" t="str">
        <f t="shared" si="46"/>
        <v/>
      </c>
      <c r="F2992" s="141" t="str">
        <f>IF(ISERROR(VLOOKUP(A2992,'Cadastro-Estoque'!A:J,1,FALSE)),"",VLOOKUP(A2992,'Cadastro-Estoque'!A:J,4,FALSE))</f>
        <v/>
      </c>
      <c r="G2992" s="141" t="str">
        <f>IF(ISBLANK(A2992),"",IF(ISERROR(VLOOKUP(A2992,'Cadastro-Estoque'!A:J,1,FALSE)),"Produto não cadastrado",VLOOKUP(A2992,'Cadastro-Estoque'!A:J,2,FALSE)))</f>
        <v/>
      </c>
      <c r="H2992" s="141" t="str">
        <f>IF(ISERROR(VLOOKUP(A2992,'Cadastro-Estoque'!A:J,1,FALSE)),"",VLOOKUP(A2992,'Cadastro-Estoque'!A:J,3,FALSE))</f>
        <v/>
      </c>
    </row>
    <row r="2993" spans="5:8">
      <c r="E2993" s="140" t="str">
        <f t="shared" si="46"/>
        <v/>
      </c>
      <c r="F2993" s="141" t="str">
        <f>IF(ISERROR(VLOOKUP(A2993,'Cadastro-Estoque'!A:J,1,FALSE)),"",VLOOKUP(A2993,'Cadastro-Estoque'!A:J,4,FALSE))</f>
        <v/>
      </c>
      <c r="G2993" s="141" t="str">
        <f>IF(ISBLANK(A2993),"",IF(ISERROR(VLOOKUP(A2993,'Cadastro-Estoque'!A:J,1,FALSE)),"Produto não cadastrado",VLOOKUP(A2993,'Cadastro-Estoque'!A:J,2,FALSE)))</f>
        <v/>
      </c>
      <c r="H2993" s="141" t="str">
        <f>IF(ISERROR(VLOOKUP(A2993,'Cadastro-Estoque'!A:J,1,FALSE)),"",VLOOKUP(A2993,'Cadastro-Estoque'!A:J,3,FALSE))</f>
        <v/>
      </c>
    </row>
    <row r="2994" spans="5:8">
      <c r="E2994" s="140" t="str">
        <f t="shared" si="46"/>
        <v/>
      </c>
      <c r="F2994" s="141" t="str">
        <f>IF(ISERROR(VLOOKUP(A2994,'Cadastro-Estoque'!A:J,1,FALSE)),"",VLOOKUP(A2994,'Cadastro-Estoque'!A:J,4,FALSE))</f>
        <v/>
      </c>
      <c r="G2994" s="141" t="str">
        <f>IF(ISBLANK(A2994),"",IF(ISERROR(VLOOKUP(A2994,'Cadastro-Estoque'!A:J,1,FALSE)),"Produto não cadastrado",VLOOKUP(A2994,'Cadastro-Estoque'!A:J,2,FALSE)))</f>
        <v/>
      </c>
      <c r="H2994" s="141" t="str">
        <f>IF(ISERROR(VLOOKUP(A2994,'Cadastro-Estoque'!A:J,1,FALSE)),"",VLOOKUP(A2994,'Cadastro-Estoque'!A:J,3,FALSE))</f>
        <v/>
      </c>
    </row>
    <row r="2995" spans="5:8">
      <c r="E2995" s="140" t="str">
        <f t="shared" si="46"/>
        <v/>
      </c>
      <c r="F2995" s="141" t="str">
        <f>IF(ISERROR(VLOOKUP(A2995,'Cadastro-Estoque'!A:J,1,FALSE)),"",VLOOKUP(A2995,'Cadastro-Estoque'!A:J,4,FALSE))</f>
        <v/>
      </c>
      <c r="G2995" s="141" t="str">
        <f>IF(ISBLANK(A2995),"",IF(ISERROR(VLOOKUP(A2995,'Cadastro-Estoque'!A:J,1,FALSE)),"Produto não cadastrado",VLOOKUP(A2995,'Cadastro-Estoque'!A:J,2,FALSE)))</f>
        <v/>
      </c>
      <c r="H2995" s="141" t="str">
        <f>IF(ISERROR(VLOOKUP(A2995,'Cadastro-Estoque'!A:J,1,FALSE)),"",VLOOKUP(A2995,'Cadastro-Estoque'!A:J,3,FALSE))</f>
        <v/>
      </c>
    </row>
    <row r="2996" spans="5:8">
      <c r="E2996" s="140" t="str">
        <f t="shared" si="46"/>
        <v/>
      </c>
      <c r="F2996" s="141" t="str">
        <f>IF(ISERROR(VLOOKUP(A2996,'Cadastro-Estoque'!A:J,1,FALSE)),"",VLOOKUP(A2996,'Cadastro-Estoque'!A:J,4,FALSE))</f>
        <v/>
      </c>
      <c r="G2996" s="141" t="str">
        <f>IF(ISBLANK(A2996),"",IF(ISERROR(VLOOKUP(A2996,'Cadastro-Estoque'!A:J,1,FALSE)),"Produto não cadastrado",VLOOKUP(A2996,'Cadastro-Estoque'!A:J,2,FALSE)))</f>
        <v/>
      </c>
      <c r="H2996" s="141" t="str">
        <f>IF(ISERROR(VLOOKUP(A2996,'Cadastro-Estoque'!A:J,1,FALSE)),"",VLOOKUP(A2996,'Cadastro-Estoque'!A:J,3,FALSE))</f>
        <v/>
      </c>
    </row>
  </sheetData>
  <sheetProtection autoFilter="0"/>
  <autoFilter ref="A2:H27"/>
  <mergeCells count="2">
    <mergeCell ref="A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5"/>
  </sheetPr>
  <dimension ref="A1:H3000"/>
  <sheetViews>
    <sheetView workbookViewId="0">
      <pane xSplit="5" ySplit="2" topLeftCell="F3" activePane="bottomRight" state="frozen"/>
      <selection activeCell="B8" sqref="B8"/>
      <selection pane="topRight" activeCell="B8" sqref="B8"/>
      <selection pane="bottomLeft" activeCell="B8" sqref="B8"/>
      <selection pane="bottomRight" activeCell="B4" sqref="B4"/>
    </sheetView>
  </sheetViews>
  <sheetFormatPr defaultRowHeight="14.4"/>
  <cols>
    <col min="1" max="1" width="15.88671875" style="127" customWidth="1"/>
    <col min="2" max="2" width="15.88671875" style="145" bestFit="1" customWidth="1"/>
    <col min="3" max="3" width="10.88671875" style="127" customWidth="1"/>
    <col min="4" max="4" width="8.88671875" style="139"/>
    <col min="5" max="5" width="8.88671875" style="141"/>
    <col min="6" max="6" width="18.5546875" style="141" customWidth="1"/>
    <col min="7" max="7" width="38.88671875" style="141" customWidth="1"/>
    <col min="8" max="8" width="8.88671875" style="141"/>
  </cols>
  <sheetData>
    <row r="1" spans="1:8">
      <c r="A1" s="242" t="s">
        <v>70</v>
      </c>
      <c r="B1" s="242"/>
      <c r="C1" s="242"/>
      <c r="D1" s="242"/>
      <c r="E1" s="243"/>
      <c r="F1" s="239" t="s">
        <v>71</v>
      </c>
      <c r="G1" s="240"/>
      <c r="H1" s="241"/>
    </row>
    <row r="2" spans="1:8">
      <c r="A2" s="133" t="s">
        <v>65</v>
      </c>
      <c r="B2" s="142" t="s">
        <v>66</v>
      </c>
      <c r="C2" s="143" t="s">
        <v>67</v>
      </c>
      <c r="D2" s="135" t="s">
        <v>68</v>
      </c>
      <c r="E2" s="144" t="s">
        <v>12</v>
      </c>
      <c r="F2" s="137" t="s">
        <v>52</v>
      </c>
      <c r="G2" s="137" t="s">
        <v>69</v>
      </c>
      <c r="H2" s="137" t="s">
        <v>51</v>
      </c>
    </row>
    <row r="3" spans="1:8">
      <c r="A3" s="127">
        <v>1</v>
      </c>
      <c r="B3" s="145">
        <v>41113</v>
      </c>
      <c r="C3" s="127">
        <v>1</v>
      </c>
      <c r="D3" s="139">
        <v>50</v>
      </c>
      <c r="E3" s="141">
        <f>IF(ISBLANK(A3),"",C3*D3)</f>
        <v>50</v>
      </c>
      <c r="F3" s="141">
        <f>IF(ISBLANK(A3),"",IF(ISERROR(VLOOKUP(A3,'Cadastro-Estoque'!A:J,1,FALSE)),"Produto não cadastrado",VLOOKUP(A3,'Cadastro-Estoque'!A:J,4,FALSE)))</f>
        <v>10</v>
      </c>
      <c r="G3" s="141" t="str">
        <f>IF(ISBLANK(A3),"",IF(ISERROR(VLOOKUP(A3,'Cadastro-Estoque'!A:J,1,FALSE)),"Produto não cadastrado",VLOOKUP(A3,'Cadastro-Estoque'!A:J,2,FALSE)))</f>
        <v>Calça Jeans Adulto</v>
      </c>
      <c r="H3" s="141" t="str">
        <f>IF(ISERROR(VLOOKUP(A3,'Cadastro-Estoque'!A:J,1,FALSE)),"",VLOOKUP(A3,'Cadastro-Estoque'!A:J,3,FALSE))</f>
        <v>Unidade</v>
      </c>
    </row>
    <row r="4" spans="1:8">
      <c r="A4" s="127">
        <v>2</v>
      </c>
      <c r="B4" s="145">
        <v>41113</v>
      </c>
      <c r="C4" s="127">
        <v>5</v>
      </c>
      <c r="D4" s="139">
        <v>40</v>
      </c>
      <c r="E4" s="141">
        <f t="shared" ref="E4:E67" si="0">IF(ISBLANK(A4),"",C4*D4)</f>
        <v>200</v>
      </c>
      <c r="F4" s="141">
        <f>IF(ISBLANK(A4),"",IF(ISERROR(VLOOKUP(A4,'Cadastro-Estoque'!A:J,1,FALSE)),"Produto não cadastrado",VLOOKUP(A4,'Cadastro-Estoque'!A:J,4,FALSE)))</f>
        <v>30</v>
      </c>
      <c r="G4" s="141" t="str">
        <f>IF(ISBLANK(A4),"",IF(ISERROR(VLOOKUP(A4,'Cadastro-Estoque'!A:J,1,FALSE)),"Produto não cadastrado",VLOOKUP(A4,'Cadastro-Estoque'!A:J,2,FALSE)))</f>
        <v>Camisa Masculina</v>
      </c>
      <c r="H4" s="141" t="str">
        <f>IF(ISERROR(VLOOKUP(A4,'Cadastro-Estoque'!A:J,1,FALSE)),"",VLOOKUP(A4,'Cadastro-Estoque'!A:J,3,FALSE))</f>
        <v>Unidade</v>
      </c>
    </row>
    <row r="5" spans="1:8">
      <c r="A5" s="127">
        <v>3</v>
      </c>
      <c r="C5" s="127">
        <v>5</v>
      </c>
      <c r="D5" s="139">
        <v>10</v>
      </c>
      <c r="E5" s="141">
        <f t="shared" si="0"/>
        <v>50</v>
      </c>
      <c r="F5" s="141">
        <f>IF(ISBLANK(A5),"",IF(ISERROR(VLOOKUP(A5,'Cadastro-Estoque'!A:J,1,FALSE)),"Produto não cadastrado",VLOOKUP(A5,'Cadastro-Estoque'!A:J,4,FALSE)))</f>
        <v>100</v>
      </c>
      <c r="G5" s="141" t="str">
        <f>IF(ISBLANK(A5),"",IF(ISERROR(VLOOKUP(A5,'Cadastro-Estoque'!A:J,1,FALSE)),"Produto não cadastrado",VLOOKUP(A5,'Cadastro-Estoque'!A:J,2,FALSE)))</f>
        <v>Bota Feminina Tamanho 38</v>
      </c>
      <c r="H5" s="141" t="str">
        <f>IF(ISERROR(VLOOKUP(A5,'Cadastro-Estoque'!A:J,1,FALSE)),"",VLOOKUP(A5,'Cadastro-Estoque'!A:J,3,FALSE))</f>
        <v>Unidade</v>
      </c>
    </row>
    <row r="6" spans="1:8">
      <c r="A6" s="127">
        <v>3</v>
      </c>
      <c r="C6" s="127">
        <v>1</v>
      </c>
      <c r="D6" s="139">
        <v>10</v>
      </c>
      <c r="E6" s="141">
        <f t="shared" si="0"/>
        <v>10</v>
      </c>
      <c r="F6" s="141">
        <f>IF(ISBLANK(A6),"",IF(ISERROR(VLOOKUP(A6,'Cadastro-Estoque'!A:J,1,FALSE)),"Produto não cadastrado",VLOOKUP(A6,'Cadastro-Estoque'!A:J,4,FALSE)))</f>
        <v>100</v>
      </c>
      <c r="G6" s="141" t="str">
        <f>IF(ISBLANK(A6),"",IF(ISERROR(VLOOKUP(A6,'Cadastro-Estoque'!A:J,1,FALSE)),"Produto não cadastrado",VLOOKUP(A6,'Cadastro-Estoque'!A:J,2,FALSE)))</f>
        <v>Bota Feminina Tamanho 38</v>
      </c>
      <c r="H6" s="141" t="str">
        <f>IF(ISERROR(VLOOKUP(A6,'Cadastro-Estoque'!A:J,1,FALSE)),"",VLOOKUP(A6,'Cadastro-Estoque'!A:J,3,FALSE))</f>
        <v>Unidade</v>
      </c>
    </row>
    <row r="7" spans="1:8">
      <c r="E7" s="141" t="str">
        <f t="shared" si="0"/>
        <v/>
      </c>
      <c r="F7" s="141" t="str">
        <f>IF(ISBLANK(A7),"",IF(ISERROR(VLOOKUP(A7,'Cadastro-Estoque'!A:J,1,FALSE)),"Produto não cadastrado",VLOOKUP(A7,'Cadastro-Estoque'!A:J,4,FALSE)))</f>
        <v/>
      </c>
      <c r="G7" s="141" t="str">
        <f>IF(ISBLANK(A7),"",IF(ISERROR(VLOOKUP(A7,'Cadastro-Estoque'!A:J,1,FALSE)),"Produto não cadastrado",VLOOKUP(A7,'Cadastro-Estoque'!A:J,2,FALSE)))</f>
        <v/>
      </c>
      <c r="H7" s="141" t="str">
        <f>IF(ISERROR(VLOOKUP(A7,'Cadastro-Estoque'!A:J,1,FALSE)),"",VLOOKUP(A7,'Cadastro-Estoque'!A:J,3,FALSE))</f>
        <v/>
      </c>
    </row>
    <row r="8" spans="1:8">
      <c r="E8" s="141" t="str">
        <f t="shared" si="0"/>
        <v/>
      </c>
      <c r="F8" s="141" t="str">
        <f>IF(ISBLANK(A8),"",IF(ISERROR(VLOOKUP(A8,'Cadastro-Estoque'!A:J,1,FALSE)),"Produto não cadastrado",VLOOKUP(A8,'Cadastro-Estoque'!A:J,4,FALSE)))</f>
        <v/>
      </c>
      <c r="G8" s="141" t="str">
        <f>IF(ISBLANK(A8),"",IF(ISERROR(VLOOKUP(A8,'Cadastro-Estoque'!A:J,1,FALSE)),"Produto não cadastrado",VLOOKUP(A8,'Cadastro-Estoque'!A:J,2,FALSE)))</f>
        <v/>
      </c>
      <c r="H8" s="141" t="str">
        <f>IF(ISERROR(VLOOKUP(A8,'Cadastro-Estoque'!A:J,1,FALSE)),"",VLOOKUP(A8,'Cadastro-Estoque'!A:J,3,FALSE))</f>
        <v/>
      </c>
    </row>
    <row r="9" spans="1:8">
      <c r="E9" s="141" t="str">
        <f t="shared" si="0"/>
        <v/>
      </c>
      <c r="F9" s="141" t="str">
        <f>IF(ISBLANK(A9),"",IF(ISERROR(VLOOKUP(A9,'Cadastro-Estoque'!A:J,1,FALSE)),"Produto não cadastrado",VLOOKUP(A9,'Cadastro-Estoque'!A:J,4,FALSE)))</f>
        <v/>
      </c>
      <c r="G9" s="141" t="str">
        <f>IF(ISBLANK(A9),"",IF(ISERROR(VLOOKUP(A9,'Cadastro-Estoque'!A:J,1,FALSE)),"Produto não cadastrado",VLOOKUP(A9,'Cadastro-Estoque'!A:J,2,FALSE)))</f>
        <v/>
      </c>
      <c r="H9" s="141" t="str">
        <f>IF(ISERROR(VLOOKUP(A9,'Cadastro-Estoque'!A:J,1,FALSE)),"",VLOOKUP(A9,'Cadastro-Estoque'!A:J,3,FALSE))</f>
        <v/>
      </c>
    </row>
    <row r="10" spans="1:8">
      <c r="E10" s="141" t="str">
        <f t="shared" si="0"/>
        <v/>
      </c>
      <c r="F10" s="141" t="str">
        <f>IF(ISBLANK(A10),"",IF(ISERROR(VLOOKUP(A10,'Cadastro-Estoque'!A:J,1,FALSE)),"Produto não cadastrado",VLOOKUP(A10,'Cadastro-Estoque'!A:J,4,FALSE)))</f>
        <v/>
      </c>
      <c r="G10" s="141" t="str">
        <f>IF(ISBLANK(A10),"",IF(ISERROR(VLOOKUP(A10,'Cadastro-Estoque'!A:J,1,FALSE)),"Produto não cadastrado",VLOOKUP(A10,'Cadastro-Estoque'!A:J,2,FALSE)))</f>
        <v/>
      </c>
      <c r="H10" s="141" t="str">
        <f>IF(ISERROR(VLOOKUP(A10,'Cadastro-Estoque'!A:J,1,FALSE)),"",VLOOKUP(A10,'Cadastro-Estoque'!A:J,3,FALSE))</f>
        <v/>
      </c>
    </row>
    <row r="11" spans="1:8">
      <c r="E11" s="141" t="str">
        <f t="shared" si="0"/>
        <v/>
      </c>
      <c r="F11" s="141" t="str">
        <f>IF(ISBLANK(A11),"",IF(ISERROR(VLOOKUP(A11,'Cadastro-Estoque'!A:J,1,FALSE)),"Produto não cadastrado",VLOOKUP(A11,'Cadastro-Estoque'!A:J,4,FALSE)))</f>
        <v/>
      </c>
      <c r="G11" s="141" t="str">
        <f>IF(ISBLANK(A11),"",IF(ISERROR(VLOOKUP(A11,'Cadastro-Estoque'!A:J,1,FALSE)),"Produto não cadastrado",VLOOKUP(A11,'Cadastro-Estoque'!A:J,2,FALSE)))</f>
        <v/>
      </c>
      <c r="H11" s="141" t="str">
        <f>IF(ISERROR(VLOOKUP(A11,'Cadastro-Estoque'!A:J,1,FALSE)),"",VLOOKUP(A11,'Cadastro-Estoque'!A:J,3,FALSE))</f>
        <v/>
      </c>
    </row>
    <row r="12" spans="1:8">
      <c r="E12" s="141" t="str">
        <f t="shared" si="0"/>
        <v/>
      </c>
      <c r="F12" s="141" t="str">
        <f>IF(ISBLANK(A12),"",IF(ISERROR(VLOOKUP(A12,'Cadastro-Estoque'!A:J,1,FALSE)),"Produto não cadastrado",VLOOKUP(A12,'Cadastro-Estoque'!A:J,4,FALSE)))</f>
        <v/>
      </c>
      <c r="G12" s="141" t="str">
        <f>IF(ISBLANK(A12),"",IF(ISERROR(VLOOKUP(A12,'Cadastro-Estoque'!A:J,1,FALSE)),"Produto não cadastrado",VLOOKUP(A12,'Cadastro-Estoque'!A:J,2,FALSE)))</f>
        <v/>
      </c>
      <c r="H12" s="141" t="str">
        <f>IF(ISERROR(VLOOKUP(A12,'Cadastro-Estoque'!A:J,1,FALSE)),"",VLOOKUP(A12,'Cadastro-Estoque'!A:J,3,FALSE))</f>
        <v/>
      </c>
    </row>
    <row r="13" spans="1:8">
      <c r="E13" s="141" t="str">
        <f t="shared" si="0"/>
        <v/>
      </c>
      <c r="F13" s="141" t="str">
        <f>IF(ISBLANK(A13),"",IF(ISERROR(VLOOKUP(A13,'Cadastro-Estoque'!A:J,1,FALSE)),"Produto não cadastrado",VLOOKUP(A13,'Cadastro-Estoque'!A:J,4,FALSE)))</f>
        <v/>
      </c>
      <c r="G13" s="141" t="str">
        <f>IF(ISBLANK(A13),"",IF(ISERROR(VLOOKUP(A13,'Cadastro-Estoque'!A:J,1,FALSE)),"Produto não cadastrado",VLOOKUP(A13,'Cadastro-Estoque'!A:J,2,FALSE)))</f>
        <v/>
      </c>
      <c r="H13" s="141" t="str">
        <f>IF(ISERROR(VLOOKUP(A13,'Cadastro-Estoque'!A:J,1,FALSE)),"",VLOOKUP(A13,'Cadastro-Estoque'!A:J,3,FALSE))</f>
        <v/>
      </c>
    </row>
    <row r="14" spans="1:8">
      <c r="E14" s="141" t="str">
        <f t="shared" si="0"/>
        <v/>
      </c>
      <c r="F14" s="141" t="str">
        <f>IF(ISBLANK(A14),"",IF(ISERROR(VLOOKUP(A14,'Cadastro-Estoque'!A:J,1,FALSE)),"Produto não cadastrado",VLOOKUP(A14,'Cadastro-Estoque'!A:J,4,FALSE)))</f>
        <v/>
      </c>
      <c r="G14" s="141" t="str">
        <f>IF(ISBLANK(A14),"",IF(ISERROR(VLOOKUP(A14,'Cadastro-Estoque'!A:J,1,FALSE)),"Produto não cadastrado",VLOOKUP(A14,'Cadastro-Estoque'!A:J,2,FALSE)))</f>
        <v/>
      </c>
      <c r="H14" s="141" t="str">
        <f>IF(ISERROR(VLOOKUP(A14,'Cadastro-Estoque'!A:J,1,FALSE)),"",VLOOKUP(A14,'Cadastro-Estoque'!A:J,3,FALSE))</f>
        <v/>
      </c>
    </row>
    <row r="15" spans="1:8">
      <c r="E15" s="141" t="str">
        <f t="shared" si="0"/>
        <v/>
      </c>
      <c r="F15" s="141" t="str">
        <f>IF(ISBLANK(A15),"",IF(ISERROR(VLOOKUP(A15,'Cadastro-Estoque'!A:J,1,FALSE)),"Produto não cadastrado",VLOOKUP(A15,'Cadastro-Estoque'!A:J,4,FALSE)))</f>
        <v/>
      </c>
      <c r="G15" s="141" t="str">
        <f>IF(ISBLANK(A15),"",IF(ISERROR(VLOOKUP(A15,'Cadastro-Estoque'!A:J,1,FALSE)),"Produto não cadastrado",VLOOKUP(A15,'Cadastro-Estoque'!A:J,2,FALSE)))</f>
        <v/>
      </c>
      <c r="H15" s="141" t="str">
        <f>IF(ISERROR(VLOOKUP(A15,'Cadastro-Estoque'!A:J,1,FALSE)),"",VLOOKUP(A15,'Cadastro-Estoque'!A:J,3,FALSE))</f>
        <v/>
      </c>
    </row>
    <row r="16" spans="1:8">
      <c r="E16" s="141" t="str">
        <f t="shared" si="0"/>
        <v/>
      </c>
      <c r="F16" s="141" t="str">
        <f>IF(ISBLANK(A16),"",IF(ISERROR(VLOOKUP(A16,'Cadastro-Estoque'!A:J,1,FALSE)),"Produto não cadastrado",VLOOKUP(A16,'Cadastro-Estoque'!A:J,4,FALSE)))</f>
        <v/>
      </c>
      <c r="G16" s="141" t="str">
        <f>IF(ISBLANK(A16),"",IF(ISERROR(VLOOKUP(A16,'Cadastro-Estoque'!A:J,1,FALSE)),"Produto não cadastrado",VLOOKUP(A16,'Cadastro-Estoque'!A:J,2,FALSE)))</f>
        <v/>
      </c>
      <c r="H16" s="141" t="str">
        <f>IF(ISERROR(VLOOKUP(A16,'Cadastro-Estoque'!A:J,1,FALSE)),"",VLOOKUP(A16,'Cadastro-Estoque'!A:J,3,FALSE))</f>
        <v/>
      </c>
    </row>
    <row r="17" spans="5:8">
      <c r="E17" s="141" t="str">
        <f t="shared" si="0"/>
        <v/>
      </c>
      <c r="F17" s="141" t="str">
        <f>IF(ISBLANK(A17),"",IF(ISERROR(VLOOKUP(A17,'Cadastro-Estoque'!A:J,1,FALSE)),"Produto não cadastrado",VLOOKUP(A17,'Cadastro-Estoque'!A:J,4,FALSE)))</f>
        <v/>
      </c>
      <c r="G17" s="141" t="str">
        <f>IF(ISBLANK(A17),"",IF(ISERROR(VLOOKUP(A17,'Cadastro-Estoque'!A:J,1,FALSE)),"Produto não cadastrado",VLOOKUP(A17,'Cadastro-Estoque'!A:J,2,FALSE)))</f>
        <v/>
      </c>
      <c r="H17" s="141" t="str">
        <f>IF(ISERROR(VLOOKUP(A17,'Cadastro-Estoque'!A:J,1,FALSE)),"",VLOOKUP(A17,'Cadastro-Estoque'!A:J,3,FALSE))</f>
        <v/>
      </c>
    </row>
    <row r="18" spans="5:8">
      <c r="E18" s="141" t="str">
        <f t="shared" si="0"/>
        <v/>
      </c>
      <c r="F18" s="141" t="str">
        <f>IF(ISBLANK(A18),"",IF(ISERROR(VLOOKUP(A18,'Cadastro-Estoque'!A:J,1,FALSE)),"Produto não cadastrado",VLOOKUP(A18,'Cadastro-Estoque'!A:J,4,FALSE)))</f>
        <v/>
      </c>
      <c r="G18" s="141" t="str">
        <f>IF(ISBLANK(A18),"",IF(ISERROR(VLOOKUP(A18,'Cadastro-Estoque'!A:J,1,FALSE)),"Produto não cadastrado",VLOOKUP(A18,'Cadastro-Estoque'!A:J,2,FALSE)))</f>
        <v/>
      </c>
      <c r="H18" s="141" t="str">
        <f>IF(ISERROR(VLOOKUP(A18,'Cadastro-Estoque'!A:J,1,FALSE)),"",VLOOKUP(A18,'Cadastro-Estoque'!A:J,3,FALSE))</f>
        <v/>
      </c>
    </row>
    <row r="19" spans="5:8">
      <c r="E19" s="141" t="str">
        <f t="shared" si="0"/>
        <v/>
      </c>
      <c r="F19" s="141" t="str">
        <f>IF(ISBLANK(A19),"",IF(ISERROR(VLOOKUP(A19,'Cadastro-Estoque'!A:J,1,FALSE)),"Produto não cadastrado",VLOOKUP(A19,'Cadastro-Estoque'!A:J,4,FALSE)))</f>
        <v/>
      </c>
      <c r="G19" s="141" t="str">
        <f>IF(ISBLANK(A19),"",IF(ISERROR(VLOOKUP(A19,'Cadastro-Estoque'!A:J,1,FALSE)),"Produto não cadastrado",VLOOKUP(A19,'Cadastro-Estoque'!A:J,2,FALSE)))</f>
        <v/>
      </c>
      <c r="H19" s="141" t="str">
        <f>IF(ISERROR(VLOOKUP(A19,'Cadastro-Estoque'!A:J,1,FALSE)),"",VLOOKUP(A19,'Cadastro-Estoque'!A:J,3,FALSE))</f>
        <v/>
      </c>
    </row>
    <row r="20" spans="5:8">
      <c r="E20" s="141" t="str">
        <f t="shared" si="0"/>
        <v/>
      </c>
      <c r="F20" s="141" t="str">
        <f>IF(ISBLANK(A20),"",IF(ISERROR(VLOOKUP(A20,'Cadastro-Estoque'!A:J,1,FALSE)),"Produto não cadastrado",VLOOKUP(A20,'Cadastro-Estoque'!A:J,4,FALSE)))</f>
        <v/>
      </c>
      <c r="G20" s="141" t="str">
        <f>IF(ISBLANK(A20),"",IF(ISERROR(VLOOKUP(A20,'Cadastro-Estoque'!A:J,1,FALSE)),"Produto não cadastrado",VLOOKUP(A20,'Cadastro-Estoque'!A:J,2,FALSE)))</f>
        <v/>
      </c>
      <c r="H20" s="141" t="str">
        <f>IF(ISERROR(VLOOKUP(A20,'Cadastro-Estoque'!A:J,1,FALSE)),"",VLOOKUP(A20,'Cadastro-Estoque'!A:J,3,FALSE))</f>
        <v/>
      </c>
    </row>
    <row r="21" spans="5:8">
      <c r="E21" s="141" t="str">
        <f t="shared" si="0"/>
        <v/>
      </c>
      <c r="F21" s="141" t="str">
        <f>IF(ISBLANK(A21),"",IF(ISERROR(VLOOKUP(A21,'Cadastro-Estoque'!A:J,1,FALSE)),"Produto não cadastrado",VLOOKUP(A21,'Cadastro-Estoque'!A:J,4,FALSE)))</f>
        <v/>
      </c>
      <c r="G21" s="141" t="str">
        <f>IF(ISBLANK(A21),"",IF(ISERROR(VLOOKUP(A21,'Cadastro-Estoque'!A:J,1,FALSE)),"Produto não cadastrado",VLOOKUP(A21,'Cadastro-Estoque'!A:J,2,FALSE)))</f>
        <v/>
      </c>
      <c r="H21" s="141" t="str">
        <f>IF(ISERROR(VLOOKUP(A21,'Cadastro-Estoque'!A:J,1,FALSE)),"",VLOOKUP(A21,'Cadastro-Estoque'!A:J,3,FALSE))</f>
        <v/>
      </c>
    </row>
    <row r="22" spans="5:8">
      <c r="E22" s="141" t="str">
        <f t="shared" si="0"/>
        <v/>
      </c>
      <c r="F22" s="141" t="str">
        <f>IF(ISBLANK(A22),"",IF(ISERROR(VLOOKUP(A22,'Cadastro-Estoque'!A:J,1,FALSE)),"Produto não cadastrado",VLOOKUP(A22,'Cadastro-Estoque'!A:J,4,FALSE)))</f>
        <v/>
      </c>
      <c r="G22" s="141" t="str">
        <f>IF(ISBLANK(A22),"",IF(ISERROR(VLOOKUP(A22,'Cadastro-Estoque'!A:J,1,FALSE)),"Produto não cadastrado",VLOOKUP(A22,'Cadastro-Estoque'!A:J,2,FALSE)))</f>
        <v/>
      </c>
      <c r="H22" s="141" t="str">
        <f>IF(ISERROR(VLOOKUP(A22,'Cadastro-Estoque'!A:J,1,FALSE)),"",VLOOKUP(A22,'Cadastro-Estoque'!A:J,3,FALSE))</f>
        <v/>
      </c>
    </row>
    <row r="23" spans="5:8">
      <c r="E23" s="141" t="str">
        <f t="shared" si="0"/>
        <v/>
      </c>
      <c r="F23" s="141" t="str">
        <f>IF(ISBLANK(A23),"",IF(ISERROR(VLOOKUP(A23,'Cadastro-Estoque'!A:J,1,FALSE)),"Produto não cadastrado",VLOOKUP(A23,'Cadastro-Estoque'!A:J,4,FALSE)))</f>
        <v/>
      </c>
      <c r="G23" s="141" t="str">
        <f>IF(ISBLANK(A23),"",IF(ISERROR(VLOOKUP(A23,'Cadastro-Estoque'!A:J,1,FALSE)),"Produto não cadastrado",VLOOKUP(A23,'Cadastro-Estoque'!A:J,2,FALSE)))</f>
        <v/>
      </c>
      <c r="H23" s="141" t="str">
        <f>IF(ISERROR(VLOOKUP(A23,'Cadastro-Estoque'!A:J,1,FALSE)),"",VLOOKUP(A23,'Cadastro-Estoque'!A:J,3,FALSE))</f>
        <v/>
      </c>
    </row>
    <row r="24" spans="5:8">
      <c r="E24" s="141" t="str">
        <f t="shared" si="0"/>
        <v/>
      </c>
      <c r="F24" s="141" t="str">
        <f>IF(ISBLANK(A24),"",IF(ISERROR(VLOOKUP(A24,'Cadastro-Estoque'!A:J,1,FALSE)),"Produto não cadastrado",VLOOKUP(A24,'Cadastro-Estoque'!A:J,4,FALSE)))</f>
        <v/>
      </c>
      <c r="G24" s="141" t="str">
        <f>IF(ISBLANK(A24),"",IF(ISERROR(VLOOKUP(A24,'Cadastro-Estoque'!A:J,1,FALSE)),"Produto não cadastrado",VLOOKUP(A24,'Cadastro-Estoque'!A:J,2,FALSE)))</f>
        <v/>
      </c>
      <c r="H24" s="141" t="str">
        <f>IF(ISERROR(VLOOKUP(A24,'Cadastro-Estoque'!A:J,1,FALSE)),"",VLOOKUP(A24,'Cadastro-Estoque'!A:J,3,FALSE))</f>
        <v/>
      </c>
    </row>
    <row r="25" spans="5:8">
      <c r="E25" s="141" t="str">
        <f t="shared" si="0"/>
        <v/>
      </c>
      <c r="F25" s="141" t="str">
        <f>IF(ISBLANK(A25),"",IF(ISERROR(VLOOKUP(A25,'Cadastro-Estoque'!A:J,1,FALSE)),"Produto não cadastrado",VLOOKUP(A25,'Cadastro-Estoque'!A:J,4,FALSE)))</f>
        <v/>
      </c>
      <c r="G25" s="141" t="str">
        <f>IF(ISBLANK(A25),"",IF(ISERROR(VLOOKUP(A25,'Cadastro-Estoque'!A:J,1,FALSE)),"Produto não cadastrado",VLOOKUP(A25,'Cadastro-Estoque'!A:J,2,FALSE)))</f>
        <v/>
      </c>
      <c r="H25" s="141" t="str">
        <f>IF(ISERROR(VLOOKUP(A25,'Cadastro-Estoque'!A:J,1,FALSE)),"",VLOOKUP(A25,'Cadastro-Estoque'!A:J,3,FALSE))</f>
        <v/>
      </c>
    </row>
    <row r="26" spans="5:8">
      <c r="E26" s="141" t="str">
        <f t="shared" si="0"/>
        <v/>
      </c>
      <c r="F26" s="141" t="str">
        <f>IF(ISBLANK(A26),"",IF(ISERROR(VLOOKUP(A26,'Cadastro-Estoque'!A:J,1,FALSE)),"Produto não cadastrado",VLOOKUP(A26,'Cadastro-Estoque'!A:J,4,FALSE)))</f>
        <v/>
      </c>
      <c r="G26" s="141" t="str">
        <f>IF(ISBLANK(A26),"",IF(ISERROR(VLOOKUP(A26,'Cadastro-Estoque'!A:J,1,FALSE)),"Produto não cadastrado",VLOOKUP(A26,'Cadastro-Estoque'!A:J,2,FALSE)))</f>
        <v/>
      </c>
      <c r="H26" s="141" t="str">
        <f>IF(ISERROR(VLOOKUP(A26,'Cadastro-Estoque'!A:J,1,FALSE)),"",VLOOKUP(A26,'Cadastro-Estoque'!A:J,3,FALSE))</f>
        <v/>
      </c>
    </row>
    <row r="27" spans="5:8">
      <c r="E27" s="141" t="str">
        <f t="shared" si="0"/>
        <v/>
      </c>
      <c r="F27" s="141" t="str">
        <f>IF(ISBLANK(A27),"",IF(ISERROR(VLOOKUP(A27,'Cadastro-Estoque'!A:J,1,FALSE)),"Produto não cadastrado",VLOOKUP(A27,'Cadastro-Estoque'!A:J,4,FALSE)))</f>
        <v/>
      </c>
      <c r="G27" s="141" t="str">
        <f>IF(ISBLANK(A27),"",IF(ISERROR(VLOOKUP(A27,'Cadastro-Estoque'!A:J,1,FALSE)),"Produto não cadastrado",VLOOKUP(A27,'Cadastro-Estoque'!A:J,2,FALSE)))</f>
        <v/>
      </c>
      <c r="H27" s="141" t="str">
        <f>IF(ISERROR(VLOOKUP(A27,'Cadastro-Estoque'!A:J,1,FALSE)),"",VLOOKUP(A27,'Cadastro-Estoque'!A:J,3,FALSE))</f>
        <v/>
      </c>
    </row>
    <row r="28" spans="5:8">
      <c r="E28" s="141" t="str">
        <f t="shared" si="0"/>
        <v/>
      </c>
      <c r="F28" s="141" t="str">
        <f>IF(ISBLANK(A28),"",IF(ISERROR(VLOOKUP(A28,'Cadastro-Estoque'!A:J,1,FALSE)),"Produto não cadastrado",VLOOKUP(A28,'Cadastro-Estoque'!A:J,4,FALSE)))</f>
        <v/>
      </c>
      <c r="G28" s="141" t="str">
        <f>IF(ISBLANK(A28),"",IF(ISERROR(VLOOKUP(A28,'Cadastro-Estoque'!A:J,1,FALSE)),"Produto não cadastrado",VLOOKUP(A28,'Cadastro-Estoque'!A:J,2,FALSE)))</f>
        <v/>
      </c>
      <c r="H28" s="141" t="str">
        <f>IF(ISERROR(VLOOKUP(A28,'Cadastro-Estoque'!A:J,1,FALSE)),"",VLOOKUP(A28,'Cadastro-Estoque'!A:J,3,FALSE))</f>
        <v/>
      </c>
    </row>
    <row r="29" spans="5:8">
      <c r="E29" s="141" t="str">
        <f t="shared" si="0"/>
        <v/>
      </c>
      <c r="F29" s="141" t="str">
        <f>IF(ISBLANK(A29),"",IF(ISERROR(VLOOKUP(A29,'Cadastro-Estoque'!A:J,1,FALSE)),"Produto não cadastrado",VLOOKUP(A29,'Cadastro-Estoque'!A:J,4,FALSE)))</f>
        <v/>
      </c>
      <c r="G29" s="141" t="str">
        <f>IF(ISBLANK(A29),"",IF(ISERROR(VLOOKUP(A29,'Cadastro-Estoque'!A:J,1,FALSE)),"Produto não cadastrado",VLOOKUP(A29,'Cadastro-Estoque'!A:J,2,FALSE)))</f>
        <v/>
      </c>
      <c r="H29" s="141" t="str">
        <f>IF(ISERROR(VLOOKUP(A29,'Cadastro-Estoque'!A:J,1,FALSE)),"",VLOOKUP(A29,'Cadastro-Estoque'!A:J,3,FALSE))</f>
        <v/>
      </c>
    </row>
    <row r="30" spans="5:8">
      <c r="E30" s="141" t="str">
        <f t="shared" si="0"/>
        <v/>
      </c>
      <c r="F30" s="141" t="str">
        <f>IF(ISBLANK(A30),"",IF(ISERROR(VLOOKUP(A30,'Cadastro-Estoque'!A:J,1,FALSE)),"Produto não cadastrado",VLOOKUP(A30,'Cadastro-Estoque'!A:J,4,FALSE)))</f>
        <v/>
      </c>
      <c r="G30" s="141" t="str">
        <f>IF(ISBLANK(A30),"",IF(ISERROR(VLOOKUP(A30,'Cadastro-Estoque'!A:J,1,FALSE)),"Produto não cadastrado",VLOOKUP(A30,'Cadastro-Estoque'!A:J,2,FALSE)))</f>
        <v/>
      </c>
      <c r="H30" s="141" t="str">
        <f>IF(ISERROR(VLOOKUP(A30,'Cadastro-Estoque'!A:J,1,FALSE)),"",VLOOKUP(A30,'Cadastro-Estoque'!A:J,3,FALSE))</f>
        <v/>
      </c>
    </row>
    <row r="31" spans="5:8">
      <c r="E31" s="141" t="str">
        <f t="shared" si="0"/>
        <v/>
      </c>
      <c r="F31" s="141" t="str">
        <f>IF(ISBLANK(A31),"",IF(ISERROR(VLOOKUP(A31,'Cadastro-Estoque'!A:J,1,FALSE)),"Produto não cadastrado",VLOOKUP(A31,'Cadastro-Estoque'!A:J,4,FALSE)))</f>
        <v/>
      </c>
      <c r="G31" s="141" t="str">
        <f>IF(ISBLANK(A31),"",IF(ISERROR(VLOOKUP(A31,'Cadastro-Estoque'!A:J,1,FALSE)),"Produto não cadastrado",VLOOKUP(A31,'Cadastro-Estoque'!A:J,2,FALSE)))</f>
        <v/>
      </c>
      <c r="H31" s="141" t="str">
        <f>IF(ISERROR(VLOOKUP(A31,'Cadastro-Estoque'!A:J,1,FALSE)),"",VLOOKUP(A31,'Cadastro-Estoque'!A:J,3,FALSE))</f>
        <v/>
      </c>
    </row>
    <row r="32" spans="5:8">
      <c r="E32" s="141" t="str">
        <f t="shared" si="0"/>
        <v/>
      </c>
      <c r="F32" s="141" t="str">
        <f>IF(ISBLANK(A32),"",IF(ISERROR(VLOOKUP(A32,'Cadastro-Estoque'!A:J,1,FALSE)),"Produto não cadastrado",VLOOKUP(A32,'Cadastro-Estoque'!A:J,4,FALSE)))</f>
        <v/>
      </c>
      <c r="G32" s="141" t="str">
        <f>IF(ISBLANK(A32),"",IF(ISERROR(VLOOKUP(A32,'Cadastro-Estoque'!A:J,1,FALSE)),"Produto não cadastrado",VLOOKUP(A32,'Cadastro-Estoque'!A:J,2,FALSE)))</f>
        <v/>
      </c>
      <c r="H32" s="141" t="str">
        <f>IF(ISERROR(VLOOKUP(A32,'Cadastro-Estoque'!A:J,1,FALSE)),"",VLOOKUP(A32,'Cadastro-Estoque'!A:J,3,FALSE))</f>
        <v/>
      </c>
    </row>
    <row r="33" spans="5:8">
      <c r="E33" s="141" t="str">
        <f t="shared" si="0"/>
        <v/>
      </c>
      <c r="F33" s="141" t="str">
        <f>IF(ISBLANK(A33),"",IF(ISERROR(VLOOKUP(A33,'Cadastro-Estoque'!A:J,1,FALSE)),"Produto não cadastrado",VLOOKUP(A33,'Cadastro-Estoque'!A:J,4,FALSE)))</f>
        <v/>
      </c>
      <c r="G33" s="141" t="str">
        <f>IF(ISBLANK(A33),"",IF(ISERROR(VLOOKUP(A33,'Cadastro-Estoque'!A:J,1,FALSE)),"Produto não cadastrado",VLOOKUP(A33,'Cadastro-Estoque'!A:J,2,FALSE)))</f>
        <v/>
      </c>
      <c r="H33" s="141" t="str">
        <f>IF(ISERROR(VLOOKUP(A33,'Cadastro-Estoque'!A:J,1,FALSE)),"",VLOOKUP(A33,'Cadastro-Estoque'!A:J,3,FALSE))</f>
        <v/>
      </c>
    </row>
    <row r="34" spans="5:8">
      <c r="E34" s="141" t="str">
        <f t="shared" si="0"/>
        <v/>
      </c>
      <c r="F34" s="141" t="str">
        <f>IF(ISBLANK(A34),"",IF(ISERROR(VLOOKUP(A34,'Cadastro-Estoque'!A:J,1,FALSE)),"Produto não cadastrado",VLOOKUP(A34,'Cadastro-Estoque'!A:J,4,FALSE)))</f>
        <v/>
      </c>
      <c r="G34" s="141" t="str">
        <f>IF(ISBLANK(A34),"",IF(ISERROR(VLOOKUP(A34,'Cadastro-Estoque'!A:J,1,FALSE)),"Produto não cadastrado",VLOOKUP(A34,'Cadastro-Estoque'!A:J,2,FALSE)))</f>
        <v/>
      </c>
      <c r="H34" s="141" t="str">
        <f>IF(ISERROR(VLOOKUP(A34,'Cadastro-Estoque'!A:J,1,FALSE)),"",VLOOKUP(A34,'Cadastro-Estoque'!A:J,3,FALSE))</f>
        <v/>
      </c>
    </row>
    <row r="35" spans="5:8">
      <c r="E35" s="141" t="str">
        <f t="shared" si="0"/>
        <v/>
      </c>
      <c r="F35" s="141" t="str">
        <f>IF(ISBLANK(A35),"",IF(ISERROR(VLOOKUP(A35,'Cadastro-Estoque'!A:J,1,FALSE)),"Produto não cadastrado",VLOOKUP(A35,'Cadastro-Estoque'!A:J,4,FALSE)))</f>
        <v/>
      </c>
      <c r="G35" s="141" t="str">
        <f>IF(ISBLANK(A35),"",IF(ISERROR(VLOOKUP(A35,'Cadastro-Estoque'!A:J,1,FALSE)),"Produto não cadastrado",VLOOKUP(A35,'Cadastro-Estoque'!A:J,2,FALSE)))</f>
        <v/>
      </c>
      <c r="H35" s="141" t="str">
        <f>IF(ISERROR(VLOOKUP(A35,'Cadastro-Estoque'!A:J,1,FALSE)),"",VLOOKUP(A35,'Cadastro-Estoque'!A:J,3,FALSE))</f>
        <v/>
      </c>
    </row>
    <row r="36" spans="5:8">
      <c r="E36" s="141" t="str">
        <f t="shared" si="0"/>
        <v/>
      </c>
      <c r="F36" s="141" t="str">
        <f>IF(ISBLANK(A36),"",IF(ISERROR(VLOOKUP(A36,'Cadastro-Estoque'!A:J,1,FALSE)),"Produto não cadastrado",VLOOKUP(A36,'Cadastro-Estoque'!A:J,4,FALSE)))</f>
        <v/>
      </c>
      <c r="G36" s="141" t="str">
        <f>IF(ISBLANK(A36),"",IF(ISERROR(VLOOKUP(A36,'Cadastro-Estoque'!A:J,1,FALSE)),"Produto não cadastrado",VLOOKUP(A36,'Cadastro-Estoque'!A:J,2,FALSE)))</f>
        <v/>
      </c>
      <c r="H36" s="141" t="str">
        <f>IF(ISERROR(VLOOKUP(A36,'Cadastro-Estoque'!A:J,1,FALSE)),"",VLOOKUP(A36,'Cadastro-Estoque'!A:J,3,FALSE))</f>
        <v/>
      </c>
    </row>
    <row r="37" spans="5:8">
      <c r="E37" s="141" t="str">
        <f t="shared" si="0"/>
        <v/>
      </c>
      <c r="F37" s="141" t="str">
        <f>IF(ISBLANK(A37),"",IF(ISERROR(VLOOKUP(A37,'Cadastro-Estoque'!A:J,1,FALSE)),"Produto não cadastrado",VLOOKUP(A37,'Cadastro-Estoque'!A:J,4,FALSE)))</f>
        <v/>
      </c>
      <c r="G37" s="141" t="str">
        <f>IF(ISBLANK(A37),"",IF(ISERROR(VLOOKUP(A37,'Cadastro-Estoque'!A:J,1,FALSE)),"Produto não cadastrado",VLOOKUP(A37,'Cadastro-Estoque'!A:J,2,FALSE)))</f>
        <v/>
      </c>
      <c r="H37" s="141" t="str">
        <f>IF(ISERROR(VLOOKUP(A37,'Cadastro-Estoque'!A:J,1,FALSE)),"",VLOOKUP(A37,'Cadastro-Estoque'!A:J,3,FALSE))</f>
        <v/>
      </c>
    </row>
    <row r="38" spans="5:8">
      <c r="E38" s="141" t="str">
        <f t="shared" si="0"/>
        <v/>
      </c>
      <c r="F38" s="141" t="str">
        <f>IF(ISBLANK(A38),"",IF(ISERROR(VLOOKUP(A38,'Cadastro-Estoque'!A:J,1,FALSE)),"Produto não cadastrado",VLOOKUP(A38,'Cadastro-Estoque'!A:J,4,FALSE)))</f>
        <v/>
      </c>
      <c r="G38" s="141" t="str">
        <f>IF(ISBLANK(A38),"",IF(ISERROR(VLOOKUP(A38,'Cadastro-Estoque'!A:J,1,FALSE)),"Produto não cadastrado",VLOOKUP(A38,'Cadastro-Estoque'!A:J,2,FALSE)))</f>
        <v/>
      </c>
      <c r="H38" s="141" t="str">
        <f>IF(ISERROR(VLOOKUP(A38,'Cadastro-Estoque'!A:J,1,FALSE)),"",VLOOKUP(A38,'Cadastro-Estoque'!A:J,3,FALSE))</f>
        <v/>
      </c>
    </row>
    <row r="39" spans="5:8">
      <c r="E39" s="141" t="str">
        <f t="shared" si="0"/>
        <v/>
      </c>
      <c r="F39" s="141" t="str">
        <f>IF(ISBLANK(A39),"",IF(ISERROR(VLOOKUP(A39,'Cadastro-Estoque'!A:J,1,FALSE)),"Produto não cadastrado",VLOOKUP(A39,'Cadastro-Estoque'!A:J,4,FALSE)))</f>
        <v/>
      </c>
      <c r="G39" s="141" t="str">
        <f>IF(ISBLANK(A39),"",IF(ISERROR(VLOOKUP(A39,'Cadastro-Estoque'!A:J,1,FALSE)),"Produto não cadastrado",VLOOKUP(A39,'Cadastro-Estoque'!A:J,2,FALSE)))</f>
        <v/>
      </c>
      <c r="H39" s="141" t="str">
        <f>IF(ISERROR(VLOOKUP(A39,'Cadastro-Estoque'!A:J,1,FALSE)),"",VLOOKUP(A39,'Cadastro-Estoque'!A:J,3,FALSE))</f>
        <v/>
      </c>
    </row>
    <row r="40" spans="5:8">
      <c r="E40" s="141" t="str">
        <f t="shared" si="0"/>
        <v/>
      </c>
      <c r="F40" s="141" t="str">
        <f>IF(ISBLANK(A40),"",IF(ISERROR(VLOOKUP(A40,'Cadastro-Estoque'!A:J,1,FALSE)),"Produto não cadastrado",VLOOKUP(A40,'Cadastro-Estoque'!A:J,4,FALSE)))</f>
        <v/>
      </c>
      <c r="G40" s="141" t="str">
        <f>IF(ISBLANK(A40),"",IF(ISERROR(VLOOKUP(A40,'Cadastro-Estoque'!A:J,1,FALSE)),"Produto não cadastrado",VLOOKUP(A40,'Cadastro-Estoque'!A:J,2,FALSE)))</f>
        <v/>
      </c>
      <c r="H40" s="141" t="str">
        <f>IF(ISERROR(VLOOKUP(A40,'Cadastro-Estoque'!A:J,1,FALSE)),"",VLOOKUP(A40,'Cadastro-Estoque'!A:J,3,FALSE))</f>
        <v/>
      </c>
    </row>
    <row r="41" spans="5:8">
      <c r="E41" s="141" t="str">
        <f t="shared" si="0"/>
        <v/>
      </c>
      <c r="F41" s="141" t="str">
        <f>IF(ISBLANK(A41),"",IF(ISERROR(VLOOKUP(A41,'Cadastro-Estoque'!A:J,1,FALSE)),"Produto não cadastrado",VLOOKUP(A41,'Cadastro-Estoque'!A:J,4,FALSE)))</f>
        <v/>
      </c>
      <c r="G41" s="141" t="str">
        <f>IF(ISBLANK(A41),"",IF(ISERROR(VLOOKUP(A41,'Cadastro-Estoque'!A:J,1,FALSE)),"Produto não cadastrado",VLOOKUP(A41,'Cadastro-Estoque'!A:J,2,FALSE)))</f>
        <v/>
      </c>
      <c r="H41" s="141" t="str">
        <f>IF(ISERROR(VLOOKUP(A41,'Cadastro-Estoque'!A:J,1,FALSE)),"",VLOOKUP(A41,'Cadastro-Estoque'!A:J,3,FALSE))</f>
        <v/>
      </c>
    </row>
    <row r="42" spans="5:8">
      <c r="E42" s="141" t="str">
        <f t="shared" si="0"/>
        <v/>
      </c>
      <c r="F42" s="141" t="str">
        <f>IF(ISBLANK(A42),"",IF(ISERROR(VLOOKUP(A42,'Cadastro-Estoque'!A:J,1,FALSE)),"Produto não cadastrado",VLOOKUP(A42,'Cadastro-Estoque'!A:J,4,FALSE)))</f>
        <v/>
      </c>
      <c r="G42" s="141" t="str">
        <f>IF(ISBLANK(A42),"",IF(ISERROR(VLOOKUP(A42,'Cadastro-Estoque'!A:J,1,FALSE)),"Produto não cadastrado",VLOOKUP(A42,'Cadastro-Estoque'!A:J,2,FALSE)))</f>
        <v/>
      </c>
      <c r="H42" s="141" t="str">
        <f>IF(ISERROR(VLOOKUP(A42,'Cadastro-Estoque'!A:J,1,FALSE)),"",VLOOKUP(A42,'Cadastro-Estoque'!A:J,3,FALSE))</f>
        <v/>
      </c>
    </row>
    <row r="43" spans="5:8">
      <c r="E43" s="141" t="str">
        <f t="shared" si="0"/>
        <v/>
      </c>
      <c r="F43" s="141" t="str">
        <f>IF(ISBLANK(A43),"",IF(ISERROR(VLOOKUP(A43,'Cadastro-Estoque'!A:J,1,FALSE)),"Produto não cadastrado",VLOOKUP(A43,'Cadastro-Estoque'!A:J,4,FALSE)))</f>
        <v/>
      </c>
      <c r="G43" s="141" t="str">
        <f>IF(ISBLANK(A43),"",IF(ISERROR(VLOOKUP(A43,'Cadastro-Estoque'!A:J,1,FALSE)),"Produto não cadastrado",VLOOKUP(A43,'Cadastro-Estoque'!A:J,2,FALSE)))</f>
        <v/>
      </c>
      <c r="H43" s="141" t="str">
        <f>IF(ISERROR(VLOOKUP(A43,'Cadastro-Estoque'!A:J,1,FALSE)),"",VLOOKUP(A43,'Cadastro-Estoque'!A:J,3,FALSE))</f>
        <v/>
      </c>
    </row>
    <row r="44" spans="5:8">
      <c r="E44" s="141" t="str">
        <f t="shared" si="0"/>
        <v/>
      </c>
      <c r="F44" s="141" t="str">
        <f>IF(ISBLANK(A44),"",IF(ISERROR(VLOOKUP(A44,'Cadastro-Estoque'!A:J,1,FALSE)),"Produto não cadastrado",VLOOKUP(A44,'Cadastro-Estoque'!A:J,4,FALSE)))</f>
        <v/>
      </c>
      <c r="G44" s="141" t="str">
        <f>IF(ISBLANK(A44),"",IF(ISERROR(VLOOKUP(A44,'Cadastro-Estoque'!A:J,1,FALSE)),"Produto não cadastrado",VLOOKUP(A44,'Cadastro-Estoque'!A:J,2,FALSE)))</f>
        <v/>
      </c>
      <c r="H44" s="141" t="str">
        <f>IF(ISERROR(VLOOKUP(A44,'Cadastro-Estoque'!A:J,1,FALSE)),"",VLOOKUP(A44,'Cadastro-Estoque'!A:J,3,FALSE))</f>
        <v/>
      </c>
    </row>
    <row r="45" spans="5:8">
      <c r="E45" s="141" t="str">
        <f t="shared" si="0"/>
        <v/>
      </c>
      <c r="F45" s="141" t="str">
        <f>IF(ISBLANK(A45),"",IF(ISERROR(VLOOKUP(A45,'Cadastro-Estoque'!A:J,1,FALSE)),"Produto não cadastrado",VLOOKUP(A45,'Cadastro-Estoque'!A:J,4,FALSE)))</f>
        <v/>
      </c>
      <c r="G45" s="141" t="str">
        <f>IF(ISBLANK(A45),"",IF(ISERROR(VLOOKUP(A45,'Cadastro-Estoque'!A:J,1,FALSE)),"Produto não cadastrado",VLOOKUP(A45,'Cadastro-Estoque'!A:J,2,FALSE)))</f>
        <v/>
      </c>
      <c r="H45" s="141" t="str">
        <f>IF(ISERROR(VLOOKUP(A45,'Cadastro-Estoque'!A:J,1,FALSE)),"",VLOOKUP(A45,'Cadastro-Estoque'!A:J,3,FALSE))</f>
        <v/>
      </c>
    </row>
    <row r="46" spans="5:8">
      <c r="E46" s="141" t="str">
        <f t="shared" si="0"/>
        <v/>
      </c>
      <c r="F46" s="141" t="str">
        <f>IF(ISBLANK(A46),"",IF(ISERROR(VLOOKUP(A46,'Cadastro-Estoque'!A:J,1,FALSE)),"Produto não cadastrado",VLOOKUP(A46,'Cadastro-Estoque'!A:J,4,FALSE)))</f>
        <v/>
      </c>
      <c r="G46" s="141" t="str">
        <f>IF(ISBLANK(A46),"",IF(ISERROR(VLOOKUP(A46,'Cadastro-Estoque'!A:J,1,FALSE)),"Produto não cadastrado",VLOOKUP(A46,'Cadastro-Estoque'!A:J,2,FALSE)))</f>
        <v/>
      </c>
      <c r="H46" s="141" t="str">
        <f>IF(ISERROR(VLOOKUP(A46,'Cadastro-Estoque'!A:J,1,FALSE)),"",VLOOKUP(A46,'Cadastro-Estoque'!A:J,3,FALSE))</f>
        <v/>
      </c>
    </row>
    <row r="47" spans="5:8">
      <c r="E47" s="141" t="str">
        <f t="shared" si="0"/>
        <v/>
      </c>
      <c r="F47" s="141" t="str">
        <f>IF(ISBLANK(A47),"",IF(ISERROR(VLOOKUP(A47,'Cadastro-Estoque'!A:J,1,FALSE)),"Produto não cadastrado",VLOOKUP(A47,'Cadastro-Estoque'!A:J,4,FALSE)))</f>
        <v/>
      </c>
      <c r="G47" s="141" t="str">
        <f>IF(ISBLANK(A47),"",IF(ISERROR(VLOOKUP(A47,'Cadastro-Estoque'!A:J,1,FALSE)),"Produto não cadastrado",VLOOKUP(A47,'Cadastro-Estoque'!A:J,2,FALSE)))</f>
        <v/>
      </c>
      <c r="H47" s="141" t="str">
        <f>IF(ISERROR(VLOOKUP(A47,'Cadastro-Estoque'!A:J,1,FALSE)),"",VLOOKUP(A47,'Cadastro-Estoque'!A:J,3,FALSE))</f>
        <v/>
      </c>
    </row>
    <row r="48" spans="5:8">
      <c r="E48" s="141" t="str">
        <f t="shared" si="0"/>
        <v/>
      </c>
      <c r="F48" s="141" t="str">
        <f>IF(ISBLANK(A48),"",IF(ISERROR(VLOOKUP(A48,'Cadastro-Estoque'!A:J,1,FALSE)),"Produto não cadastrado",VLOOKUP(A48,'Cadastro-Estoque'!A:J,4,FALSE)))</f>
        <v/>
      </c>
      <c r="G48" s="141" t="str">
        <f>IF(ISBLANK(A48),"",IF(ISERROR(VLOOKUP(A48,'Cadastro-Estoque'!A:J,1,FALSE)),"Produto não cadastrado",VLOOKUP(A48,'Cadastro-Estoque'!A:J,2,FALSE)))</f>
        <v/>
      </c>
      <c r="H48" s="141" t="str">
        <f>IF(ISERROR(VLOOKUP(A48,'Cadastro-Estoque'!A:J,1,FALSE)),"",VLOOKUP(A48,'Cadastro-Estoque'!A:J,3,FALSE))</f>
        <v/>
      </c>
    </row>
    <row r="49" spans="5:8">
      <c r="E49" s="141" t="str">
        <f t="shared" si="0"/>
        <v/>
      </c>
      <c r="F49" s="141" t="str">
        <f>IF(ISBLANK(A49),"",IF(ISERROR(VLOOKUP(A49,'Cadastro-Estoque'!A:J,1,FALSE)),"Produto não cadastrado",VLOOKUP(A49,'Cadastro-Estoque'!A:J,4,FALSE)))</f>
        <v/>
      </c>
      <c r="G49" s="141" t="str">
        <f>IF(ISBLANK(A49),"",IF(ISERROR(VLOOKUP(A49,'Cadastro-Estoque'!A:J,1,FALSE)),"Produto não cadastrado",VLOOKUP(A49,'Cadastro-Estoque'!A:J,2,FALSE)))</f>
        <v/>
      </c>
      <c r="H49" s="141" t="str">
        <f>IF(ISERROR(VLOOKUP(A49,'Cadastro-Estoque'!A:J,1,FALSE)),"",VLOOKUP(A49,'Cadastro-Estoque'!A:J,3,FALSE))</f>
        <v/>
      </c>
    </row>
    <row r="50" spans="5:8">
      <c r="E50" s="141" t="str">
        <f t="shared" si="0"/>
        <v/>
      </c>
      <c r="F50" s="141" t="str">
        <f>IF(ISBLANK(A50),"",IF(ISERROR(VLOOKUP(A50,'Cadastro-Estoque'!A:J,1,FALSE)),"Produto não cadastrado",VLOOKUP(A50,'Cadastro-Estoque'!A:J,4,FALSE)))</f>
        <v/>
      </c>
      <c r="G50" s="141" t="str">
        <f>IF(ISBLANK(A50),"",IF(ISERROR(VLOOKUP(A50,'Cadastro-Estoque'!A:J,1,FALSE)),"Produto não cadastrado",VLOOKUP(A50,'Cadastro-Estoque'!A:J,2,FALSE)))</f>
        <v/>
      </c>
      <c r="H50" s="141" t="str">
        <f>IF(ISERROR(VLOOKUP(A50,'Cadastro-Estoque'!A:J,1,FALSE)),"",VLOOKUP(A50,'Cadastro-Estoque'!A:J,3,FALSE))</f>
        <v/>
      </c>
    </row>
    <row r="51" spans="5:8">
      <c r="E51" s="141" t="str">
        <f t="shared" si="0"/>
        <v/>
      </c>
      <c r="F51" s="141" t="str">
        <f>IF(ISBLANK(A51),"",IF(ISERROR(VLOOKUP(A51,'Cadastro-Estoque'!A:J,1,FALSE)),"Produto não cadastrado",VLOOKUP(A51,'Cadastro-Estoque'!A:J,4,FALSE)))</f>
        <v/>
      </c>
      <c r="G51" s="141" t="str">
        <f>IF(ISBLANK(A51),"",IF(ISERROR(VLOOKUP(A51,'Cadastro-Estoque'!A:J,1,FALSE)),"Produto não cadastrado",VLOOKUP(A51,'Cadastro-Estoque'!A:J,2,FALSE)))</f>
        <v/>
      </c>
      <c r="H51" s="141" t="str">
        <f>IF(ISERROR(VLOOKUP(A51,'Cadastro-Estoque'!A:J,1,FALSE)),"",VLOOKUP(A51,'Cadastro-Estoque'!A:J,3,FALSE))</f>
        <v/>
      </c>
    </row>
    <row r="52" spans="5:8">
      <c r="E52" s="141" t="str">
        <f t="shared" si="0"/>
        <v/>
      </c>
      <c r="F52" s="141" t="str">
        <f>IF(ISBLANK(A52),"",IF(ISERROR(VLOOKUP(A52,'Cadastro-Estoque'!A:J,1,FALSE)),"Produto não cadastrado",VLOOKUP(A52,'Cadastro-Estoque'!A:J,4,FALSE)))</f>
        <v/>
      </c>
      <c r="G52" s="141" t="str">
        <f>IF(ISBLANK(A52),"",IF(ISERROR(VLOOKUP(A52,'Cadastro-Estoque'!A:J,1,FALSE)),"Produto não cadastrado",VLOOKUP(A52,'Cadastro-Estoque'!A:J,2,FALSE)))</f>
        <v/>
      </c>
      <c r="H52" s="141" t="str">
        <f>IF(ISERROR(VLOOKUP(A52,'Cadastro-Estoque'!A:J,1,FALSE)),"",VLOOKUP(A52,'Cadastro-Estoque'!A:J,3,FALSE))</f>
        <v/>
      </c>
    </row>
    <row r="53" spans="5:8">
      <c r="E53" s="141" t="str">
        <f t="shared" si="0"/>
        <v/>
      </c>
      <c r="F53" s="141" t="str">
        <f>IF(ISBLANK(A53),"",IF(ISERROR(VLOOKUP(A53,'Cadastro-Estoque'!A:J,1,FALSE)),"Produto não cadastrado",VLOOKUP(A53,'Cadastro-Estoque'!A:J,4,FALSE)))</f>
        <v/>
      </c>
      <c r="G53" s="141" t="str">
        <f>IF(ISBLANK(A53),"",IF(ISERROR(VLOOKUP(A53,'Cadastro-Estoque'!A:J,1,FALSE)),"Produto não cadastrado",VLOOKUP(A53,'Cadastro-Estoque'!A:J,2,FALSE)))</f>
        <v/>
      </c>
      <c r="H53" s="141" t="str">
        <f>IF(ISERROR(VLOOKUP(A53,'Cadastro-Estoque'!A:J,1,FALSE)),"",VLOOKUP(A53,'Cadastro-Estoque'!A:J,3,FALSE))</f>
        <v/>
      </c>
    </row>
    <row r="54" spans="5:8">
      <c r="E54" s="141" t="str">
        <f t="shared" si="0"/>
        <v/>
      </c>
      <c r="F54" s="141" t="str">
        <f>IF(ISBLANK(A54),"",IF(ISERROR(VLOOKUP(A54,'Cadastro-Estoque'!A:J,1,FALSE)),"Produto não cadastrado",VLOOKUP(A54,'Cadastro-Estoque'!A:J,4,FALSE)))</f>
        <v/>
      </c>
      <c r="G54" s="141" t="str">
        <f>IF(ISBLANK(A54),"",IF(ISERROR(VLOOKUP(A54,'Cadastro-Estoque'!A:J,1,FALSE)),"Produto não cadastrado",VLOOKUP(A54,'Cadastro-Estoque'!A:J,2,FALSE)))</f>
        <v/>
      </c>
      <c r="H54" s="141" t="str">
        <f>IF(ISERROR(VLOOKUP(A54,'Cadastro-Estoque'!A:J,1,FALSE)),"",VLOOKUP(A54,'Cadastro-Estoque'!A:J,3,FALSE))</f>
        <v/>
      </c>
    </row>
    <row r="55" spans="5:8">
      <c r="E55" s="141" t="str">
        <f t="shared" si="0"/>
        <v/>
      </c>
      <c r="F55" s="141" t="str">
        <f>IF(ISBLANK(A55),"",IF(ISERROR(VLOOKUP(A55,'Cadastro-Estoque'!A:J,1,FALSE)),"Produto não cadastrado",VLOOKUP(A55,'Cadastro-Estoque'!A:J,4,FALSE)))</f>
        <v/>
      </c>
      <c r="G55" s="141" t="str">
        <f>IF(ISBLANK(A55),"",IF(ISERROR(VLOOKUP(A55,'Cadastro-Estoque'!A:J,1,FALSE)),"Produto não cadastrado",VLOOKUP(A55,'Cadastro-Estoque'!A:J,2,FALSE)))</f>
        <v/>
      </c>
      <c r="H55" s="141" t="str">
        <f>IF(ISERROR(VLOOKUP(A55,'Cadastro-Estoque'!A:J,1,FALSE)),"",VLOOKUP(A55,'Cadastro-Estoque'!A:J,3,FALSE))</f>
        <v/>
      </c>
    </row>
    <row r="56" spans="5:8">
      <c r="E56" s="141" t="str">
        <f t="shared" si="0"/>
        <v/>
      </c>
      <c r="F56" s="141" t="str">
        <f>IF(ISBLANK(A56),"",IF(ISERROR(VLOOKUP(A56,'Cadastro-Estoque'!A:J,1,FALSE)),"Produto não cadastrado",VLOOKUP(A56,'Cadastro-Estoque'!A:J,4,FALSE)))</f>
        <v/>
      </c>
      <c r="G56" s="141" t="str">
        <f>IF(ISBLANK(A56),"",IF(ISERROR(VLOOKUP(A56,'Cadastro-Estoque'!A:J,1,FALSE)),"Produto não cadastrado",VLOOKUP(A56,'Cadastro-Estoque'!A:J,2,FALSE)))</f>
        <v/>
      </c>
      <c r="H56" s="141" t="str">
        <f>IF(ISERROR(VLOOKUP(A56,'Cadastro-Estoque'!A:J,1,FALSE)),"",VLOOKUP(A56,'Cadastro-Estoque'!A:J,3,FALSE))</f>
        <v/>
      </c>
    </row>
    <row r="57" spans="5:8">
      <c r="E57" s="141" t="str">
        <f t="shared" si="0"/>
        <v/>
      </c>
      <c r="F57" s="141" t="str">
        <f>IF(ISBLANK(A57),"",IF(ISERROR(VLOOKUP(A57,'Cadastro-Estoque'!A:J,1,FALSE)),"Produto não cadastrado",VLOOKUP(A57,'Cadastro-Estoque'!A:J,4,FALSE)))</f>
        <v/>
      </c>
      <c r="G57" s="141" t="str">
        <f>IF(ISBLANK(A57),"",IF(ISERROR(VLOOKUP(A57,'Cadastro-Estoque'!A:J,1,FALSE)),"Produto não cadastrado",VLOOKUP(A57,'Cadastro-Estoque'!A:J,2,FALSE)))</f>
        <v/>
      </c>
      <c r="H57" s="141" t="str">
        <f>IF(ISERROR(VLOOKUP(A57,'Cadastro-Estoque'!A:J,1,FALSE)),"",VLOOKUP(A57,'Cadastro-Estoque'!A:J,3,FALSE))</f>
        <v/>
      </c>
    </row>
    <row r="58" spans="5:8">
      <c r="E58" s="141" t="str">
        <f t="shared" si="0"/>
        <v/>
      </c>
      <c r="F58" s="141" t="str">
        <f>IF(ISBLANK(A58),"",IF(ISERROR(VLOOKUP(A58,'Cadastro-Estoque'!A:J,1,FALSE)),"Produto não cadastrado",VLOOKUP(A58,'Cadastro-Estoque'!A:J,4,FALSE)))</f>
        <v/>
      </c>
      <c r="G58" s="141" t="str">
        <f>IF(ISBLANK(A58),"",IF(ISERROR(VLOOKUP(A58,'Cadastro-Estoque'!A:J,1,FALSE)),"Produto não cadastrado",VLOOKUP(A58,'Cadastro-Estoque'!A:J,2,FALSE)))</f>
        <v/>
      </c>
      <c r="H58" s="141" t="str">
        <f>IF(ISERROR(VLOOKUP(A58,'Cadastro-Estoque'!A:J,1,FALSE)),"",VLOOKUP(A58,'Cadastro-Estoque'!A:J,3,FALSE))</f>
        <v/>
      </c>
    </row>
    <row r="59" spans="5:8">
      <c r="E59" s="141" t="str">
        <f t="shared" si="0"/>
        <v/>
      </c>
      <c r="F59" s="141" t="str">
        <f>IF(ISBLANK(A59),"",IF(ISERROR(VLOOKUP(A59,'Cadastro-Estoque'!A:J,1,FALSE)),"Produto não cadastrado",VLOOKUP(A59,'Cadastro-Estoque'!A:J,4,FALSE)))</f>
        <v/>
      </c>
      <c r="G59" s="141" t="str">
        <f>IF(ISBLANK(A59),"",IF(ISERROR(VLOOKUP(A59,'Cadastro-Estoque'!A:J,1,FALSE)),"Produto não cadastrado",VLOOKUP(A59,'Cadastro-Estoque'!A:J,2,FALSE)))</f>
        <v/>
      </c>
      <c r="H59" s="141" t="str">
        <f>IF(ISERROR(VLOOKUP(A59,'Cadastro-Estoque'!A:J,1,FALSE)),"",VLOOKUP(A59,'Cadastro-Estoque'!A:J,3,FALSE))</f>
        <v/>
      </c>
    </row>
    <row r="60" spans="5:8">
      <c r="E60" s="141" t="str">
        <f t="shared" si="0"/>
        <v/>
      </c>
      <c r="F60" s="141" t="str">
        <f>IF(ISBLANK(A60),"",IF(ISERROR(VLOOKUP(A60,'Cadastro-Estoque'!A:J,1,FALSE)),"Produto não cadastrado",VLOOKUP(A60,'Cadastro-Estoque'!A:J,4,FALSE)))</f>
        <v/>
      </c>
      <c r="G60" s="141" t="str">
        <f>IF(ISBLANK(A60),"",IF(ISERROR(VLOOKUP(A60,'Cadastro-Estoque'!A:J,1,FALSE)),"Produto não cadastrado",VLOOKUP(A60,'Cadastro-Estoque'!A:J,2,FALSE)))</f>
        <v/>
      </c>
      <c r="H60" s="141" t="str">
        <f>IF(ISERROR(VLOOKUP(A60,'Cadastro-Estoque'!A:J,1,FALSE)),"",VLOOKUP(A60,'Cadastro-Estoque'!A:J,3,FALSE))</f>
        <v/>
      </c>
    </row>
    <row r="61" spans="5:8">
      <c r="E61" s="141" t="str">
        <f t="shared" si="0"/>
        <v/>
      </c>
      <c r="F61" s="141" t="str">
        <f>IF(ISBLANK(A61),"",IF(ISERROR(VLOOKUP(A61,'Cadastro-Estoque'!A:J,1,FALSE)),"Produto não cadastrado",VLOOKUP(A61,'Cadastro-Estoque'!A:J,4,FALSE)))</f>
        <v/>
      </c>
      <c r="G61" s="141" t="str">
        <f>IF(ISBLANK(A61),"",IF(ISERROR(VLOOKUP(A61,'Cadastro-Estoque'!A:J,1,FALSE)),"Produto não cadastrado",VLOOKUP(A61,'Cadastro-Estoque'!A:J,2,FALSE)))</f>
        <v/>
      </c>
      <c r="H61" s="141" t="str">
        <f>IF(ISERROR(VLOOKUP(A61,'Cadastro-Estoque'!A:J,1,FALSE)),"",VLOOKUP(A61,'Cadastro-Estoque'!A:J,3,FALSE))</f>
        <v/>
      </c>
    </row>
    <row r="62" spans="5:8">
      <c r="E62" s="141" t="str">
        <f t="shared" si="0"/>
        <v/>
      </c>
      <c r="F62" s="141" t="str">
        <f>IF(ISBLANK(A62),"",IF(ISERROR(VLOOKUP(A62,'Cadastro-Estoque'!A:J,1,FALSE)),"Produto não cadastrado",VLOOKUP(A62,'Cadastro-Estoque'!A:J,4,FALSE)))</f>
        <v/>
      </c>
      <c r="G62" s="141" t="str">
        <f>IF(ISBLANK(A62),"",IF(ISERROR(VLOOKUP(A62,'Cadastro-Estoque'!A:J,1,FALSE)),"Produto não cadastrado",VLOOKUP(A62,'Cadastro-Estoque'!A:J,2,FALSE)))</f>
        <v/>
      </c>
      <c r="H62" s="141" t="str">
        <f>IF(ISERROR(VLOOKUP(A62,'Cadastro-Estoque'!A:J,1,FALSE)),"",VLOOKUP(A62,'Cadastro-Estoque'!A:J,3,FALSE))</f>
        <v/>
      </c>
    </row>
    <row r="63" spans="5:8">
      <c r="E63" s="141" t="str">
        <f t="shared" si="0"/>
        <v/>
      </c>
      <c r="F63" s="141" t="str">
        <f>IF(ISBLANK(A63),"",IF(ISERROR(VLOOKUP(A63,'Cadastro-Estoque'!A:J,1,FALSE)),"Produto não cadastrado",VLOOKUP(A63,'Cadastro-Estoque'!A:J,4,FALSE)))</f>
        <v/>
      </c>
      <c r="G63" s="141" t="str">
        <f>IF(ISBLANK(A63),"",IF(ISERROR(VLOOKUP(A63,'Cadastro-Estoque'!A:J,1,FALSE)),"Produto não cadastrado",VLOOKUP(A63,'Cadastro-Estoque'!A:J,2,FALSE)))</f>
        <v/>
      </c>
      <c r="H63" s="141" t="str">
        <f>IF(ISERROR(VLOOKUP(A63,'Cadastro-Estoque'!A:J,1,FALSE)),"",VLOOKUP(A63,'Cadastro-Estoque'!A:J,3,FALSE))</f>
        <v/>
      </c>
    </row>
    <row r="64" spans="5:8">
      <c r="E64" s="141" t="str">
        <f t="shared" si="0"/>
        <v/>
      </c>
      <c r="F64" s="141" t="str">
        <f>IF(ISBLANK(A64),"",IF(ISERROR(VLOOKUP(A64,'Cadastro-Estoque'!A:J,1,FALSE)),"Produto não cadastrado",VLOOKUP(A64,'Cadastro-Estoque'!A:J,4,FALSE)))</f>
        <v/>
      </c>
      <c r="G64" s="141" t="str">
        <f>IF(ISBLANK(A64),"",IF(ISERROR(VLOOKUP(A64,'Cadastro-Estoque'!A:J,1,FALSE)),"Produto não cadastrado",VLOOKUP(A64,'Cadastro-Estoque'!A:J,2,FALSE)))</f>
        <v/>
      </c>
      <c r="H64" s="141" t="str">
        <f>IF(ISERROR(VLOOKUP(A64,'Cadastro-Estoque'!A:J,1,FALSE)),"",VLOOKUP(A64,'Cadastro-Estoque'!A:J,3,FALSE))</f>
        <v/>
      </c>
    </row>
    <row r="65" spans="5:8">
      <c r="E65" s="141" t="str">
        <f t="shared" si="0"/>
        <v/>
      </c>
      <c r="F65" s="141" t="str">
        <f>IF(ISBLANK(A65),"",IF(ISERROR(VLOOKUP(A65,'Cadastro-Estoque'!A:J,1,FALSE)),"Produto não cadastrado",VLOOKUP(A65,'Cadastro-Estoque'!A:J,4,FALSE)))</f>
        <v/>
      </c>
      <c r="G65" s="141" t="str">
        <f>IF(ISBLANK(A65),"",IF(ISERROR(VLOOKUP(A65,'Cadastro-Estoque'!A:J,1,FALSE)),"Produto não cadastrado",VLOOKUP(A65,'Cadastro-Estoque'!A:J,2,FALSE)))</f>
        <v/>
      </c>
      <c r="H65" s="141" t="str">
        <f>IF(ISERROR(VLOOKUP(A65,'Cadastro-Estoque'!A:J,1,FALSE)),"",VLOOKUP(A65,'Cadastro-Estoque'!A:J,3,FALSE))</f>
        <v/>
      </c>
    </row>
    <row r="66" spans="5:8">
      <c r="E66" s="141" t="str">
        <f t="shared" si="0"/>
        <v/>
      </c>
      <c r="F66" s="141" t="str">
        <f>IF(ISBLANK(A66),"",IF(ISERROR(VLOOKUP(A66,'Cadastro-Estoque'!A:J,1,FALSE)),"Produto não cadastrado",VLOOKUP(A66,'Cadastro-Estoque'!A:J,4,FALSE)))</f>
        <v/>
      </c>
      <c r="G66" s="141" t="str">
        <f>IF(ISBLANK(A66),"",IF(ISERROR(VLOOKUP(A66,'Cadastro-Estoque'!A:J,1,FALSE)),"Produto não cadastrado",VLOOKUP(A66,'Cadastro-Estoque'!A:J,2,FALSE)))</f>
        <v/>
      </c>
      <c r="H66" s="141" t="str">
        <f>IF(ISERROR(VLOOKUP(A66,'Cadastro-Estoque'!A:J,1,FALSE)),"",VLOOKUP(A66,'Cadastro-Estoque'!A:J,3,FALSE))</f>
        <v/>
      </c>
    </row>
    <row r="67" spans="5:8">
      <c r="E67" s="141" t="str">
        <f t="shared" si="0"/>
        <v/>
      </c>
      <c r="F67" s="141" t="str">
        <f>IF(ISBLANK(A67),"",IF(ISERROR(VLOOKUP(A67,'Cadastro-Estoque'!A:J,1,FALSE)),"Produto não cadastrado",VLOOKUP(A67,'Cadastro-Estoque'!A:J,4,FALSE)))</f>
        <v/>
      </c>
      <c r="G67" s="141" t="str">
        <f>IF(ISBLANK(A67),"",IF(ISERROR(VLOOKUP(A67,'Cadastro-Estoque'!A:J,1,FALSE)),"Produto não cadastrado",VLOOKUP(A67,'Cadastro-Estoque'!A:J,2,FALSE)))</f>
        <v/>
      </c>
      <c r="H67" s="141" t="str">
        <f>IF(ISERROR(VLOOKUP(A67,'Cadastro-Estoque'!A:J,1,FALSE)),"",VLOOKUP(A67,'Cadastro-Estoque'!A:J,3,FALSE))</f>
        <v/>
      </c>
    </row>
    <row r="68" spans="5:8">
      <c r="E68" s="141" t="str">
        <f t="shared" ref="E68:E131" si="1">IF(ISBLANK(A68),"",C68*D68)</f>
        <v/>
      </c>
      <c r="F68" s="141" t="str">
        <f>IF(ISBLANK(A68),"",IF(ISERROR(VLOOKUP(A68,'Cadastro-Estoque'!A:J,1,FALSE)),"Produto não cadastrado",VLOOKUP(A68,'Cadastro-Estoque'!A:J,4,FALSE)))</f>
        <v/>
      </c>
      <c r="G68" s="141" t="str">
        <f>IF(ISBLANK(A68),"",IF(ISERROR(VLOOKUP(A68,'Cadastro-Estoque'!A:J,1,FALSE)),"Produto não cadastrado",VLOOKUP(A68,'Cadastro-Estoque'!A:J,2,FALSE)))</f>
        <v/>
      </c>
      <c r="H68" s="141" t="str">
        <f>IF(ISERROR(VLOOKUP(A68,'Cadastro-Estoque'!A:J,1,FALSE)),"",VLOOKUP(A68,'Cadastro-Estoque'!A:J,3,FALSE))</f>
        <v/>
      </c>
    </row>
    <row r="69" spans="5:8">
      <c r="E69" s="141" t="str">
        <f t="shared" si="1"/>
        <v/>
      </c>
      <c r="F69" s="141" t="str">
        <f>IF(ISBLANK(A69),"",IF(ISERROR(VLOOKUP(A69,'Cadastro-Estoque'!A:J,1,FALSE)),"Produto não cadastrado",VLOOKUP(A69,'Cadastro-Estoque'!A:J,4,FALSE)))</f>
        <v/>
      </c>
      <c r="G69" s="141" t="str">
        <f>IF(ISBLANK(A69),"",IF(ISERROR(VLOOKUP(A69,'Cadastro-Estoque'!A:J,1,FALSE)),"Produto não cadastrado",VLOOKUP(A69,'Cadastro-Estoque'!A:J,2,FALSE)))</f>
        <v/>
      </c>
      <c r="H69" s="141" t="str">
        <f>IF(ISERROR(VLOOKUP(A69,'Cadastro-Estoque'!A:J,1,FALSE)),"",VLOOKUP(A69,'Cadastro-Estoque'!A:J,3,FALSE))</f>
        <v/>
      </c>
    </row>
    <row r="70" spans="5:8">
      <c r="E70" s="141" t="str">
        <f t="shared" si="1"/>
        <v/>
      </c>
      <c r="F70" s="141" t="str">
        <f>IF(ISBLANK(A70),"",IF(ISERROR(VLOOKUP(A70,'Cadastro-Estoque'!A:J,1,FALSE)),"Produto não cadastrado",VLOOKUP(A70,'Cadastro-Estoque'!A:J,4,FALSE)))</f>
        <v/>
      </c>
      <c r="G70" s="141" t="str">
        <f>IF(ISBLANK(A70),"",IF(ISERROR(VLOOKUP(A70,'Cadastro-Estoque'!A:J,1,FALSE)),"Produto não cadastrado",VLOOKUP(A70,'Cadastro-Estoque'!A:J,2,FALSE)))</f>
        <v/>
      </c>
      <c r="H70" s="141" t="str">
        <f>IF(ISERROR(VLOOKUP(A70,'Cadastro-Estoque'!A:J,1,FALSE)),"",VLOOKUP(A70,'Cadastro-Estoque'!A:J,3,FALSE))</f>
        <v/>
      </c>
    </row>
    <row r="71" spans="5:8">
      <c r="E71" s="141" t="str">
        <f t="shared" si="1"/>
        <v/>
      </c>
      <c r="F71" s="141" t="str">
        <f>IF(ISBLANK(A71),"",IF(ISERROR(VLOOKUP(A71,'Cadastro-Estoque'!A:J,1,FALSE)),"Produto não cadastrado",VLOOKUP(A71,'Cadastro-Estoque'!A:J,4,FALSE)))</f>
        <v/>
      </c>
      <c r="G71" s="141" t="str">
        <f>IF(ISBLANK(A71),"",IF(ISERROR(VLOOKUP(A71,'Cadastro-Estoque'!A:J,1,FALSE)),"Produto não cadastrado",VLOOKUP(A71,'Cadastro-Estoque'!A:J,2,FALSE)))</f>
        <v/>
      </c>
      <c r="H71" s="141" t="str">
        <f>IF(ISERROR(VLOOKUP(A71,'Cadastro-Estoque'!A:J,1,FALSE)),"",VLOOKUP(A71,'Cadastro-Estoque'!A:J,3,FALSE))</f>
        <v/>
      </c>
    </row>
    <row r="72" spans="5:8">
      <c r="E72" s="141" t="str">
        <f t="shared" si="1"/>
        <v/>
      </c>
      <c r="F72" s="141" t="str">
        <f>IF(ISBLANK(A72),"",IF(ISERROR(VLOOKUP(A72,'Cadastro-Estoque'!A:J,1,FALSE)),"Produto não cadastrado",VLOOKUP(A72,'Cadastro-Estoque'!A:J,4,FALSE)))</f>
        <v/>
      </c>
      <c r="G72" s="141" t="str">
        <f>IF(ISBLANK(A72),"",IF(ISERROR(VLOOKUP(A72,'Cadastro-Estoque'!A:J,1,FALSE)),"Produto não cadastrado",VLOOKUP(A72,'Cadastro-Estoque'!A:J,2,FALSE)))</f>
        <v/>
      </c>
      <c r="H72" s="141" t="str">
        <f>IF(ISERROR(VLOOKUP(A72,'Cadastro-Estoque'!A:J,1,FALSE)),"",VLOOKUP(A72,'Cadastro-Estoque'!A:J,3,FALSE))</f>
        <v/>
      </c>
    </row>
    <row r="73" spans="5:8">
      <c r="E73" s="141" t="str">
        <f t="shared" si="1"/>
        <v/>
      </c>
      <c r="F73" s="141" t="str">
        <f>IF(ISBLANK(A73),"",IF(ISERROR(VLOOKUP(A73,'Cadastro-Estoque'!A:J,1,FALSE)),"Produto não cadastrado",VLOOKUP(A73,'Cadastro-Estoque'!A:J,4,FALSE)))</f>
        <v/>
      </c>
      <c r="G73" s="141" t="str">
        <f>IF(ISBLANK(A73),"",IF(ISERROR(VLOOKUP(A73,'Cadastro-Estoque'!A:J,1,FALSE)),"Produto não cadastrado",VLOOKUP(A73,'Cadastro-Estoque'!A:J,2,FALSE)))</f>
        <v/>
      </c>
      <c r="H73" s="141" t="str">
        <f>IF(ISERROR(VLOOKUP(A73,'Cadastro-Estoque'!A:J,1,FALSE)),"",VLOOKUP(A73,'Cadastro-Estoque'!A:J,3,FALSE))</f>
        <v/>
      </c>
    </row>
    <row r="74" spans="5:8">
      <c r="E74" s="141" t="str">
        <f t="shared" si="1"/>
        <v/>
      </c>
      <c r="F74" s="141" t="str">
        <f>IF(ISBLANK(A74),"",IF(ISERROR(VLOOKUP(A74,'Cadastro-Estoque'!A:J,1,FALSE)),"Produto não cadastrado",VLOOKUP(A74,'Cadastro-Estoque'!A:J,4,FALSE)))</f>
        <v/>
      </c>
      <c r="G74" s="141" t="str">
        <f>IF(ISBLANK(A74),"",IF(ISERROR(VLOOKUP(A74,'Cadastro-Estoque'!A:J,1,FALSE)),"Produto não cadastrado",VLOOKUP(A74,'Cadastro-Estoque'!A:J,2,FALSE)))</f>
        <v/>
      </c>
      <c r="H74" s="141" t="str">
        <f>IF(ISERROR(VLOOKUP(A74,'Cadastro-Estoque'!A:J,1,FALSE)),"",VLOOKUP(A74,'Cadastro-Estoque'!A:J,3,FALSE))</f>
        <v/>
      </c>
    </row>
    <row r="75" spans="5:8">
      <c r="E75" s="141" t="str">
        <f t="shared" si="1"/>
        <v/>
      </c>
      <c r="F75" s="141" t="str">
        <f>IF(ISBLANK(A75),"",IF(ISERROR(VLOOKUP(A75,'Cadastro-Estoque'!A:J,1,FALSE)),"Produto não cadastrado",VLOOKUP(A75,'Cadastro-Estoque'!A:J,4,FALSE)))</f>
        <v/>
      </c>
      <c r="G75" s="141" t="str">
        <f>IF(ISBLANK(A75),"",IF(ISERROR(VLOOKUP(A75,'Cadastro-Estoque'!A:J,1,FALSE)),"Produto não cadastrado",VLOOKUP(A75,'Cadastro-Estoque'!A:J,2,FALSE)))</f>
        <v/>
      </c>
      <c r="H75" s="141" t="str">
        <f>IF(ISERROR(VLOOKUP(A75,'Cadastro-Estoque'!A:J,1,FALSE)),"",VLOOKUP(A75,'Cadastro-Estoque'!A:J,3,FALSE))</f>
        <v/>
      </c>
    </row>
    <row r="76" spans="5:8">
      <c r="E76" s="141" t="str">
        <f t="shared" si="1"/>
        <v/>
      </c>
      <c r="F76" s="141" t="str">
        <f>IF(ISBLANK(A76),"",IF(ISERROR(VLOOKUP(A76,'Cadastro-Estoque'!A:J,1,FALSE)),"Produto não cadastrado",VLOOKUP(A76,'Cadastro-Estoque'!A:J,4,FALSE)))</f>
        <v/>
      </c>
      <c r="G76" s="141" t="str">
        <f>IF(ISBLANK(A76),"",IF(ISERROR(VLOOKUP(A76,'Cadastro-Estoque'!A:J,1,FALSE)),"Produto não cadastrado",VLOOKUP(A76,'Cadastro-Estoque'!A:J,2,FALSE)))</f>
        <v/>
      </c>
      <c r="H76" s="141" t="str">
        <f>IF(ISERROR(VLOOKUP(A76,'Cadastro-Estoque'!A:J,1,FALSE)),"",VLOOKUP(A76,'Cadastro-Estoque'!A:J,3,FALSE))</f>
        <v/>
      </c>
    </row>
    <row r="77" spans="5:8">
      <c r="E77" s="141" t="str">
        <f t="shared" si="1"/>
        <v/>
      </c>
      <c r="F77" s="141" t="str">
        <f>IF(ISBLANK(A77),"",IF(ISERROR(VLOOKUP(A77,'Cadastro-Estoque'!A:J,1,FALSE)),"Produto não cadastrado",VLOOKUP(A77,'Cadastro-Estoque'!A:J,4,FALSE)))</f>
        <v/>
      </c>
      <c r="G77" s="141" t="str">
        <f>IF(ISBLANK(A77),"",IF(ISERROR(VLOOKUP(A77,'Cadastro-Estoque'!A:J,1,FALSE)),"Produto não cadastrado",VLOOKUP(A77,'Cadastro-Estoque'!A:J,2,FALSE)))</f>
        <v/>
      </c>
      <c r="H77" s="141" t="str">
        <f>IF(ISERROR(VLOOKUP(A77,'Cadastro-Estoque'!A:J,1,FALSE)),"",VLOOKUP(A77,'Cadastro-Estoque'!A:J,3,FALSE))</f>
        <v/>
      </c>
    </row>
    <row r="78" spans="5:8">
      <c r="E78" s="141" t="str">
        <f t="shared" si="1"/>
        <v/>
      </c>
      <c r="F78" s="141" t="str">
        <f>IF(ISBLANK(A78),"",IF(ISERROR(VLOOKUP(A78,'Cadastro-Estoque'!A:J,1,FALSE)),"Produto não cadastrado",VLOOKUP(A78,'Cadastro-Estoque'!A:J,4,FALSE)))</f>
        <v/>
      </c>
      <c r="G78" s="141" t="str">
        <f>IF(ISBLANK(A78),"",IF(ISERROR(VLOOKUP(A78,'Cadastro-Estoque'!A:J,1,FALSE)),"Produto não cadastrado",VLOOKUP(A78,'Cadastro-Estoque'!A:J,2,FALSE)))</f>
        <v/>
      </c>
      <c r="H78" s="141" t="str">
        <f>IF(ISERROR(VLOOKUP(A78,'Cadastro-Estoque'!A:J,1,FALSE)),"",VLOOKUP(A78,'Cadastro-Estoque'!A:J,3,FALSE))</f>
        <v/>
      </c>
    </row>
    <row r="79" spans="5:8">
      <c r="E79" s="141" t="str">
        <f t="shared" si="1"/>
        <v/>
      </c>
      <c r="F79" s="141" t="str">
        <f>IF(ISBLANK(A79),"",IF(ISERROR(VLOOKUP(A79,'Cadastro-Estoque'!A:J,1,FALSE)),"Produto não cadastrado",VLOOKUP(A79,'Cadastro-Estoque'!A:J,4,FALSE)))</f>
        <v/>
      </c>
      <c r="G79" s="141" t="str">
        <f>IF(ISBLANK(A79),"",IF(ISERROR(VLOOKUP(A79,'Cadastro-Estoque'!A:J,1,FALSE)),"Produto não cadastrado",VLOOKUP(A79,'Cadastro-Estoque'!A:J,2,FALSE)))</f>
        <v/>
      </c>
      <c r="H79" s="141" t="str">
        <f>IF(ISERROR(VLOOKUP(A79,'Cadastro-Estoque'!A:J,1,FALSE)),"",VLOOKUP(A79,'Cadastro-Estoque'!A:J,3,FALSE))</f>
        <v/>
      </c>
    </row>
    <row r="80" spans="5:8">
      <c r="E80" s="141" t="str">
        <f t="shared" si="1"/>
        <v/>
      </c>
      <c r="F80" s="141" t="str">
        <f>IF(ISBLANK(A80),"",IF(ISERROR(VLOOKUP(A80,'Cadastro-Estoque'!A:J,1,FALSE)),"Produto não cadastrado",VLOOKUP(A80,'Cadastro-Estoque'!A:J,4,FALSE)))</f>
        <v/>
      </c>
      <c r="G80" s="141" t="str">
        <f>IF(ISBLANK(A80),"",IF(ISERROR(VLOOKUP(A80,'Cadastro-Estoque'!A:J,1,FALSE)),"Produto não cadastrado",VLOOKUP(A80,'Cadastro-Estoque'!A:J,2,FALSE)))</f>
        <v/>
      </c>
      <c r="H80" s="141" t="str">
        <f>IF(ISERROR(VLOOKUP(A80,'Cadastro-Estoque'!A:J,1,FALSE)),"",VLOOKUP(A80,'Cadastro-Estoque'!A:J,3,FALSE))</f>
        <v/>
      </c>
    </row>
    <row r="81" spans="5:8">
      <c r="E81" s="141" t="str">
        <f t="shared" si="1"/>
        <v/>
      </c>
      <c r="F81" s="141" t="str">
        <f>IF(ISBLANK(A81),"",IF(ISERROR(VLOOKUP(A81,'Cadastro-Estoque'!A:J,1,FALSE)),"Produto não cadastrado",VLOOKUP(A81,'Cadastro-Estoque'!A:J,4,FALSE)))</f>
        <v/>
      </c>
      <c r="G81" s="141" t="str">
        <f>IF(ISBLANK(A81),"",IF(ISERROR(VLOOKUP(A81,'Cadastro-Estoque'!A:J,1,FALSE)),"Produto não cadastrado",VLOOKUP(A81,'Cadastro-Estoque'!A:J,2,FALSE)))</f>
        <v/>
      </c>
      <c r="H81" s="141" t="str">
        <f>IF(ISERROR(VLOOKUP(A81,'Cadastro-Estoque'!A:J,1,FALSE)),"",VLOOKUP(A81,'Cadastro-Estoque'!A:J,3,FALSE))</f>
        <v/>
      </c>
    </row>
    <row r="82" spans="5:8">
      <c r="E82" s="141" t="str">
        <f t="shared" si="1"/>
        <v/>
      </c>
      <c r="F82" s="141" t="str">
        <f>IF(ISBLANK(A82),"",IF(ISERROR(VLOOKUP(A82,'Cadastro-Estoque'!A:J,1,FALSE)),"Produto não cadastrado",VLOOKUP(A82,'Cadastro-Estoque'!A:J,4,FALSE)))</f>
        <v/>
      </c>
      <c r="G82" s="141" t="str">
        <f>IF(ISBLANK(A82),"",IF(ISERROR(VLOOKUP(A82,'Cadastro-Estoque'!A:J,1,FALSE)),"Produto não cadastrado",VLOOKUP(A82,'Cadastro-Estoque'!A:J,2,FALSE)))</f>
        <v/>
      </c>
      <c r="H82" s="141" t="str">
        <f>IF(ISERROR(VLOOKUP(A82,'Cadastro-Estoque'!A:J,1,FALSE)),"",VLOOKUP(A82,'Cadastro-Estoque'!A:J,3,FALSE))</f>
        <v/>
      </c>
    </row>
    <row r="83" spans="5:8">
      <c r="E83" s="141" t="str">
        <f t="shared" si="1"/>
        <v/>
      </c>
      <c r="F83" s="141" t="str">
        <f>IF(ISBLANK(A83),"",IF(ISERROR(VLOOKUP(A83,'Cadastro-Estoque'!A:J,1,FALSE)),"Produto não cadastrado",VLOOKUP(A83,'Cadastro-Estoque'!A:J,4,FALSE)))</f>
        <v/>
      </c>
      <c r="G83" s="141" t="str">
        <f>IF(ISBLANK(A83),"",IF(ISERROR(VLOOKUP(A83,'Cadastro-Estoque'!A:J,1,FALSE)),"Produto não cadastrado",VLOOKUP(A83,'Cadastro-Estoque'!A:J,2,FALSE)))</f>
        <v/>
      </c>
      <c r="H83" s="141" t="str">
        <f>IF(ISERROR(VLOOKUP(A83,'Cadastro-Estoque'!A:J,1,FALSE)),"",VLOOKUP(A83,'Cadastro-Estoque'!A:J,3,FALSE))</f>
        <v/>
      </c>
    </row>
    <row r="84" spans="5:8">
      <c r="E84" s="141" t="str">
        <f t="shared" si="1"/>
        <v/>
      </c>
      <c r="F84" s="141" t="str">
        <f>IF(ISBLANK(A84),"",IF(ISERROR(VLOOKUP(A84,'Cadastro-Estoque'!A:J,1,FALSE)),"Produto não cadastrado",VLOOKUP(A84,'Cadastro-Estoque'!A:J,4,FALSE)))</f>
        <v/>
      </c>
      <c r="G84" s="141" t="str">
        <f>IF(ISBLANK(A84),"",IF(ISERROR(VLOOKUP(A84,'Cadastro-Estoque'!A:J,1,FALSE)),"Produto não cadastrado",VLOOKUP(A84,'Cadastro-Estoque'!A:J,2,FALSE)))</f>
        <v/>
      </c>
      <c r="H84" s="141" t="str">
        <f>IF(ISERROR(VLOOKUP(A84,'Cadastro-Estoque'!A:J,1,FALSE)),"",VLOOKUP(A84,'Cadastro-Estoque'!A:J,3,FALSE))</f>
        <v/>
      </c>
    </row>
    <row r="85" spans="5:8">
      <c r="E85" s="141" t="str">
        <f t="shared" si="1"/>
        <v/>
      </c>
      <c r="F85" s="141" t="str">
        <f>IF(ISBLANK(A85),"",IF(ISERROR(VLOOKUP(A85,'Cadastro-Estoque'!A:J,1,FALSE)),"Produto não cadastrado",VLOOKUP(A85,'Cadastro-Estoque'!A:J,4,FALSE)))</f>
        <v/>
      </c>
      <c r="G85" s="141" t="str">
        <f>IF(ISBLANK(A85),"",IF(ISERROR(VLOOKUP(A85,'Cadastro-Estoque'!A:J,1,FALSE)),"Produto não cadastrado",VLOOKUP(A85,'Cadastro-Estoque'!A:J,2,FALSE)))</f>
        <v/>
      </c>
      <c r="H85" s="141" t="str">
        <f>IF(ISERROR(VLOOKUP(A85,'Cadastro-Estoque'!A:J,1,FALSE)),"",VLOOKUP(A85,'Cadastro-Estoque'!A:J,3,FALSE))</f>
        <v/>
      </c>
    </row>
    <row r="86" spans="5:8">
      <c r="E86" s="141" t="str">
        <f t="shared" si="1"/>
        <v/>
      </c>
      <c r="F86" s="141" t="str">
        <f>IF(ISBLANK(A86),"",IF(ISERROR(VLOOKUP(A86,'Cadastro-Estoque'!A:J,1,FALSE)),"Produto não cadastrado",VLOOKUP(A86,'Cadastro-Estoque'!A:J,4,FALSE)))</f>
        <v/>
      </c>
      <c r="G86" s="141" t="str">
        <f>IF(ISBLANK(A86),"",IF(ISERROR(VLOOKUP(A86,'Cadastro-Estoque'!A:J,1,FALSE)),"Produto não cadastrado",VLOOKUP(A86,'Cadastro-Estoque'!A:J,2,FALSE)))</f>
        <v/>
      </c>
      <c r="H86" s="141" t="str">
        <f>IF(ISERROR(VLOOKUP(A86,'Cadastro-Estoque'!A:J,1,FALSE)),"",VLOOKUP(A86,'Cadastro-Estoque'!A:J,3,FALSE))</f>
        <v/>
      </c>
    </row>
    <row r="87" spans="5:8">
      <c r="E87" s="141" t="str">
        <f t="shared" si="1"/>
        <v/>
      </c>
      <c r="F87" s="141" t="str">
        <f>IF(ISBLANK(A87),"",IF(ISERROR(VLOOKUP(A87,'Cadastro-Estoque'!A:J,1,FALSE)),"Produto não cadastrado",VLOOKUP(A87,'Cadastro-Estoque'!A:J,4,FALSE)))</f>
        <v/>
      </c>
      <c r="G87" s="141" t="str">
        <f>IF(ISBLANK(A87),"",IF(ISERROR(VLOOKUP(A87,'Cadastro-Estoque'!A:J,1,FALSE)),"Produto não cadastrado",VLOOKUP(A87,'Cadastro-Estoque'!A:J,2,FALSE)))</f>
        <v/>
      </c>
      <c r="H87" s="141" t="str">
        <f>IF(ISERROR(VLOOKUP(A87,'Cadastro-Estoque'!A:J,1,FALSE)),"",VLOOKUP(A87,'Cadastro-Estoque'!A:J,3,FALSE))</f>
        <v/>
      </c>
    </row>
    <row r="88" spans="5:8">
      <c r="E88" s="141" t="str">
        <f t="shared" si="1"/>
        <v/>
      </c>
      <c r="F88" s="141" t="str">
        <f>IF(ISBLANK(A88),"",IF(ISERROR(VLOOKUP(A88,'Cadastro-Estoque'!A:J,1,FALSE)),"Produto não cadastrado",VLOOKUP(A88,'Cadastro-Estoque'!A:J,4,FALSE)))</f>
        <v/>
      </c>
      <c r="G88" s="141" t="str">
        <f>IF(ISBLANK(A88),"",IF(ISERROR(VLOOKUP(A88,'Cadastro-Estoque'!A:J,1,FALSE)),"Produto não cadastrado",VLOOKUP(A88,'Cadastro-Estoque'!A:J,2,FALSE)))</f>
        <v/>
      </c>
      <c r="H88" s="141" t="str">
        <f>IF(ISERROR(VLOOKUP(A88,'Cadastro-Estoque'!A:J,1,FALSE)),"",VLOOKUP(A88,'Cadastro-Estoque'!A:J,3,FALSE))</f>
        <v/>
      </c>
    </row>
    <row r="89" spans="5:8">
      <c r="E89" s="141" t="str">
        <f t="shared" si="1"/>
        <v/>
      </c>
      <c r="F89" s="141" t="str">
        <f>IF(ISBLANK(A89),"",IF(ISERROR(VLOOKUP(A89,'Cadastro-Estoque'!A:J,1,FALSE)),"Produto não cadastrado",VLOOKUP(A89,'Cadastro-Estoque'!A:J,4,FALSE)))</f>
        <v/>
      </c>
      <c r="G89" s="141" t="str">
        <f>IF(ISBLANK(A89),"",IF(ISERROR(VLOOKUP(A89,'Cadastro-Estoque'!A:J,1,FALSE)),"Produto não cadastrado",VLOOKUP(A89,'Cadastro-Estoque'!A:J,2,FALSE)))</f>
        <v/>
      </c>
      <c r="H89" s="141" t="str">
        <f>IF(ISERROR(VLOOKUP(A89,'Cadastro-Estoque'!A:J,1,FALSE)),"",VLOOKUP(A89,'Cadastro-Estoque'!A:J,3,FALSE))</f>
        <v/>
      </c>
    </row>
    <row r="90" spans="5:8">
      <c r="E90" s="141" t="str">
        <f t="shared" si="1"/>
        <v/>
      </c>
      <c r="F90" s="141" t="str">
        <f>IF(ISBLANK(A90),"",IF(ISERROR(VLOOKUP(A90,'Cadastro-Estoque'!A:J,1,FALSE)),"Produto não cadastrado",VLOOKUP(A90,'Cadastro-Estoque'!A:J,4,FALSE)))</f>
        <v/>
      </c>
      <c r="G90" s="141" t="str">
        <f>IF(ISBLANK(A90),"",IF(ISERROR(VLOOKUP(A90,'Cadastro-Estoque'!A:J,1,FALSE)),"Produto não cadastrado",VLOOKUP(A90,'Cadastro-Estoque'!A:J,2,FALSE)))</f>
        <v/>
      </c>
      <c r="H90" s="141" t="str">
        <f>IF(ISERROR(VLOOKUP(A90,'Cadastro-Estoque'!A:J,1,FALSE)),"",VLOOKUP(A90,'Cadastro-Estoque'!A:J,3,FALSE))</f>
        <v/>
      </c>
    </row>
    <row r="91" spans="5:8">
      <c r="E91" s="141" t="str">
        <f t="shared" si="1"/>
        <v/>
      </c>
      <c r="F91" s="141" t="str">
        <f>IF(ISBLANK(A91),"",IF(ISERROR(VLOOKUP(A91,'Cadastro-Estoque'!A:J,1,FALSE)),"Produto não cadastrado",VLOOKUP(A91,'Cadastro-Estoque'!A:J,4,FALSE)))</f>
        <v/>
      </c>
      <c r="G91" s="141" t="str">
        <f>IF(ISBLANK(A91),"",IF(ISERROR(VLOOKUP(A91,'Cadastro-Estoque'!A:J,1,FALSE)),"Produto não cadastrado",VLOOKUP(A91,'Cadastro-Estoque'!A:J,2,FALSE)))</f>
        <v/>
      </c>
      <c r="H91" s="141" t="str">
        <f>IF(ISERROR(VLOOKUP(A91,'Cadastro-Estoque'!A:J,1,FALSE)),"",VLOOKUP(A91,'Cadastro-Estoque'!A:J,3,FALSE))</f>
        <v/>
      </c>
    </row>
    <row r="92" spans="5:8">
      <c r="E92" s="141" t="str">
        <f t="shared" si="1"/>
        <v/>
      </c>
      <c r="F92" s="141" t="str">
        <f>IF(ISBLANK(A92),"",IF(ISERROR(VLOOKUP(A92,'Cadastro-Estoque'!A:J,1,FALSE)),"Produto não cadastrado",VLOOKUP(A92,'Cadastro-Estoque'!A:J,4,FALSE)))</f>
        <v/>
      </c>
      <c r="G92" s="141" t="str">
        <f>IF(ISBLANK(A92),"",IF(ISERROR(VLOOKUP(A92,'Cadastro-Estoque'!A:J,1,FALSE)),"Produto não cadastrado",VLOOKUP(A92,'Cadastro-Estoque'!A:J,2,FALSE)))</f>
        <v/>
      </c>
      <c r="H92" s="141" t="str">
        <f>IF(ISERROR(VLOOKUP(A92,'Cadastro-Estoque'!A:J,1,FALSE)),"",VLOOKUP(A92,'Cadastro-Estoque'!A:J,3,FALSE))</f>
        <v/>
      </c>
    </row>
    <row r="93" spans="5:8">
      <c r="E93" s="141" t="str">
        <f t="shared" si="1"/>
        <v/>
      </c>
      <c r="F93" s="141" t="str">
        <f>IF(ISBLANK(A93),"",IF(ISERROR(VLOOKUP(A93,'Cadastro-Estoque'!A:J,1,FALSE)),"Produto não cadastrado",VLOOKUP(A93,'Cadastro-Estoque'!A:J,4,FALSE)))</f>
        <v/>
      </c>
      <c r="G93" s="141" t="str">
        <f>IF(ISBLANK(A93),"",IF(ISERROR(VLOOKUP(A93,'Cadastro-Estoque'!A:J,1,FALSE)),"Produto não cadastrado",VLOOKUP(A93,'Cadastro-Estoque'!A:J,2,FALSE)))</f>
        <v/>
      </c>
      <c r="H93" s="141" t="str">
        <f>IF(ISERROR(VLOOKUP(A93,'Cadastro-Estoque'!A:J,1,FALSE)),"",VLOOKUP(A93,'Cadastro-Estoque'!A:J,3,FALSE))</f>
        <v/>
      </c>
    </row>
    <row r="94" spans="5:8">
      <c r="E94" s="141" t="str">
        <f t="shared" si="1"/>
        <v/>
      </c>
      <c r="F94" s="141" t="str">
        <f>IF(ISBLANK(A94),"",IF(ISERROR(VLOOKUP(A94,'Cadastro-Estoque'!A:J,1,FALSE)),"Produto não cadastrado",VLOOKUP(A94,'Cadastro-Estoque'!A:J,4,FALSE)))</f>
        <v/>
      </c>
      <c r="G94" s="141" t="str">
        <f>IF(ISBLANK(A94),"",IF(ISERROR(VLOOKUP(A94,'Cadastro-Estoque'!A:J,1,FALSE)),"Produto não cadastrado",VLOOKUP(A94,'Cadastro-Estoque'!A:J,2,FALSE)))</f>
        <v/>
      </c>
      <c r="H94" s="141" t="str">
        <f>IF(ISERROR(VLOOKUP(A94,'Cadastro-Estoque'!A:J,1,FALSE)),"",VLOOKUP(A94,'Cadastro-Estoque'!A:J,3,FALSE))</f>
        <v/>
      </c>
    </row>
    <row r="95" spans="5:8">
      <c r="E95" s="141" t="str">
        <f t="shared" si="1"/>
        <v/>
      </c>
      <c r="F95" s="141" t="str">
        <f>IF(ISBLANK(A95),"",IF(ISERROR(VLOOKUP(A95,'Cadastro-Estoque'!A:J,1,FALSE)),"Produto não cadastrado",VLOOKUP(A95,'Cadastro-Estoque'!A:J,4,FALSE)))</f>
        <v/>
      </c>
      <c r="G95" s="141" t="str">
        <f>IF(ISBLANK(A95),"",IF(ISERROR(VLOOKUP(A95,'Cadastro-Estoque'!A:J,1,FALSE)),"Produto não cadastrado",VLOOKUP(A95,'Cadastro-Estoque'!A:J,2,FALSE)))</f>
        <v/>
      </c>
      <c r="H95" s="141" t="str">
        <f>IF(ISERROR(VLOOKUP(A95,'Cadastro-Estoque'!A:J,1,FALSE)),"",VLOOKUP(A95,'Cadastro-Estoque'!A:J,3,FALSE))</f>
        <v/>
      </c>
    </row>
    <row r="96" spans="5:8">
      <c r="E96" s="141" t="str">
        <f t="shared" si="1"/>
        <v/>
      </c>
      <c r="F96" s="141" t="str">
        <f>IF(ISBLANK(A96),"",IF(ISERROR(VLOOKUP(A96,'Cadastro-Estoque'!A:J,1,FALSE)),"Produto não cadastrado",VLOOKUP(A96,'Cadastro-Estoque'!A:J,4,FALSE)))</f>
        <v/>
      </c>
      <c r="G96" s="141" t="str">
        <f>IF(ISBLANK(A96),"",IF(ISERROR(VLOOKUP(A96,'Cadastro-Estoque'!A:J,1,FALSE)),"Produto não cadastrado",VLOOKUP(A96,'Cadastro-Estoque'!A:J,2,FALSE)))</f>
        <v/>
      </c>
      <c r="H96" s="141" t="str">
        <f>IF(ISERROR(VLOOKUP(A96,'Cadastro-Estoque'!A:J,1,FALSE)),"",VLOOKUP(A96,'Cadastro-Estoque'!A:J,3,FALSE))</f>
        <v/>
      </c>
    </row>
    <row r="97" spans="5:8">
      <c r="E97" s="141" t="str">
        <f t="shared" si="1"/>
        <v/>
      </c>
      <c r="F97" s="141" t="str">
        <f>IF(ISBLANK(A97),"",IF(ISERROR(VLOOKUP(A97,'Cadastro-Estoque'!A:J,1,FALSE)),"Produto não cadastrado",VLOOKUP(A97,'Cadastro-Estoque'!A:J,4,FALSE)))</f>
        <v/>
      </c>
      <c r="G97" s="141" t="str">
        <f>IF(ISBLANK(A97),"",IF(ISERROR(VLOOKUP(A97,'Cadastro-Estoque'!A:J,1,FALSE)),"Produto não cadastrado",VLOOKUP(A97,'Cadastro-Estoque'!A:J,2,FALSE)))</f>
        <v/>
      </c>
      <c r="H97" s="141" t="str">
        <f>IF(ISERROR(VLOOKUP(A97,'Cadastro-Estoque'!A:J,1,FALSE)),"",VLOOKUP(A97,'Cadastro-Estoque'!A:J,3,FALSE))</f>
        <v/>
      </c>
    </row>
    <row r="98" spans="5:8">
      <c r="E98" s="141" t="str">
        <f t="shared" si="1"/>
        <v/>
      </c>
      <c r="F98" s="141" t="str">
        <f>IF(ISBLANK(A98),"",IF(ISERROR(VLOOKUP(A98,'Cadastro-Estoque'!A:J,1,FALSE)),"Produto não cadastrado",VLOOKUP(A98,'Cadastro-Estoque'!A:J,4,FALSE)))</f>
        <v/>
      </c>
      <c r="G98" s="141" t="str">
        <f>IF(ISBLANK(A98),"",IF(ISERROR(VLOOKUP(A98,'Cadastro-Estoque'!A:J,1,FALSE)),"Produto não cadastrado",VLOOKUP(A98,'Cadastro-Estoque'!A:J,2,FALSE)))</f>
        <v/>
      </c>
      <c r="H98" s="141" t="str">
        <f>IF(ISERROR(VLOOKUP(A98,'Cadastro-Estoque'!A:J,1,FALSE)),"",VLOOKUP(A98,'Cadastro-Estoque'!A:J,3,FALSE))</f>
        <v/>
      </c>
    </row>
    <row r="99" spans="5:8">
      <c r="E99" s="141" t="str">
        <f t="shared" si="1"/>
        <v/>
      </c>
      <c r="F99" s="141" t="str">
        <f>IF(ISBLANK(A99),"",IF(ISERROR(VLOOKUP(A99,'Cadastro-Estoque'!A:J,1,FALSE)),"Produto não cadastrado",VLOOKUP(A99,'Cadastro-Estoque'!A:J,4,FALSE)))</f>
        <v/>
      </c>
      <c r="G99" s="141" t="str">
        <f>IF(ISBLANK(A99),"",IF(ISERROR(VLOOKUP(A99,'Cadastro-Estoque'!A:J,1,FALSE)),"Produto não cadastrado",VLOOKUP(A99,'Cadastro-Estoque'!A:J,2,FALSE)))</f>
        <v/>
      </c>
      <c r="H99" s="141" t="str">
        <f>IF(ISERROR(VLOOKUP(A99,'Cadastro-Estoque'!A:J,1,FALSE)),"",VLOOKUP(A99,'Cadastro-Estoque'!A:J,3,FALSE))</f>
        <v/>
      </c>
    </row>
    <row r="100" spans="5:8">
      <c r="E100" s="141" t="str">
        <f t="shared" si="1"/>
        <v/>
      </c>
      <c r="F100" s="141" t="str">
        <f>IF(ISBLANK(A100),"",IF(ISERROR(VLOOKUP(A100,'Cadastro-Estoque'!A:J,1,FALSE)),"Produto não cadastrado",VLOOKUP(A100,'Cadastro-Estoque'!A:J,4,FALSE)))</f>
        <v/>
      </c>
      <c r="G100" s="141" t="str">
        <f>IF(ISBLANK(A100),"",IF(ISERROR(VLOOKUP(A100,'Cadastro-Estoque'!A:J,1,FALSE)),"Produto não cadastrado",VLOOKUP(A100,'Cadastro-Estoque'!A:J,2,FALSE)))</f>
        <v/>
      </c>
      <c r="H100" s="141" t="str">
        <f>IF(ISERROR(VLOOKUP(A100,'Cadastro-Estoque'!A:J,1,FALSE)),"",VLOOKUP(A100,'Cadastro-Estoque'!A:J,3,FALSE))</f>
        <v/>
      </c>
    </row>
    <row r="101" spans="5:8">
      <c r="E101" s="141" t="str">
        <f t="shared" si="1"/>
        <v/>
      </c>
      <c r="F101" s="141" t="str">
        <f>IF(ISBLANK(A101),"",IF(ISERROR(VLOOKUP(A101,'Cadastro-Estoque'!A:J,1,FALSE)),"Produto não cadastrado",VLOOKUP(A101,'Cadastro-Estoque'!A:J,4,FALSE)))</f>
        <v/>
      </c>
      <c r="G101" s="141" t="str">
        <f>IF(ISBLANK(A101),"",IF(ISERROR(VLOOKUP(A101,'Cadastro-Estoque'!A:J,1,FALSE)),"Produto não cadastrado",VLOOKUP(A101,'Cadastro-Estoque'!A:J,2,FALSE)))</f>
        <v/>
      </c>
      <c r="H101" s="141" t="str">
        <f>IF(ISERROR(VLOOKUP(A101,'Cadastro-Estoque'!A:J,1,FALSE)),"",VLOOKUP(A101,'Cadastro-Estoque'!A:J,3,FALSE))</f>
        <v/>
      </c>
    </row>
    <row r="102" spans="5:8">
      <c r="E102" s="141" t="str">
        <f t="shared" si="1"/>
        <v/>
      </c>
      <c r="F102" s="141" t="str">
        <f>IF(ISBLANK(A102),"",IF(ISERROR(VLOOKUP(A102,'Cadastro-Estoque'!A:J,1,FALSE)),"Produto não cadastrado",VLOOKUP(A102,'Cadastro-Estoque'!A:J,4,FALSE)))</f>
        <v/>
      </c>
      <c r="G102" s="141" t="str">
        <f>IF(ISBLANK(A102),"",IF(ISERROR(VLOOKUP(A102,'Cadastro-Estoque'!A:J,1,FALSE)),"Produto não cadastrado",VLOOKUP(A102,'Cadastro-Estoque'!A:J,2,FALSE)))</f>
        <v/>
      </c>
      <c r="H102" s="141" t="str">
        <f>IF(ISERROR(VLOOKUP(A102,'Cadastro-Estoque'!A:J,1,FALSE)),"",VLOOKUP(A102,'Cadastro-Estoque'!A:J,3,FALSE))</f>
        <v/>
      </c>
    </row>
    <row r="103" spans="5:8">
      <c r="E103" s="141" t="str">
        <f t="shared" si="1"/>
        <v/>
      </c>
      <c r="F103" s="141" t="str">
        <f>IF(ISBLANK(A103),"",IF(ISERROR(VLOOKUP(A103,'Cadastro-Estoque'!A:J,1,FALSE)),"Produto não cadastrado",VLOOKUP(A103,'Cadastro-Estoque'!A:J,4,FALSE)))</f>
        <v/>
      </c>
      <c r="G103" s="141" t="str">
        <f>IF(ISBLANK(A103),"",IF(ISERROR(VLOOKUP(A103,'Cadastro-Estoque'!A:J,1,FALSE)),"Produto não cadastrado",VLOOKUP(A103,'Cadastro-Estoque'!A:J,2,FALSE)))</f>
        <v/>
      </c>
      <c r="H103" s="141" t="str">
        <f>IF(ISERROR(VLOOKUP(A103,'Cadastro-Estoque'!A:J,1,FALSE)),"",VLOOKUP(A103,'Cadastro-Estoque'!A:J,3,FALSE))</f>
        <v/>
      </c>
    </row>
    <row r="104" spans="5:8">
      <c r="E104" s="141" t="str">
        <f t="shared" si="1"/>
        <v/>
      </c>
      <c r="F104" s="141" t="str">
        <f>IF(ISBLANK(A104),"",IF(ISERROR(VLOOKUP(A104,'Cadastro-Estoque'!A:J,1,FALSE)),"Produto não cadastrado",VLOOKUP(A104,'Cadastro-Estoque'!A:J,4,FALSE)))</f>
        <v/>
      </c>
      <c r="G104" s="141" t="str">
        <f>IF(ISBLANK(A104),"",IF(ISERROR(VLOOKUP(A104,'Cadastro-Estoque'!A:J,1,FALSE)),"Produto não cadastrado",VLOOKUP(A104,'Cadastro-Estoque'!A:J,2,FALSE)))</f>
        <v/>
      </c>
      <c r="H104" s="141" t="str">
        <f>IF(ISERROR(VLOOKUP(A104,'Cadastro-Estoque'!A:J,1,FALSE)),"",VLOOKUP(A104,'Cadastro-Estoque'!A:J,3,FALSE))</f>
        <v/>
      </c>
    </row>
    <row r="105" spans="5:8">
      <c r="E105" s="141" t="str">
        <f t="shared" si="1"/>
        <v/>
      </c>
      <c r="F105" s="141" t="str">
        <f>IF(ISBLANK(A105),"",IF(ISERROR(VLOOKUP(A105,'Cadastro-Estoque'!A:J,1,FALSE)),"Produto não cadastrado",VLOOKUP(A105,'Cadastro-Estoque'!A:J,4,FALSE)))</f>
        <v/>
      </c>
      <c r="G105" s="141" t="str">
        <f>IF(ISBLANK(A105),"",IF(ISERROR(VLOOKUP(A105,'Cadastro-Estoque'!A:J,1,FALSE)),"Produto não cadastrado",VLOOKUP(A105,'Cadastro-Estoque'!A:J,2,FALSE)))</f>
        <v/>
      </c>
      <c r="H105" s="141" t="str">
        <f>IF(ISERROR(VLOOKUP(A105,'Cadastro-Estoque'!A:J,1,FALSE)),"",VLOOKUP(A105,'Cadastro-Estoque'!A:J,3,FALSE))</f>
        <v/>
      </c>
    </row>
    <row r="106" spans="5:8">
      <c r="E106" s="141" t="str">
        <f t="shared" si="1"/>
        <v/>
      </c>
      <c r="F106" s="141" t="str">
        <f>IF(ISBLANK(A106),"",IF(ISERROR(VLOOKUP(A106,'Cadastro-Estoque'!A:J,1,FALSE)),"Produto não cadastrado",VLOOKUP(A106,'Cadastro-Estoque'!A:J,4,FALSE)))</f>
        <v/>
      </c>
      <c r="G106" s="141" t="str">
        <f>IF(ISBLANK(A106),"",IF(ISERROR(VLOOKUP(A106,'Cadastro-Estoque'!A:J,1,FALSE)),"Produto não cadastrado",VLOOKUP(A106,'Cadastro-Estoque'!A:J,2,FALSE)))</f>
        <v/>
      </c>
      <c r="H106" s="141" t="str">
        <f>IF(ISERROR(VLOOKUP(A106,'Cadastro-Estoque'!A:J,1,FALSE)),"",VLOOKUP(A106,'Cadastro-Estoque'!A:J,3,FALSE))</f>
        <v/>
      </c>
    </row>
    <row r="107" spans="5:8">
      <c r="E107" s="141" t="str">
        <f t="shared" si="1"/>
        <v/>
      </c>
      <c r="F107" s="141" t="str">
        <f>IF(ISBLANK(A107),"",IF(ISERROR(VLOOKUP(A107,'Cadastro-Estoque'!A:J,1,FALSE)),"Produto não cadastrado",VLOOKUP(A107,'Cadastro-Estoque'!A:J,4,FALSE)))</f>
        <v/>
      </c>
      <c r="G107" s="141" t="str">
        <f>IF(ISBLANK(A107),"",IF(ISERROR(VLOOKUP(A107,'Cadastro-Estoque'!A:J,1,FALSE)),"Produto não cadastrado",VLOOKUP(A107,'Cadastro-Estoque'!A:J,2,FALSE)))</f>
        <v/>
      </c>
      <c r="H107" s="141" t="str">
        <f>IF(ISERROR(VLOOKUP(A107,'Cadastro-Estoque'!A:J,1,FALSE)),"",VLOOKUP(A107,'Cadastro-Estoque'!A:J,3,FALSE))</f>
        <v/>
      </c>
    </row>
    <row r="108" spans="5:8">
      <c r="E108" s="141" t="str">
        <f t="shared" si="1"/>
        <v/>
      </c>
      <c r="F108" s="141" t="str">
        <f>IF(ISBLANK(A108),"",IF(ISERROR(VLOOKUP(A108,'Cadastro-Estoque'!A:J,1,FALSE)),"Produto não cadastrado",VLOOKUP(A108,'Cadastro-Estoque'!A:J,4,FALSE)))</f>
        <v/>
      </c>
      <c r="G108" s="141" t="str">
        <f>IF(ISBLANK(A108),"",IF(ISERROR(VLOOKUP(A108,'Cadastro-Estoque'!A:J,1,FALSE)),"Produto não cadastrado",VLOOKUP(A108,'Cadastro-Estoque'!A:J,2,FALSE)))</f>
        <v/>
      </c>
      <c r="H108" s="141" t="str">
        <f>IF(ISERROR(VLOOKUP(A108,'Cadastro-Estoque'!A:J,1,FALSE)),"",VLOOKUP(A108,'Cadastro-Estoque'!A:J,3,FALSE))</f>
        <v/>
      </c>
    </row>
    <row r="109" spans="5:8">
      <c r="E109" s="141" t="str">
        <f t="shared" si="1"/>
        <v/>
      </c>
      <c r="F109" s="141" t="str">
        <f>IF(ISBLANK(A109),"",IF(ISERROR(VLOOKUP(A109,'Cadastro-Estoque'!A:J,1,FALSE)),"Produto não cadastrado",VLOOKUP(A109,'Cadastro-Estoque'!A:J,4,FALSE)))</f>
        <v/>
      </c>
      <c r="G109" s="141" t="str">
        <f>IF(ISBLANK(A109),"",IF(ISERROR(VLOOKUP(A109,'Cadastro-Estoque'!A:J,1,FALSE)),"Produto não cadastrado",VLOOKUP(A109,'Cadastro-Estoque'!A:J,2,FALSE)))</f>
        <v/>
      </c>
      <c r="H109" s="141" t="str">
        <f>IF(ISERROR(VLOOKUP(A109,'Cadastro-Estoque'!A:J,1,FALSE)),"",VLOOKUP(A109,'Cadastro-Estoque'!A:J,3,FALSE))</f>
        <v/>
      </c>
    </row>
    <row r="110" spans="5:8">
      <c r="E110" s="141" t="str">
        <f t="shared" si="1"/>
        <v/>
      </c>
      <c r="F110" s="141" t="str">
        <f>IF(ISBLANK(A110),"",IF(ISERROR(VLOOKUP(A110,'Cadastro-Estoque'!A:J,1,FALSE)),"Produto não cadastrado",VLOOKUP(A110,'Cadastro-Estoque'!A:J,4,FALSE)))</f>
        <v/>
      </c>
      <c r="G110" s="141" t="str">
        <f>IF(ISBLANK(A110),"",IF(ISERROR(VLOOKUP(A110,'Cadastro-Estoque'!A:J,1,FALSE)),"Produto não cadastrado",VLOOKUP(A110,'Cadastro-Estoque'!A:J,2,FALSE)))</f>
        <v/>
      </c>
      <c r="H110" s="141" t="str">
        <f>IF(ISERROR(VLOOKUP(A110,'Cadastro-Estoque'!A:J,1,FALSE)),"",VLOOKUP(A110,'Cadastro-Estoque'!A:J,3,FALSE))</f>
        <v/>
      </c>
    </row>
    <row r="111" spans="5:8">
      <c r="E111" s="141" t="str">
        <f t="shared" si="1"/>
        <v/>
      </c>
      <c r="F111" s="141" t="str">
        <f>IF(ISBLANK(A111),"",IF(ISERROR(VLOOKUP(A111,'Cadastro-Estoque'!A:J,1,FALSE)),"Produto não cadastrado",VLOOKUP(A111,'Cadastro-Estoque'!A:J,4,FALSE)))</f>
        <v/>
      </c>
      <c r="G111" s="141" t="str">
        <f>IF(ISBLANK(A111),"",IF(ISERROR(VLOOKUP(A111,'Cadastro-Estoque'!A:J,1,FALSE)),"Produto não cadastrado",VLOOKUP(A111,'Cadastro-Estoque'!A:J,2,FALSE)))</f>
        <v/>
      </c>
      <c r="H111" s="141" t="str">
        <f>IF(ISERROR(VLOOKUP(A111,'Cadastro-Estoque'!A:J,1,FALSE)),"",VLOOKUP(A111,'Cadastro-Estoque'!A:J,3,FALSE))</f>
        <v/>
      </c>
    </row>
    <row r="112" spans="5:8">
      <c r="E112" s="141" t="str">
        <f t="shared" si="1"/>
        <v/>
      </c>
      <c r="F112" s="141" t="str">
        <f>IF(ISBLANK(A112),"",IF(ISERROR(VLOOKUP(A112,'Cadastro-Estoque'!A:J,1,FALSE)),"Produto não cadastrado",VLOOKUP(A112,'Cadastro-Estoque'!A:J,4,FALSE)))</f>
        <v/>
      </c>
      <c r="G112" s="141" t="str">
        <f>IF(ISBLANK(A112),"",IF(ISERROR(VLOOKUP(A112,'Cadastro-Estoque'!A:J,1,FALSE)),"Produto não cadastrado",VLOOKUP(A112,'Cadastro-Estoque'!A:J,2,FALSE)))</f>
        <v/>
      </c>
      <c r="H112" s="141" t="str">
        <f>IF(ISERROR(VLOOKUP(A112,'Cadastro-Estoque'!A:J,1,FALSE)),"",VLOOKUP(A112,'Cadastro-Estoque'!A:J,3,FALSE))</f>
        <v/>
      </c>
    </row>
    <row r="113" spans="5:8">
      <c r="E113" s="141" t="str">
        <f t="shared" si="1"/>
        <v/>
      </c>
      <c r="F113" s="141" t="str">
        <f>IF(ISBLANK(A113),"",IF(ISERROR(VLOOKUP(A113,'Cadastro-Estoque'!A:J,1,FALSE)),"Produto não cadastrado",VLOOKUP(A113,'Cadastro-Estoque'!A:J,4,FALSE)))</f>
        <v/>
      </c>
      <c r="G113" s="141" t="str">
        <f>IF(ISBLANK(A113),"",IF(ISERROR(VLOOKUP(A113,'Cadastro-Estoque'!A:J,1,FALSE)),"Produto não cadastrado",VLOOKUP(A113,'Cadastro-Estoque'!A:J,2,FALSE)))</f>
        <v/>
      </c>
      <c r="H113" s="141" t="str">
        <f>IF(ISERROR(VLOOKUP(A113,'Cadastro-Estoque'!A:J,1,FALSE)),"",VLOOKUP(A113,'Cadastro-Estoque'!A:J,3,FALSE))</f>
        <v/>
      </c>
    </row>
    <row r="114" spans="5:8">
      <c r="E114" s="141" t="str">
        <f t="shared" si="1"/>
        <v/>
      </c>
      <c r="F114" s="141" t="str">
        <f>IF(ISBLANK(A114),"",IF(ISERROR(VLOOKUP(A114,'Cadastro-Estoque'!A:J,1,FALSE)),"Produto não cadastrado",VLOOKUP(A114,'Cadastro-Estoque'!A:J,4,FALSE)))</f>
        <v/>
      </c>
      <c r="G114" s="141" t="str">
        <f>IF(ISBLANK(A114),"",IF(ISERROR(VLOOKUP(A114,'Cadastro-Estoque'!A:J,1,FALSE)),"Produto não cadastrado",VLOOKUP(A114,'Cadastro-Estoque'!A:J,2,FALSE)))</f>
        <v/>
      </c>
      <c r="H114" s="141" t="str">
        <f>IF(ISERROR(VLOOKUP(A114,'Cadastro-Estoque'!A:J,1,FALSE)),"",VLOOKUP(A114,'Cadastro-Estoque'!A:J,3,FALSE))</f>
        <v/>
      </c>
    </row>
    <row r="115" spans="5:8">
      <c r="E115" s="141" t="str">
        <f t="shared" si="1"/>
        <v/>
      </c>
      <c r="F115" s="141" t="str">
        <f>IF(ISBLANK(A115),"",IF(ISERROR(VLOOKUP(A115,'Cadastro-Estoque'!A:J,1,FALSE)),"Produto não cadastrado",VLOOKUP(A115,'Cadastro-Estoque'!A:J,4,FALSE)))</f>
        <v/>
      </c>
      <c r="G115" s="141" t="str">
        <f>IF(ISBLANK(A115),"",IF(ISERROR(VLOOKUP(A115,'Cadastro-Estoque'!A:J,1,FALSE)),"Produto não cadastrado",VLOOKUP(A115,'Cadastro-Estoque'!A:J,2,FALSE)))</f>
        <v/>
      </c>
      <c r="H115" s="141" t="str">
        <f>IF(ISERROR(VLOOKUP(A115,'Cadastro-Estoque'!A:J,1,FALSE)),"",VLOOKUP(A115,'Cadastro-Estoque'!A:J,3,FALSE))</f>
        <v/>
      </c>
    </row>
    <row r="116" spans="5:8">
      <c r="E116" s="141" t="str">
        <f t="shared" si="1"/>
        <v/>
      </c>
      <c r="F116" s="141" t="str">
        <f>IF(ISBLANK(A116),"",IF(ISERROR(VLOOKUP(A116,'Cadastro-Estoque'!A:J,1,FALSE)),"Produto não cadastrado",VLOOKUP(A116,'Cadastro-Estoque'!A:J,4,FALSE)))</f>
        <v/>
      </c>
      <c r="G116" s="141" t="str">
        <f>IF(ISBLANK(A116),"",IF(ISERROR(VLOOKUP(A116,'Cadastro-Estoque'!A:J,1,FALSE)),"Produto não cadastrado",VLOOKUP(A116,'Cadastro-Estoque'!A:J,2,FALSE)))</f>
        <v/>
      </c>
      <c r="H116" s="141" t="str">
        <f>IF(ISERROR(VLOOKUP(A116,'Cadastro-Estoque'!A:J,1,FALSE)),"",VLOOKUP(A116,'Cadastro-Estoque'!A:J,3,FALSE))</f>
        <v/>
      </c>
    </row>
    <row r="117" spans="5:8">
      <c r="E117" s="141" t="str">
        <f t="shared" si="1"/>
        <v/>
      </c>
      <c r="F117" s="141" t="str">
        <f>IF(ISBLANK(A117),"",IF(ISERROR(VLOOKUP(A117,'Cadastro-Estoque'!A:J,1,FALSE)),"Produto não cadastrado",VLOOKUP(A117,'Cadastro-Estoque'!A:J,4,FALSE)))</f>
        <v/>
      </c>
      <c r="G117" s="141" t="str">
        <f>IF(ISBLANK(A117),"",IF(ISERROR(VLOOKUP(A117,'Cadastro-Estoque'!A:J,1,FALSE)),"Produto não cadastrado",VLOOKUP(A117,'Cadastro-Estoque'!A:J,2,FALSE)))</f>
        <v/>
      </c>
      <c r="H117" s="141" t="str">
        <f>IF(ISERROR(VLOOKUP(A117,'Cadastro-Estoque'!A:J,1,FALSE)),"",VLOOKUP(A117,'Cadastro-Estoque'!A:J,3,FALSE))</f>
        <v/>
      </c>
    </row>
    <row r="118" spans="5:8">
      <c r="E118" s="141" t="str">
        <f t="shared" si="1"/>
        <v/>
      </c>
      <c r="F118" s="141" t="str">
        <f>IF(ISBLANK(A118),"",IF(ISERROR(VLOOKUP(A118,'Cadastro-Estoque'!A:J,1,FALSE)),"Produto não cadastrado",VLOOKUP(A118,'Cadastro-Estoque'!A:J,4,FALSE)))</f>
        <v/>
      </c>
      <c r="G118" s="141" t="str">
        <f>IF(ISBLANK(A118),"",IF(ISERROR(VLOOKUP(A118,'Cadastro-Estoque'!A:J,1,FALSE)),"Produto não cadastrado",VLOOKUP(A118,'Cadastro-Estoque'!A:J,2,FALSE)))</f>
        <v/>
      </c>
      <c r="H118" s="141" t="str">
        <f>IF(ISERROR(VLOOKUP(A118,'Cadastro-Estoque'!A:J,1,FALSE)),"",VLOOKUP(A118,'Cadastro-Estoque'!A:J,3,FALSE))</f>
        <v/>
      </c>
    </row>
    <row r="119" spans="5:8">
      <c r="E119" s="141" t="str">
        <f t="shared" si="1"/>
        <v/>
      </c>
      <c r="F119" s="141" t="str">
        <f>IF(ISBLANK(A119),"",IF(ISERROR(VLOOKUP(A119,'Cadastro-Estoque'!A:J,1,FALSE)),"Produto não cadastrado",VLOOKUP(A119,'Cadastro-Estoque'!A:J,4,FALSE)))</f>
        <v/>
      </c>
      <c r="G119" s="141" t="str">
        <f>IF(ISBLANK(A119),"",IF(ISERROR(VLOOKUP(A119,'Cadastro-Estoque'!A:J,1,FALSE)),"Produto não cadastrado",VLOOKUP(A119,'Cadastro-Estoque'!A:J,2,FALSE)))</f>
        <v/>
      </c>
      <c r="H119" s="141" t="str">
        <f>IF(ISERROR(VLOOKUP(A119,'Cadastro-Estoque'!A:J,1,FALSE)),"",VLOOKUP(A119,'Cadastro-Estoque'!A:J,3,FALSE))</f>
        <v/>
      </c>
    </row>
    <row r="120" spans="5:8">
      <c r="E120" s="141" t="str">
        <f t="shared" si="1"/>
        <v/>
      </c>
      <c r="F120" s="141" t="str">
        <f>IF(ISBLANK(A120),"",IF(ISERROR(VLOOKUP(A120,'Cadastro-Estoque'!A:J,1,FALSE)),"Produto não cadastrado",VLOOKUP(A120,'Cadastro-Estoque'!A:J,4,FALSE)))</f>
        <v/>
      </c>
      <c r="G120" s="141" t="str">
        <f>IF(ISBLANK(A120),"",IF(ISERROR(VLOOKUP(A120,'Cadastro-Estoque'!A:J,1,FALSE)),"Produto não cadastrado",VLOOKUP(A120,'Cadastro-Estoque'!A:J,2,FALSE)))</f>
        <v/>
      </c>
      <c r="H120" s="141" t="str">
        <f>IF(ISERROR(VLOOKUP(A120,'Cadastro-Estoque'!A:J,1,FALSE)),"",VLOOKUP(A120,'Cadastro-Estoque'!A:J,3,FALSE))</f>
        <v/>
      </c>
    </row>
    <row r="121" spans="5:8">
      <c r="E121" s="141" t="str">
        <f t="shared" si="1"/>
        <v/>
      </c>
      <c r="F121" s="141" t="str">
        <f>IF(ISBLANK(A121),"",IF(ISERROR(VLOOKUP(A121,'Cadastro-Estoque'!A:J,1,FALSE)),"Produto não cadastrado",VLOOKUP(A121,'Cadastro-Estoque'!A:J,4,FALSE)))</f>
        <v/>
      </c>
      <c r="G121" s="141" t="str">
        <f>IF(ISBLANK(A121),"",IF(ISERROR(VLOOKUP(A121,'Cadastro-Estoque'!A:J,1,FALSE)),"Produto não cadastrado",VLOOKUP(A121,'Cadastro-Estoque'!A:J,2,FALSE)))</f>
        <v/>
      </c>
      <c r="H121" s="141" t="str">
        <f>IF(ISERROR(VLOOKUP(A121,'Cadastro-Estoque'!A:J,1,FALSE)),"",VLOOKUP(A121,'Cadastro-Estoque'!A:J,3,FALSE))</f>
        <v/>
      </c>
    </row>
    <row r="122" spans="5:8">
      <c r="E122" s="141" t="str">
        <f t="shared" si="1"/>
        <v/>
      </c>
      <c r="F122" s="141" t="str">
        <f>IF(ISBLANK(A122),"",IF(ISERROR(VLOOKUP(A122,'Cadastro-Estoque'!A:J,1,FALSE)),"Produto não cadastrado",VLOOKUP(A122,'Cadastro-Estoque'!A:J,4,FALSE)))</f>
        <v/>
      </c>
      <c r="G122" s="141" t="str">
        <f>IF(ISBLANK(A122),"",IF(ISERROR(VLOOKUP(A122,'Cadastro-Estoque'!A:J,1,FALSE)),"Produto não cadastrado",VLOOKUP(A122,'Cadastro-Estoque'!A:J,2,FALSE)))</f>
        <v/>
      </c>
      <c r="H122" s="141" t="str">
        <f>IF(ISERROR(VLOOKUP(A122,'Cadastro-Estoque'!A:J,1,FALSE)),"",VLOOKUP(A122,'Cadastro-Estoque'!A:J,3,FALSE))</f>
        <v/>
      </c>
    </row>
    <row r="123" spans="5:8">
      <c r="E123" s="141" t="str">
        <f t="shared" si="1"/>
        <v/>
      </c>
      <c r="F123" s="141" t="str">
        <f>IF(ISBLANK(A123),"",IF(ISERROR(VLOOKUP(A123,'Cadastro-Estoque'!A:J,1,FALSE)),"Produto não cadastrado",VLOOKUP(A123,'Cadastro-Estoque'!A:J,4,FALSE)))</f>
        <v/>
      </c>
      <c r="G123" s="141" t="str">
        <f>IF(ISBLANK(A123),"",IF(ISERROR(VLOOKUP(A123,'Cadastro-Estoque'!A:J,1,FALSE)),"Produto não cadastrado",VLOOKUP(A123,'Cadastro-Estoque'!A:J,2,FALSE)))</f>
        <v/>
      </c>
      <c r="H123" s="141" t="str">
        <f>IF(ISERROR(VLOOKUP(A123,'Cadastro-Estoque'!A:J,1,FALSE)),"",VLOOKUP(A123,'Cadastro-Estoque'!A:J,3,FALSE))</f>
        <v/>
      </c>
    </row>
    <row r="124" spans="5:8">
      <c r="E124" s="141" t="str">
        <f t="shared" si="1"/>
        <v/>
      </c>
      <c r="F124" s="141" t="str">
        <f>IF(ISBLANK(A124),"",IF(ISERROR(VLOOKUP(A124,'Cadastro-Estoque'!A:J,1,FALSE)),"Produto não cadastrado",VLOOKUP(A124,'Cadastro-Estoque'!A:J,4,FALSE)))</f>
        <v/>
      </c>
      <c r="G124" s="141" t="str">
        <f>IF(ISBLANK(A124),"",IF(ISERROR(VLOOKUP(A124,'Cadastro-Estoque'!A:J,1,FALSE)),"Produto não cadastrado",VLOOKUP(A124,'Cadastro-Estoque'!A:J,2,FALSE)))</f>
        <v/>
      </c>
      <c r="H124" s="141" t="str">
        <f>IF(ISERROR(VLOOKUP(A124,'Cadastro-Estoque'!A:J,1,FALSE)),"",VLOOKUP(A124,'Cadastro-Estoque'!A:J,3,FALSE))</f>
        <v/>
      </c>
    </row>
    <row r="125" spans="5:8">
      <c r="E125" s="141" t="str">
        <f t="shared" si="1"/>
        <v/>
      </c>
      <c r="F125" s="141" t="str">
        <f>IF(ISBLANK(A125),"",IF(ISERROR(VLOOKUP(A125,'Cadastro-Estoque'!A:J,1,FALSE)),"Produto não cadastrado",VLOOKUP(A125,'Cadastro-Estoque'!A:J,4,FALSE)))</f>
        <v/>
      </c>
      <c r="G125" s="141" t="str">
        <f>IF(ISBLANK(A125),"",IF(ISERROR(VLOOKUP(A125,'Cadastro-Estoque'!A:J,1,FALSE)),"Produto não cadastrado",VLOOKUP(A125,'Cadastro-Estoque'!A:J,2,FALSE)))</f>
        <v/>
      </c>
      <c r="H125" s="141" t="str">
        <f>IF(ISERROR(VLOOKUP(A125,'Cadastro-Estoque'!A:J,1,FALSE)),"",VLOOKUP(A125,'Cadastro-Estoque'!A:J,3,FALSE))</f>
        <v/>
      </c>
    </row>
    <row r="126" spans="5:8">
      <c r="E126" s="141" t="str">
        <f t="shared" si="1"/>
        <v/>
      </c>
      <c r="F126" s="141" t="str">
        <f>IF(ISBLANK(A126),"",IF(ISERROR(VLOOKUP(A126,'Cadastro-Estoque'!A:J,1,FALSE)),"Produto não cadastrado",VLOOKUP(A126,'Cadastro-Estoque'!A:J,4,FALSE)))</f>
        <v/>
      </c>
      <c r="G126" s="141" t="str">
        <f>IF(ISBLANK(A126),"",IF(ISERROR(VLOOKUP(A126,'Cadastro-Estoque'!A:J,1,FALSE)),"Produto não cadastrado",VLOOKUP(A126,'Cadastro-Estoque'!A:J,2,FALSE)))</f>
        <v/>
      </c>
      <c r="H126" s="141" t="str">
        <f>IF(ISERROR(VLOOKUP(A126,'Cadastro-Estoque'!A:J,1,FALSE)),"",VLOOKUP(A126,'Cadastro-Estoque'!A:J,3,FALSE))</f>
        <v/>
      </c>
    </row>
    <row r="127" spans="5:8">
      <c r="E127" s="141" t="str">
        <f t="shared" si="1"/>
        <v/>
      </c>
      <c r="F127" s="141" t="str">
        <f>IF(ISBLANK(A127),"",IF(ISERROR(VLOOKUP(A127,'Cadastro-Estoque'!A:J,1,FALSE)),"Produto não cadastrado",VLOOKUP(A127,'Cadastro-Estoque'!A:J,4,FALSE)))</f>
        <v/>
      </c>
      <c r="G127" s="141" t="str">
        <f>IF(ISBLANK(A127),"",IF(ISERROR(VLOOKUP(A127,'Cadastro-Estoque'!A:J,1,FALSE)),"Produto não cadastrado",VLOOKUP(A127,'Cadastro-Estoque'!A:J,2,FALSE)))</f>
        <v/>
      </c>
      <c r="H127" s="141" t="str">
        <f>IF(ISERROR(VLOOKUP(A127,'Cadastro-Estoque'!A:J,1,FALSE)),"",VLOOKUP(A127,'Cadastro-Estoque'!A:J,3,FALSE))</f>
        <v/>
      </c>
    </row>
    <row r="128" spans="5:8">
      <c r="E128" s="141" t="str">
        <f t="shared" si="1"/>
        <v/>
      </c>
      <c r="F128" s="141" t="str">
        <f>IF(ISBLANK(A128),"",IF(ISERROR(VLOOKUP(A128,'Cadastro-Estoque'!A:J,1,FALSE)),"Produto não cadastrado",VLOOKUP(A128,'Cadastro-Estoque'!A:J,4,FALSE)))</f>
        <v/>
      </c>
      <c r="G128" s="141" t="str">
        <f>IF(ISBLANK(A128),"",IF(ISERROR(VLOOKUP(A128,'Cadastro-Estoque'!A:J,1,FALSE)),"Produto não cadastrado",VLOOKUP(A128,'Cadastro-Estoque'!A:J,2,FALSE)))</f>
        <v/>
      </c>
      <c r="H128" s="141" t="str">
        <f>IF(ISERROR(VLOOKUP(A128,'Cadastro-Estoque'!A:J,1,FALSE)),"",VLOOKUP(A128,'Cadastro-Estoque'!A:J,3,FALSE))</f>
        <v/>
      </c>
    </row>
    <row r="129" spans="5:8">
      <c r="E129" s="141" t="str">
        <f t="shared" si="1"/>
        <v/>
      </c>
      <c r="F129" s="141" t="str">
        <f>IF(ISBLANK(A129),"",IF(ISERROR(VLOOKUP(A129,'Cadastro-Estoque'!A:J,1,FALSE)),"Produto não cadastrado",VLOOKUP(A129,'Cadastro-Estoque'!A:J,4,FALSE)))</f>
        <v/>
      </c>
      <c r="G129" s="141" t="str">
        <f>IF(ISBLANK(A129),"",IF(ISERROR(VLOOKUP(A129,'Cadastro-Estoque'!A:J,1,FALSE)),"Produto não cadastrado",VLOOKUP(A129,'Cadastro-Estoque'!A:J,2,FALSE)))</f>
        <v/>
      </c>
      <c r="H129" s="141" t="str">
        <f>IF(ISERROR(VLOOKUP(A129,'Cadastro-Estoque'!A:J,1,FALSE)),"",VLOOKUP(A129,'Cadastro-Estoque'!A:J,3,FALSE))</f>
        <v/>
      </c>
    </row>
    <row r="130" spans="5:8">
      <c r="E130" s="141" t="str">
        <f t="shared" si="1"/>
        <v/>
      </c>
      <c r="F130" s="141" t="str">
        <f>IF(ISBLANK(A130),"",IF(ISERROR(VLOOKUP(A130,'Cadastro-Estoque'!A:J,1,FALSE)),"Produto não cadastrado",VLOOKUP(A130,'Cadastro-Estoque'!A:J,4,FALSE)))</f>
        <v/>
      </c>
      <c r="G130" s="141" t="str">
        <f>IF(ISBLANK(A130),"",IF(ISERROR(VLOOKUP(A130,'Cadastro-Estoque'!A:J,1,FALSE)),"Produto não cadastrado",VLOOKUP(A130,'Cadastro-Estoque'!A:J,2,FALSE)))</f>
        <v/>
      </c>
      <c r="H130" s="141" t="str">
        <f>IF(ISERROR(VLOOKUP(A130,'Cadastro-Estoque'!A:J,1,FALSE)),"",VLOOKUP(A130,'Cadastro-Estoque'!A:J,3,FALSE))</f>
        <v/>
      </c>
    </row>
    <row r="131" spans="5:8">
      <c r="E131" s="141" t="str">
        <f t="shared" si="1"/>
        <v/>
      </c>
      <c r="F131" s="141" t="str">
        <f>IF(ISBLANK(A131),"",IF(ISERROR(VLOOKUP(A131,'Cadastro-Estoque'!A:J,1,FALSE)),"Produto não cadastrado",VLOOKUP(A131,'Cadastro-Estoque'!A:J,4,FALSE)))</f>
        <v/>
      </c>
      <c r="G131" s="141" t="str">
        <f>IF(ISBLANK(A131),"",IF(ISERROR(VLOOKUP(A131,'Cadastro-Estoque'!A:J,1,FALSE)),"Produto não cadastrado",VLOOKUP(A131,'Cadastro-Estoque'!A:J,2,FALSE)))</f>
        <v/>
      </c>
      <c r="H131" s="141" t="str">
        <f>IF(ISERROR(VLOOKUP(A131,'Cadastro-Estoque'!A:J,1,FALSE)),"",VLOOKUP(A131,'Cadastro-Estoque'!A:J,3,FALSE))</f>
        <v/>
      </c>
    </row>
    <row r="132" spans="5:8">
      <c r="E132" s="141" t="str">
        <f t="shared" ref="E132:E195" si="2">IF(ISBLANK(A132),"",C132*D132)</f>
        <v/>
      </c>
      <c r="F132" s="141" t="str">
        <f>IF(ISBLANK(A132),"",IF(ISERROR(VLOOKUP(A132,'Cadastro-Estoque'!A:J,1,FALSE)),"Produto não cadastrado",VLOOKUP(A132,'Cadastro-Estoque'!A:J,4,FALSE)))</f>
        <v/>
      </c>
      <c r="G132" s="141" t="str">
        <f>IF(ISBLANK(A132),"",IF(ISERROR(VLOOKUP(A132,'Cadastro-Estoque'!A:J,1,FALSE)),"Produto não cadastrado",VLOOKUP(A132,'Cadastro-Estoque'!A:J,2,FALSE)))</f>
        <v/>
      </c>
      <c r="H132" s="141" t="str">
        <f>IF(ISERROR(VLOOKUP(A132,'Cadastro-Estoque'!A:J,1,FALSE)),"",VLOOKUP(A132,'Cadastro-Estoque'!A:J,3,FALSE))</f>
        <v/>
      </c>
    </row>
    <row r="133" spans="5:8">
      <c r="E133" s="141" t="str">
        <f t="shared" si="2"/>
        <v/>
      </c>
      <c r="F133" s="141" t="str">
        <f>IF(ISBLANK(A133),"",IF(ISERROR(VLOOKUP(A133,'Cadastro-Estoque'!A:J,1,FALSE)),"Produto não cadastrado",VLOOKUP(A133,'Cadastro-Estoque'!A:J,4,FALSE)))</f>
        <v/>
      </c>
      <c r="G133" s="141" t="str">
        <f>IF(ISBLANK(A133),"",IF(ISERROR(VLOOKUP(A133,'Cadastro-Estoque'!A:J,1,FALSE)),"Produto não cadastrado",VLOOKUP(A133,'Cadastro-Estoque'!A:J,2,FALSE)))</f>
        <v/>
      </c>
      <c r="H133" s="141" t="str">
        <f>IF(ISERROR(VLOOKUP(A133,'Cadastro-Estoque'!A:J,1,FALSE)),"",VLOOKUP(A133,'Cadastro-Estoque'!A:J,3,FALSE))</f>
        <v/>
      </c>
    </row>
    <row r="134" spans="5:8">
      <c r="E134" s="141" t="str">
        <f t="shared" si="2"/>
        <v/>
      </c>
      <c r="F134" s="141" t="str">
        <f>IF(ISBLANK(A134),"",IF(ISERROR(VLOOKUP(A134,'Cadastro-Estoque'!A:J,1,FALSE)),"Produto não cadastrado",VLOOKUP(A134,'Cadastro-Estoque'!A:J,4,FALSE)))</f>
        <v/>
      </c>
      <c r="G134" s="141" t="str">
        <f>IF(ISBLANK(A134),"",IF(ISERROR(VLOOKUP(A134,'Cadastro-Estoque'!A:J,1,FALSE)),"Produto não cadastrado",VLOOKUP(A134,'Cadastro-Estoque'!A:J,2,FALSE)))</f>
        <v/>
      </c>
      <c r="H134" s="141" t="str">
        <f>IF(ISERROR(VLOOKUP(A134,'Cadastro-Estoque'!A:J,1,FALSE)),"",VLOOKUP(A134,'Cadastro-Estoque'!A:J,3,FALSE))</f>
        <v/>
      </c>
    </row>
    <row r="135" spans="5:8">
      <c r="E135" s="141" t="str">
        <f t="shared" si="2"/>
        <v/>
      </c>
      <c r="F135" s="141" t="str">
        <f>IF(ISBLANK(A135),"",IF(ISERROR(VLOOKUP(A135,'Cadastro-Estoque'!A:J,1,FALSE)),"Produto não cadastrado",VLOOKUP(A135,'Cadastro-Estoque'!A:J,4,FALSE)))</f>
        <v/>
      </c>
      <c r="G135" s="141" t="str">
        <f>IF(ISBLANK(A135),"",IF(ISERROR(VLOOKUP(A135,'Cadastro-Estoque'!A:J,1,FALSE)),"Produto não cadastrado",VLOOKUP(A135,'Cadastro-Estoque'!A:J,2,FALSE)))</f>
        <v/>
      </c>
      <c r="H135" s="141" t="str">
        <f>IF(ISERROR(VLOOKUP(A135,'Cadastro-Estoque'!A:J,1,FALSE)),"",VLOOKUP(A135,'Cadastro-Estoque'!A:J,3,FALSE))</f>
        <v/>
      </c>
    </row>
    <row r="136" spans="5:8">
      <c r="E136" s="141" t="str">
        <f t="shared" si="2"/>
        <v/>
      </c>
      <c r="F136" s="141" t="str">
        <f>IF(ISBLANK(A136),"",IF(ISERROR(VLOOKUP(A136,'Cadastro-Estoque'!A:J,1,FALSE)),"Produto não cadastrado",VLOOKUP(A136,'Cadastro-Estoque'!A:J,4,FALSE)))</f>
        <v/>
      </c>
      <c r="G136" s="141" t="str">
        <f>IF(ISBLANK(A136),"",IF(ISERROR(VLOOKUP(A136,'Cadastro-Estoque'!A:J,1,FALSE)),"Produto não cadastrado",VLOOKUP(A136,'Cadastro-Estoque'!A:J,2,FALSE)))</f>
        <v/>
      </c>
      <c r="H136" s="141" t="str">
        <f>IF(ISERROR(VLOOKUP(A136,'Cadastro-Estoque'!A:J,1,FALSE)),"",VLOOKUP(A136,'Cadastro-Estoque'!A:J,3,FALSE))</f>
        <v/>
      </c>
    </row>
    <row r="137" spans="5:8">
      <c r="E137" s="141" t="str">
        <f t="shared" si="2"/>
        <v/>
      </c>
      <c r="F137" s="141" t="str">
        <f>IF(ISBLANK(A137),"",IF(ISERROR(VLOOKUP(A137,'Cadastro-Estoque'!A:J,1,FALSE)),"Produto não cadastrado",VLOOKUP(A137,'Cadastro-Estoque'!A:J,4,FALSE)))</f>
        <v/>
      </c>
      <c r="G137" s="141" t="str">
        <f>IF(ISBLANK(A137),"",IF(ISERROR(VLOOKUP(A137,'Cadastro-Estoque'!A:J,1,FALSE)),"Produto não cadastrado",VLOOKUP(A137,'Cadastro-Estoque'!A:J,2,FALSE)))</f>
        <v/>
      </c>
      <c r="H137" s="141" t="str">
        <f>IF(ISERROR(VLOOKUP(A137,'Cadastro-Estoque'!A:J,1,FALSE)),"",VLOOKUP(A137,'Cadastro-Estoque'!A:J,3,FALSE))</f>
        <v/>
      </c>
    </row>
    <row r="138" spans="5:8">
      <c r="E138" s="141" t="str">
        <f t="shared" si="2"/>
        <v/>
      </c>
      <c r="F138" s="141" t="str">
        <f>IF(ISBLANK(A138),"",IF(ISERROR(VLOOKUP(A138,'Cadastro-Estoque'!A:J,1,FALSE)),"Produto não cadastrado",VLOOKUP(A138,'Cadastro-Estoque'!A:J,4,FALSE)))</f>
        <v/>
      </c>
      <c r="G138" s="141" t="str">
        <f>IF(ISBLANK(A138),"",IF(ISERROR(VLOOKUP(A138,'Cadastro-Estoque'!A:J,1,FALSE)),"Produto não cadastrado",VLOOKUP(A138,'Cadastro-Estoque'!A:J,2,FALSE)))</f>
        <v/>
      </c>
      <c r="H138" s="141" t="str">
        <f>IF(ISERROR(VLOOKUP(A138,'Cadastro-Estoque'!A:J,1,FALSE)),"",VLOOKUP(A138,'Cadastro-Estoque'!A:J,3,FALSE))</f>
        <v/>
      </c>
    </row>
    <row r="139" spans="5:8">
      <c r="E139" s="141" t="str">
        <f t="shared" si="2"/>
        <v/>
      </c>
      <c r="F139" s="141" t="str">
        <f>IF(ISBLANK(A139),"",IF(ISERROR(VLOOKUP(A139,'Cadastro-Estoque'!A:J,1,FALSE)),"Produto não cadastrado",VLOOKUP(A139,'Cadastro-Estoque'!A:J,4,FALSE)))</f>
        <v/>
      </c>
      <c r="G139" s="141" t="str">
        <f>IF(ISBLANK(A139),"",IF(ISERROR(VLOOKUP(A139,'Cadastro-Estoque'!A:J,1,FALSE)),"Produto não cadastrado",VLOOKUP(A139,'Cadastro-Estoque'!A:J,2,FALSE)))</f>
        <v/>
      </c>
      <c r="H139" s="141" t="str">
        <f>IF(ISERROR(VLOOKUP(A139,'Cadastro-Estoque'!A:J,1,FALSE)),"",VLOOKUP(A139,'Cadastro-Estoque'!A:J,3,FALSE))</f>
        <v/>
      </c>
    </row>
    <row r="140" spans="5:8">
      <c r="E140" s="141" t="str">
        <f t="shared" si="2"/>
        <v/>
      </c>
      <c r="F140" s="141" t="str">
        <f>IF(ISBLANK(A140),"",IF(ISERROR(VLOOKUP(A140,'Cadastro-Estoque'!A:J,1,FALSE)),"Produto não cadastrado",VLOOKUP(A140,'Cadastro-Estoque'!A:J,4,FALSE)))</f>
        <v/>
      </c>
      <c r="G140" s="141" t="str">
        <f>IF(ISBLANK(A140),"",IF(ISERROR(VLOOKUP(A140,'Cadastro-Estoque'!A:J,1,FALSE)),"Produto não cadastrado",VLOOKUP(A140,'Cadastro-Estoque'!A:J,2,FALSE)))</f>
        <v/>
      </c>
      <c r="H140" s="141" t="str">
        <f>IF(ISERROR(VLOOKUP(A140,'Cadastro-Estoque'!A:J,1,FALSE)),"",VLOOKUP(A140,'Cadastro-Estoque'!A:J,3,FALSE))</f>
        <v/>
      </c>
    </row>
    <row r="141" spans="5:8">
      <c r="E141" s="141" t="str">
        <f t="shared" si="2"/>
        <v/>
      </c>
      <c r="F141" s="141" t="str">
        <f>IF(ISBLANK(A141),"",IF(ISERROR(VLOOKUP(A141,'Cadastro-Estoque'!A:J,1,FALSE)),"Produto não cadastrado",VLOOKUP(A141,'Cadastro-Estoque'!A:J,4,FALSE)))</f>
        <v/>
      </c>
      <c r="G141" s="141" t="str">
        <f>IF(ISBLANK(A141),"",IF(ISERROR(VLOOKUP(A141,'Cadastro-Estoque'!A:J,1,FALSE)),"Produto não cadastrado",VLOOKUP(A141,'Cadastro-Estoque'!A:J,2,FALSE)))</f>
        <v/>
      </c>
      <c r="H141" s="141" t="str">
        <f>IF(ISERROR(VLOOKUP(A141,'Cadastro-Estoque'!A:J,1,FALSE)),"",VLOOKUP(A141,'Cadastro-Estoque'!A:J,3,FALSE))</f>
        <v/>
      </c>
    </row>
    <row r="142" spans="5:8">
      <c r="E142" s="141" t="str">
        <f t="shared" si="2"/>
        <v/>
      </c>
      <c r="F142" s="141" t="str">
        <f>IF(ISBLANK(A142),"",IF(ISERROR(VLOOKUP(A142,'Cadastro-Estoque'!A:J,1,FALSE)),"Produto não cadastrado",VLOOKUP(A142,'Cadastro-Estoque'!A:J,4,FALSE)))</f>
        <v/>
      </c>
      <c r="G142" s="141" t="str">
        <f>IF(ISBLANK(A142),"",IF(ISERROR(VLOOKUP(A142,'Cadastro-Estoque'!A:J,1,FALSE)),"Produto não cadastrado",VLOOKUP(A142,'Cadastro-Estoque'!A:J,2,FALSE)))</f>
        <v/>
      </c>
      <c r="H142" s="141" t="str">
        <f>IF(ISERROR(VLOOKUP(A142,'Cadastro-Estoque'!A:J,1,FALSE)),"",VLOOKUP(A142,'Cadastro-Estoque'!A:J,3,FALSE))</f>
        <v/>
      </c>
    </row>
    <row r="143" spans="5:8">
      <c r="E143" s="141" t="str">
        <f t="shared" si="2"/>
        <v/>
      </c>
      <c r="F143" s="141" t="str">
        <f>IF(ISBLANK(A143),"",IF(ISERROR(VLOOKUP(A143,'Cadastro-Estoque'!A:J,1,FALSE)),"Produto não cadastrado",VLOOKUP(A143,'Cadastro-Estoque'!A:J,4,FALSE)))</f>
        <v/>
      </c>
      <c r="G143" s="141" t="str">
        <f>IF(ISBLANK(A143),"",IF(ISERROR(VLOOKUP(A143,'Cadastro-Estoque'!A:J,1,FALSE)),"Produto não cadastrado",VLOOKUP(A143,'Cadastro-Estoque'!A:J,2,FALSE)))</f>
        <v/>
      </c>
      <c r="H143" s="141" t="str">
        <f>IF(ISERROR(VLOOKUP(A143,'Cadastro-Estoque'!A:J,1,FALSE)),"",VLOOKUP(A143,'Cadastro-Estoque'!A:J,3,FALSE))</f>
        <v/>
      </c>
    </row>
    <row r="144" spans="5:8">
      <c r="E144" s="141" t="str">
        <f t="shared" si="2"/>
        <v/>
      </c>
      <c r="F144" s="141" t="str">
        <f>IF(ISBLANK(A144),"",IF(ISERROR(VLOOKUP(A144,'Cadastro-Estoque'!A:J,1,FALSE)),"Produto não cadastrado",VLOOKUP(A144,'Cadastro-Estoque'!A:J,4,FALSE)))</f>
        <v/>
      </c>
      <c r="G144" s="141" t="str">
        <f>IF(ISBLANK(A144),"",IF(ISERROR(VLOOKUP(A144,'Cadastro-Estoque'!A:J,1,FALSE)),"Produto não cadastrado",VLOOKUP(A144,'Cadastro-Estoque'!A:J,2,FALSE)))</f>
        <v/>
      </c>
      <c r="H144" s="141" t="str">
        <f>IF(ISERROR(VLOOKUP(A144,'Cadastro-Estoque'!A:J,1,FALSE)),"",VLOOKUP(A144,'Cadastro-Estoque'!A:J,3,FALSE))</f>
        <v/>
      </c>
    </row>
    <row r="145" spans="5:8">
      <c r="E145" s="141" t="str">
        <f t="shared" si="2"/>
        <v/>
      </c>
      <c r="F145" s="141" t="str">
        <f>IF(ISBLANK(A145),"",IF(ISERROR(VLOOKUP(A145,'Cadastro-Estoque'!A:J,1,FALSE)),"Produto não cadastrado",VLOOKUP(A145,'Cadastro-Estoque'!A:J,4,FALSE)))</f>
        <v/>
      </c>
      <c r="G145" s="141" t="str">
        <f>IF(ISBLANK(A145),"",IF(ISERROR(VLOOKUP(A145,'Cadastro-Estoque'!A:J,1,FALSE)),"Produto não cadastrado",VLOOKUP(A145,'Cadastro-Estoque'!A:J,2,FALSE)))</f>
        <v/>
      </c>
      <c r="H145" s="141" t="str">
        <f>IF(ISERROR(VLOOKUP(A145,'Cadastro-Estoque'!A:J,1,FALSE)),"",VLOOKUP(A145,'Cadastro-Estoque'!A:J,3,FALSE))</f>
        <v/>
      </c>
    </row>
    <row r="146" spans="5:8">
      <c r="E146" s="141" t="str">
        <f t="shared" si="2"/>
        <v/>
      </c>
      <c r="F146" s="141" t="str">
        <f>IF(ISBLANK(A146),"",IF(ISERROR(VLOOKUP(A146,'Cadastro-Estoque'!A:J,1,FALSE)),"Produto não cadastrado",VLOOKUP(A146,'Cadastro-Estoque'!A:J,4,FALSE)))</f>
        <v/>
      </c>
      <c r="G146" s="141" t="str">
        <f>IF(ISBLANK(A146),"",IF(ISERROR(VLOOKUP(A146,'Cadastro-Estoque'!A:J,1,FALSE)),"Produto não cadastrado",VLOOKUP(A146,'Cadastro-Estoque'!A:J,2,FALSE)))</f>
        <v/>
      </c>
      <c r="H146" s="141" t="str">
        <f>IF(ISERROR(VLOOKUP(A146,'Cadastro-Estoque'!A:J,1,FALSE)),"",VLOOKUP(A146,'Cadastro-Estoque'!A:J,3,FALSE))</f>
        <v/>
      </c>
    </row>
    <row r="147" spans="5:8">
      <c r="E147" s="141" t="str">
        <f t="shared" si="2"/>
        <v/>
      </c>
      <c r="F147" s="141" t="str">
        <f>IF(ISBLANK(A147),"",IF(ISERROR(VLOOKUP(A147,'Cadastro-Estoque'!A:J,1,FALSE)),"Produto não cadastrado",VLOOKUP(A147,'Cadastro-Estoque'!A:J,4,FALSE)))</f>
        <v/>
      </c>
      <c r="G147" s="141" t="str">
        <f>IF(ISBLANK(A147),"",IF(ISERROR(VLOOKUP(A147,'Cadastro-Estoque'!A:J,1,FALSE)),"Produto não cadastrado",VLOOKUP(A147,'Cadastro-Estoque'!A:J,2,FALSE)))</f>
        <v/>
      </c>
      <c r="H147" s="141" t="str">
        <f>IF(ISERROR(VLOOKUP(A147,'Cadastro-Estoque'!A:J,1,FALSE)),"",VLOOKUP(A147,'Cadastro-Estoque'!A:J,3,FALSE))</f>
        <v/>
      </c>
    </row>
    <row r="148" spans="5:8">
      <c r="E148" s="141" t="str">
        <f t="shared" si="2"/>
        <v/>
      </c>
      <c r="F148" s="141" t="str">
        <f>IF(ISBLANK(A148),"",IF(ISERROR(VLOOKUP(A148,'Cadastro-Estoque'!A:J,1,FALSE)),"Produto não cadastrado",VLOOKUP(A148,'Cadastro-Estoque'!A:J,4,FALSE)))</f>
        <v/>
      </c>
      <c r="G148" s="141" t="str">
        <f>IF(ISBLANK(A148),"",IF(ISERROR(VLOOKUP(A148,'Cadastro-Estoque'!A:J,1,FALSE)),"Produto não cadastrado",VLOOKUP(A148,'Cadastro-Estoque'!A:J,2,FALSE)))</f>
        <v/>
      </c>
      <c r="H148" s="141" t="str">
        <f>IF(ISERROR(VLOOKUP(A148,'Cadastro-Estoque'!A:J,1,FALSE)),"",VLOOKUP(A148,'Cadastro-Estoque'!A:J,3,FALSE))</f>
        <v/>
      </c>
    </row>
    <row r="149" spans="5:8">
      <c r="E149" s="141" t="str">
        <f t="shared" si="2"/>
        <v/>
      </c>
      <c r="F149" s="141" t="str">
        <f>IF(ISBLANK(A149),"",IF(ISERROR(VLOOKUP(A149,'Cadastro-Estoque'!A:J,1,FALSE)),"Produto não cadastrado",VLOOKUP(A149,'Cadastro-Estoque'!A:J,4,FALSE)))</f>
        <v/>
      </c>
      <c r="G149" s="141" t="str">
        <f>IF(ISBLANK(A149),"",IF(ISERROR(VLOOKUP(A149,'Cadastro-Estoque'!A:J,1,FALSE)),"Produto não cadastrado",VLOOKUP(A149,'Cadastro-Estoque'!A:J,2,FALSE)))</f>
        <v/>
      </c>
      <c r="H149" s="141" t="str">
        <f>IF(ISERROR(VLOOKUP(A149,'Cadastro-Estoque'!A:J,1,FALSE)),"",VLOOKUP(A149,'Cadastro-Estoque'!A:J,3,FALSE))</f>
        <v/>
      </c>
    </row>
    <row r="150" spans="5:8">
      <c r="E150" s="141" t="str">
        <f t="shared" si="2"/>
        <v/>
      </c>
      <c r="F150" s="141" t="str">
        <f>IF(ISBLANK(A150),"",IF(ISERROR(VLOOKUP(A150,'Cadastro-Estoque'!A:J,1,FALSE)),"Produto não cadastrado",VLOOKUP(A150,'Cadastro-Estoque'!A:J,4,FALSE)))</f>
        <v/>
      </c>
      <c r="G150" s="141" t="str">
        <f>IF(ISBLANK(A150),"",IF(ISERROR(VLOOKUP(A150,'Cadastro-Estoque'!A:J,1,FALSE)),"Produto não cadastrado",VLOOKUP(A150,'Cadastro-Estoque'!A:J,2,FALSE)))</f>
        <v/>
      </c>
      <c r="H150" s="141" t="str">
        <f>IF(ISERROR(VLOOKUP(A150,'Cadastro-Estoque'!A:J,1,FALSE)),"",VLOOKUP(A150,'Cadastro-Estoque'!A:J,3,FALSE))</f>
        <v/>
      </c>
    </row>
    <row r="151" spans="5:8">
      <c r="E151" s="141" t="str">
        <f t="shared" si="2"/>
        <v/>
      </c>
      <c r="F151" s="141" t="str">
        <f>IF(ISBLANK(A151),"",IF(ISERROR(VLOOKUP(A151,'Cadastro-Estoque'!A:J,1,FALSE)),"Produto não cadastrado",VLOOKUP(A151,'Cadastro-Estoque'!A:J,4,FALSE)))</f>
        <v/>
      </c>
      <c r="G151" s="141" t="str">
        <f>IF(ISBLANK(A151),"",IF(ISERROR(VLOOKUP(A151,'Cadastro-Estoque'!A:J,1,FALSE)),"Produto não cadastrado",VLOOKUP(A151,'Cadastro-Estoque'!A:J,2,FALSE)))</f>
        <v/>
      </c>
      <c r="H151" s="141" t="str">
        <f>IF(ISERROR(VLOOKUP(A151,'Cadastro-Estoque'!A:J,1,FALSE)),"",VLOOKUP(A151,'Cadastro-Estoque'!A:J,3,FALSE))</f>
        <v/>
      </c>
    </row>
    <row r="152" spans="5:8">
      <c r="E152" s="141" t="str">
        <f t="shared" si="2"/>
        <v/>
      </c>
      <c r="F152" s="141" t="str">
        <f>IF(ISBLANK(A152),"",IF(ISERROR(VLOOKUP(A152,'Cadastro-Estoque'!A:J,1,FALSE)),"Produto não cadastrado",VLOOKUP(A152,'Cadastro-Estoque'!A:J,4,FALSE)))</f>
        <v/>
      </c>
      <c r="G152" s="141" t="str">
        <f>IF(ISBLANK(A152),"",IF(ISERROR(VLOOKUP(A152,'Cadastro-Estoque'!A:J,1,FALSE)),"Produto não cadastrado",VLOOKUP(A152,'Cadastro-Estoque'!A:J,2,FALSE)))</f>
        <v/>
      </c>
      <c r="H152" s="141" t="str">
        <f>IF(ISERROR(VLOOKUP(A152,'Cadastro-Estoque'!A:J,1,FALSE)),"",VLOOKUP(A152,'Cadastro-Estoque'!A:J,3,FALSE))</f>
        <v/>
      </c>
    </row>
    <row r="153" spans="5:8">
      <c r="E153" s="141" t="str">
        <f t="shared" si="2"/>
        <v/>
      </c>
      <c r="F153" s="141" t="str">
        <f>IF(ISBLANK(A153),"",IF(ISERROR(VLOOKUP(A153,'Cadastro-Estoque'!A:J,1,FALSE)),"Produto não cadastrado",VLOOKUP(A153,'Cadastro-Estoque'!A:J,4,FALSE)))</f>
        <v/>
      </c>
      <c r="G153" s="141" t="str">
        <f>IF(ISBLANK(A153),"",IF(ISERROR(VLOOKUP(A153,'Cadastro-Estoque'!A:J,1,FALSE)),"Produto não cadastrado",VLOOKUP(A153,'Cadastro-Estoque'!A:J,2,FALSE)))</f>
        <v/>
      </c>
      <c r="H153" s="141" t="str">
        <f>IF(ISERROR(VLOOKUP(A153,'Cadastro-Estoque'!A:J,1,FALSE)),"",VLOOKUP(A153,'Cadastro-Estoque'!A:J,3,FALSE))</f>
        <v/>
      </c>
    </row>
    <row r="154" spans="5:8">
      <c r="E154" s="141" t="str">
        <f t="shared" si="2"/>
        <v/>
      </c>
      <c r="F154" s="141" t="str">
        <f>IF(ISBLANK(A154),"",IF(ISERROR(VLOOKUP(A154,'Cadastro-Estoque'!A:J,1,FALSE)),"Produto não cadastrado",VLOOKUP(A154,'Cadastro-Estoque'!A:J,4,FALSE)))</f>
        <v/>
      </c>
      <c r="G154" s="141" t="str">
        <f>IF(ISBLANK(A154),"",IF(ISERROR(VLOOKUP(A154,'Cadastro-Estoque'!A:J,1,FALSE)),"Produto não cadastrado",VLOOKUP(A154,'Cadastro-Estoque'!A:J,2,FALSE)))</f>
        <v/>
      </c>
      <c r="H154" s="141" t="str">
        <f>IF(ISERROR(VLOOKUP(A154,'Cadastro-Estoque'!A:J,1,FALSE)),"",VLOOKUP(A154,'Cadastro-Estoque'!A:J,3,FALSE))</f>
        <v/>
      </c>
    </row>
    <row r="155" spans="5:8">
      <c r="E155" s="141" t="str">
        <f t="shared" si="2"/>
        <v/>
      </c>
      <c r="F155" s="141" t="str">
        <f>IF(ISBLANK(A155),"",IF(ISERROR(VLOOKUP(A155,'Cadastro-Estoque'!A:J,1,FALSE)),"Produto não cadastrado",VLOOKUP(A155,'Cadastro-Estoque'!A:J,4,FALSE)))</f>
        <v/>
      </c>
      <c r="G155" s="141" t="str">
        <f>IF(ISBLANK(A155),"",IF(ISERROR(VLOOKUP(A155,'Cadastro-Estoque'!A:J,1,FALSE)),"Produto não cadastrado",VLOOKUP(A155,'Cadastro-Estoque'!A:J,2,FALSE)))</f>
        <v/>
      </c>
      <c r="H155" s="141" t="str">
        <f>IF(ISERROR(VLOOKUP(A155,'Cadastro-Estoque'!A:J,1,FALSE)),"",VLOOKUP(A155,'Cadastro-Estoque'!A:J,3,FALSE))</f>
        <v/>
      </c>
    </row>
    <row r="156" spans="5:8">
      <c r="E156" s="141" t="str">
        <f t="shared" si="2"/>
        <v/>
      </c>
      <c r="F156" s="141" t="str">
        <f>IF(ISBLANK(A156),"",IF(ISERROR(VLOOKUP(A156,'Cadastro-Estoque'!A:J,1,FALSE)),"Produto não cadastrado",VLOOKUP(A156,'Cadastro-Estoque'!A:J,4,FALSE)))</f>
        <v/>
      </c>
      <c r="G156" s="141" t="str">
        <f>IF(ISBLANK(A156),"",IF(ISERROR(VLOOKUP(A156,'Cadastro-Estoque'!A:J,1,FALSE)),"Produto não cadastrado",VLOOKUP(A156,'Cadastro-Estoque'!A:J,2,FALSE)))</f>
        <v/>
      </c>
      <c r="H156" s="141" t="str">
        <f>IF(ISERROR(VLOOKUP(A156,'Cadastro-Estoque'!A:J,1,FALSE)),"",VLOOKUP(A156,'Cadastro-Estoque'!A:J,3,FALSE))</f>
        <v/>
      </c>
    </row>
    <row r="157" spans="5:8">
      <c r="E157" s="141" t="str">
        <f t="shared" si="2"/>
        <v/>
      </c>
      <c r="F157" s="141" t="str">
        <f>IF(ISBLANK(A157),"",IF(ISERROR(VLOOKUP(A157,'Cadastro-Estoque'!A:J,1,FALSE)),"Produto não cadastrado",VLOOKUP(A157,'Cadastro-Estoque'!A:J,4,FALSE)))</f>
        <v/>
      </c>
      <c r="G157" s="141" t="str">
        <f>IF(ISBLANK(A157),"",IF(ISERROR(VLOOKUP(A157,'Cadastro-Estoque'!A:J,1,FALSE)),"Produto não cadastrado",VLOOKUP(A157,'Cadastro-Estoque'!A:J,2,FALSE)))</f>
        <v/>
      </c>
      <c r="H157" s="141" t="str">
        <f>IF(ISERROR(VLOOKUP(A157,'Cadastro-Estoque'!A:J,1,FALSE)),"",VLOOKUP(A157,'Cadastro-Estoque'!A:J,3,FALSE))</f>
        <v/>
      </c>
    </row>
    <row r="158" spans="5:8">
      <c r="E158" s="141" t="str">
        <f t="shared" si="2"/>
        <v/>
      </c>
      <c r="F158" s="141" t="str">
        <f>IF(ISBLANK(A158),"",IF(ISERROR(VLOOKUP(A158,'Cadastro-Estoque'!A:J,1,FALSE)),"Produto não cadastrado",VLOOKUP(A158,'Cadastro-Estoque'!A:J,4,FALSE)))</f>
        <v/>
      </c>
      <c r="G158" s="141" t="str">
        <f>IF(ISBLANK(A158),"",IF(ISERROR(VLOOKUP(A158,'Cadastro-Estoque'!A:J,1,FALSE)),"Produto não cadastrado",VLOOKUP(A158,'Cadastro-Estoque'!A:J,2,FALSE)))</f>
        <v/>
      </c>
      <c r="H158" s="141" t="str">
        <f>IF(ISERROR(VLOOKUP(A158,'Cadastro-Estoque'!A:J,1,FALSE)),"",VLOOKUP(A158,'Cadastro-Estoque'!A:J,3,FALSE))</f>
        <v/>
      </c>
    </row>
    <row r="159" spans="5:8">
      <c r="E159" s="141" t="str">
        <f t="shared" si="2"/>
        <v/>
      </c>
      <c r="F159" s="141" t="str">
        <f>IF(ISBLANK(A159),"",IF(ISERROR(VLOOKUP(A159,'Cadastro-Estoque'!A:J,1,FALSE)),"Produto não cadastrado",VLOOKUP(A159,'Cadastro-Estoque'!A:J,4,FALSE)))</f>
        <v/>
      </c>
      <c r="G159" s="141" t="str">
        <f>IF(ISBLANK(A159),"",IF(ISERROR(VLOOKUP(A159,'Cadastro-Estoque'!A:J,1,FALSE)),"Produto não cadastrado",VLOOKUP(A159,'Cadastro-Estoque'!A:J,2,FALSE)))</f>
        <v/>
      </c>
      <c r="H159" s="141" t="str">
        <f>IF(ISERROR(VLOOKUP(A159,'Cadastro-Estoque'!A:J,1,FALSE)),"",VLOOKUP(A159,'Cadastro-Estoque'!A:J,3,FALSE))</f>
        <v/>
      </c>
    </row>
    <row r="160" spans="5:8">
      <c r="E160" s="141" t="str">
        <f t="shared" si="2"/>
        <v/>
      </c>
      <c r="F160" s="141" t="str">
        <f>IF(ISBLANK(A160),"",IF(ISERROR(VLOOKUP(A160,'Cadastro-Estoque'!A:J,1,FALSE)),"Produto não cadastrado",VLOOKUP(A160,'Cadastro-Estoque'!A:J,4,FALSE)))</f>
        <v/>
      </c>
      <c r="G160" s="141" t="str">
        <f>IF(ISBLANK(A160),"",IF(ISERROR(VLOOKUP(A160,'Cadastro-Estoque'!A:J,1,FALSE)),"Produto não cadastrado",VLOOKUP(A160,'Cadastro-Estoque'!A:J,2,FALSE)))</f>
        <v/>
      </c>
      <c r="H160" s="141" t="str">
        <f>IF(ISERROR(VLOOKUP(A160,'Cadastro-Estoque'!A:J,1,FALSE)),"",VLOOKUP(A160,'Cadastro-Estoque'!A:J,3,FALSE))</f>
        <v/>
      </c>
    </row>
    <row r="161" spans="5:8">
      <c r="E161" s="141" t="str">
        <f t="shared" si="2"/>
        <v/>
      </c>
      <c r="F161" s="141" t="str">
        <f>IF(ISBLANK(A161),"",IF(ISERROR(VLOOKUP(A161,'Cadastro-Estoque'!A:J,1,FALSE)),"Produto não cadastrado",VLOOKUP(A161,'Cadastro-Estoque'!A:J,4,FALSE)))</f>
        <v/>
      </c>
      <c r="G161" s="141" t="str">
        <f>IF(ISBLANK(A161),"",IF(ISERROR(VLOOKUP(A161,'Cadastro-Estoque'!A:J,1,FALSE)),"Produto não cadastrado",VLOOKUP(A161,'Cadastro-Estoque'!A:J,2,FALSE)))</f>
        <v/>
      </c>
      <c r="H161" s="141" t="str">
        <f>IF(ISERROR(VLOOKUP(A161,'Cadastro-Estoque'!A:J,1,FALSE)),"",VLOOKUP(A161,'Cadastro-Estoque'!A:J,3,FALSE))</f>
        <v/>
      </c>
    </row>
    <row r="162" spans="5:8">
      <c r="E162" s="141" t="str">
        <f t="shared" si="2"/>
        <v/>
      </c>
      <c r="F162" s="141" t="str">
        <f>IF(ISBLANK(A162),"",IF(ISERROR(VLOOKUP(A162,'Cadastro-Estoque'!A:J,1,FALSE)),"Produto não cadastrado",VLOOKUP(A162,'Cadastro-Estoque'!A:J,4,FALSE)))</f>
        <v/>
      </c>
      <c r="G162" s="141" t="str">
        <f>IF(ISBLANK(A162),"",IF(ISERROR(VLOOKUP(A162,'Cadastro-Estoque'!A:J,1,FALSE)),"Produto não cadastrado",VLOOKUP(A162,'Cadastro-Estoque'!A:J,2,FALSE)))</f>
        <v/>
      </c>
      <c r="H162" s="141" t="str">
        <f>IF(ISERROR(VLOOKUP(A162,'Cadastro-Estoque'!A:J,1,FALSE)),"",VLOOKUP(A162,'Cadastro-Estoque'!A:J,3,FALSE))</f>
        <v/>
      </c>
    </row>
    <row r="163" spans="5:8">
      <c r="E163" s="141" t="str">
        <f t="shared" si="2"/>
        <v/>
      </c>
      <c r="F163" s="141" t="str">
        <f>IF(ISBLANK(A163),"",IF(ISERROR(VLOOKUP(A163,'Cadastro-Estoque'!A:J,1,FALSE)),"Produto não cadastrado",VLOOKUP(A163,'Cadastro-Estoque'!A:J,4,FALSE)))</f>
        <v/>
      </c>
      <c r="G163" s="141" t="str">
        <f>IF(ISBLANK(A163),"",IF(ISERROR(VLOOKUP(A163,'Cadastro-Estoque'!A:J,1,FALSE)),"Produto não cadastrado",VLOOKUP(A163,'Cadastro-Estoque'!A:J,2,FALSE)))</f>
        <v/>
      </c>
      <c r="H163" s="141" t="str">
        <f>IF(ISERROR(VLOOKUP(A163,'Cadastro-Estoque'!A:J,1,FALSE)),"",VLOOKUP(A163,'Cadastro-Estoque'!A:J,3,FALSE))</f>
        <v/>
      </c>
    </row>
    <row r="164" spans="5:8">
      <c r="E164" s="141" t="str">
        <f t="shared" si="2"/>
        <v/>
      </c>
      <c r="F164" s="141" t="str">
        <f>IF(ISBLANK(A164),"",IF(ISERROR(VLOOKUP(A164,'Cadastro-Estoque'!A:J,1,FALSE)),"Produto não cadastrado",VLOOKUP(A164,'Cadastro-Estoque'!A:J,4,FALSE)))</f>
        <v/>
      </c>
      <c r="G164" s="141" t="str">
        <f>IF(ISBLANK(A164),"",IF(ISERROR(VLOOKUP(A164,'Cadastro-Estoque'!A:J,1,FALSE)),"Produto não cadastrado",VLOOKUP(A164,'Cadastro-Estoque'!A:J,2,FALSE)))</f>
        <v/>
      </c>
      <c r="H164" s="141" t="str">
        <f>IF(ISERROR(VLOOKUP(A164,'Cadastro-Estoque'!A:J,1,FALSE)),"",VLOOKUP(A164,'Cadastro-Estoque'!A:J,3,FALSE))</f>
        <v/>
      </c>
    </row>
    <row r="165" spans="5:8">
      <c r="E165" s="141" t="str">
        <f t="shared" si="2"/>
        <v/>
      </c>
      <c r="F165" s="141" t="str">
        <f>IF(ISBLANK(A165),"",IF(ISERROR(VLOOKUP(A165,'Cadastro-Estoque'!A:J,1,FALSE)),"Produto não cadastrado",VLOOKUP(A165,'Cadastro-Estoque'!A:J,4,FALSE)))</f>
        <v/>
      </c>
      <c r="G165" s="141" t="str">
        <f>IF(ISBLANK(A165),"",IF(ISERROR(VLOOKUP(A165,'Cadastro-Estoque'!A:J,1,FALSE)),"Produto não cadastrado",VLOOKUP(A165,'Cadastro-Estoque'!A:J,2,FALSE)))</f>
        <v/>
      </c>
      <c r="H165" s="141" t="str">
        <f>IF(ISERROR(VLOOKUP(A165,'Cadastro-Estoque'!A:J,1,FALSE)),"",VLOOKUP(A165,'Cadastro-Estoque'!A:J,3,FALSE))</f>
        <v/>
      </c>
    </row>
    <row r="166" spans="5:8">
      <c r="E166" s="141" t="str">
        <f t="shared" si="2"/>
        <v/>
      </c>
      <c r="F166" s="141" t="str">
        <f>IF(ISBLANK(A166),"",IF(ISERROR(VLOOKUP(A166,'Cadastro-Estoque'!A:J,1,FALSE)),"Produto não cadastrado",VLOOKUP(A166,'Cadastro-Estoque'!A:J,4,FALSE)))</f>
        <v/>
      </c>
      <c r="G166" s="141" t="str">
        <f>IF(ISBLANK(A166),"",IF(ISERROR(VLOOKUP(A166,'Cadastro-Estoque'!A:J,1,FALSE)),"Produto não cadastrado",VLOOKUP(A166,'Cadastro-Estoque'!A:J,2,FALSE)))</f>
        <v/>
      </c>
      <c r="H166" s="141" t="str">
        <f>IF(ISERROR(VLOOKUP(A166,'Cadastro-Estoque'!A:J,1,FALSE)),"",VLOOKUP(A166,'Cadastro-Estoque'!A:J,3,FALSE))</f>
        <v/>
      </c>
    </row>
    <row r="167" spans="5:8">
      <c r="E167" s="141" t="str">
        <f t="shared" si="2"/>
        <v/>
      </c>
      <c r="F167" s="141" t="str">
        <f>IF(ISBLANK(A167),"",IF(ISERROR(VLOOKUP(A167,'Cadastro-Estoque'!A:J,1,FALSE)),"Produto não cadastrado",VLOOKUP(A167,'Cadastro-Estoque'!A:J,4,FALSE)))</f>
        <v/>
      </c>
      <c r="G167" s="141" t="str">
        <f>IF(ISBLANK(A167),"",IF(ISERROR(VLOOKUP(A167,'Cadastro-Estoque'!A:J,1,FALSE)),"Produto não cadastrado",VLOOKUP(A167,'Cadastro-Estoque'!A:J,2,FALSE)))</f>
        <v/>
      </c>
      <c r="H167" s="141" t="str">
        <f>IF(ISERROR(VLOOKUP(A167,'Cadastro-Estoque'!A:J,1,FALSE)),"",VLOOKUP(A167,'Cadastro-Estoque'!A:J,3,FALSE))</f>
        <v/>
      </c>
    </row>
    <row r="168" spans="5:8">
      <c r="E168" s="141" t="str">
        <f t="shared" si="2"/>
        <v/>
      </c>
      <c r="F168" s="141" t="str">
        <f>IF(ISBLANK(A168),"",IF(ISERROR(VLOOKUP(A168,'Cadastro-Estoque'!A:J,1,FALSE)),"Produto não cadastrado",VLOOKUP(A168,'Cadastro-Estoque'!A:J,4,FALSE)))</f>
        <v/>
      </c>
      <c r="G168" s="141" t="str">
        <f>IF(ISBLANK(A168),"",IF(ISERROR(VLOOKUP(A168,'Cadastro-Estoque'!A:J,1,FALSE)),"Produto não cadastrado",VLOOKUP(A168,'Cadastro-Estoque'!A:J,2,FALSE)))</f>
        <v/>
      </c>
      <c r="H168" s="141" t="str">
        <f>IF(ISERROR(VLOOKUP(A168,'Cadastro-Estoque'!A:J,1,FALSE)),"",VLOOKUP(A168,'Cadastro-Estoque'!A:J,3,FALSE))</f>
        <v/>
      </c>
    </row>
    <row r="169" spans="5:8">
      <c r="E169" s="141" t="str">
        <f t="shared" si="2"/>
        <v/>
      </c>
      <c r="F169" s="141" t="str">
        <f>IF(ISBLANK(A169),"",IF(ISERROR(VLOOKUP(A169,'Cadastro-Estoque'!A:J,1,FALSE)),"Produto não cadastrado",VLOOKUP(A169,'Cadastro-Estoque'!A:J,4,FALSE)))</f>
        <v/>
      </c>
      <c r="G169" s="141" t="str">
        <f>IF(ISBLANK(A169),"",IF(ISERROR(VLOOKUP(A169,'Cadastro-Estoque'!A:J,1,FALSE)),"Produto não cadastrado",VLOOKUP(A169,'Cadastro-Estoque'!A:J,2,FALSE)))</f>
        <v/>
      </c>
      <c r="H169" s="141" t="str">
        <f>IF(ISERROR(VLOOKUP(A169,'Cadastro-Estoque'!A:J,1,FALSE)),"",VLOOKUP(A169,'Cadastro-Estoque'!A:J,3,FALSE))</f>
        <v/>
      </c>
    </row>
    <row r="170" spans="5:8">
      <c r="E170" s="141" t="str">
        <f t="shared" si="2"/>
        <v/>
      </c>
      <c r="F170" s="141" t="str">
        <f>IF(ISBLANK(A170),"",IF(ISERROR(VLOOKUP(A170,'Cadastro-Estoque'!A:J,1,FALSE)),"Produto não cadastrado",VLOOKUP(A170,'Cadastro-Estoque'!A:J,4,FALSE)))</f>
        <v/>
      </c>
      <c r="G170" s="141" t="str">
        <f>IF(ISBLANK(A170),"",IF(ISERROR(VLOOKUP(A170,'Cadastro-Estoque'!A:J,1,FALSE)),"Produto não cadastrado",VLOOKUP(A170,'Cadastro-Estoque'!A:J,2,FALSE)))</f>
        <v/>
      </c>
      <c r="H170" s="141" t="str">
        <f>IF(ISERROR(VLOOKUP(A170,'Cadastro-Estoque'!A:J,1,FALSE)),"",VLOOKUP(A170,'Cadastro-Estoque'!A:J,3,FALSE))</f>
        <v/>
      </c>
    </row>
    <row r="171" spans="5:8">
      <c r="E171" s="141" t="str">
        <f t="shared" si="2"/>
        <v/>
      </c>
      <c r="F171" s="141" t="str">
        <f>IF(ISBLANK(A171),"",IF(ISERROR(VLOOKUP(A171,'Cadastro-Estoque'!A:J,1,FALSE)),"Produto não cadastrado",VLOOKUP(A171,'Cadastro-Estoque'!A:J,4,FALSE)))</f>
        <v/>
      </c>
      <c r="G171" s="141" t="str">
        <f>IF(ISBLANK(A171),"",IF(ISERROR(VLOOKUP(A171,'Cadastro-Estoque'!A:J,1,FALSE)),"Produto não cadastrado",VLOOKUP(A171,'Cadastro-Estoque'!A:J,2,FALSE)))</f>
        <v/>
      </c>
      <c r="H171" s="141" t="str">
        <f>IF(ISERROR(VLOOKUP(A171,'Cadastro-Estoque'!A:J,1,FALSE)),"",VLOOKUP(A171,'Cadastro-Estoque'!A:J,3,FALSE))</f>
        <v/>
      </c>
    </row>
    <row r="172" spans="5:8">
      <c r="E172" s="141" t="str">
        <f t="shared" si="2"/>
        <v/>
      </c>
      <c r="F172" s="141" t="str">
        <f>IF(ISBLANK(A172),"",IF(ISERROR(VLOOKUP(A172,'Cadastro-Estoque'!A:J,1,FALSE)),"Produto não cadastrado",VLOOKUP(A172,'Cadastro-Estoque'!A:J,4,FALSE)))</f>
        <v/>
      </c>
      <c r="G172" s="141" t="str">
        <f>IF(ISBLANK(A172),"",IF(ISERROR(VLOOKUP(A172,'Cadastro-Estoque'!A:J,1,FALSE)),"Produto não cadastrado",VLOOKUP(A172,'Cadastro-Estoque'!A:J,2,FALSE)))</f>
        <v/>
      </c>
      <c r="H172" s="141" t="str">
        <f>IF(ISERROR(VLOOKUP(A172,'Cadastro-Estoque'!A:J,1,FALSE)),"",VLOOKUP(A172,'Cadastro-Estoque'!A:J,3,FALSE))</f>
        <v/>
      </c>
    </row>
    <row r="173" spans="5:8">
      <c r="E173" s="141" t="str">
        <f t="shared" si="2"/>
        <v/>
      </c>
      <c r="F173" s="141" t="str">
        <f>IF(ISBLANK(A173),"",IF(ISERROR(VLOOKUP(A173,'Cadastro-Estoque'!A:J,1,FALSE)),"Produto não cadastrado",VLOOKUP(A173,'Cadastro-Estoque'!A:J,4,FALSE)))</f>
        <v/>
      </c>
      <c r="G173" s="141" t="str">
        <f>IF(ISBLANK(A173),"",IF(ISERROR(VLOOKUP(A173,'Cadastro-Estoque'!A:J,1,FALSE)),"Produto não cadastrado",VLOOKUP(A173,'Cadastro-Estoque'!A:J,2,FALSE)))</f>
        <v/>
      </c>
      <c r="H173" s="141" t="str">
        <f>IF(ISERROR(VLOOKUP(A173,'Cadastro-Estoque'!A:J,1,FALSE)),"",VLOOKUP(A173,'Cadastro-Estoque'!A:J,3,FALSE))</f>
        <v/>
      </c>
    </row>
    <row r="174" spans="5:8">
      <c r="E174" s="141" t="str">
        <f t="shared" si="2"/>
        <v/>
      </c>
      <c r="F174" s="141" t="str">
        <f>IF(ISBLANK(A174),"",IF(ISERROR(VLOOKUP(A174,'Cadastro-Estoque'!A:J,1,FALSE)),"Produto não cadastrado",VLOOKUP(A174,'Cadastro-Estoque'!A:J,4,FALSE)))</f>
        <v/>
      </c>
      <c r="G174" s="141" t="str">
        <f>IF(ISBLANK(A174),"",IF(ISERROR(VLOOKUP(A174,'Cadastro-Estoque'!A:J,1,FALSE)),"Produto não cadastrado",VLOOKUP(A174,'Cadastro-Estoque'!A:J,2,FALSE)))</f>
        <v/>
      </c>
      <c r="H174" s="141" t="str">
        <f>IF(ISERROR(VLOOKUP(A174,'Cadastro-Estoque'!A:J,1,FALSE)),"",VLOOKUP(A174,'Cadastro-Estoque'!A:J,3,FALSE))</f>
        <v/>
      </c>
    </row>
    <row r="175" spans="5:8">
      <c r="E175" s="141" t="str">
        <f t="shared" si="2"/>
        <v/>
      </c>
      <c r="F175" s="141" t="str">
        <f>IF(ISBLANK(A175),"",IF(ISERROR(VLOOKUP(A175,'Cadastro-Estoque'!A:J,1,FALSE)),"Produto não cadastrado",VLOOKUP(A175,'Cadastro-Estoque'!A:J,4,FALSE)))</f>
        <v/>
      </c>
      <c r="G175" s="141" t="str">
        <f>IF(ISBLANK(A175),"",IF(ISERROR(VLOOKUP(A175,'Cadastro-Estoque'!A:J,1,FALSE)),"Produto não cadastrado",VLOOKUP(A175,'Cadastro-Estoque'!A:J,2,FALSE)))</f>
        <v/>
      </c>
      <c r="H175" s="141" t="str">
        <f>IF(ISERROR(VLOOKUP(A175,'Cadastro-Estoque'!A:J,1,FALSE)),"",VLOOKUP(A175,'Cadastro-Estoque'!A:J,3,FALSE))</f>
        <v/>
      </c>
    </row>
    <row r="176" spans="5:8">
      <c r="E176" s="141" t="str">
        <f t="shared" si="2"/>
        <v/>
      </c>
      <c r="F176" s="141" t="str">
        <f>IF(ISBLANK(A176),"",IF(ISERROR(VLOOKUP(A176,'Cadastro-Estoque'!A:J,1,FALSE)),"Produto não cadastrado",VLOOKUP(A176,'Cadastro-Estoque'!A:J,4,FALSE)))</f>
        <v/>
      </c>
      <c r="G176" s="141" t="str">
        <f>IF(ISBLANK(A176),"",IF(ISERROR(VLOOKUP(A176,'Cadastro-Estoque'!A:J,1,FALSE)),"Produto não cadastrado",VLOOKUP(A176,'Cadastro-Estoque'!A:J,2,FALSE)))</f>
        <v/>
      </c>
      <c r="H176" s="141" t="str">
        <f>IF(ISERROR(VLOOKUP(A176,'Cadastro-Estoque'!A:J,1,FALSE)),"",VLOOKUP(A176,'Cadastro-Estoque'!A:J,3,FALSE))</f>
        <v/>
      </c>
    </row>
    <row r="177" spans="5:8">
      <c r="E177" s="141" t="str">
        <f t="shared" si="2"/>
        <v/>
      </c>
      <c r="F177" s="141" t="str">
        <f>IF(ISBLANK(A177),"",IF(ISERROR(VLOOKUP(A177,'Cadastro-Estoque'!A:J,1,FALSE)),"Produto não cadastrado",VLOOKUP(A177,'Cadastro-Estoque'!A:J,4,FALSE)))</f>
        <v/>
      </c>
      <c r="G177" s="141" t="str">
        <f>IF(ISBLANK(A177),"",IF(ISERROR(VLOOKUP(A177,'Cadastro-Estoque'!A:J,1,FALSE)),"Produto não cadastrado",VLOOKUP(A177,'Cadastro-Estoque'!A:J,2,FALSE)))</f>
        <v/>
      </c>
      <c r="H177" s="141" t="str">
        <f>IF(ISERROR(VLOOKUP(A177,'Cadastro-Estoque'!A:J,1,FALSE)),"",VLOOKUP(A177,'Cadastro-Estoque'!A:J,3,FALSE))</f>
        <v/>
      </c>
    </row>
    <row r="178" spans="5:8">
      <c r="E178" s="141" t="str">
        <f t="shared" si="2"/>
        <v/>
      </c>
      <c r="F178" s="141" t="str">
        <f>IF(ISBLANK(A178),"",IF(ISERROR(VLOOKUP(A178,'Cadastro-Estoque'!A:J,1,FALSE)),"Produto não cadastrado",VLOOKUP(A178,'Cadastro-Estoque'!A:J,4,FALSE)))</f>
        <v/>
      </c>
      <c r="G178" s="141" t="str">
        <f>IF(ISBLANK(A178),"",IF(ISERROR(VLOOKUP(A178,'Cadastro-Estoque'!A:J,1,FALSE)),"Produto não cadastrado",VLOOKUP(A178,'Cadastro-Estoque'!A:J,2,FALSE)))</f>
        <v/>
      </c>
      <c r="H178" s="141" t="str">
        <f>IF(ISERROR(VLOOKUP(A178,'Cadastro-Estoque'!A:J,1,FALSE)),"",VLOOKUP(A178,'Cadastro-Estoque'!A:J,3,FALSE))</f>
        <v/>
      </c>
    </row>
    <row r="179" spans="5:8">
      <c r="E179" s="141" t="str">
        <f t="shared" si="2"/>
        <v/>
      </c>
      <c r="F179" s="141" t="str">
        <f>IF(ISBLANK(A179),"",IF(ISERROR(VLOOKUP(A179,'Cadastro-Estoque'!A:J,1,FALSE)),"Produto não cadastrado",VLOOKUP(A179,'Cadastro-Estoque'!A:J,4,FALSE)))</f>
        <v/>
      </c>
      <c r="G179" s="141" t="str">
        <f>IF(ISBLANK(A179),"",IF(ISERROR(VLOOKUP(A179,'Cadastro-Estoque'!A:J,1,FALSE)),"Produto não cadastrado",VLOOKUP(A179,'Cadastro-Estoque'!A:J,2,FALSE)))</f>
        <v/>
      </c>
      <c r="H179" s="141" t="str">
        <f>IF(ISERROR(VLOOKUP(A179,'Cadastro-Estoque'!A:J,1,FALSE)),"",VLOOKUP(A179,'Cadastro-Estoque'!A:J,3,FALSE))</f>
        <v/>
      </c>
    </row>
    <row r="180" spans="5:8">
      <c r="E180" s="141" t="str">
        <f t="shared" si="2"/>
        <v/>
      </c>
      <c r="F180" s="141" t="str">
        <f>IF(ISBLANK(A180),"",IF(ISERROR(VLOOKUP(A180,'Cadastro-Estoque'!A:J,1,FALSE)),"Produto não cadastrado",VLOOKUP(A180,'Cadastro-Estoque'!A:J,4,FALSE)))</f>
        <v/>
      </c>
      <c r="G180" s="141" t="str">
        <f>IF(ISBLANK(A180),"",IF(ISERROR(VLOOKUP(A180,'Cadastro-Estoque'!A:J,1,FALSE)),"Produto não cadastrado",VLOOKUP(A180,'Cadastro-Estoque'!A:J,2,FALSE)))</f>
        <v/>
      </c>
      <c r="H180" s="141" t="str">
        <f>IF(ISERROR(VLOOKUP(A180,'Cadastro-Estoque'!A:J,1,FALSE)),"",VLOOKUP(A180,'Cadastro-Estoque'!A:J,3,FALSE))</f>
        <v/>
      </c>
    </row>
    <row r="181" spans="5:8">
      <c r="E181" s="141" t="str">
        <f t="shared" si="2"/>
        <v/>
      </c>
      <c r="F181" s="141" t="str">
        <f>IF(ISBLANK(A181),"",IF(ISERROR(VLOOKUP(A181,'Cadastro-Estoque'!A:J,1,FALSE)),"Produto não cadastrado",VLOOKUP(A181,'Cadastro-Estoque'!A:J,4,FALSE)))</f>
        <v/>
      </c>
      <c r="G181" s="141" t="str">
        <f>IF(ISBLANK(A181),"",IF(ISERROR(VLOOKUP(A181,'Cadastro-Estoque'!A:J,1,FALSE)),"Produto não cadastrado",VLOOKUP(A181,'Cadastro-Estoque'!A:J,2,FALSE)))</f>
        <v/>
      </c>
      <c r="H181" s="141" t="str">
        <f>IF(ISERROR(VLOOKUP(A181,'Cadastro-Estoque'!A:J,1,FALSE)),"",VLOOKUP(A181,'Cadastro-Estoque'!A:J,3,FALSE))</f>
        <v/>
      </c>
    </row>
    <row r="182" spans="5:8">
      <c r="E182" s="141" t="str">
        <f t="shared" si="2"/>
        <v/>
      </c>
      <c r="F182" s="141" t="str">
        <f>IF(ISBLANK(A182),"",IF(ISERROR(VLOOKUP(A182,'Cadastro-Estoque'!A:J,1,FALSE)),"Produto não cadastrado",VLOOKUP(A182,'Cadastro-Estoque'!A:J,4,FALSE)))</f>
        <v/>
      </c>
      <c r="G182" s="141" t="str">
        <f>IF(ISBLANK(A182),"",IF(ISERROR(VLOOKUP(A182,'Cadastro-Estoque'!A:J,1,FALSE)),"Produto não cadastrado",VLOOKUP(A182,'Cadastro-Estoque'!A:J,2,FALSE)))</f>
        <v/>
      </c>
      <c r="H182" s="141" t="str">
        <f>IF(ISERROR(VLOOKUP(A182,'Cadastro-Estoque'!A:J,1,FALSE)),"",VLOOKUP(A182,'Cadastro-Estoque'!A:J,3,FALSE))</f>
        <v/>
      </c>
    </row>
    <row r="183" spans="5:8">
      <c r="E183" s="141" t="str">
        <f t="shared" si="2"/>
        <v/>
      </c>
      <c r="F183" s="141" t="str">
        <f>IF(ISBLANK(A183),"",IF(ISERROR(VLOOKUP(A183,'Cadastro-Estoque'!A:J,1,FALSE)),"Produto não cadastrado",VLOOKUP(A183,'Cadastro-Estoque'!A:J,4,FALSE)))</f>
        <v/>
      </c>
      <c r="G183" s="141" t="str">
        <f>IF(ISBLANK(A183),"",IF(ISERROR(VLOOKUP(A183,'Cadastro-Estoque'!A:J,1,FALSE)),"Produto não cadastrado",VLOOKUP(A183,'Cadastro-Estoque'!A:J,2,FALSE)))</f>
        <v/>
      </c>
      <c r="H183" s="141" t="str">
        <f>IF(ISERROR(VLOOKUP(A183,'Cadastro-Estoque'!A:J,1,FALSE)),"",VLOOKUP(A183,'Cadastro-Estoque'!A:J,3,FALSE))</f>
        <v/>
      </c>
    </row>
    <row r="184" spans="5:8">
      <c r="E184" s="141" t="str">
        <f t="shared" si="2"/>
        <v/>
      </c>
      <c r="F184" s="141" t="str">
        <f>IF(ISBLANK(A184),"",IF(ISERROR(VLOOKUP(A184,'Cadastro-Estoque'!A:J,1,FALSE)),"Produto não cadastrado",VLOOKUP(A184,'Cadastro-Estoque'!A:J,4,FALSE)))</f>
        <v/>
      </c>
      <c r="G184" s="141" t="str">
        <f>IF(ISBLANK(A184),"",IF(ISERROR(VLOOKUP(A184,'Cadastro-Estoque'!A:J,1,FALSE)),"Produto não cadastrado",VLOOKUP(A184,'Cadastro-Estoque'!A:J,2,FALSE)))</f>
        <v/>
      </c>
      <c r="H184" s="141" t="str">
        <f>IF(ISERROR(VLOOKUP(A184,'Cadastro-Estoque'!A:J,1,FALSE)),"",VLOOKUP(A184,'Cadastro-Estoque'!A:J,3,FALSE))</f>
        <v/>
      </c>
    </row>
    <row r="185" spans="5:8">
      <c r="E185" s="141" t="str">
        <f t="shared" si="2"/>
        <v/>
      </c>
      <c r="F185" s="141" t="str">
        <f>IF(ISBLANK(A185),"",IF(ISERROR(VLOOKUP(A185,'Cadastro-Estoque'!A:J,1,FALSE)),"Produto não cadastrado",VLOOKUP(A185,'Cadastro-Estoque'!A:J,4,FALSE)))</f>
        <v/>
      </c>
      <c r="G185" s="141" t="str">
        <f>IF(ISBLANK(A185),"",IF(ISERROR(VLOOKUP(A185,'Cadastro-Estoque'!A:J,1,FALSE)),"Produto não cadastrado",VLOOKUP(A185,'Cadastro-Estoque'!A:J,2,FALSE)))</f>
        <v/>
      </c>
      <c r="H185" s="141" t="str">
        <f>IF(ISERROR(VLOOKUP(A185,'Cadastro-Estoque'!A:J,1,FALSE)),"",VLOOKUP(A185,'Cadastro-Estoque'!A:J,3,FALSE))</f>
        <v/>
      </c>
    </row>
    <row r="186" spans="5:8">
      <c r="E186" s="141" t="str">
        <f t="shared" si="2"/>
        <v/>
      </c>
      <c r="F186" s="141" t="str">
        <f>IF(ISBLANK(A186),"",IF(ISERROR(VLOOKUP(A186,'Cadastro-Estoque'!A:J,1,FALSE)),"Produto não cadastrado",VLOOKUP(A186,'Cadastro-Estoque'!A:J,4,FALSE)))</f>
        <v/>
      </c>
      <c r="G186" s="141" t="str">
        <f>IF(ISBLANK(A186),"",IF(ISERROR(VLOOKUP(A186,'Cadastro-Estoque'!A:J,1,FALSE)),"Produto não cadastrado",VLOOKUP(A186,'Cadastro-Estoque'!A:J,2,FALSE)))</f>
        <v/>
      </c>
      <c r="H186" s="141" t="str">
        <f>IF(ISERROR(VLOOKUP(A186,'Cadastro-Estoque'!A:J,1,FALSE)),"",VLOOKUP(A186,'Cadastro-Estoque'!A:J,3,FALSE))</f>
        <v/>
      </c>
    </row>
    <row r="187" spans="5:8">
      <c r="E187" s="141" t="str">
        <f t="shared" si="2"/>
        <v/>
      </c>
      <c r="F187" s="141" t="str">
        <f>IF(ISBLANK(A187),"",IF(ISERROR(VLOOKUP(A187,'Cadastro-Estoque'!A:J,1,FALSE)),"Produto não cadastrado",VLOOKUP(A187,'Cadastro-Estoque'!A:J,4,FALSE)))</f>
        <v/>
      </c>
      <c r="G187" s="141" t="str">
        <f>IF(ISBLANK(A187),"",IF(ISERROR(VLOOKUP(A187,'Cadastro-Estoque'!A:J,1,FALSE)),"Produto não cadastrado",VLOOKUP(A187,'Cadastro-Estoque'!A:J,2,FALSE)))</f>
        <v/>
      </c>
      <c r="H187" s="141" t="str">
        <f>IF(ISERROR(VLOOKUP(A187,'Cadastro-Estoque'!A:J,1,FALSE)),"",VLOOKUP(A187,'Cadastro-Estoque'!A:J,3,FALSE))</f>
        <v/>
      </c>
    </row>
    <row r="188" spans="5:8">
      <c r="E188" s="141" t="str">
        <f t="shared" si="2"/>
        <v/>
      </c>
      <c r="F188" s="141" t="str">
        <f>IF(ISBLANK(A188),"",IF(ISERROR(VLOOKUP(A188,'Cadastro-Estoque'!A:J,1,FALSE)),"Produto não cadastrado",VLOOKUP(A188,'Cadastro-Estoque'!A:J,4,FALSE)))</f>
        <v/>
      </c>
      <c r="G188" s="141" t="str">
        <f>IF(ISBLANK(A188),"",IF(ISERROR(VLOOKUP(A188,'Cadastro-Estoque'!A:J,1,FALSE)),"Produto não cadastrado",VLOOKUP(A188,'Cadastro-Estoque'!A:J,2,FALSE)))</f>
        <v/>
      </c>
      <c r="H188" s="141" t="str">
        <f>IF(ISERROR(VLOOKUP(A188,'Cadastro-Estoque'!A:J,1,FALSE)),"",VLOOKUP(A188,'Cadastro-Estoque'!A:J,3,FALSE))</f>
        <v/>
      </c>
    </row>
    <row r="189" spans="5:8">
      <c r="E189" s="141" t="str">
        <f t="shared" si="2"/>
        <v/>
      </c>
      <c r="F189" s="141" t="str">
        <f>IF(ISBLANK(A189),"",IF(ISERROR(VLOOKUP(A189,'Cadastro-Estoque'!A:J,1,FALSE)),"Produto não cadastrado",VLOOKUP(A189,'Cadastro-Estoque'!A:J,4,FALSE)))</f>
        <v/>
      </c>
      <c r="G189" s="141" t="str">
        <f>IF(ISBLANK(A189),"",IF(ISERROR(VLOOKUP(A189,'Cadastro-Estoque'!A:J,1,FALSE)),"Produto não cadastrado",VLOOKUP(A189,'Cadastro-Estoque'!A:J,2,FALSE)))</f>
        <v/>
      </c>
      <c r="H189" s="141" t="str">
        <f>IF(ISERROR(VLOOKUP(A189,'Cadastro-Estoque'!A:J,1,FALSE)),"",VLOOKUP(A189,'Cadastro-Estoque'!A:J,3,FALSE))</f>
        <v/>
      </c>
    </row>
    <row r="190" spans="5:8">
      <c r="E190" s="141" t="str">
        <f t="shared" si="2"/>
        <v/>
      </c>
      <c r="F190" s="141" t="str">
        <f>IF(ISBLANK(A190),"",IF(ISERROR(VLOOKUP(A190,'Cadastro-Estoque'!A:J,1,FALSE)),"Produto não cadastrado",VLOOKUP(A190,'Cadastro-Estoque'!A:J,4,FALSE)))</f>
        <v/>
      </c>
      <c r="G190" s="141" t="str">
        <f>IF(ISBLANK(A190),"",IF(ISERROR(VLOOKUP(A190,'Cadastro-Estoque'!A:J,1,FALSE)),"Produto não cadastrado",VLOOKUP(A190,'Cadastro-Estoque'!A:J,2,FALSE)))</f>
        <v/>
      </c>
      <c r="H190" s="141" t="str">
        <f>IF(ISERROR(VLOOKUP(A190,'Cadastro-Estoque'!A:J,1,FALSE)),"",VLOOKUP(A190,'Cadastro-Estoque'!A:J,3,FALSE))</f>
        <v/>
      </c>
    </row>
    <row r="191" spans="5:8">
      <c r="E191" s="141" t="str">
        <f t="shared" si="2"/>
        <v/>
      </c>
      <c r="F191" s="141" t="str">
        <f>IF(ISBLANK(A191),"",IF(ISERROR(VLOOKUP(A191,'Cadastro-Estoque'!A:J,1,FALSE)),"Produto não cadastrado",VLOOKUP(A191,'Cadastro-Estoque'!A:J,4,FALSE)))</f>
        <v/>
      </c>
      <c r="G191" s="141" t="str">
        <f>IF(ISBLANK(A191),"",IF(ISERROR(VLOOKUP(A191,'Cadastro-Estoque'!A:J,1,FALSE)),"Produto não cadastrado",VLOOKUP(A191,'Cadastro-Estoque'!A:J,2,FALSE)))</f>
        <v/>
      </c>
      <c r="H191" s="141" t="str">
        <f>IF(ISERROR(VLOOKUP(A191,'Cadastro-Estoque'!A:J,1,FALSE)),"",VLOOKUP(A191,'Cadastro-Estoque'!A:J,3,FALSE))</f>
        <v/>
      </c>
    </row>
    <row r="192" spans="5:8">
      <c r="E192" s="141" t="str">
        <f t="shared" si="2"/>
        <v/>
      </c>
      <c r="F192" s="141" t="str">
        <f>IF(ISBLANK(A192),"",IF(ISERROR(VLOOKUP(A192,'Cadastro-Estoque'!A:J,1,FALSE)),"Produto não cadastrado",VLOOKUP(A192,'Cadastro-Estoque'!A:J,4,FALSE)))</f>
        <v/>
      </c>
      <c r="G192" s="141" t="str">
        <f>IF(ISBLANK(A192),"",IF(ISERROR(VLOOKUP(A192,'Cadastro-Estoque'!A:J,1,FALSE)),"Produto não cadastrado",VLOOKUP(A192,'Cadastro-Estoque'!A:J,2,FALSE)))</f>
        <v/>
      </c>
      <c r="H192" s="141" t="str">
        <f>IF(ISERROR(VLOOKUP(A192,'Cadastro-Estoque'!A:J,1,FALSE)),"",VLOOKUP(A192,'Cadastro-Estoque'!A:J,3,FALSE))</f>
        <v/>
      </c>
    </row>
    <row r="193" spans="5:8">
      <c r="E193" s="141" t="str">
        <f t="shared" si="2"/>
        <v/>
      </c>
      <c r="F193" s="141" t="str">
        <f>IF(ISBLANK(A193),"",IF(ISERROR(VLOOKUP(A193,'Cadastro-Estoque'!A:J,1,FALSE)),"Produto não cadastrado",VLOOKUP(A193,'Cadastro-Estoque'!A:J,4,FALSE)))</f>
        <v/>
      </c>
      <c r="G193" s="141" t="str">
        <f>IF(ISBLANK(A193),"",IF(ISERROR(VLOOKUP(A193,'Cadastro-Estoque'!A:J,1,FALSE)),"Produto não cadastrado",VLOOKUP(A193,'Cadastro-Estoque'!A:J,2,FALSE)))</f>
        <v/>
      </c>
      <c r="H193" s="141" t="str">
        <f>IF(ISERROR(VLOOKUP(A193,'Cadastro-Estoque'!A:J,1,FALSE)),"",VLOOKUP(A193,'Cadastro-Estoque'!A:J,3,FALSE))</f>
        <v/>
      </c>
    </row>
    <row r="194" spans="5:8">
      <c r="E194" s="141" t="str">
        <f t="shared" si="2"/>
        <v/>
      </c>
      <c r="F194" s="141" t="str">
        <f>IF(ISBLANK(A194),"",IF(ISERROR(VLOOKUP(A194,'Cadastro-Estoque'!A:J,1,FALSE)),"Produto não cadastrado",VLOOKUP(A194,'Cadastro-Estoque'!A:J,4,FALSE)))</f>
        <v/>
      </c>
      <c r="G194" s="141" t="str">
        <f>IF(ISBLANK(A194),"",IF(ISERROR(VLOOKUP(A194,'Cadastro-Estoque'!A:J,1,FALSE)),"Produto não cadastrado",VLOOKUP(A194,'Cadastro-Estoque'!A:J,2,FALSE)))</f>
        <v/>
      </c>
      <c r="H194" s="141" t="str">
        <f>IF(ISERROR(VLOOKUP(A194,'Cadastro-Estoque'!A:J,1,FALSE)),"",VLOOKUP(A194,'Cadastro-Estoque'!A:J,3,FALSE))</f>
        <v/>
      </c>
    </row>
    <row r="195" spans="5:8">
      <c r="E195" s="141" t="str">
        <f t="shared" si="2"/>
        <v/>
      </c>
      <c r="F195" s="141" t="str">
        <f>IF(ISBLANK(A195),"",IF(ISERROR(VLOOKUP(A195,'Cadastro-Estoque'!A:J,1,FALSE)),"Produto não cadastrado",VLOOKUP(A195,'Cadastro-Estoque'!A:J,4,FALSE)))</f>
        <v/>
      </c>
      <c r="G195" s="141" t="str">
        <f>IF(ISBLANK(A195),"",IF(ISERROR(VLOOKUP(A195,'Cadastro-Estoque'!A:J,1,FALSE)),"Produto não cadastrado",VLOOKUP(A195,'Cadastro-Estoque'!A:J,2,FALSE)))</f>
        <v/>
      </c>
      <c r="H195" s="141" t="str">
        <f>IF(ISERROR(VLOOKUP(A195,'Cadastro-Estoque'!A:J,1,FALSE)),"",VLOOKUP(A195,'Cadastro-Estoque'!A:J,3,FALSE))</f>
        <v/>
      </c>
    </row>
    <row r="196" spans="5:8">
      <c r="E196" s="141" t="str">
        <f t="shared" ref="E196:E259" si="3">IF(ISBLANK(A196),"",C196*D196)</f>
        <v/>
      </c>
      <c r="F196" s="141" t="str">
        <f>IF(ISBLANK(A196),"",IF(ISERROR(VLOOKUP(A196,'Cadastro-Estoque'!A:J,1,FALSE)),"Produto não cadastrado",VLOOKUP(A196,'Cadastro-Estoque'!A:J,4,FALSE)))</f>
        <v/>
      </c>
      <c r="G196" s="141" t="str">
        <f>IF(ISBLANK(A196),"",IF(ISERROR(VLOOKUP(A196,'Cadastro-Estoque'!A:J,1,FALSE)),"Produto não cadastrado",VLOOKUP(A196,'Cadastro-Estoque'!A:J,2,FALSE)))</f>
        <v/>
      </c>
      <c r="H196" s="141" t="str">
        <f>IF(ISERROR(VLOOKUP(A196,'Cadastro-Estoque'!A:J,1,FALSE)),"",VLOOKUP(A196,'Cadastro-Estoque'!A:J,3,FALSE))</f>
        <v/>
      </c>
    </row>
    <row r="197" spans="5:8">
      <c r="E197" s="141" t="str">
        <f t="shared" si="3"/>
        <v/>
      </c>
      <c r="F197" s="141" t="str">
        <f>IF(ISBLANK(A197),"",IF(ISERROR(VLOOKUP(A197,'Cadastro-Estoque'!A:J,1,FALSE)),"Produto não cadastrado",VLOOKUP(A197,'Cadastro-Estoque'!A:J,4,FALSE)))</f>
        <v/>
      </c>
      <c r="G197" s="141" t="str">
        <f>IF(ISBLANK(A197),"",IF(ISERROR(VLOOKUP(A197,'Cadastro-Estoque'!A:J,1,FALSE)),"Produto não cadastrado",VLOOKUP(A197,'Cadastro-Estoque'!A:J,2,FALSE)))</f>
        <v/>
      </c>
      <c r="H197" s="141" t="str">
        <f>IF(ISERROR(VLOOKUP(A197,'Cadastro-Estoque'!A:J,1,FALSE)),"",VLOOKUP(A197,'Cadastro-Estoque'!A:J,3,FALSE))</f>
        <v/>
      </c>
    </row>
    <row r="198" spans="5:8">
      <c r="E198" s="141" t="str">
        <f t="shared" si="3"/>
        <v/>
      </c>
      <c r="F198" s="141" t="str">
        <f>IF(ISBLANK(A198),"",IF(ISERROR(VLOOKUP(A198,'Cadastro-Estoque'!A:J,1,FALSE)),"Produto não cadastrado",VLOOKUP(A198,'Cadastro-Estoque'!A:J,4,FALSE)))</f>
        <v/>
      </c>
      <c r="G198" s="141" t="str">
        <f>IF(ISBLANK(A198),"",IF(ISERROR(VLOOKUP(A198,'Cadastro-Estoque'!A:J,1,FALSE)),"Produto não cadastrado",VLOOKUP(A198,'Cadastro-Estoque'!A:J,2,FALSE)))</f>
        <v/>
      </c>
      <c r="H198" s="141" t="str">
        <f>IF(ISERROR(VLOOKUP(A198,'Cadastro-Estoque'!A:J,1,FALSE)),"",VLOOKUP(A198,'Cadastro-Estoque'!A:J,3,FALSE))</f>
        <v/>
      </c>
    </row>
    <row r="199" spans="5:8">
      <c r="E199" s="141" t="str">
        <f t="shared" si="3"/>
        <v/>
      </c>
      <c r="F199" s="141" t="str">
        <f>IF(ISBLANK(A199),"",IF(ISERROR(VLOOKUP(A199,'Cadastro-Estoque'!A:J,1,FALSE)),"Produto não cadastrado",VLOOKUP(A199,'Cadastro-Estoque'!A:J,4,FALSE)))</f>
        <v/>
      </c>
      <c r="G199" s="141" t="str">
        <f>IF(ISBLANK(A199),"",IF(ISERROR(VLOOKUP(A199,'Cadastro-Estoque'!A:J,1,FALSE)),"Produto não cadastrado",VLOOKUP(A199,'Cadastro-Estoque'!A:J,2,FALSE)))</f>
        <v/>
      </c>
      <c r="H199" s="141" t="str">
        <f>IF(ISERROR(VLOOKUP(A199,'Cadastro-Estoque'!A:J,1,FALSE)),"",VLOOKUP(A199,'Cadastro-Estoque'!A:J,3,FALSE))</f>
        <v/>
      </c>
    </row>
    <row r="200" spans="5:8">
      <c r="E200" s="141" t="str">
        <f t="shared" si="3"/>
        <v/>
      </c>
      <c r="F200" s="141" t="str">
        <f>IF(ISBLANK(A200),"",IF(ISERROR(VLOOKUP(A200,'Cadastro-Estoque'!A:J,1,FALSE)),"Produto não cadastrado",VLOOKUP(A200,'Cadastro-Estoque'!A:J,4,FALSE)))</f>
        <v/>
      </c>
      <c r="G200" s="141" t="str">
        <f>IF(ISBLANK(A200),"",IF(ISERROR(VLOOKUP(A200,'Cadastro-Estoque'!A:J,1,FALSE)),"Produto não cadastrado",VLOOKUP(A200,'Cadastro-Estoque'!A:J,2,FALSE)))</f>
        <v/>
      </c>
      <c r="H200" s="141" t="str">
        <f>IF(ISERROR(VLOOKUP(A200,'Cadastro-Estoque'!A:J,1,FALSE)),"",VLOOKUP(A200,'Cadastro-Estoque'!A:J,3,FALSE))</f>
        <v/>
      </c>
    </row>
    <row r="201" spans="5:8">
      <c r="E201" s="141" t="str">
        <f t="shared" si="3"/>
        <v/>
      </c>
      <c r="F201" s="141" t="str">
        <f>IF(ISBLANK(A201),"",IF(ISERROR(VLOOKUP(A201,'Cadastro-Estoque'!A:J,1,FALSE)),"Produto não cadastrado",VLOOKUP(A201,'Cadastro-Estoque'!A:J,4,FALSE)))</f>
        <v/>
      </c>
      <c r="G201" s="141" t="str">
        <f>IF(ISBLANK(A201),"",IF(ISERROR(VLOOKUP(A201,'Cadastro-Estoque'!A:J,1,FALSE)),"Produto não cadastrado",VLOOKUP(A201,'Cadastro-Estoque'!A:J,2,FALSE)))</f>
        <v/>
      </c>
      <c r="H201" s="141" t="str">
        <f>IF(ISERROR(VLOOKUP(A201,'Cadastro-Estoque'!A:J,1,FALSE)),"",VLOOKUP(A201,'Cadastro-Estoque'!A:J,3,FALSE))</f>
        <v/>
      </c>
    </row>
    <row r="202" spans="5:8">
      <c r="E202" s="141" t="str">
        <f t="shared" si="3"/>
        <v/>
      </c>
      <c r="F202" s="141" t="str">
        <f>IF(ISBLANK(A202),"",IF(ISERROR(VLOOKUP(A202,'Cadastro-Estoque'!A:J,1,FALSE)),"Produto não cadastrado",VLOOKUP(A202,'Cadastro-Estoque'!A:J,4,FALSE)))</f>
        <v/>
      </c>
      <c r="G202" s="141" t="str">
        <f>IF(ISBLANK(A202),"",IF(ISERROR(VLOOKUP(A202,'Cadastro-Estoque'!A:J,1,FALSE)),"Produto não cadastrado",VLOOKUP(A202,'Cadastro-Estoque'!A:J,2,FALSE)))</f>
        <v/>
      </c>
      <c r="H202" s="141" t="str">
        <f>IF(ISERROR(VLOOKUP(A202,'Cadastro-Estoque'!A:J,1,FALSE)),"",VLOOKUP(A202,'Cadastro-Estoque'!A:J,3,FALSE))</f>
        <v/>
      </c>
    </row>
    <row r="203" spans="5:8">
      <c r="E203" s="141" t="str">
        <f t="shared" si="3"/>
        <v/>
      </c>
      <c r="F203" s="141" t="str">
        <f>IF(ISBLANK(A203),"",IF(ISERROR(VLOOKUP(A203,'Cadastro-Estoque'!A:J,1,FALSE)),"Produto não cadastrado",VLOOKUP(A203,'Cadastro-Estoque'!A:J,4,FALSE)))</f>
        <v/>
      </c>
      <c r="G203" s="141" t="str">
        <f>IF(ISBLANK(A203),"",IF(ISERROR(VLOOKUP(A203,'Cadastro-Estoque'!A:J,1,FALSE)),"Produto não cadastrado",VLOOKUP(A203,'Cadastro-Estoque'!A:J,2,FALSE)))</f>
        <v/>
      </c>
      <c r="H203" s="141" t="str">
        <f>IF(ISERROR(VLOOKUP(A203,'Cadastro-Estoque'!A:J,1,FALSE)),"",VLOOKUP(A203,'Cadastro-Estoque'!A:J,3,FALSE))</f>
        <v/>
      </c>
    </row>
    <row r="204" spans="5:8">
      <c r="E204" s="141" t="str">
        <f t="shared" si="3"/>
        <v/>
      </c>
      <c r="F204" s="141" t="str">
        <f>IF(ISBLANK(A204),"",IF(ISERROR(VLOOKUP(A204,'Cadastro-Estoque'!A:J,1,FALSE)),"Produto não cadastrado",VLOOKUP(A204,'Cadastro-Estoque'!A:J,4,FALSE)))</f>
        <v/>
      </c>
      <c r="G204" s="141" t="str">
        <f>IF(ISBLANK(A204),"",IF(ISERROR(VLOOKUP(A204,'Cadastro-Estoque'!A:J,1,FALSE)),"Produto não cadastrado",VLOOKUP(A204,'Cadastro-Estoque'!A:J,2,FALSE)))</f>
        <v/>
      </c>
      <c r="H204" s="141" t="str">
        <f>IF(ISERROR(VLOOKUP(A204,'Cadastro-Estoque'!A:J,1,FALSE)),"",VLOOKUP(A204,'Cadastro-Estoque'!A:J,3,FALSE))</f>
        <v/>
      </c>
    </row>
    <row r="205" spans="5:8">
      <c r="E205" s="141" t="str">
        <f t="shared" si="3"/>
        <v/>
      </c>
      <c r="F205" s="141" t="str">
        <f>IF(ISBLANK(A205),"",IF(ISERROR(VLOOKUP(A205,'Cadastro-Estoque'!A:J,1,FALSE)),"Produto não cadastrado",VLOOKUP(A205,'Cadastro-Estoque'!A:J,4,FALSE)))</f>
        <v/>
      </c>
      <c r="G205" s="141" t="str">
        <f>IF(ISBLANK(A205),"",IF(ISERROR(VLOOKUP(A205,'Cadastro-Estoque'!A:J,1,FALSE)),"Produto não cadastrado",VLOOKUP(A205,'Cadastro-Estoque'!A:J,2,FALSE)))</f>
        <v/>
      </c>
      <c r="H205" s="141" t="str">
        <f>IF(ISERROR(VLOOKUP(A205,'Cadastro-Estoque'!A:J,1,FALSE)),"",VLOOKUP(A205,'Cadastro-Estoque'!A:J,3,FALSE))</f>
        <v/>
      </c>
    </row>
    <row r="206" spans="5:8">
      <c r="E206" s="141" t="str">
        <f t="shared" si="3"/>
        <v/>
      </c>
      <c r="F206" s="141" t="str">
        <f>IF(ISBLANK(A206),"",IF(ISERROR(VLOOKUP(A206,'Cadastro-Estoque'!A:J,1,FALSE)),"Produto não cadastrado",VLOOKUP(A206,'Cadastro-Estoque'!A:J,4,FALSE)))</f>
        <v/>
      </c>
      <c r="G206" s="141" t="str">
        <f>IF(ISBLANK(A206),"",IF(ISERROR(VLOOKUP(A206,'Cadastro-Estoque'!A:J,1,FALSE)),"Produto não cadastrado",VLOOKUP(A206,'Cadastro-Estoque'!A:J,2,FALSE)))</f>
        <v/>
      </c>
      <c r="H206" s="141" t="str">
        <f>IF(ISERROR(VLOOKUP(A206,'Cadastro-Estoque'!A:J,1,FALSE)),"",VLOOKUP(A206,'Cadastro-Estoque'!A:J,3,FALSE))</f>
        <v/>
      </c>
    </row>
    <row r="207" spans="5:8">
      <c r="E207" s="141" t="str">
        <f t="shared" si="3"/>
        <v/>
      </c>
      <c r="F207" s="141" t="str">
        <f>IF(ISBLANK(A207),"",IF(ISERROR(VLOOKUP(A207,'Cadastro-Estoque'!A:J,1,FALSE)),"Produto não cadastrado",VLOOKUP(A207,'Cadastro-Estoque'!A:J,4,FALSE)))</f>
        <v/>
      </c>
      <c r="G207" s="141" t="str">
        <f>IF(ISBLANK(A207),"",IF(ISERROR(VLOOKUP(A207,'Cadastro-Estoque'!A:J,1,FALSE)),"Produto não cadastrado",VLOOKUP(A207,'Cadastro-Estoque'!A:J,2,FALSE)))</f>
        <v/>
      </c>
      <c r="H207" s="141" t="str">
        <f>IF(ISERROR(VLOOKUP(A207,'Cadastro-Estoque'!A:J,1,FALSE)),"",VLOOKUP(A207,'Cadastro-Estoque'!A:J,3,FALSE))</f>
        <v/>
      </c>
    </row>
    <row r="208" spans="5:8">
      <c r="E208" s="141" t="str">
        <f t="shared" si="3"/>
        <v/>
      </c>
      <c r="F208" s="141" t="str">
        <f>IF(ISBLANK(A208),"",IF(ISERROR(VLOOKUP(A208,'Cadastro-Estoque'!A:J,1,FALSE)),"Produto não cadastrado",VLOOKUP(A208,'Cadastro-Estoque'!A:J,4,FALSE)))</f>
        <v/>
      </c>
      <c r="G208" s="141" t="str">
        <f>IF(ISBLANK(A208),"",IF(ISERROR(VLOOKUP(A208,'Cadastro-Estoque'!A:J,1,FALSE)),"Produto não cadastrado",VLOOKUP(A208,'Cadastro-Estoque'!A:J,2,FALSE)))</f>
        <v/>
      </c>
      <c r="H208" s="141" t="str">
        <f>IF(ISERROR(VLOOKUP(A208,'Cadastro-Estoque'!A:J,1,FALSE)),"",VLOOKUP(A208,'Cadastro-Estoque'!A:J,3,FALSE))</f>
        <v/>
      </c>
    </row>
    <row r="209" spans="5:8">
      <c r="E209" s="141" t="str">
        <f t="shared" si="3"/>
        <v/>
      </c>
      <c r="F209" s="141" t="str">
        <f>IF(ISBLANK(A209),"",IF(ISERROR(VLOOKUP(A209,'Cadastro-Estoque'!A:J,1,FALSE)),"Produto não cadastrado",VLOOKUP(A209,'Cadastro-Estoque'!A:J,4,FALSE)))</f>
        <v/>
      </c>
      <c r="G209" s="141" t="str">
        <f>IF(ISBLANK(A209),"",IF(ISERROR(VLOOKUP(A209,'Cadastro-Estoque'!A:J,1,FALSE)),"Produto não cadastrado",VLOOKUP(A209,'Cadastro-Estoque'!A:J,2,FALSE)))</f>
        <v/>
      </c>
      <c r="H209" s="141" t="str">
        <f>IF(ISERROR(VLOOKUP(A209,'Cadastro-Estoque'!A:J,1,FALSE)),"",VLOOKUP(A209,'Cadastro-Estoque'!A:J,3,FALSE))</f>
        <v/>
      </c>
    </row>
    <row r="210" spans="5:8">
      <c r="E210" s="141" t="str">
        <f t="shared" si="3"/>
        <v/>
      </c>
      <c r="F210" s="141" t="str">
        <f>IF(ISBLANK(A210),"",IF(ISERROR(VLOOKUP(A210,'Cadastro-Estoque'!A:J,1,FALSE)),"Produto não cadastrado",VLOOKUP(A210,'Cadastro-Estoque'!A:J,4,FALSE)))</f>
        <v/>
      </c>
      <c r="G210" s="141" t="str">
        <f>IF(ISBLANK(A210),"",IF(ISERROR(VLOOKUP(A210,'Cadastro-Estoque'!A:J,1,FALSE)),"Produto não cadastrado",VLOOKUP(A210,'Cadastro-Estoque'!A:J,2,FALSE)))</f>
        <v/>
      </c>
      <c r="H210" s="141" t="str">
        <f>IF(ISERROR(VLOOKUP(A210,'Cadastro-Estoque'!A:J,1,FALSE)),"",VLOOKUP(A210,'Cadastro-Estoque'!A:J,3,FALSE))</f>
        <v/>
      </c>
    </row>
    <row r="211" spans="5:8">
      <c r="E211" s="141" t="str">
        <f t="shared" si="3"/>
        <v/>
      </c>
      <c r="F211" s="141" t="str">
        <f>IF(ISBLANK(A211),"",IF(ISERROR(VLOOKUP(A211,'Cadastro-Estoque'!A:J,1,FALSE)),"Produto não cadastrado",VLOOKUP(A211,'Cadastro-Estoque'!A:J,4,FALSE)))</f>
        <v/>
      </c>
      <c r="G211" s="141" t="str">
        <f>IF(ISBLANK(A211),"",IF(ISERROR(VLOOKUP(A211,'Cadastro-Estoque'!A:J,1,FALSE)),"Produto não cadastrado",VLOOKUP(A211,'Cadastro-Estoque'!A:J,2,FALSE)))</f>
        <v/>
      </c>
      <c r="H211" s="141" t="str">
        <f>IF(ISERROR(VLOOKUP(A211,'Cadastro-Estoque'!A:J,1,FALSE)),"",VLOOKUP(A211,'Cadastro-Estoque'!A:J,3,FALSE))</f>
        <v/>
      </c>
    </row>
    <row r="212" spans="5:8">
      <c r="E212" s="141" t="str">
        <f t="shared" si="3"/>
        <v/>
      </c>
      <c r="F212" s="141" t="str">
        <f>IF(ISBLANK(A212),"",IF(ISERROR(VLOOKUP(A212,'Cadastro-Estoque'!A:J,1,FALSE)),"Produto não cadastrado",VLOOKUP(A212,'Cadastro-Estoque'!A:J,4,FALSE)))</f>
        <v/>
      </c>
      <c r="G212" s="141" t="str">
        <f>IF(ISBLANK(A212),"",IF(ISERROR(VLOOKUP(A212,'Cadastro-Estoque'!A:J,1,FALSE)),"Produto não cadastrado",VLOOKUP(A212,'Cadastro-Estoque'!A:J,2,FALSE)))</f>
        <v/>
      </c>
      <c r="H212" s="141" t="str">
        <f>IF(ISERROR(VLOOKUP(A212,'Cadastro-Estoque'!A:J,1,FALSE)),"",VLOOKUP(A212,'Cadastro-Estoque'!A:J,3,FALSE))</f>
        <v/>
      </c>
    </row>
    <row r="213" spans="5:8">
      <c r="E213" s="141" t="str">
        <f t="shared" si="3"/>
        <v/>
      </c>
      <c r="F213" s="141" t="str">
        <f>IF(ISBLANK(A213),"",IF(ISERROR(VLOOKUP(A213,'Cadastro-Estoque'!A:J,1,FALSE)),"Produto não cadastrado",VLOOKUP(A213,'Cadastro-Estoque'!A:J,4,FALSE)))</f>
        <v/>
      </c>
      <c r="G213" s="141" t="str">
        <f>IF(ISBLANK(A213),"",IF(ISERROR(VLOOKUP(A213,'Cadastro-Estoque'!A:J,1,FALSE)),"Produto não cadastrado",VLOOKUP(A213,'Cadastro-Estoque'!A:J,2,FALSE)))</f>
        <v/>
      </c>
      <c r="H213" s="141" t="str">
        <f>IF(ISERROR(VLOOKUP(A213,'Cadastro-Estoque'!A:J,1,FALSE)),"",VLOOKUP(A213,'Cadastro-Estoque'!A:J,3,FALSE))</f>
        <v/>
      </c>
    </row>
    <row r="214" spans="5:8">
      <c r="E214" s="141" t="str">
        <f t="shared" si="3"/>
        <v/>
      </c>
      <c r="F214" s="141" t="str">
        <f>IF(ISBLANK(A214),"",IF(ISERROR(VLOOKUP(A214,'Cadastro-Estoque'!A:J,1,FALSE)),"Produto não cadastrado",VLOOKUP(A214,'Cadastro-Estoque'!A:J,4,FALSE)))</f>
        <v/>
      </c>
      <c r="G214" s="141" t="str">
        <f>IF(ISBLANK(A214),"",IF(ISERROR(VLOOKUP(A214,'Cadastro-Estoque'!A:J,1,FALSE)),"Produto não cadastrado",VLOOKUP(A214,'Cadastro-Estoque'!A:J,2,FALSE)))</f>
        <v/>
      </c>
      <c r="H214" s="141" t="str">
        <f>IF(ISERROR(VLOOKUP(A214,'Cadastro-Estoque'!A:J,1,FALSE)),"",VLOOKUP(A214,'Cadastro-Estoque'!A:J,3,FALSE))</f>
        <v/>
      </c>
    </row>
    <row r="215" spans="5:8">
      <c r="E215" s="141" t="str">
        <f t="shared" si="3"/>
        <v/>
      </c>
      <c r="F215" s="141" t="str">
        <f>IF(ISBLANK(A215),"",IF(ISERROR(VLOOKUP(A215,'Cadastro-Estoque'!A:J,1,FALSE)),"Produto não cadastrado",VLOOKUP(A215,'Cadastro-Estoque'!A:J,4,FALSE)))</f>
        <v/>
      </c>
      <c r="G215" s="141" t="str">
        <f>IF(ISBLANK(A215),"",IF(ISERROR(VLOOKUP(A215,'Cadastro-Estoque'!A:J,1,FALSE)),"Produto não cadastrado",VLOOKUP(A215,'Cadastro-Estoque'!A:J,2,FALSE)))</f>
        <v/>
      </c>
      <c r="H215" s="141" t="str">
        <f>IF(ISERROR(VLOOKUP(A215,'Cadastro-Estoque'!A:J,1,FALSE)),"",VLOOKUP(A215,'Cadastro-Estoque'!A:J,3,FALSE))</f>
        <v/>
      </c>
    </row>
    <row r="216" spans="5:8">
      <c r="E216" s="141" t="str">
        <f t="shared" si="3"/>
        <v/>
      </c>
      <c r="F216" s="141" t="str">
        <f>IF(ISBLANK(A216),"",IF(ISERROR(VLOOKUP(A216,'Cadastro-Estoque'!A:J,1,FALSE)),"Produto não cadastrado",VLOOKUP(A216,'Cadastro-Estoque'!A:J,4,FALSE)))</f>
        <v/>
      </c>
      <c r="G216" s="141" t="str">
        <f>IF(ISBLANK(A216),"",IF(ISERROR(VLOOKUP(A216,'Cadastro-Estoque'!A:J,1,FALSE)),"Produto não cadastrado",VLOOKUP(A216,'Cadastro-Estoque'!A:J,2,FALSE)))</f>
        <v/>
      </c>
      <c r="H216" s="141" t="str">
        <f>IF(ISERROR(VLOOKUP(A216,'Cadastro-Estoque'!A:J,1,FALSE)),"",VLOOKUP(A216,'Cadastro-Estoque'!A:J,3,FALSE))</f>
        <v/>
      </c>
    </row>
    <row r="217" spans="5:8">
      <c r="E217" s="141" t="str">
        <f t="shared" si="3"/>
        <v/>
      </c>
      <c r="F217" s="141" t="str">
        <f>IF(ISBLANK(A217),"",IF(ISERROR(VLOOKUP(A217,'Cadastro-Estoque'!A:J,1,FALSE)),"Produto não cadastrado",VLOOKUP(A217,'Cadastro-Estoque'!A:J,4,FALSE)))</f>
        <v/>
      </c>
      <c r="G217" s="141" t="str">
        <f>IF(ISBLANK(A217),"",IF(ISERROR(VLOOKUP(A217,'Cadastro-Estoque'!A:J,1,FALSE)),"Produto não cadastrado",VLOOKUP(A217,'Cadastro-Estoque'!A:J,2,FALSE)))</f>
        <v/>
      </c>
      <c r="H217" s="141" t="str">
        <f>IF(ISERROR(VLOOKUP(A217,'Cadastro-Estoque'!A:J,1,FALSE)),"",VLOOKUP(A217,'Cadastro-Estoque'!A:J,3,FALSE))</f>
        <v/>
      </c>
    </row>
    <row r="218" spans="5:8">
      <c r="E218" s="141" t="str">
        <f t="shared" si="3"/>
        <v/>
      </c>
      <c r="F218" s="141" t="str">
        <f>IF(ISBLANK(A218),"",IF(ISERROR(VLOOKUP(A218,'Cadastro-Estoque'!A:J,1,FALSE)),"Produto não cadastrado",VLOOKUP(A218,'Cadastro-Estoque'!A:J,4,FALSE)))</f>
        <v/>
      </c>
      <c r="G218" s="141" t="str">
        <f>IF(ISBLANK(A218),"",IF(ISERROR(VLOOKUP(A218,'Cadastro-Estoque'!A:J,1,FALSE)),"Produto não cadastrado",VLOOKUP(A218,'Cadastro-Estoque'!A:J,2,FALSE)))</f>
        <v/>
      </c>
      <c r="H218" s="141" t="str">
        <f>IF(ISERROR(VLOOKUP(A218,'Cadastro-Estoque'!A:J,1,FALSE)),"",VLOOKUP(A218,'Cadastro-Estoque'!A:J,3,FALSE))</f>
        <v/>
      </c>
    </row>
    <row r="219" spans="5:8">
      <c r="E219" s="141" t="str">
        <f t="shared" si="3"/>
        <v/>
      </c>
      <c r="F219" s="141" t="str">
        <f>IF(ISBLANK(A219),"",IF(ISERROR(VLOOKUP(A219,'Cadastro-Estoque'!A:J,1,FALSE)),"Produto não cadastrado",VLOOKUP(A219,'Cadastro-Estoque'!A:J,4,FALSE)))</f>
        <v/>
      </c>
      <c r="G219" s="141" t="str">
        <f>IF(ISBLANK(A219),"",IF(ISERROR(VLOOKUP(A219,'Cadastro-Estoque'!A:J,1,FALSE)),"Produto não cadastrado",VLOOKUP(A219,'Cadastro-Estoque'!A:J,2,FALSE)))</f>
        <v/>
      </c>
      <c r="H219" s="141" t="str">
        <f>IF(ISERROR(VLOOKUP(A219,'Cadastro-Estoque'!A:J,1,FALSE)),"",VLOOKUP(A219,'Cadastro-Estoque'!A:J,3,FALSE))</f>
        <v/>
      </c>
    </row>
    <row r="220" spans="5:8">
      <c r="E220" s="141" t="str">
        <f t="shared" si="3"/>
        <v/>
      </c>
      <c r="F220" s="141" t="str">
        <f>IF(ISBLANK(A220),"",IF(ISERROR(VLOOKUP(A220,'Cadastro-Estoque'!A:J,1,FALSE)),"Produto não cadastrado",VLOOKUP(A220,'Cadastro-Estoque'!A:J,4,FALSE)))</f>
        <v/>
      </c>
      <c r="G220" s="141" t="str">
        <f>IF(ISBLANK(A220),"",IF(ISERROR(VLOOKUP(A220,'Cadastro-Estoque'!A:J,1,FALSE)),"Produto não cadastrado",VLOOKUP(A220,'Cadastro-Estoque'!A:J,2,FALSE)))</f>
        <v/>
      </c>
      <c r="H220" s="141" t="str">
        <f>IF(ISERROR(VLOOKUP(A220,'Cadastro-Estoque'!A:J,1,FALSE)),"",VLOOKUP(A220,'Cadastro-Estoque'!A:J,3,FALSE))</f>
        <v/>
      </c>
    </row>
    <row r="221" spans="5:8">
      <c r="E221" s="141" t="str">
        <f t="shared" si="3"/>
        <v/>
      </c>
      <c r="F221" s="141" t="str">
        <f>IF(ISBLANK(A221),"",IF(ISERROR(VLOOKUP(A221,'Cadastro-Estoque'!A:J,1,FALSE)),"Produto não cadastrado",VLOOKUP(A221,'Cadastro-Estoque'!A:J,4,FALSE)))</f>
        <v/>
      </c>
      <c r="G221" s="141" t="str">
        <f>IF(ISBLANK(A221),"",IF(ISERROR(VLOOKUP(A221,'Cadastro-Estoque'!A:J,1,FALSE)),"Produto não cadastrado",VLOOKUP(A221,'Cadastro-Estoque'!A:J,2,FALSE)))</f>
        <v/>
      </c>
      <c r="H221" s="141" t="str">
        <f>IF(ISERROR(VLOOKUP(A221,'Cadastro-Estoque'!A:J,1,FALSE)),"",VLOOKUP(A221,'Cadastro-Estoque'!A:J,3,FALSE))</f>
        <v/>
      </c>
    </row>
    <row r="222" spans="5:8">
      <c r="E222" s="141" t="str">
        <f t="shared" si="3"/>
        <v/>
      </c>
      <c r="F222" s="141" t="str">
        <f>IF(ISBLANK(A222),"",IF(ISERROR(VLOOKUP(A222,'Cadastro-Estoque'!A:J,1,FALSE)),"Produto não cadastrado",VLOOKUP(A222,'Cadastro-Estoque'!A:J,4,FALSE)))</f>
        <v/>
      </c>
      <c r="G222" s="141" t="str">
        <f>IF(ISBLANK(A222),"",IF(ISERROR(VLOOKUP(A222,'Cadastro-Estoque'!A:J,1,FALSE)),"Produto não cadastrado",VLOOKUP(A222,'Cadastro-Estoque'!A:J,2,FALSE)))</f>
        <v/>
      </c>
      <c r="H222" s="141" t="str">
        <f>IF(ISERROR(VLOOKUP(A222,'Cadastro-Estoque'!A:J,1,FALSE)),"",VLOOKUP(A222,'Cadastro-Estoque'!A:J,3,FALSE))</f>
        <v/>
      </c>
    </row>
    <row r="223" spans="5:8">
      <c r="E223" s="141" t="str">
        <f t="shared" si="3"/>
        <v/>
      </c>
      <c r="F223" s="141" t="str">
        <f>IF(ISBLANK(A223),"",IF(ISERROR(VLOOKUP(A223,'Cadastro-Estoque'!A:J,1,FALSE)),"Produto não cadastrado",VLOOKUP(A223,'Cadastro-Estoque'!A:J,4,FALSE)))</f>
        <v/>
      </c>
      <c r="G223" s="141" t="str">
        <f>IF(ISBLANK(A223),"",IF(ISERROR(VLOOKUP(A223,'Cadastro-Estoque'!A:J,1,FALSE)),"Produto não cadastrado",VLOOKUP(A223,'Cadastro-Estoque'!A:J,2,FALSE)))</f>
        <v/>
      </c>
      <c r="H223" s="141" t="str">
        <f>IF(ISERROR(VLOOKUP(A223,'Cadastro-Estoque'!A:J,1,FALSE)),"",VLOOKUP(A223,'Cadastro-Estoque'!A:J,3,FALSE))</f>
        <v/>
      </c>
    </row>
    <row r="224" spans="5:8">
      <c r="E224" s="141" t="str">
        <f t="shared" si="3"/>
        <v/>
      </c>
      <c r="F224" s="141" t="str">
        <f>IF(ISBLANK(A224),"",IF(ISERROR(VLOOKUP(A224,'Cadastro-Estoque'!A:J,1,FALSE)),"Produto não cadastrado",VLOOKUP(A224,'Cadastro-Estoque'!A:J,4,FALSE)))</f>
        <v/>
      </c>
      <c r="G224" s="141" t="str">
        <f>IF(ISBLANK(A224),"",IF(ISERROR(VLOOKUP(A224,'Cadastro-Estoque'!A:J,1,FALSE)),"Produto não cadastrado",VLOOKUP(A224,'Cadastro-Estoque'!A:J,2,FALSE)))</f>
        <v/>
      </c>
      <c r="H224" s="141" t="str">
        <f>IF(ISERROR(VLOOKUP(A224,'Cadastro-Estoque'!A:J,1,FALSE)),"",VLOOKUP(A224,'Cadastro-Estoque'!A:J,3,FALSE))</f>
        <v/>
      </c>
    </row>
    <row r="225" spans="5:8">
      <c r="E225" s="141" t="str">
        <f t="shared" si="3"/>
        <v/>
      </c>
      <c r="F225" s="141" t="str">
        <f>IF(ISBLANK(A225),"",IF(ISERROR(VLOOKUP(A225,'Cadastro-Estoque'!A:J,1,FALSE)),"Produto não cadastrado",VLOOKUP(A225,'Cadastro-Estoque'!A:J,4,FALSE)))</f>
        <v/>
      </c>
      <c r="G225" s="141" t="str">
        <f>IF(ISBLANK(A225),"",IF(ISERROR(VLOOKUP(A225,'Cadastro-Estoque'!A:J,1,FALSE)),"Produto não cadastrado",VLOOKUP(A225,'Cadastro-Estoque'!A:J,2,FALSE)))</f>
        <v/>
      </c>
      <c r="H225" s="141" t="str">
        <f>IF(ISERROR(VLOOKUP(A225,'Cadastro-Estoque'!A:J,1,FALSE)),"",VLOOKUP(A225,'Cadastro-Estoque'!A:J,3,FALSE))</f>
        <v/>
      </c>
    </row>
    <row r="226" spans="5:8">
      <c r="E226" s="141" t="str">
        <f t="shared" si="3"/>
        <v/>
      </c>
      <c r="F226" s="141" t="str">
        <f>IF(ISBLANK(A226),"",IF(ISERROR(VLOOKUP(A226,'Cadastro-Estoque'!A:J,1,FALSE)),"Produto não cadastrado",VLOOKUP(A226,'Cadastro-Estoque'!A:J,4,FALSE)))</f>
        <v/>
      </c>
      <c r="G226" s="141" t="str">
        <f>IF(ISBLANK(A226),"",IF(ISERROR(VLOOKUP(A226,'Cadastro-Estoque'!A:J,1,FALSE)),"Produto não cadastrado",VLOOKUP(A226,'Cadastro-Estoque'!A:J,2,FALSE)))</f>
        <v/>
      </c>
      <c r="H226" s="141" t="str">
        <f>IF(ISERROR(VLOOKUP(A226,'Cadastro-Estoque'!A:J,1,FALSE)),"",VLOOKUP(A226,'Cadastro-Estoque'!A:J,3,FALSE))</f>
        <v/>
      </c>
    </row>
    <row r="227" spans="5:8">
      <c r="E227" s="141" t="str">
        <f t="shared" si="3"/>
        <v/>
      </c>
      <c r="F227" s="141" t="str">
        <f>IF(ISBLANK(A227),"",IF(ISERROR(VLOOKUP(A227,'Cadastro-Estoque'!A:J,1,FALSE)),"Produto não cadastrado",VLOOKUP(A227,'Cadastro-Estoque'!A:J,4,FALSE)))</f>
        <v/>
      </c>
      <c r="G227" s="141" t="str">
        <f>IF(ISBLANK(A227),"",IF(ISERROR(VLOOKUP(A227,'Cadastro-Estoque'!A:J,1,FALSE)),"Produto não cadastrado",VLOOKUP(A227,'Cadastro-Estoque'!A:J,2,FALSE)))</f>
        <v/>
      </c>
      <c r="H227" s="141" t="str">
        <f>IF(ISERROR(VLOOKUP(A227,'Cadastro-Estoque'!A:J,1,FALSE)),"",VLOOKUP(A227,'Cadastro-Estoque'!A:J,3,FALSE))</f>
        <v/>
      </c>
    </row>
    <row r="228" spans="5:8">
      <c r="E228" s="141" t="str">
        <f t="shared" si="3"/>
        <v/>
      </c>
      <c r="F228" s="141" t="str">
        <f>IF(ISBLANK(A228),"",IF(ISERROR(VLOOKUP(A228,'Cadastro-Estoque'!A:J,1,FALSE)),"Produto não cadastrado",VLOOKUP(A228,'Cadastro-Estoque'!A:J,4,FALSE)))</f>
        <v/>
      </c>
      <c r="G228" s="141" t="str">
        <f>IF(ISBLANK(A228),"",IF(ISERROR(VLOOKUP(A228,'Cadastro-Estoque'!A:J,1,FALSE)),"Produto não cadastrado",VLOOKUP(A228,'Cadastro-Estoque'!A:J,2,FALSE)))</f>
        <v/>
      </c>
      <c r="H228" s="141" t="str">
        <f>IF(ISERROR(VLOOKUP(A228,'Cadastro-Estoque'!A:J,1,FALSE)),"",VLOOKUP(A228,'Cadastro-Estoque'!A:J,3,FALSE))</f>
        <v/>
      </c>
    </row>
    <row r="229" spans="5:8">
      <c r="E229" s="141" t="str">
        <f t="shared" si="3"/>
        <v/>
      </c>
      <c r="F229" s="141" t="str">
        <f>IF(ISBLANK(A229),"",IF(ISERROR(VLOOKUP(A229,'Cadastro-Estoque'!A:J,1,FALSE)),"Produto não cadastrado",VLOOKUP(A229,'Cadastro-Estoque'!A:J,4,FALSE)))</f>
        <v/>
      </c>
      <c r="G229" s="141" t="str">
        <f>IF(ISBLANK(A229),"",IF(ISERROR(VLOOKUP(A229,'Cadastro-Estoque'!A:J,1,FALSE)),"Produto não cadastrado",VLOOKUP(A229,'Cadastro-Estoque'!A:J,2,FALSE)))</f>
        <v/>
      </c>
      <c r="H229" s="141" t="str">
        <f>IF(ISERROR(VLOOKUP(A229,'Cadastro-Estoque'!A:J,1,FALSE)),"",VLOOKUP(A229,'Cadastro-Estoque'!A:J,3,FALSE))</f>
        <v/>
      </c>
    </row>
    <row r="230" spans="5:8">
      <c r="E230" s="141" t="str">
        <f t="shared" si="3"/>
        <v/>
      </c>
      <c r="F230" s="141" t="str">
        <f>IF(ISBLANK(A230),"",IF(ISERROR(VLOOKUP(A230,'Cadastro-Estoque'!A:J,1,FALSE)),"Produto não cadastrado",VLOOKUP(A230,'Cadastro-Estoque'!A:J,4,FALSE)))</f>
        <v/>
      </c>
      <c r="G230" s="141" t="str">
        <f>IF(ISBLANK(A230),"",IF(ISERROR(VLOOKUP(A230,'Cadastro-Estoque'!A:J,1,FALSE)),"Produto não cadastrado",VLOOKUP(A230,'Cadastro-Estoque'!A:J,2,FALSE)))</f>
        <v/>
      </c>
      <c r="H230" s="141" t="str">
        <f>IF(ISERROR(VLOOKUP(A230,'Cadastro-Estoque'!A:J,1,FALSE)),"",VLOOKUP(A230,'Cadastro-Estoque'!A:J,3,FALSE))</f>
        <v/>
      </c>
    </row>
    <row r="231" spans="5:8">
      <c r="E231" s="141" t="str">
        <f t="shared" si="3"/>
        <v/>
      </c>
      <c r="F231" s="141" t="str">
        <f>IF(ISBLANK(A231),"",IF(ISERROR(VLOOKUP(A231,'Cadastro-Estoque'!A:J,1,FALSE)),"Produto não cadastrado",VLOOKUP(A231,'Cadastro-Estoque'!A:J,4,FALSE)))</f>
        <v/>
      </c>
      <c r="G231" s="141" t="str">
        <f>IF(ISBLANK(A231),"",IF(ISERROR(VLOOKUP(A231,'Cadastro-Estoque'!A:J,1,FALSE)),"Produto não cadastrado",VLOOKUP(A231,'Cadastro-Estoque'!A:J,2,FALSE)))</f>
        <v/>
      </c>
      <c r="H231" s="141" t="str">
        <f>IF(ISERROR(VLOOKUP(A231,'Cadastro-Estoque'!A:J,1,FALSE)),"",VLOOKUP(A231,'Cadastro-Estoque'!A:J,3,FALSE))</f>
        <v/>
      </c>
    </row>
    <row r="232" spans="5:8">
      <c r="E232" s="141" t="str">
        <f t="shared" si="3"/>
        <v/>
      </c>
      <c r="F232" s="141" t="str">
        <f>IF(ISBLANK(A232),"",IF(ISERROR(VLOOKUP(A232,'Cadastro-Estoque'!A:J,1,FALSE)),"Produto não cadastrado",VLOOKUP(A232,'Cadastro-Estoque'!A:J,4,FALSE)))</f>
        <v/>
      </c>
      <c r="G232" s="141" t="str">
        <f>IF(ISBLANK(A232),"",IF(ISERROR(VLOOKUP(A232,'Cadastro-Estoque'!A:J,1,FALSE)),"Produto não cadastrado",VLOOKUP(A232,'Cadastro-Estoque'!A:J,2,FALSE)))</f>
        <v/>
      </c>
      <c r="H232" s="141" t="str">
        <f>IF(ISERROR(VLOOKUP(A232,'Cadastro-Estoque'!A:J,1,FALSE)),"",VLOOKUP(A232,'Cadastro-Estoque'!A:J,3,FALSE))</f>
        <v/>
      </c>
    </row>
    <row r="233" spans="5:8">
      <c r="E233" s="141" t="str">
        <f t="shared" si="3"/>
        <v/>
      </c>
      <c r="F233" s="141" t="str">
        <f>IF(ISBLANK(A233),"",IF(ISERROR(VLOOKUP(A233,'Cadastro-Estoque'!A:J,1,FALSE)),"Produto não cadastrado",VLOOKUP(A233,'Cadastro-Estoque'!A:J,4,FALSE)))</f>
        <v/>
      </c>
      <c r="G233" s="141" t="str">
        <f>IF(ISBLANK(A233),"",IF(ISERROR(VLOOKUP(A233,'Cadastro-Estoque'!A:J,1,FALSE)),"Produto não cadastrado",VLOOKUP(A233,'Cadastro-Estoque'!A:J,2,FALSE)))</f>
        <v/>
      </c>
      <c r="H233" s="141" t="str">
        <f>IF(ISERROR(VLOOKUP(A233,'Cadastro-Estoque'!A:J,1,FALSE)),"",VLOOKUP(A233,'Cadastro-Estoque'!A:J,3,FALSE))</f>
        <v/>
      </c>
    </row>
    <row r="234" spans="5:8">
      <c r="E234" s="141" t="str">
        <f t="shared" si="3"/>
        <v/>
      </c>
      <c r="F234" s="141" t="str">
        <f>IF(ISBLANK(A234),"",IF(ISERROR(VLOOKUP(A234,'Cadastro-Estoque'!A:J,1,FALSE)),"Produto não cadastrado",VLOOKUP(A234,'Cadastro-Estoque'!A:J,4,FALSE)))</f>
        <v/>
      </c>
      <c r="G234" s="141" t="str">
        <f>IF(ISBLANK(A234),"",IF(ISERROR(VLOOKUP(A234,'Cadastro-Estoque'!A:J,1,FALSE)),"Produto não cadastrado",VLOOKUP(A234,'Cadastro-Estoque'!A:J,2,FALSE)))</f>
        <v/>
      </c>
      <c r="H234" s="141" t="str">
        <f>IF(ISERROR(VLOOKUP(A234,'Cadastro-Estoque'!A:J,1,FALSE)),"",VLOOKUP(A234,'Cadastro-Estoque'!A:J,3,FALSE))</f>
        <v/>
      </c>
    </row>
    <row r="235" spans="5:8">
      <c r="E235" s="141" t="str">
        <f t="shared" si="3"/>
        <v/>
      </c>
      <c r="F235" s="141" t="str">
        <f>IF(ISBLANK(A235),"",IF(ISERROR(VLOOKUP(A235,'Cadastro-Estoque'!A:J,1,FALSE)),"Produto não cadastrado",VLOOKUP(A235,'Cadastro-Estoque'!A:J,4,FALSE)))</f>
        <v/>
      </c>
      <c r="G235" s="141" t="str">
        <f>IF(ISBLANK(A235),"",IF(ISERROR(VLOOKUP(A235,'Cadastro-Estoque'!A:J,1,FALSE)),"Produto não cadastrado",VLOOKUP(A235,'Cadastro-Estoque'!A:J,2,FALSE)))</f>
        <v/>
      </c>
      <c r="H235" s="141" t="str">
        <f>IF(ISERROR(VLOOKUP(A235,'Cadastro-Estoque'!A:J,1,FALSE)),"",VLOOKUP(A235,'Cadastro-Estoque'!A:J,3,FALSE))</f>
        <v/>
      </c>
    </row>
    <row r="236" spans="5:8">
      <c r="E236" s="141" t="str">
        <f t="shared" si="3"/>
        <v/>
      </c>
      <c r="F236" s="141" t="str">
        <f>IF(ISBLANK(A236),"",IF(ISERROR(VLOOKUP(A236,'Cadastro-Estoque'!A:J,1,FALSE)),"Produto não cadastrado",VLOOKUP(A236,'Cadastro-Estoque'!A:J,4,FALSE)))</f>
        <v/>
      </c>
      <c r="G236" s="141" t="str">
        <f>IF(ISBLANK(A236),"",IF(ISERROR(VLOOKUP(A236,'Cadastro-Estoque'!A:J,1,FALSE)),"Produto não cadastrado",VLOOKUP(A236,'Cadastro-Estoque'!A:J,2,FALSE)))</f>
        <v/>
      </c>
      <c r="H236" s="141" t="str">
        <f>IF(ISERROR(VLOOKUP(A236,'Cadastro-Estoque'!A:J,1,FALSE)),"",VLOOKUP(A236,'Cadastro-Estoque'!A:J,3,FALSE))</f>
        <v/>
      </c>
    </row>
    <row r="237" spans="5:8">
      <c r="E237" s="141" t="str">
        <f t="shared" si="3"/>
        <v/>
      </c>
      <c r="F237" s="141" t="str">
        <f>IF(ISBLANK(A237),"",IF(ISERROR(VLOOKUP(A237,'Cadastro-Estoque'!A:J,1,FALSE)),"Produto não cadastrado",VLOOKUP(A237,'Cadastro-Estoque'!A:J,4,FALSE)))</f>
        <v/>
      </c>
      <c r="G237" s="141" t="str">
        <f>IF(ISBLANK(A237),"",IF(ISERROR(VLOOKUP(A237,'Cadastro-Estoque'!A:J,1,FALSE)),"Produto não cadastrado",VLOOKUP(A237,'Cadastro-Estoque'!A:J,2,FALSE)))</f>
        <v/>
      </c>
      <c r="H237" s="141" t="str">
        <f>IF(ISERROR(VLOOKUP(A237,'Cadastro-Estoque'!A:J,1,FALSE)),"",VLOOKUP(A237,'Cadastro-Estoque'!A:J,3,FALSE))</f>
        <v/>
      </c>
    </row>
    <row r="238" spans="5:8">
      <c r="E238" s="141" t="str">
        <f t="shared" si="3"/>
        <v/>
      </c>
      <c r="F238" s="141" t="str">
        <f>IF(ISBLANK(A238),"",IF(ISERROR(VLOOKUP(A238,'Cadastro-Estoque'!A:J,1,FALSE)),"Produto não cadastrado",VLOOKUP(A238,'Cadastro-Estoque'!A:J,4,FALSE)))</f>
        <v/>
      </c>
      <c r="G238" s="141" t="str">
        <f>IF(ISBLANK(A238),"",IF(ISERROR(VLOOKUP(A238,'Cadastro-Estoque'!A:J,1,FALSE)),"Produto não cadastrado",VLOOKUP(A238,'Cadastro-Estoque'!A:J,2,FALSE)))</f>
        <v/>
      </c>
      <c r="H238" s="141" t="str">
        <f>IF(ISERROR(VLOOKUP(A238,'Cadastro-Estoque'!A:J,1,FALSE)),"",VLOOKUP(A238,'Cadastro-Estoque'!A:J,3,FALSE))</f>
        <v/>
      </c>
    </row>
    <row r="239" spans="5:8">
      <c r="E239" s="141" t="str">
        <f t="shared" si="3"/>
        <v/>
      </c>
      <c r="F239" s="141" t="str">
        <f>IF(ISBLANK(A239),"",IF(ISERROR(VLOOKUP(A239,'Cadastro-Estoque'!A:J,1,FALSE)),"Produto não cadastrado",VLOOKUP(A239,'Cadastro-Estoque'!A:J,4,FALSE)))</f>
        <v/>
      </c>
      <c r="G239" s="141" t="str">
        <f>IF(ISBLANK(A239),"",IF(ISERROR(VLOOKUP(A239,'Cadastro-Estoque'!A:J,1,FALSE)),"Produto não cadastrado",VLOOKUP(A239,'Cadastro-Estoque'!A:J,2,FALSE)))</f>
        <v/>
      </c>
      <c r="H239" s="141" t="str">
        <f>IF(ISERROR(VLOOKUP(A239,'Cadastro-Estoque'!A:J,1,FALSE)),"",VLOOKUP(A239,'Cadastro-Estoque'!A:J,3,FALSE))</f>
        <v/>
      </c>
    </row>
    <row r="240" spans="5:8">
      <c r="E240" s="141" t="str">
        <f t="shared" si="3"/>
        <v/>
      </c>
      <c r="F240" s="141" t="str">
        <f>IF(ISBLANK(A240),"",IF(ISERROR(VLOOKUP(A240,'Cadastro-Estoque'!A:J,1,FALSE)),"Produto não cadastrado",VLOOKUP(A240,'Cadastro-Estoque'!A:J,4,FALSE)))</f>
        <v/>
      </c>
      <c r="G240" s="141" t="str">
        <f>IF(ISBLANK(A240),"",IF(ISERROR(VLOOKUP(A240,'Cadastro-Estoque'!A:J,1,FALSE)),"Produto não cadastrado",VLOOKUP(A240,'Cadastro-Estoque'!A:J,2,FALSE)))</f>
        <v/>
      </c>
      <c r="H240" s="141" t="str">
        <f>IF(ISERROR(VLOOKUP(A240,'Cadastro-Estoque'!A:J,1,FALSE)),"",VLOOKUP(A240,'Cadastro-Estoque'!A:J,3,FALSE))</f>
        <v/>
      </c>
    </row>
    <row r="241" spans="5:8">
      <c r="E241" s="141" t="str">
        <f t="shared" si="3"/>
        <v/>
      </c>
      <c r="F241" s="141" t="str">
        <f>IF(ISBLANK(A241),"",IF(ISERROR(VLOOKUP(A241,'Cadastro-Estoque'!A:J,1,FALSE)),"Produto não cadastrado",VLOOKUP(A241,'Cadastro-Estoque'!A:J,4,FALSE)))</f>
        <v/>
      </c>
      <c r="G241" s="141" t="str">
        <f>IF(ISBLANK(A241),"",IF(ISERROR(VLOOKUP(A241,'Cadastro-Estoque'!A:J,1,FALSE)),"Produto não cadastrado",VLOOKUP(A241,'Cadastro-Estoque'!A:J,2,FALSE)))</f>
        <v/>
      </c>
      <c r="H241" s="141" t="str">
        <f>IF(ISERROR(VLOOKUP(A241,'Cadastro-Estoque'!A:J,1,FALSE)),"",VLOOKUP(A241,'Cadastro-Estoque'!A:J,3,FALSE))</f>
        <v/>
      </c>
    </row>
    <row r="242" spans="5:8">
      <c r="E242" s="141" t="str">
        <f t="shared" si="3"/>
        <v/>
      </c>
      <c r="F242" s="141" t="str">
        <f>IF(ISBLANK(A242),"",IF(ISERROR(VLOOKUP(A242,'Cadastro-Estoque'!A:J,1,FALSE)),"Produto não cadastrado",VLOOKUP(A242,'Cadastro-Estoque'!A:J,4,FALSE)))</f>
        <v/>
      </c>
      <c r="G242" s="141" t="str">
        <f>IF(ISBLANK(A242),"",IF(ISERROR(VLOOKUP(A242,'Cadastro-Estoque'!A:J,1,FALSE)),"Produto não cadastrado",VLOOKUP(A242,'Cadastro-Estoque'!A:J,2,FALSE)))</f>
        <v/>
      </c>
      <c r="H242" s="141" t="str">
        <f>IF(ISERROR(VLOOKUP(A242,'Cadastro-Estoque'!A:J,1,FALSE)),"",VLOOKUP(A242,'Cadastro-Estoque'!A:J,3,FALSE))</f>
        <v/>
      </c>
    </row>
    <row r="243" spans="5:8">
      <c r="E243" s="141" t="str">
        <f t="shared" si="3"/>
        <v/>
      </c>
      <c r="F243" s="141" t="str">
        <f>IF(ISBLANK(A243),"",IF(ISERROR(VLOOKUP(A243,'Cadastro-Estoque'!A:J,1,FALSE)),"Produto não cadastrado",VLOOKUP(A243,'Cadastro-Estoque'!A:J,4,FALSE)))</f>
        <v/>
      </c>
      <c r="G243" s="141" t="str">
        <f>IF(ISBLANK(A243),"",IF(ISERROR(VLOOKUP(A243,'Cadastro-Estoque'!A:J,1,FALSE)),"Produto não cadastrado",VLOOKUP(A243,'Cadastro-Estoque'!A:J,2,FALSE)))</f>
        <v/>
      </c>
      <c r="H243" s="141" t="str">
        <f>IF(ISERROR(VLOOKUP(A243,'Cadastro-Estoque'!A:J,1,FALSE)),"",VLOOKUP(A243,'Cadastro-Estoque'!A:J,3,FALSE))</f>
        <v/>
      </c>
    </row>
    <row r="244" spans="5:8">
      <c r="E244" s="141" t="str">
        <f t="shared" si="3"/>
        <v/>
      </c>
      <c r="F244" s="141" t="str">
        <f>IF(ISBLANK(A244),"",IF(ISERROR(VLOOKUP(A244,'Cadastro-Estoque'!A:J,1,FALSE)),"Produto não cadastrado",VLOOKUP(A244,'Cadastro-Estoque'!A:J,4,FALSE)))</f>
        <v/>
      </c>
      <c r="G244" s="141" t="str">
        <f>IF(ISBLANK(A244),"",IF(ISERROR(VLOOKUP(A244,'Cadastro-Estoque'!A:J,1,FALSE)),"Produto não cadastrado",VLOOKUP(A244,'Cadastro-Estoque'!A:J,2,FALSE)))</f>
        <v/>
      </c>
      <c r="H244" s="141" t="str">
        <f>IF(ISERROR(VLOOKUP(A244,'Cadastro-Estoque'!A:J,1,FALSE)),"",VLOOKUP(A244,'Cadastro-Estoque'!A:J,3,FALSE))</f>
        <v/>
      </c>
    </row>
    <row r="245" spans="5:8">
      <c r="E245" s="141" t="str">
        <f t="shared" si="3"/>
        <v/>
      </c>
      <c r="F245" s="141" t="str">
        <f>IF(ISBLANK(A245),"",IF(ISERROR(VLOOKUP(A245,'Cadastro-Estoque'!A:J,1,FALSE)),"Produto não cadastrado",VLOOKUP(A245,'Cadastro-Estoque'!A:J,4,FALSE)))</f>
        <v/>
      </c>
      <c r="G245" s="141" t="str">
        <f>IF(ISBLANK(A245),"",IF(ISERROR(VLOOKUP(A245,'Cadastro-Estoque'!A:J,1,FALSE)),"Produto não cadastrado",VLOOKUP(A245,'Cadastro-Estoque'!A:J,2,FALSE)))</f>
        <v/>
      </c>
      <c r="H245" s="141" t="str">
        <f>IF(ISERROR(VLOOKUP(A245,'Cadastro-Estoque'!A:J,1,FALSE)),"",VLOOKUP(A245,'Cadastro-Estoque'!A:J,3,FALSE))</f>
        <v/>
      </c>
    </row>
    <row r="246" spans="5:8">
      <c r="E246" s="141" t="str">
        <f t="shared" si="3"/>
        <v/>
      </c>
      <c r="F246" s="141" t="str">
        <f>IF(ISBLANK(A246),"",IF(ISERROR(VLOOKUP(A246,'Cadastro-Estoque'!A:J,1,FALSE)),"Produto não cadastrado",VLOOKUP(A246,'Cadastro-Estoque'!A:J,4,FALSE)))</f>
        <v/>
      </c>
      <c r="G246" s="141" t="str">
        <f>IF(ISBLANK(A246),"",IF(ISERROR(VLOOKUP(A246,'Cadastro-Estoque'!A:J,1,FALSE)),"Produto não cadastrado",VLOOKUP(A246,'Cadastro-Estoque'!A:J,2,FALSE)))</f>
        <v/>
      </c>
      <c r="H246" s="141" t="str">
        <f>IF(ISERROR(VLOOKUP(A246,'Cadastro-Estoque'!A:J,1,FALSE)),"",VLOOKUP(A246,'Cadastro-Estoque'!A:J,3,FALSE))</f>
        <v/>
      </c>
    </row>
    <row r="247" spans="5:8">
      <c r="E247" s="141" t="str">
        <f t="shared" si="3"/>
        <v/>
      </c>
      <c r="F247" s="141" t="str">
        <f>IF(ISBLANK(A247),"",IF(ISERROR(VLOOKUP(A247,'Cadastro-Estoque'!A:J,1,FALSE)),"Produto não cadastrado",VLOOKUP(A247,'Cadastro-Estoque'!A:J,4,FALSE)))</f>
        <v/>
      </c>
      <c r="G247" s="141" t="str">
        <f>IF(ISBLANK(A247),"",IF(ISERROR(VLOOKUP(A247,'Cadastro-Estoque'!A:J,1,FALSE)),"Produto não cadastrado",VLOOKUP(A247,'Cadastro-Estoque'!A:J,2,FALSE)))</f>
        <v/>
      </c>
      <c r="H247" s="141" t="str">
        <f>IF(ISERROR(VLOOKUP(A247,'Cadastro-Estoque'!A:J,1,FALSE)),"",VLOOKUP(A247,'Cadastro-Estoque'!A:J,3,FALSE))</f>
        <v/>
      </c>
    </row>
    <row r="248" spans="5:8">
      <c r="E248" s="141" t="str">
        <f t="shared" si="3"/>
        <v/>
      </c>
      <c r="F248" s="141" t="str">
        <f>IF(ISBLANK(A248),"",IF(ISERROR(VLOOKUP(A248,'Cadastro-Estoque'!A:J,1,FALSE)),"Produto não cadastrado",VLOOKUP(A248,'Cadastro-Estoque'!A:J,4,FALSE)))</f>
        <v/>
      </c>
      <c r="G248" s="141" t="str">
        <f>IF(ISBLANK(A248),"",IF(ISERROR(VLOOKUP(A248,'Cadastro-Estoque'!A:J,1,FALSE)),"Produto não cadastrado",VLOOKUP(A248,'Cadastro-Estoque'!A:J,2,FALSE)))</f>
        <v/>
      </c>
      <c r="H248" s="141" t="str">
        <f>IF(ISERROR(VLOOKUP(A248,'Cadastro-Estoque'!A:J,1,FALSE)),"",VLOOKUP(A248,'Cadastro-Estoque'!A:J,3,FALSE))</f>
        <v/>
      </c>
    </row>
    <row r="249" spans="5:8">
      <c r="E249" s="141" t="str">
        <f t="shared" si="3"/>
        <v/>
      </c>
      <c r="F249" s="141" t="str">
        <f>IF(ISBLANK(A249),"",IF(ISERROR(VLOOKUP(A249,'Cadastro-Estoque'!A:J,1,FALSE)),"Produto não cadastrado",VLOOKUP(A249,'Cadastro-Estoque'!A:J,4,FALSE)))</f>
        <v/>
      </c>
      <c r="G249" s="141" t="str">
        <f>IF(ISBLANK(A249),"",IF(ISERROR(VLOOKUP(A249,'Cadastro-Estoque'!A:J,1,FALSE)),"Produto não cadastrado",VLOOKUP(A249,'Cadastro-Estoque'!A:J,2,FALSE)))</f>
        <v/>
      </c>
      <c r="H249" s="141" t="str">
        <f>IF(ISERROR(VLOOKUP(A249,'Cadastro-Estoque'!A:J,1,FALSE)),"",VLOOKUP(A249,'Cadastro-Estoque'!A:J,3,FALSE))</f>
        <v/>
      </c>
    </row>
    <row r="250" spans="5:8">
      <c r="E250" s="141" t="str">
        <f t="shared" si="3"/>
        <v/>
      </c>
      <c r="F250" s="141" t="str">
        <f>IF(ISBLANK(A250),"",IF(ISERROR(VLOOKUP(A250,'Cadastro-Estoque'!A:J,1,FALSE)),"Produto não cadastrado",VLOOKUP(A250,'Cadastro-Estoque'!A:J,4,FALSE)))</f>
        <v/>
      </c>
      <c r="G250" s="141" t="str">
        <f>IF(ISBLANK(A250),"",IF(ISERROR(VLOOKUP(A250,'Cadastro-Estoque'!A:J,1,FALSE)),"Produto não cadastrado",VLOOKUP(A250,'Cadastro-Estoque'!A:J,2,FALSE)))</f>
        <v/>
      </c>
      <c r="H250" s="141" t="str">
        <f>IF(ISERROR(VLOOKUP(A250,'Cadastro-Estoque'!A:J,1,FALSE)),"",VLOOKUP(A250,'Cadastro-Estoque'!A:J,3,FALSE))</f>
        <v/>
      </c>
    </row>
    <row r="251" spans="5:8">
      <c r="E251" s="141" t="str">
        <f t="shared" si="3"/>
        <v/>
      </c>
      <c r="F251" s="141" t="str">
        <f>IF(ISBLANK(A251),"",IF(ISERROR(VLOOKUP(A251,'Cadastro-Estoque'!A:J,1,FALSE)),"Produto não cadastrado",VLOOKUP(A251,'Cadastro-Estoque'!A:J,4,FALSE)))</f>
        <v/>
      </c>
      <c r="G251" s="141" t="str">
        <f>IF(ISBLANK(A251),"",IF(ISERROR(VLOOKUP(A251,'Cadastro-Estoque'!A:J,1,FALSE)),"Produto não cadastrado",VLOOKUP(A251,'Cadastro-Estoque'!A:J,2,FALSE)))</f>
        <v/>
      </c>
      <c r="H251" s="141" t="str">
        <f>IF(ISERROR(VLOOKUP(A251,'Cadastro-Estoque'!A:J,1,FALSE)),"",VLOOKUP(A251,'Cadastro-Estoque'!A:J,3,FALSE))</f>
        <v/>
      </c>
    </row>
    <row r="252" spans="5:8">
      <c r="E252" s="141" t="str">
        <f t="shared" si="3"/>
        <v/>
      </c>
      <c r="F252" s="141" t="str">
        <f>IF(ISBLANK(A252),"",IF(ISERROR(VLOOKUP(A252,'Cadastro-Estoque'!A:J,1,FALSE)),"Produto não cadastrado",VLOOKUP(A252,'Cadastro-Estoque'!A:J,4,FALSE)))</f>
        <v/>
      </c>
      <c r="G252" s="141" t="str">
        <f>IF(ISBLANK(A252),"",IF(ISERROR(VLOOKUP(A252,'Cadastro-Estoque'!A:J,1,FALSE)),"Produto não cadastrado",VLOOKUP(A252,'Cadastro-Estoque'!A:J,2,FALSE)))</f>
        <v/>
      </c>
      <c r="H252" s="141" t="str">
        <f>IF(ISERROR(VLOOKUP(A252,'Cadastro-Estoque'!A:J,1,FALSE)),"",VLOOKUP(A252,'Cadastro-Estoque'!A:J,3,FALSE))</f>
        <v/>
      </c>
    </row>
    <row r="253" spans="5:8">
      <c r="E253" s="141" t="str">
        <f t="shared" si="3"/>
        <v/>
      </c>
      <c r="F253" s="141" t="str">
        <f>IF(ISBLANK(A253),"",IF(ISERROR(VLOOKUP(A253,'Cadastro-Estoque'!A:J,1,FALSE)),"Produto não cadastrado",VLOOKUP(A253,'Cadastro-Estoque'!A:J,4,FALSE)))</f>
        <v/>
      </c>
      <c r="G253" s="141" t="str">
        <f>IF(ISBLANK(A253),"",IF(ISERROR(VLOOKUP(A253,'Cadastro-Estoque'!A:J,1,FALSE)),"Produto não cadastrado",VLOOKUP(A253,'Cadastro-Estoque'!A:J,2,FALSE)))</f>
        <v/>
      </c>
      <c r="H253" s="141" t="str">
        <f>IF(ISERROR(VLOOKUP(A253,'Cadastro-Estoque'!A:J,1,FALSE)),"",VLOOKUP(A253,'Cadastro-Estoque'!A:J,3,FALSE))</f>
        <v/>
      </c>
    </row>
    <row r="254" spans="5:8">
      <c r="E254" s="141" t="str">
        <f t="shared" si="3"/>
        <v/>
      </c>
      <c r="F254" s="141" t="str">
        <f>IF(ISBLANK(A254),"",IF(ISERROR(VLOOKUP(A254,'Cadastro-Estoque'!A:J,1,FALSE)),"Produto não cadastrado",VLOOKUP(A254,'Cadastro-Estoque'!A:J,4,FALSE)))</f>
        <v/>
      </c>
      <c r="G254" s="141" t="str">
        <f>IF(ISBLANK(A254),"",IF(ISERROR(VLOOKUP(A254,'Cadastro-Estoque'!A:J,1,FALSE)),"Produto não cadastrado",VLOOKUP(A254,'Cadastro-Estoque'!A:J,2,FALSE)))</f>
        <v/>
      </c>
      <c r="H254" s="141" t="str">
        <f>IF(ISERROR(VLOOKUP(A254,'Cadastro-Estoque'!A:J,1,FALSE)),"",VLOOKUP(A254,'Cadastro-Estoque'!A:J,3,FALSE))</f>
        <v/>
      </c>
    </row>
    <row r="255" spans="5:8">
      <c r="E255" s="141" t="str">
        <f t="shared" si="3"/>
        <v/>
      </c>
      <c r="F255" s="141" t="str">
        <f>IF(ISBLANK(A255),"",IF(ISERROR(VLOOKUP(A255,'Cadastro-Estoque'!A:J,1,FALSE)),"Produto não cadastrado",VLOOKUP(A255,'Cadastro-Estoque'!A:J,4,FALSE)))</f>
        <v/>
      </c>
      <c r="G255" s="141" t="str">
        <f>IF(ISBLANK(A255),"",IF(ISERROR(VLOOKUP(A255,'Cadastro-Estoque'!A:J,1,FALSE)),"Produto não cadastrado",VLOOKUP(A255,'Cadastro-Estoque'!A:J,2,FALSE)))</f>
        <v/>
      </c>
      <c r="H255" s="141" t="str">
        <f>IF(ISERROR(VLOOKUP(A255,'Cadastro-Estoque'!A:J,1,FALSE)),"",VLOOKUP(A255,'Cadastro-Estoque'!A:J,3,FALSE))</f>
        <v/>
      </c>
    </row>
    <row r="256" spans="5:8">
      <c r="E256" s="141" t="str">
        <f t="shared" si="3"/>
        <v/>
      </c>
      <c r="F256" s="141" t="str">
        <f>IF(ISBLANK(A256),"",IF(ISERROR(VLOOKUP(A256,'Cadastro-Estoque'!A:J,1,FALSE)),"Produto não cadastrado",VLOOKUP(A256,'Cadastro-Estoque'!A:J,4,FALSE)))</f>
        <v/>
      </c>
      <c r="G256" s="141" t="str">
        <f>IF(ISBLANK(A256),"",IF(ISERROR(VLOOKUP(A256,'Cadastro-Estoque'!A:J,1,FALSE)),"Produto não cadastrado",VLOOKUP(A256,'Cadastro-Estoque'!A:J,2,FALSE)))</f>
        <v/>
      </c>
      <c r="H256" s="141" t="str">
        <f>IF(ISERROR(VLOOKUP(A256,'Cadastro-Estoque'!A:J,1,FALSE)),"",VLOOKUP(A256,'Cadastro-Estoque'!A:J,3,FALSE))</f>
        <v/>
      </c>
    </row>
    <row r="257" spans="5:8">
      <c r="E257" s="141" t="str">
        <f t="shared" si="3"/>
        <v/>
      </c>
      <c r="F257" s="141" t="str">
        <f>IF(ISBLANK(A257),"",IF(ISERROR(VLOOKUP(A257,'Cadastro-Estoque'!A:J,1,FALSE)),"Produto não cadastrado",VLOOKUP(A257,'Cadastro-Estoque'!A:J,4,FALSE)))</f>
        <v/>
      </c>
      <c r="G257" s="141" t="str">
        <f>IF(ISBLANK(A257),"",IF(ISERROR(VLOOKUP(A257,'Cadastro-Estoque'!A:J,1,FALSE)),"Produto não cadastrado",VLOOKUP(A257,'Cadastro-Estoque'!A:J,2,FALSE)))</f>
        <v/>
      </c>
      <c r="H257" s="141" t="str">
        <f>IF(ISERROR(VLOOKUP(A257,'Cadastro-Estoque'!A:J,1,FALSE)),"",VLOOKUP(A257,'Cadastro-Estoque'!A:J,3,FALSE))</f>
        <v/>
      </c>
    </row>
    <row r="258" spans="5:8">
      <c r="E258" s="141" t="str">
        <f t="shared" si="3"/>
        <v/>
      </c>
      <c r="F258" s="141" t="str">
        <f>IF(ISBLANK(A258),"",IF(ISERROR(VLOOKUP(A258,'Cadastro-Estoque'!A:J,1,FALSE)),"Produto não cadastrado",VLOOKUP(A258,'Cadastro-Estoque'!A:J,4,FALSE)))</f>
        <v/>
      </c>
      <c r="G258" s="141" t="str">
        <f>IF(ISBLANK(A258),"",IF(ISERROR(VLOOKUP(A258,'Cadastro-Estoque'!A:J,1,FALSE)),"Produto não cadastrado",VLOOKUP(A258,'Cadastro-Estoque'!A:J,2,FALSE)))</f>
        <v/>
      </c>
      <c r="H258" s="141" t="str">
        <f>IF(ISERROR(VLOOKUP(A258,'Cadastro-Estoque'!A:J,1,FALSE)),"",VLOOKUP(A258,'Cadastro-Estoque'!A:J,3,FALSE))</f>
        <v/>
      </c>
    </row>
    <row r="259" spans="5:8">
      <c r="E259" s="141" t="str">
        <f t="shared" si="3"/>
        <v/>
      </c>
      <c r="F259" s="141" t="str">
        <f>IF(ISBLANK(A259),"",IF(ISERROR(VLOOKUP(A259,'Cadastro-Estoque'!A:J,1,FALSE)),"Produto não cadastrado",VLOOKUP(A259,'Cadastro-Estoque'!A:J,4,FALSE)))</f>
        <v/>
      </c>
      <c r="G259" s="141" t="str">
        <f>IF(ISBLANK(A259),"",IF(ISERROR(VLOOKUP(A259,'Cadastro-Estoque'!A:J,1,FALSE)),"Produto não cadastrado",VLOOKUP(A259,'Cadastro-Estoque'!A:J,2,FALSE)))</f>
        <v/>
      </c>
      <c r="H259" s="141" t="str">
        <f>IF(ISERROR(VLOOKUP(A259,'Cadastro-Estoque'!A:J,1,FALSE)),"",VLOOKUP(A259,'Cadastro-Estoque'!A:J,3,FALSE))</f>
        <v/>
      </c>
    </row>
    <row r="260" spans="5:8">
      <c r="E260" s="141" t="str">
        <f t="shared" ref="E260:E323" si="4">IF(ISBLANK(A260),"",C260*D260)</f>
        <v/>
      </c>
      <c r="F260" s="141" t="str">
        <f>IF(ISBLANK(A260),"",IF(ISERROR(VLOOKUP(A260,'Cadastro-Estoque'!A:J,1,FALSE)),"Produto não cadastrado",VLOOKUP(A260,'Cadastro-Estoque'!A:J,4,FALSE)))</f>
        <v/>
      </c>
      <c r="G260" s="141" t="str">
        <f>IF(ISBLANK(A260),"",IF(ISERROR(VLOOKUP(A260,'Cadastro-Estoque'!A:J,1,FALSE)),"Produto não cadastrado",VLOOKUP(A260,'Cadastro-Estoque'!A:J,2,FALSE)))</f>
        <v/>
      </c>
      <c r="H260" s="141" t="str">
        <f>IF(ISERROR(VLOOKUP(A260,'Cadastro-Estoque'!A:J,1,FALSE)),"",VLOOKUP(A260,'Cadastro-Estoque'!A:J,3,FALSE))</f>
        <v/>
      </c>
    </row>
    <row r="261" spans="5:8">
      <c r="E261" s="141" t="str">
        <f t="shared" si="4"/>
        <v/>
      </c>
      <c r="F261" s="141" t="str">
        <f>IF(ISBLANK(A261),"",IF(ISERROR(VLOOKUP(A261,'Cadastro-Estoque'!A:J,1,FALSE)),"Produto não cadastrado",VLOOKUP(A261,'Cadastro-Estoque'!A:J,4,FALSE)))</f>
        <v/>
      </c>
      <c r="G261" s="141" t="str">
        <f>IF(ISBLANK(A261),"",IF(ISERROR(VLOOKUP(A261,'Cadastro-Estoque'!A:J,1,FALSE)),"Produto não cadastrado",VLOOKUP(A261,'Cadastro-Estoque'!A:J,2,FALSE)))</f>
        <v/>
      </c>
      <c r="H261" s="141" t="str">
        <f>IF(ISERROR(VLOOKUP(A261,'Cadastro-Estoque'!A:J,1,FALSE)),"",VLOOKUP(A261,'Cadastro-Estoque'!A:J,3,FALSE))</f>
        <v/>
      </c>
    </row>
    <row r="262" spans="5:8">
      <c r="E262" s="141" t="str">
        <f t="shared" si="4"/>
        <v/>
      </c>
      <c r="F262" s="141" t="str">
        <f>IF(ISBLANK(A262),"",IF(ISERROR(VLOOKUP(A262,'Cadastro-Estoque'!A:J,1,FALSE)),"Produto não cadastrado",VLOOKUP(A262,'Cadastro-Estoque'!A:J,4,FALSE)))</f>
        <v/>
      </c>
      <c r="G262" s="141" t="str">
        <f>IF(ISBLANK(A262),"",IF(ISERROR(VLOOKUP(A262,'Cadastro-Estoque'!A:J,1,FALSE)),"Produto não cadastrado",VLOOKUP(A262,'Cadastro-Estoque'!A:J,2,FALSE)))</f>
        <v/>
      </c>
      <c r="H262" s="141" t="str">
        <f>IF(ISERROR(VLOOKUP(A262,'Cadastro-Estoque'!A:J,1,FALSE)),"",VLOOKUP(A262,'Cadastro-Estoque'!A:J,3,FALSE))</f>
        <v/>
      </c>
    </row>
    <row r="263" spans="5:8">
      <c r="E263" s="141" t="str">
        <f t="shared" si="4"/>
        <v/>
      </c>
      <c r="F263" s="141" t="str">
        <f>IF(ISBLANK(A263),"",IF(ISERROR(VLOOKUP(A263,'Cadastro-Estoque'!A:J,1,FALSE)),"Produto não cadastrado",VLOOKUP(A263,'Cadastro-Estoque'!A:J,4,FALSE)))</f>
        <v/>
      </c>
      <c r="G263" s="141" t="str">
        <f>IF(ISBLANK(A263),"",IF(ISERROR(VLOOKUP(A263,'Cadastro-Estoque'!A:J,1,FALSE)),"Produto não cadastrado",VLOOKUP(A263,'Cadastro-Estoque'!A:J,2,FALSE)))</f>
        <v/>
      </c>
      <c r="H263" s="141" t="str">
        <f>IF(ISERROR(VLOOKUP(A263,'Cadastro-Estoque'!A:J,1,FALSE)),"",VLOOKUP(A263,'Cadastro-Estoque'!A:J,3,FALSE))</f>
        <v/>
      </c>
    </row>
    <row r="264" spans="5:8">
      <c r="E264" s="141" t="str">
        <f t="shared" si="4"/>
        <v/>
      </c>
      <c r="F264" s="141" t="str">
        <f>IF(ISBLANK(A264),"",IF(ISERROR(VLOOKUP(A264,'Cadastro-Estoque'!A:J,1,FALSE)),"Produto não cadastrado",VLOOKUP(A264,'Cadastro-Estoque'!A:J,4,FALSE)))</f>
        <v/>
      </c>
      <c r="G264" s="141" t="str">
        <f>IF(ISBLANK(A264),"",IF(ISERROR(VLOOKUP(A264,'Cadastro-Estoque'!A:J,1,FALSE)),"Produto não cadastrado",VLOOKUP(A264,'Cadastro-Estoque'!A:J,2,FALSE)))</f>
        <v/>
      </c>
      <c r="H264" s="141" t="str">
        <f>IF(ISERROR(VLOOKUP(A264,'Cadastro-Estoque'!A:J,1,FALSE)),"",VLOOKUP(A264,'Cadastro-Estoque'!A:J,3,FALSE))</f>
        <v/>
      </c>
    </row>
    <row r="265" spans="5:8">
      <c r="E265" s="141" t="str">
        <f t="shared" si="4"/>
        <v/>
      </c>
      <c r="F265" s="141" t="str">
        <f>IF(ISBLANK(A265),"",IF(ISERROR(VLOOKUP(A265,'Cadastro-Estoque'!A:J,1,FALSE)),"Produto não cadastrado",VLOOKUP(A265,'Cadastro-Estoque'!A:J,4,FALSE)))</f>
        <v/>
      </c>
      <c r="G265" s="141" t="str">
        <f>IF(ISBLANK(A265),"",IF(ISERROR(VLOOKUP(A265,'Cadastro-Estoque'!A:J,1,FALSE)),"Produto não cadastrado",VLOOKUP(A265,'Cadastro-Estoque'!A:J,2,FALSE)))</f>
        <v/>
      </c>
      <c r="H265" s="141" t="str">
        <f>IF(ISERROR(VLOOKUP(A265,'Cadastro-Estoque'!A:J,1,FALSE)),"",VLOOKUP(A265,'Cadastro-Estoque'!A:J,3,FALSE))</f>
        <v/>
      </c>
    </row>
    <row r="266" spans="5:8">
      <c r="E266" s="141" t="str">
        <f t="shared" si="4"/>
        <v/>
      </c>
      <c r="F266" s="141" t="str">
        <f>IF(ISBLANK(A266),"",IF(ISERROR(VLOOKUP(A266,'Cadastro-Estoque'!A:J,1,FALSE)),"Produto não cadastrado",VLOOKUP(A266,'Cadastro-Estoque'!A:J,4,FALSE)))</f>
        <v/>
      </c>
      <c r="G266" s="141" t="str">
        <f>IF(ISBLANK(A266),"",IF(ISERROR(VLOOKUP(A266,'Cadastro-Estoque'!A:J,1,FALSE)),"Produto não cadastrado",VLOOKUP(A266,'Cadastro-Estoque'!A:J,2,FALSE)))</f>
        <v/>
      </c>
      <c r="H266" s="141" t="str">
        <f>IF(ISERROR(VLOOKUP(A266,'Cadastro-Estoque'!A:J,1,FALSE)),"",VLOOKUP(A266,'Cadastro-Estoque'!A:J,3,FALSE))</f>
        <v/>
      </c>
    </row>
    <row r="267" spans="5:8">
      <c r="E267" s="141" t="str">
        <f t="shared" si="4"/>
        <v/>
      </c>
      <c r="F267" s="141" t="str">
        <f>IF(ISBLANK(A267),"",IF(ISERROR(VLOOKUP(A267,'Cadastro-Estoque'!A:J,1,FALSE)),"Produto não cadastrado",VLOOKUP(A267,'Cadastro-Estoque'!A:J,4,FALSE)))</f>
        <v/>
      </c>
      <c r="G267" s="141" t="str">
        <f>IF(ISBLANK(A267),"",IF(ISERROR(VLOOKUP(A267,'Cadastro-Estoque'!A:J,1,FALSE)),"Produto não cadastrado",VLOOKUP(A267,'Cadastro-Estoque'!A:J,2,FALSE)))</f>
        <v/>
      </c>
      <c r="H267" s="141" t="str">
        <f>IF(ISERROR(VLOOKUP(A267,'Cadastro-Estoque'!A:J,1,FALSE)),"",VLOOKUP(A267,'Cadastro-Estoque'!A:J,3,FALSE))</f>
        <v/>
      </c>
    </row>
    <row r="268" spans="5:8">
      <c r="E268" s="141" t="str">
        <f t="shared" si="4"/>
        <v/>
      </c>
      <c r="F268" s="141" t="str">
        <f>IF(ISBLANK(A268),"",IF(ISERROR(VLOOKUP(A268,'Cadastro-Estoque'!A:J,1,FALSE)),"Produto não cadastrado",VLOOKUP(A268,'Cadastro-Estoque'!A:J,4,FALSE)))</f>
        <v/>
      </c>
      <c r="G268" s="141" t="str">
        <f>IF(ISBLANK(A268),"",IF(ISERROR(VLOOKUP(A268,'Cadastro-Estoque'!A:J,1,FALSE)),"Produto não cadastrado",VLOOKUP(A268,'Cadastro-Estoque'!A:J,2,FALSE)))</f>
        <v/>
      </c>
      <c r="H268" s="141" t="str">
        <f>IF(ISERROR(VLOOKUP(A268,'Cadastro-Estoque'!A:J,1,FALSE)),"",VLOOKUP(A268,'Cadastro-Estoque'!A:J,3,FALSE))</f>
        <v/>
      </c>
    </row>
    <row r="269" spans="5:8">
      <c r="E269" s="141" t="str">
        <f t="shared" si="4"/>
        <v/>
      </c>
      <c r="F269" s="141" t="str">
        <f>IF(ISBLANK(A269),"",IF(ISERROR(VLOOKUP(A269,'Cadastro-Estoque'!A:J,1,FALSE)),"Produto não cadastrado",VLOOKUP(A269,'Cadastro-Estoque'!A:J,4,FALSE)))</f>
        <v/>
      </c>
      <c r="G269" s="141" t="str">
        <f>IF(ISBLANK(A269),"",IF(ISERROR(VLOOKUP(A269,'Cadastro-Estoque'!A:J,1,FALSE)),"Produto não cadastrado",VLOOKUP(A269,'Cadastro-Estoque'!A:J,2,FALSE)))</f>
        <v/>
      </c>
      <c r="H269" s="141" t="str">
        <f>IF(ISERROR(VLOOKUP(A269,'Cadastro-Estoque'!A:J,1,FALSE)),"",VLOOKUP(A269,'Cadastro-Estoque'!A:J,3,FALSE))</f>
        <v/>
      </c>
    </row>
    <row r="270" spans="5:8">
      <c r="E270" s="141" t="str">
        <f t="shared" si="4"/>
        <v/>
      </c>
      <c r="F270" s="141" t="str">
        <f>IF(ISBLANK(A270),"",IF(ISERROR(VLOOKUP(A270,'Cadastro-Estoque'!A:J,1,FALSE)),"Produto não cadastrado",VLOOKUP(A270,'Cadastro-Estoque'!A:J,4,FALSE)))</f>
        <v/>
      </c>
      <c r="G270" s="141" t="str">
        <f>IF(ISBLANK(A270),"",IF(ISERROR(VLOOKUP(A270,'Cadastro-Estoque'!A:J,1,FALSE)),"Produto não cadastrado",VLOOKUP(A270,'Cadastro-Estoque'!A:J,2,FALSE)))</f>
        <v/>
      </c>
      <c r="H270" s="141" t="str">
        <f>IF(ISERROR(VLOOKUP(A270,'Cadastro-Estoque'!A:J,1,FALSE)),"",VLOOKUP(A270,'Cadastro-Estoque'!A:J,3,FALSE))</f>
        <v/>
      </c>
    </row>
    <row r="271" spans="5:8">
      <c r="E271" s="141" t="str">
        <f t="shared" si="4"/>
        <v/>
      </c>
      <c r="F271" s="141" t="str">
        <f>IF(ISBLANK(A271),"",IF(ISERROR(VLOOKUP(A271,'Cadastro-Estoque'!A:J,1,FALSE)),"Produto não cadastrado",VLOOKUP(A271,'Cadastro-Estoque'!A:J,4,FALSE)))</f>
        <v/>
      </c>
      <c r="G271" s="141" t="str">
        <f>IF(ISBLANK(A271),"",IF(ISERROR(VLOOKUP(A271,'Cadastro-Estoque'!A:J,1,FALSE)),"Produto não cadastrado",VLOOKUP(A271,'Cadastro-Estoque'!A:J,2,FALSE)))</f>
        <v/>
      </c>
      <c r="H271" s="141" t="str">
        <f>IF(ISERROR(VLOOKUP(A271,'Cadastro-Estoque'!A:J,1,FALSE)),"",VLOOKUP(A271,'Cadastro-Estoque'!A:J,3,FALSE))</f>
        <v/>
      </c>
    </row>
    <row r="272" spans="5:8">
      <c r="E272" s="141" t="str">
        <f t="shared" si="4"/>
        <v/>
      </c>
      <c r="F272" s="141" t="str">
        <f>IF(ISBLANK(A272),"",IF(ISERROR(VLOOKUP(A272,'Cadastro-Estoque'!A:J,1,FALSE)),"Produto não cadastrado",VLOOKUP(A272,'Cadastro-Estoque'!A:J,4,FALSE)))</f>
        <v/>
      </c>
      <c r="G272" s="141" t="str">
        <f>IF(ISBLANK(A272),"",IF(ISERROR(VLOOKUP(A272,'Cadastro-Estoque'!A:J,1,FALSE)),"Produto não cadastrado",VLOOKUP(A272,'Cadastro-Estoque'!A:J,2,FALSE)))</f>
        <v/>
      </c>
      <c r="H272" s="141" t="str">
        <f>IF(ISERROR(VLOOKUP(A272,'Cadastro-Estoque'!A:J,1,FALSE)),"",VLOOKUP(A272,'Cadastro-Estoque'!A:J,3,FALSE))</f>
        <v/>
      </c>
    </row>
    <row r="273" spans="5:8">
      <c r="E273" s="141" t="str">
        <f t="shared" si="4"/>
        <v/>
      </c>
      <c r="F273" s="141" t="str">
        <f>IF(ISBLANK(A273),"",IF(ISERROR(VLOOKUP(A273,'Cadastro-Estoque'!A:J,1,FALSE)),"Produto não cadastrado",VLOOKUP(A273,'Cadastro-Estoque'!A:J,4,FALSE)))</f>
        <v/>
      </c>
      <c r="G273" s="141" t="str">
        <f>IF(ISBLANK(A273),"",IF(ISERROR(VLOOKUP(A273,'Cadastro-Estoque'!A:J,1,FALSE)),"Produto não cadastrado",VLOOKUP(A273,'Cadastro-Estoque'!A:J,2,FALSE)))</f>
        <v/>
      </c>
      <c r="H273" s="141" t="str">
        <f>IF(ISERROR(VLOOKUP(A273,'Cadastro-Estoque'!A:J,1,FALSE)),"",VLOOKUP(A273,'Cadastro-Estoque'!A:J,3,FALSE))</f>
        <v/>
      </c>
    </row>
    <row r="274" spans="5:8">
      <c r="E274" s="141" t="str">
        <f t="shared" si="4"/>
        <v/>
      </c>
      <c r="F274" s="141" t="str">
        <f>IF(ISBLANK(A274),"",IF(ISERROR(VLOOKUP(A274,'Cadastro-Estoque'!A:J,1,FALSE)),"Produto não cadastrado",VLOOKUP(A274,'Cadastro-Estoque'!A:J,4,FALSE)))</f>
        <v/>
      </c>
      <c r="G274" s="141" t="str">
        <f>IF(ISBLANK(A274),"",IF(ISERROR(VLOOKUP(A274,'Cadastro-Estoque'!A:J,1,FALSE)),"Produto não cadastrado",VLOOKUP(A274,'Cadastro-Estoque'!A:J,2,FALSE)))</f>
        <v/>
      </c>
      <c r="H274" s="141" t="str">
        <f>IF(ISERROR(VLOOKUP(A274,'Cadastro-Estoque'!A:J,1,FALSE)),"",VLOOKUP(A274,'Cadastro-Estoque'!A:J,3,FALSE))</f>
        <v/>
      </c>
    </row>
    <row r="275" spans="5:8">
      <c r="E275" s="141" t="str">
        <f t="shared" si="4"/>
        <v/>
      </c>
      <c r="F275" s="141" t="str">
        <f>IF(ISBLANK(A275),"",IF(ISERROR(VLOOKUP(A275,'Cadastro-Estoque'!A:J,1,FALSE)),"Produto não cadastrado",VLOOKUP(A275,'Cadastro-Estoque'!A:J,4,FALSE)))</f>
        <v/>
      </c>
      <c r="G275" s="141" t="str">
        <f>IF(ISBLANK(A275),"",IF(ISERROR(VLOOKUP(A275,'Cadastro-Estoque'!A:J,1,FALSE)),"Produto não cadastrado",VLOOKUP(A275,'Cadastro-Estoque'!A:J,2,FALSE)))</f>
        <v/>
      </c>
      <c r="H275" s="141" t="str">
        <f>IF(ISERROR(VLOOKUP(A275,'Cadastro-Estoque'!A:J,1,FALSE)),"",VLOOKUP(A275,'Cadastro-Estoque'!A:J,3,FALSE))</f>
        <v/>
      </c>
    </row>
    <row r="276" spans="5:8">
      <c r="E276" s="141" t="str">
        <f t="shared" si="4"/>
        <v/>
      </c>
      <c r="F276" s="141" t="str">
        <f>IF(ISBLANK(A276),"",IF(ISERROR(VLOOKUP(A276,'Cadastro-Estoque'!A:J,1,FALSE)),"Produto não cadastrado",VLOOKUP(A276,'Cadastro-Estoque'!A:J,4,FALSE)))</f>
        <v/>
      </c>
      <c r="G276" s="141" t="str">
        <f>IF(ISBLANK(A276),"",IF(ISERROR(VLOOKUP(A276,'Cadastro-Estoque'!A:J,1,FALSE)),"Produto não cadastrado",VLOOKUP(A276,'Cadastro-Estoque'!A:J,2,FALSE)))</f>
        <v/>
      </c>
      <c r="H276" s="141" t="str">
        <f>IF(ISERROR(VLOOKUP(A276,'Cadastro-Estoque'!A:J,1,FALSE)),"",VLOOKUP(A276,'Cadastro-Estoque'!A:J,3,FALSE))</f>
        <v/>
      </c>
    </row>
    <row r="277" spans="5:8">
      <c r="E277" s="141" t="str">
        <f t="shared" si="4"/>
        <v/>
      </c>
      <c r="F277" s="141" t="str">
        <f>IF(ISBLANK(A277),"",IF(ISERROR(VLOOKUP(A277,'Cadastro-Estoque'!A:J,1,FALSE)),"Produto não cadastrado",VLOOKUP(A277,'Cadastro-Estoque'!A:J,4,FALSE)))</f>
        <v/>
      </c>
      <c r="G277" s="141" t="str">
        <f>IF(ISBLANK(A277),"",IF(ISERROR(VLOOKUP(A277,'Cadastro-Estoque'!A:J,1,FALSE)),"Produto não cadastrado",VLOOKUP(A277,'Cadastro-Estoque'!A:J,2,FALSE)))</f>
        <v/>
      </c>
      <c r="H277" s="141" t="str">
        <f>IF(ISERROR(VLOOKUP(A277,'Cadastro-Estoque'!A:J,1,FALSE)),"",VLOOKUP(A277,'Cadastro-Estoque'!A:J,3,FALSE))</f>
        <v/>
      </c>
    </row>
    <row r="278" spans="5:8">
      <c r="E278" s="141" t="str">
        <f t="shared" si="4"/>
        <v/>
      </c>
      <c r="F278" s="141" t="str">
        <f>IF(ISBLANK(A278),"",IF(ISERROR(VLOOKUP(A278,'Cadastro-Estoque'!A:J,1,FALSE)),"Produto não cadastrado",VLOOKUP(A278,'Cadastro-Estoque'!A:J,4,FALSE)))</f>
        <v/>
      </c>
      <c r="G278" s="141" t="str">
        <f>IF(ISBLANK(A278),"",IF(ISERROR(VLOOKUP(A278,'Cadastro-Estoque'!A:J,1,FALSE)),"Produto não cadastrado",VLOOKUP(A278,'Cadastro-Estoque'!A:J,2,FALSE)))</f>
        <v/>
      </c>
      <c r="H278" s="141" t="str">
        <f>IF(ISERROR(VLOOKUP(A278,'Cadastro-Estoque'!A:J,1,FALSE)),"",VLOOKUP(A278,'Cadastro-Estoque'!A:J,3,FALSE))</f>
        <v/>
      </c>
    </row>
    <row r="279" spans="5:8">
      <c r="E279" s="141" t="str">
        <f t="shared" si="4"/>
        <v/>
      </c>
      <c r="F279" s="141" t="str">
        <f>IF(ISBLANK(A279),"",IF(ISERROR(VLOOKUP(A279,'Cadastro-Estoque'!A:J,1,FALSE)),"Produto não cadastrado",VLOOKUP(A279,'Cadastro-Estoque'!A:J,4,FALSE)))</f>
        <v/>
      </c>
      <c r="G279" s="141" t="str">
        <f>IF(ISBLANK(A279),"",IF(ISERROR(VLOOKUP(A279,'Cadastro-Estoque'!A:J,1,FALSE)),"Produto não cadastrado",VLOOKUP(A279,'Cadastro-Estoque'!A:J,2,FALSE)))</f>
        <v/>
      </c>
      <c r="H279" s="141" t="str">
        <f>IF(ISERROR(VLOOKUP(A279,'Cadastro-Estoque'!A:J,1,FALSE)),"",VLOOKUP(A279,'Cadastro-Estoque'!A:J,3,FALSE))</f>
        <v/>
      </c>
    </row>
    <row r="280" spans="5:8">
      <c r="E280" s="141" t="str">
        <f t="shared" si="4"/>
        <v/>
      </c>
      <c r="F280" s="141" t="str">
        <f>IF(ISBLANK(A280),"",IF(ISERROR(VLOOKUP(A280,'Cadastro-Estoque'!A:J,1,FALSE)),"Produto não cadastrado",VLOOKUP(A280,'Cadastro-Estoque'!A:J,4,FALSE)))</f>
        <v/>
      </c>
      <c r="G280" s="141" t="str">
        <f>IF(ISBLANK(A280),"",IF(ISERROR(VLOOKUP(A280,'Cadastro-Estoque'!A:J,1,FALSE)),"Produto não cadastrado",VLOOKUP(A280,'Cadastro-Estoque'!A:J,2,FALSE)))</f>
        <v/>
      </c>
      <c r="H280" s="141" t="str">
        <f>IF(ISERROR(VLOOKUP(A280,'Cadastro-Estoque'!A:J,1,FALSE)),"",VLOOKUP(A280,'Cadastro-Estoque'!A:J,3,FALSE))</f>
        <v/>
      </c>
    </row>
    <row r="281" spans="5:8">
      <c r="E281" s="141" t="str">
        <f t="shared" si="4"/>
        <v/>
      </c>
      <c r="F281" s="141" t="str">
        <f>IF(ISBLANK(A281),"",IF(ISERROR(VLOOKUP(A281,'Cadastro-Estoque'!A:J,1,FALSE)),"Produto não cadastrado",VLOOKUP(A281,'Cadastro-Estoque'!A:J,4,FALSE)))</f>
        <v/>
      </c>
      <c r="G281" s="141" t="str">
        <f>IF(ISBLANK(A281),"",IF(ISERROR(VLOOKUP(A281,'Cadastro-Estoque'!A:J,1,FALSE)),"Produto não cadastrado",VLOOKUP(A281,'Cadastro-Estoque'!A:J,2,FALSE)))</f>
        <v/>
      </c>
      <c r="H281" s="141" t="str">
        <f>IF(ISERROR(VLOOKUP(A281,'Cadastro-Estoque'!A:J,1,FALSE)),"",VLOOKUP(A281,'Cadastro-Estoque'!A:J,3,FALSE))</f>
        <v/>
      </c>
    </row>
    <row r="282" spans="5:8">
      <c r="E282" s="141" t="str">
        <f t="shared" si="4"/>
        <v/>
      </c>
      <c r="F282" s="141" t="str">
        <f>IF(ISBLANK(A282),"",IF(ISERROR(VLOOKUP(A282,'Cadastro-Estoque'!A:J,1,FALSE)),"Produto não cadastrado",VLOOKUP(A282,'Cadastro-Estoque'!A:J,4,FALSE)))</f>
        <v/>
      </c>
      <c r="G282" s="141" t="str">
        <f>IF(ISBLANK(A282),"",IF(ISERROR(VLOOKUP(A282,'Cadastro-Estoque'!A:J,1,FALSE)),"Produto não cadastrado",VLOOKUP(A282,'Cadastro-Estoque'!A:J,2,FALSE)))</f>
        <v/>
      </c>
      <c r="H282" s="141" t="str">
        <f>IF(ISERROR(VLOOKUP(A282,'Cadastro-Estoque'!A:J,1,FALSE)),"",VLOOKUP(A282,'Cadastro-Estoque'!A:J,3,FALSE))</f>
        <v/>
      </c>
    </row>
    <row r="283" spans="5:8">
      <c r="E283" s="141" t="str">
        <f t="shared" si="4"/>
        <v/>
      </c>
      <c r="F283" s="141" t="str">
        <f>IF(ISBLANK(A283),"",IF(ISERROR(VLOOKUP(A283,'Cadastro-Estoque'!A:J,1,FALSE)),"Produto não cadastrado",VLOOKUP(A283,'Cadastro-Estoque'!A:J,4,FALSE)))</f>
        <v/>
      </c>
      <c r="G283" s="141" t="str">
        <f>IF(ISBLANK(A283),"",IF(ISERROR(VLOOKUP(A283,'Cadastro-Estoque'!A:J,1,FALSE)),"Produto não cadastrado",VLOOKUP(A283,'Cadastro-Estoque'!A:J,2,FALSE)))</f>
        <v/>
      </c>
      <c r="H283" s="141" t="str">
        <f>IF(ISERROR(VLOOKUP(A283,'Cadastro-Estoque'!A:J,1,FALSE)),"",VLOOKUP(A283,'Cadastro-Estoque'!A:J,3,FALSE))</f>
        <v/>
      </c>
    </row>
    <row r="284" spans="5:8">
      <c r="E284" s="141" t="str">
        <f t="shared" si="4"/>
        <v/>
      </c>
      <c r="F284" s="141" t="str">
        <f>IF(ISBLANK(A284),"",IF(ISERROR(VLOOKUP(A284,'Cadastro-Estoque'!A:J,1,FALSE)),"Produto não cadastrado",VLOOKUP(A284,'Cadastro-Estoque'!A:J,4,FALSE)))</f>
        <v/>
      </c>
      <c r="G284" s="141" t="str">
        <f>IF(ISBLANK(A284),"",IF(ISERROR(VLOOKUP(A284,'Cadastro-Estoque'!A:J,1,FALSE)),"Produto não cadastrado",VLOOKUP(A284,'Cadastro-Estoque'!A:J,2,FALSE)))</f>
        <v/>
      </c>
      <c r="H284" s="141" t="str">
        <f>IF(ISERROR(VLOOKUP(A284,'Cadastro-Estoque'!A:J,1,FALSE)),"",VLOOKUP(A284,'Cadastro-Estoque'!A:J,3,FALSE))</f>
        <v/>
      </c>
    </row>
    <row r="285" spans="5:8">
      <c r="E285" s="141" t="str">
        <f t="shared" si="4"/>
        <v/>
      </c>
      <c r="F285" s="141" t="str">
        <f>IF(ISBLANK(A285),"",IF(ISERROR(VLOOKUP(A285,'Cadastro-Estoque'!A:J,1,FALSE)),"Produto não cadastrado",VLOOKUP(A285,'Cadastro-Estoque'!A:J,4,FALSE)))</f>
        <v/>
      </c>
      <c r="G285" s="141" t="str">
        <f>IF(ISBLANK(A285),"",IF(ISERROR(VLOOKUP(A285,'Cadastro-Estoque'!A:J,1,FALSE)),"Produto não cadastrado",VLOOKUP(A285,'Cadastro-Estoque'!A:J,2,FALSE)))</f>
        <v/>
      </c>
      <c r="H285" s="141" t="str">
        <f>IF(ISERROR(VLOOKUP(A285,'Cadastro-Estoque'!A:J,1,FALSE)),"",VLOOKUP(A285,'Cadastro-Estoque'!A:J,3,FALSE))</f>
        <v/>
      </c>
    </row>
    <row r="286" spans="5:8">
      <c r="E286" s="141" t="str">
        <f t="shared" si="4"/>
        <v/>
      </c>
      <c r="F286" s="141" t="str">
        <f>IF(ISBLANK(A286),"",IF(ISERROR(VLOOKUP(A286,'Cadastro-Estoque'!A:J,1,FALSE)),"Produto não cadastrado",VLOOKUP(A286,'Cadastro-Estoque'!A:J,4,FALSE)))</f>
        <v/>
      </c>
      <c r="G286" s="141" t="str">
        <f>IF(ISBLANK(A286),"",IF(ISERROR(VLOOKUP(A286,'Cadastro-Estoque'!A:J,1,FALSE)),"Produto não cadastrado",VLOOKUP(A286,'Cadastro-Estoque'!A:J,2,FALSE)))</f>
        <v/>
      </c>
      <c r="H286" s="141" t="str">
        <f>IF(ISERROR(VLOOKUP(A286,'Cadastro-Estoque'!A:J,1,FALSE)),"",VLOOKUP(A286,'Cadastro-Estoque'!A:J,3,FALSE))</f>
        <v/>
      </c>
    </row>
    <row r="287" spans="5:8">
      <c r="E287" s="141" t="str">
        <f t="shared" si="4"/>
        <v/>
      </c>
      <c r="F287" s="141" t="str">
        <f>IF(ISBLANK(A287),"",IF(ISERROR(VLOOKUP(A287,'Cadastro-Estoque'!A:J,1,FALSE)),"Produto não cadastrado",VLOOKUP(A287,'Cadastro-Estoque'!A:J,4,FALSE)))</f>
        <v/>
      </c>
      <c r="G287" s="141" t="str">
        <f>IF(ISBLANK(A287),"",IF(ISERROR(VLOOKUP(A287,'Cadastro-Estoque'!A:J,1,FALSE)),"Produto não cadastrado",VLOOKUP(A287,'Cadastro-Estoque'!A:J,2,FALSE)))</f>
        <v/>
      </c>
      <c r="H287" s="141" t="str">
        <f>IF(ISERROR(VLOOKUP(A287,'Cadastro-Estoque'!A:J,1,FALSE)),"",VLOOKUP(A287,'Cadastro-Estoque'!A:J,3,FALSE))</f>
        <v/>
      </c>
    </row>
    <row r="288" spans="5:8">
      <c r="E288" s="141" t="str">
        <f t="shared" si="4"/>
        <v/>
      </c>
      <c r="F288" s="141" t="str">
        <f>IF(ISBLANK(A288),"",IF(ISERROR(VLOOKUP(A288,'Cadastro-Estoque'!A:J,1,FALSE)),"Produto não cadastrado",VLOOKUP(A288,'Cadastro-Estoque'!A:J,4,FALSE)))</f>
        <v/>
      </c>
      <c r="G288" s="141" t="str">
        <f>IF(ISBLANK(A288),"",IF(ISERROR(VLOOKUP(A288,'Cadastro-Estoque'!A:J,1,FALSE)),"Produto não cadastrado",VLOOKUP(A288,'Cadastro-Estoque'!A:J,2,FALSE)))</f>
        <v/>
      </c>
      <c r="H288" s="141" t="str">
        <f>IF(ISERROR(VLOOKUP(A288,'Cadastro-Estoque'!A:J,1,FALSE)),"",VLOOKUP(A288,'Cadastro-Estoque'!A:J,3,FALSE))</f>
        <v/>
      </c>
    </row>
    <row r="289" spans="5:8">
      <c r="E289" s="141" t="str">
        <f t="shared" si="4"/>
        <v/>
      </c>
      <c r="F289" s="141" t="str">
        <f>IF(ISBLANK(A289),"",IF(ISERROR(VLOOKUP(A289,'Cadastro-Estoque'!A:J,1,FALSE)),"Produto não cadastrado",VLOOKUP(A289,'Cadastro-Estoque'!A:J,4,FALSE)))</f>
        <v/>
      </c>
      <c r="G289" s="141" t="str">
        <f>IF(ISBLANK(A289),"",IF(ISERROR(VLOOKUP(A289,'Cadastro-Estoque'!A:J,1,FALSE)),"Produto não cadastrado",VLOOKUP(A289,'Cadastro-Estoque'!A:J,2,FALSE)))</f>
        <v/>
      </c>
      <c r="H289" s="141" t="str">
        <f>IF(ISERROR(VLOOKUP(A289,'Cadastro-Estoque'!A:J,1,FALSE)),"",VLOOKUP(A289,'Cadastro-Estoque'!A:J,3,FALSE))</f>
        <v/>
      </c>
    </row>
    <row r="290" spans="5:8">
      <c r="E290" s="141" t="str">
        <f t="shared" si="4"/>
        <v/>
      </c>
      <c r="F290" s="141" t="str">
        <f>IF(ISBLANK(A290),"",IF(ISERROR(VLOOKUP(A290,'Cadastro-Estoque'!A:J,1,FALSE)),"Produto não cadastrado",VLOOKUP(A290,'Cadastro-Estoque'!A:J,4,FALSE)))</f>
        <v/>
      </c>
      <c r="G290" s="141" t="str">
        <f>IF(ISBLANK(A290),"",IF(ISERROR(VLOOKUP(A290,'Cadastro-Estoque'!A:J,1,FALSE)),"Produto não cadastrado",VLOOKUP(A290,'Cadastro-Estoque'!A:J,2,FALSE)))</f>
        <v/>
      </c>
      <c r="H290" s="141" t="str">
        <f>IF(ISERROR(VLOOKUP(A290,'Cadastro-Estoque'!A:J,1,FALSE)),"",VLOOKUP(A290,'Cadastro-Estoque'!A:J,3,FALSE))</f>
        <v/>
      </c>
    </row>
    <row r="291" spans="5:8">
      <c r="E291" s="141" t="str">
        <f t="shared" si="4"/>
        <v/>
      </c>
      <c r="F291" s="141" t="str">
        <f>IF(ISBLANK(A291),"",IF(ISERROR(VLOOKUP(A291,'Cadastro-Estoque'!A:J,1,FALSE)),"Produto não cadastrado",VLOOKUP(A291,'Cadastro-Estoque'!A:J,4,FALSE)))</f>
        <v/>
      </c>
      <c r="G291" s="141" t="str">
        <f>IF(ISBLANK(A291),"",IF(ISERROR(VLOOKUP(A291,'Cadastro-Estoque'!A:J,1,FALSE)),"Produto não cadastrado",VLOOKUP(A291,'Cadastro-Estoque'!A:J,2,FALSE)))</f>
        <v/>
      </c>
      <c r="H291" s="141" t="str">
        <f>IF(ISERROR(VLOOKUP(A291,'Cadastro-Estoque'!A:J,1,FALSE)),"",VLOOKUP(A291,'Cadastro-Estoque'!A:J,3,FALSE))</f>
        <v/>
      </c>
    </row>
    <row r="292" spans="5:8">
      <c r="E292" s="141" t="str">
        <f t="shared" si="4"/>
        <v/>
      </c>
      <c r="F292" s="141" t="str">
        <f>IF(ISBLANK(A292),"",IF(ISERROR(VLOOKUP(A292,'Cadastro-Estoque'!A:J,1,FALSE)),"Produto não cadastrado",VLOOKUP(A292,'Cadastro-Estoque'!A:J,4,FALSE)))</f>
        <v/>
      </c>
      <c r="G292" s="141" t="str">
        <f>IF(ISBLANK(A292),"",IF(ISERROR(VLOOKUP(A292,'Cadastro-Estoque'!A:J,1,FALSE)),"Produto não cadastrado",VLOOKUP(A292,'Cadastro-Estoque'!A:J,2,FALSE)))</f>
        <v/>
      </c>
      <c r="H292" s="141" t="str">
        <f>IF(ISERROR(VLOOKUP(A292,'Cadastro-Estoque'!A:J,1,FALSE)),"",VLOOKUP(A292,'Cadastro-Estoque'!A:J,3,FALSE))</f>
        <v/>
      </c>
    </row>
    <row r="293" spans="5:8">
      <c r="E293" s="141" t="str">
        <f t="shared" si="4"/>
        <v/>
      </c>
      <c r="F293" s="141" t="str">
        <f>IF(ISBLANK(A293),"",IF(ISERROR(VLOOKUP(A293,'Cadastro-Estoque'!A:J,1,FALSE)),"Produto não cadastrado",VLOOKUP(A293,'Cadastro-Estoque'!A:J,4,FALSE)))</f>
        <v/>
      </c>
      <c r="G293" s="141" t="str">
        <f>IF(ISBLANK(A293),"",IF(ISERROR(VLOOKUP(A293,'Cadastro-Estoque'!A:J,1,FALSE)),"Produto não cadastrado",VLOOKUP(A293,'Cadastro-Estoque'!A:J,2,FALSE)))</f>
        <v/>
      </c>
      <c r="H293" s="141" t="str">
        <f>IF(ISERROR(VLOOKUP(A293,'Cadastro-Estoque'!A:J,1,FALSE)),"",VLOOKUP(A293,'Cadastro-Estoque'!A:J,3,FALSE))</f>
        <v/>
      </c>
    </row>
    <row r="294" spans="5:8">
      <c r="E294" s="141" t="str">
        <f t="shared" si="4"/>
        <v/>
      </c>
      <c r="F294" s="141" t="str">
        <f>IF(ISBLANK(A294),"",IF(ISERROR(VLOOKUP(A294,'Cadastro-Estoque'!A:J,1,FALSE)),"Produto não cadastrado",VLOOKUP(A294,'Cadastro-Estoque'!A:J,4,FALSE)))</f>
        <v/>
      </c>
      <c r="G294" s="141" t="str">
        <f>IF(ISBLANK(A294),"",IF(ISERROR(VLOOKUP(A294,'Cadastro-Estoque'!A:J,1,FALSE)),"Produto não cadastrado",VLOOKUP(A294,'Cadastro-Estoque'!A:J,2,FALSE)))</f>
        <v/>
      </c>
      <c r="H294" s="141" t="str">
        <f>IF(ISERROR(VLOOKUP(A294,'Cadastro-Estoque'!A:J,1,FALSE)),"",VLOOKUP(A294,'Cadastro-Estoque'!A:J,3,FALSE))</f>
        <v/>
      </c>
    </row>
    <row r="295" spans="5:8">
      <c r="E295" s="141" t="str">
        <f t="shared" si="4"/>
        <v/>
      </c>
      <c r="F295" s="141" t="str">
        <f>IF(ISBLANK(A295),"",IF(ISERROR(VLOOKUP(A295,'Cadastro-Estoque'!A:J,1,FALSE)),"Produto não cadastrado",VLOOKUP(A295,'Cadastro-Estoque'!A:J,4,FALSE)))</f>
        <v/>
      </c>
      <c r="G295" s="141" t="str">
        <f>IF(ISBLANK(A295),"",IF(ISERROR(VLOOKUP(A295,'Cadastro-Estoque'!A:J,1,FALSE)),"Produto não cadastrado",VLOOKUP(A295,'Cadastro-Estoque'!A:J,2,FALSE)))</f>
        <v/>
      </c>
      <c r="H295" s="141" t="str">
        <f>IF(ISERROR(VLOOKUP(A295,'Cadastro-Estoque'!A:J,1,FALSE)),"",VLOOKUP(A295,'Cadastro-Estoque'!A:J,3,FALSE))</f>
        <v/>
      </c>
    </row>
    <row r="296" spans="5:8">
      <c r="E296" s="141" t="str">
        <f t="shared" si="4"/>
        <v/>
      </c>
      <c r="F296" s="141" t="str">
        <f>IF(ISBLANK(A296),"",IF(ISERROR(VLOOKUP(A296,'Cadastro-Estoque'!A:J,1,FALSE)),"Produto não cadastrado",VLOOKUP(A296,'Cadastro-Estoque'!A:J,4,FALSE)))</f>
        <v/>
      </c>
      <c r="G296" s="141" t="str">
        <f>IF(ISBLANK(A296),"",IF(ISERROR(VLOOKUP(A296,'Cadastro-Estoque'!A:J,1,FALSE)),"Produto não cadastrado",VLOOKUP(A296,'Cadastro-Estoque'!A:J,2,FALSE)))</f>
        <v/>
      </c>
      <c r="H296" s="141" t="str">
        <f>IF(ISERROR(VLOOKUP(A296,'Cadastro-Estoque'!A:J,1,FALSE)),"",VLOOKUP(A296,'Cadastro-Estoque'!A:J,3,FALSE))</f>
        <v/>
      </c>
    </row>
    <row r="297" spans="5:8">
      <c r="E297" s="141" t="str">
        <f t="shared" si="4"/>
        <v/>
      </c>
      <c r="F297" s="141" t="str">
        <f>IF(ISBLANK(A297),"",IF(ISERROR(VLOOKUP(A297,'Cadastro-Estoque'!A:J,1,FALSE)),"Produto não cadastrado",VLOOKUP(A297,'Cadastro-Estoque'!A:J,4,FALSE)))</f>
        <v/>
      </c>
      <c r="G297" s="141" t="str">
        <f>IF(ISBLANK(A297),"",IF(ISERROR(VLOOKUP(A297,'Cadastro-Estoque'!A:J,1,FALSE)),"Produto não cadastrado",VLOOKUP(A297,'Cadastro-Estoque'!A:J,2,FALSE)))</f>
        <v/>
      </c>
      <c r="H297" s="141" t="str">
        <f>IF(ISERROR(VLOOKUP(A297,'Cadastro-Estoque'!A:J,1,FALSE)),"",VLOOKUP(A297,'Cadastro-Estoque'!A:J,3,FALSE))</f>
        <v/>
      </c>
    </row>
    <row r="298" spans="5:8">
      <c r="E298" s="141" t="str">
        <f t="shared" si="4"/>
        <v/>
      </c>
      <c r="F298" s="141" t="str">
        <f>IF(ISBLANK(A298),"",IF(ISERROR(VLOOKUP(A298,'Cadastro-Estoque'!A:J,1,FALSE)),"Produto não cadastrado",VLOOKUP(A298,'Cadastro-Estoque'!A:J,4,FALSE)))</f>
        <v/>
      </c>
      <c r="G298" s="141" t="str">
        <f>IF(ISBLANK(A298),"",IF(ISERROR(VLOOKUP(A298,'Cadastro-Estoque'!A:J,1,FALSE)),"Produto não cadastrado",VLOOKUP(A298,'Cadastro-Estoque'!A:J,2,FALSE)))</f>
        <v/>
      </c>
      <c r="H298" s="141" t="str">
        <f>IF(ISERROR(VLOOKUP(A298,'Cadastro-Estoque'!A:J,1,FALSE)),"",VLOOKUP(A298,'Cadastro-Estoque'!A:J,3,FALSE))</f>
        <v/>
      </c>
    </row>
    <row r="299" spans="5:8">
      <c r="E299" s="141" t="str">
        <f t="shared" si="4"/>
        <v/>
      </c>
      <c r="F299" s="141" t="str">
        <f>IF(ISBLANK(A299),"",IF(ISERROR(VLOOKUP(A299,'Cadastro-Estoque'!A:J,1,FALSE)),"Produto não cadastrado",VLOOKUP(A299,'Cadastro-Estoque'!A:J,4,FALSE)))</f>
        <v/>
      </c>
      <c r="G299" s="141" t="str">
        <f>IF(ISBLANK(A299),"",IF(ISERROR(VLOOKUP(A299,'Cadastro-Estoque'!A:J,1,FALSE)),"Produto não cadastrado",VLOOKUP(A299,'Cadastro-Estoque'!A:J,2,FALSE)))</f>
        <v/>
      </c>
      <c r="H299" s="141" t="str">
        <f>IF(ISERROR(VLOOKUP(A299,'Cadastro-Estoque'!A:J,1,FALSE)),"",VLOOKUP(A299,'Cadastro-Estoque'!A:J,3,FALSE))</f>
        <v/>
      </c>
    </row>
    <row r="300" spans="5:8">
      <c r="E300" s="141" t="str">
        <f t="shared" si="4"/>
        <v/>
      </c>
      <c r="F300" s="141" t="str">
        <f>IF(ISBLANK(A300),"",IF(ISERROR(VLOOKUP(A300,'Cadastro-Estoque'!A:J,1,FALSE)),"Produto não cadastrado",VLOOKUP(A300,'Cadastro-Estoque'!A:J,4,FALSE)))</f>
        <v/>
      </c>
      <c r="G300" s="141" t="str">
        <f>IF(ISBLANK(A300),"",IF(ISERROR(VLOOKUP(A300,'Cadastro-Estoque'!A:J,1,FALSE)),"Produto não cadastrado",VLOOKUP(A300,'Cadastro-Estoque'!A:J,2,FALSE)))</f>
        <v/>
      </c>
      <c r="H300" s="141" t="str">
        <f>IF(ISERROR(VLOOKUP(A300,'Cadastro-Estoque'!A:J,1,FALSE)),"",VLOOKUP(A300,'Cadastro-Estoque'!A:J,3,FALSE))</f>
        <v/>
      </c>
    </row>
    <row r="301" spans="5:8">
      <c r="E301" s="141" t="str">
        <f t="shared" si="4"/>
        <v/>
      </c>
      <c r="F301" s="141" t="str">
        <f>IF(ISBLANK(A301),"",IF(ISERROR(VLOOKUP(A301,'Cadastro-Estoque'!A:J,1,FALSE)),"Produto não cadastrado",VLOOKUP(A301,'Cadastro-Estoque'!A:J,4,FALSE)))</f>
        <v/>
      </c>
      <c r="G301" s="141" t="str">
        <f>IF(ISBLANK(A301),"",IF(ISERROR(VLOOKUP(A301,'Cadastro-Estoque'!A:J,1,FALSE)),"Produto não cadastrado",VLOOKUP(A301,'Cadastro-Estoque'!A:J,2,FALSE)))</f>
        <v/>
      </c>
      <c r="H301" s="141" t="str">
        <f>IF(ISERROR(VLOOKUP(A301,'Cadastro-Estoque'!A:J,1,FALSE)),"",VLOOKUP(A301,'Cadastro-Estoque'!A:J,3,FALSE))</f>
        <v/>
      </c>
    </row>
    <row r="302" spans="5:8">
      <c r="E302" s="141" t="str">
        <f t="shared" si="4"/>
        <v/>
      </c>
      <c r="F302" s="141" t="str">
        <f>IF(ISBLANK(A302),"",IF(ISERROR(VLOOKUP(A302,'Cadastro-Estoque'!A:J,1,FALSE)),"Produto não cadastrado",VLOOKUP(A302,'Cadastro-Estoque'!A:J,4,FALSE)))</f>
        <v/>
      </c>
      <c r="G302" s="141" t="str">
        <f>IF(ISBLANK(A302),"",IF(ISERROR(VLOOKUP(A302,'Cadastro-Estoque'!A:J,1,FALSE)),"Produto não cadastrado",VLOOKUP(A302,'Cadastro-Estoque'!A:J,2,FALSE)))</f>
        <v/>
      </c>
      <c r="H302" s="141" t="str">
        <f>IF(ISERROR(VLOOKUP(A302,'Cadastro-Estoque'!A:J,1,FALSE)),"",VLOOKUP(A302,'Cadastro-Estoque'!A:J,3,FALSE))</f>
        <v/>
      </c>
    </row>
    <row r="303" spans="5:8">
      <c r="E303" s="141" t="str">
        <f t="shared" si="4"/>
        <v/>
      </c>
      <c r="F303" s="141" t="str">
        <f>IF(ISBLANK(A303),"",IF(ISERROR(VLOOKUP(A303,'Cadastro-Estoque'!A:J,1,FALSE)),"Produto não cadastrado",VLOOKUP(A303,'Cadastro-Estoque'!A:J,4,FALSE)))</f>
        <v/>
      </c>
      <c r="G303" s="141" t="str">
        <f>IF(ISBLANK(A303),"",IF(ISERROR(VLOOKUP(A303,'Cadastro-Estoque'!A:J,1,FALSE)),"Produto não cadastrado",VLOOKUP(A303,'Cadastro-Estoque'!A:J,2,FALSE)))</f>
        <v/>
      </c>
      <c r="H303" s="141" t="str">
        <f>IF(ISERROR(VLOOKUP(A303,'Cadastro-Estoque'!A:J,1,FALSE)),"",VLOOKUP(A303,'Cadastro-Estoque'!A:J,3,FALSE))</f>
        <v/>
      </c>
    </row>
    <row r="304" spans="5:8">
      <c r="E304" s="141" t="str">
        <f t="shared" si="4"/>
        <v/>
      </c>
      <c r="F304" s="141" t="str">
        <f>IF(ISBLANK(A304),"",IF(ISERROR(VLOOKUP(A304,'Cadastro-Estoque'!A:J,1,FALSE)),"Produto não cadastrado",VLOOKUP(A304,'Cadastro-Estoque'!A:J,4,FALSE)))</f>
        <v/>
      </c>
      <c r="G304" s="141" t="str">
        <f>IF(ISBLANK(A304),"",IF(ISERROR(VLOOKUP(A304,'Cadastro-Estoque'!A:J,1,FALSE)),"Produto não cadastrado",VLOOKUP(A304,'Cadastro-Estoque'!A:J,2,FALSE)))</f>
        <v/>
      </c>
      <c r="H304" s="141" t="str">
        <f>IF(ISERROR(VLOOKUP(A304,'Cadastro-Estoque'!A:J,1,FALSE)),"",VLOOKUP(A304,'Cadastro-Estoque'!A:J,3,FALSE))</f>
        <v/>
      </c>
    </row>
    <row r="305" spans="5:8">
      <c r="E305" s="141" t="str">
        <f t="shared" si="4"/>
        <v/>
      </c>
      <c r="F305" s="141" t="str">
        <f>IF(ISBLANK(A305),"",IF(ISERROR(VLOOKUP(A305,'Cadastro-Estoque'!A:J,1,FALSE)),"Produto não cadastrado",VLOOKUP(A305,'Cadastro-Estoque'!A:J,4,FALSE)))</f>
        <v/>
      </c>
      <c r="G305" s="141" t="str">
        <f>IF(ISBLANK(A305),"",IF(ISERROR(VLOOKUP(A305,'Cadastro-Estoque'!A:J,1,FALSE)),"Produto não cadastrado",VLOOKUP(A305,'Cadastro-Estoque'!A:J,2,FALSE)))</f>
        <v/>
      </c>
      <c r="H305" s="141" t="str">
        <f>IF(ISERROR(VLOOKUP(A305,'Cadastro-Estoque'!A:J,1,FALSE)),"",VLOOKUP(A305,'Cadastro-Estoque'!A:J,3,FALSE))</f>
        <v/>
      </c>
    </row>
    <row r="306" spans="5:8">
      <c r="E306" s="141" t="str">
        <f t="shared" si="4"/>
        <v/>
      </c>
      <c r="F306" s="141" t="str">
        <f>IF(ISBLANK(A306),"",IF(ISERROR(VLOOKUP(A306,'Cadastro-Estoque'!A:J,1,FALSE)),"Produto não cadastrado",VLOOKUP(A306,'Cadastro-Estoque'!A:J,4,FALSE)))</f>
        <v/>
      </c>
      <c r="G306" s="141" t="str">
        <f>IF(ISBLANK(A306),"",IF(ISERROR(VLOOKUP(A306,'Cadastro-Estoque'!A:J,1,FALSE)),"Produto não cadastrado",VLOOKUP(A306,'Cadastro-Estoque'!A:J,2,FALSE)))</f>
        <v/>
      </c>
      <c r="H306" s="141" t="str">
        <f>IF(ISERROR(VLOOKUP(A306,'Cadastro-Estoque'!A:J,1,FALSE)),"",VLOOKUP(A306,'Cadastro-Estoque'!A:J,3,FALSE))</f>
        <v/>
      </c>
    </row>
    <row r="307" spans="5:8">
      <c r="E307" s="141" t="str">
        <f t="shared" si="4"/>
        <v/>
      </c>
      <c r="F307" s="141" t="str">
        <f>IF(ISBLANK(A307),"",IF(ISERROR(VLOOKUP(A307,'Cadastro-Estoque'!A:J,1,FALSE)),"Produto não cadastrado",VLOOKUP(A307,'Cadastro-Estoque'!A:J,4,FALSE)))</f>
        <v/>
      </c>
      <c r="G307" s="141" t="str">
        <f>IF(ISBLANK(A307),"",IF(ISERROR(VLOOKUP(A307,'Cadastro-Estoque'!A:J,1,FALSE)),"Produto não cadastrado",VLOOKUP(A307,'Cadastro-Estoque'!A:J,2,FALSE)))</f>
        <v/>
      </c>
      <c r="H307" s="141" t="str">
        <f>IF(ISERROR(VLOOKUP(A307,'Cadastro-Estoque'!A:J,1,FALSE)),"",VLOOKUP(A307,'Cadastro-Estoque'!A:J,3,FALSE))</f>
        <v/>
      </c>
    </row>
    <row r="308" spans="5:8">
      <c r="E308" s="141" t="str">
        <f t="shared" si="4"/>
        <v/>
      </c>
      <c r="F308" s="141" t="str">
        <f>IF(ISBLANK(A308),"",IF(ISERROR(VLOOKUP(A308,'Cadastro-Estoque'!A:J,1,FALSE)),"Produto não cadastrado",VLOOKUP(A308,'Cadastro-Estoque'!A:J,4,FALSE)))</f>
        <v/>
      </c>
      <c r="G308" s="141" t="str">
        <f>IF(ISBLANK(A308),"",IF(ISERROR(VLOOKUP(A308,'Cadastro-Estoque'!A:J,1,FALSE)),"Produto não cadastrado",VLOOKUP(A308,'Cadastro-Estoque'!A:J,2,FALSE)))</f>
        <v/>
      </c>
      <c r="H308" s="141" t="str">
        <f>IF(ISERROR(VLOOKUP(A308,'Cadastro-Estoque'!A:J,1,FALSE)),"",VLOOKUP(A308,'Cadastro-Estoque'!A:J,3,FALSE))</f>
        <v/>
      </c>
    </row>
    <row r="309" spans="5:8">
      <c r="E309" s="141" t="str">
        <f t="shared" si="4"/>
        <v/>
      </c>
      <c r="F309" s="141" t="str">
        <f>IF(ISBLANK(A309),"",IF(ISERROR(VLOOKUP(A309,'Cadastro-Estoque'!A:J,1,FALSE)),"Produto não cadastrado",VLOOKUP(A309,'Cadastro-Estoque'!A:J,4,FALSE)))</f>
        <v/>
      </c>
      <c r="G309" s="141" t="str">
        <f>IF(ISBLANK(A309),"",IF(ISERROR(VLOOKUP(A309,'Cadastro-Estoque'!A:J,1,FALSE)),"Produto não cadastrado",VLOOKUP(A309,'Cadastro-Estoque'!A:J,2,FALSE)))</f>
        <v/>
      </c>
      <c r="H309" s="141" t="str">
        <f>IF(ISERROR(VLOOKUP(A309,'Cadastro-Estoque'!A:J,1,FALSE)),"",VLOOKUP(A309,'Cadastro-Estoque'!A:J,3,FALSE))</f>
        <v/>
      </c>
    </row>
    <row r="310" spans="5:8">
      <c r="E310" s="141" t="str">
        <f t="shared" si="4"/>
        <v/>
      </c>
      <c r="F310" s="141" t="str">
        <f>IF(ISBLANK(A310),"",IF(ISERROR(VLOOKUP(A310,'Cadastro-Estoque'!A:J,1,FALSE)),"Produto não cadastrado",VLOOKUP(A310,'Cadastro-Estoque'!A:J,4,FALSE)))</f>
        <v/>
      </c>
      <c r="G310" s="141" t="str">
        <f>IF(ISBLANK(A310),"",IF(ISERROR(VLOOKUP(A310,'Cadastro-Estoque'!A:J,1,FALSE)),"Produto não cadastrado",VLOOKUP(A310,'Cadastro-Estoque'!A:J,2,FALSE)))</f>
        <v/>
      </c>
      <c r="H310" s="141" t="str">
        <f>IF(ISERROR(VLOOKUP(A310,'Cadastro-Estoque'!A:J,1,FALSE)),"",VLOOKUP(A310,'Cadastro-Estoque'!A:J,3,FALSE))</f>
        <v/>
      </c>
    </row>
    <row r="311" spans="5:8">
      <c r="E311" s="141" t="str">
        <f t="shared" si="4"/>
        <v/>
      </c>
      <c r="F311" s="141" t="str">
        <f>IF(ISBLANK(A311),"",IF(ISERROR(VLOOKUP(A311,'Cadastro-Estoque'!A:J,1,FALSE)),"Produto não cadastrado",VLOOKUP(A311,'Cadastro-Estoque'!A:J,4,FALSE)))</f>
        <v/>
      </c>
      <c r="G311" s="141" t="str">
        <f>IF(ISBLANK(A311),"",IF(ISERROR(VLOOKUP(A311,'Cadastro-Estoque'!A:J,1,FALSE)),"Produto não cadastrado",VLOOKUP(A311,'Cadastro-Estoque'!A:J,2,FALSE)))</f>
        <v/>
      </c>
      <c r="H311" s="141" t="str">
        <f>IF(ISERROR(VLOOKUP(A311,'Cadastro-Estoque'!A:J,1,FALSE)),"",VLOOKUP(A311,'Cadastro-Estoque'!A:J,3,FALSE))</f>
        <v/>
      </c>
    </row>
    <row r="312" spans="5:8">
      <c r="E312" s="141" t="str">
        <f t="shared" si="4"/>
        <v/>
      </c>
      <c r="F312" s="141" t="str">
        <f>IF(ISBLANK(A312),"",IF(ISERROR(VLOOKUP(A312,'Cadastro-Estoque'!A:J,1,FALSE)),"Produto não cadastrado",VLOOKUP(A312,'Cadastro-Estoque'!A:J,4,FALSE)))</f>
        <v/>
      </c>
      <c r="G312" s="141" t="str">
        <f>IF(ISBLANK(A312),"",IF(ISERROR(VLOOKUP(A312,'Cadastro-Estoque'!A:J,1,FALSE)),"Produto não cadastrado",VLOOKUP(A312,'Cadastro-Estoque'!A:J,2,FALSE)))</f>
        <v/>
      </c>
      <c r="H312" s="141" t="str">
        <f>IF(ISERROR(VLOOKUP(A312,'Cadastro-Estoque'!A:J,1,FALSE)),"",VLOOKUP(A312,'Cadastro-Estoque'!A:J,3,FALSE))</f>
        <v/>
      </c>
    </row>
    <row r="313" spans="5:8">
      <c r="E313" s="141" t="str">
        <f t="shared" si="4"/>
        <v/>
      </c>
      <c r="F313" s="141" t="str">
        <f>IF(ISBLANK(A313),"",IF(ISERROR(VLOOKUP(A313,'Cadastro-Estoque'!A:J,1,FALSE)),"Produto não cadastrado",VLOOKUP(A313,'Cadastro-Estoque'!A:J,4,FALSE)))</f>
        <v/>
      </c>
      <c r="G313" s="141" t="str">
        <f>IF(ISBLANK(A313),"",IF(ISERROR(VLOOKUP(A313,'Cadastro-Estoque'!A:J,1,FALSE)),"Produto não cadastrado",VLOOKUP(A313,'Cadastro-Estoque'!A:J,2,FALSE)))</f>
        <v/>
      </c>
      <c r="H313" s="141" t="str">
        <f>IF(ISERROR(VLOOKUP(A313,'Cadastro-Estoque'!A:J,1,FALSE)),"",VLOOKUP(A313,'Cadastro-Estoque'!A:J,3,FALSE))</f>
        <v/>
      </c>
    </row>
    <row r="314" spans="5:8">
      <c r="E314" s="141" t="str">
        <f t="shared" si="4"/>
        <v/>
      </c>
      <c r="F314" s="141" t="str">
        <f>IF(ISBLANK(A314),"",IF(ISERROR(VLOOKUP(A314,'Cadastro-Estoque'!A:J,1,FALSE)),"Produto não cadastrado",VLOOKUP(A314,'Cadastro-Estoque'!A:J,4,FALSE)))</f>
        <v/>
      </c>
      <c r="G314" s="141" t="str">
        <f>IF(ISBLANK(A314),"",IF(ISERROR(VLOOKUP(A314,'Cadastro-Estoque'!A:J,1,FALSE)),"Produto não cadastrado",VLOOKUP(A314,'Cadastro-Estoque'!A:J,2,FALSE)))</f>
        <v/>
      </c>
      <c r="H314" s="141" t="str">
        <f>IF(ISERROR(VLOOKUP(A314,'Cadastro-Estoque'!A:J,1,FALSE)),"",VLOOKUP(A314,'Cadastro-Estoque'!A:J,3,FALSE))</f>
        <v/>
      </c>
    </row>
    <row r="315" spans="5:8">
      <c r="E315" s="141" t="str">
        <f t="shared" si="4"/>
        <v/>
      </c>
      <c r="F315" s="141" t="str">
        <f>IF(ISBLANK(A315),"",IF(ISERROR(VLOOKUP(A315,'Cadastro-Estoque'!A:J,1,FALSE)),"Produto não cadastrado",VLOOKUP(A315,'Cadastro-Estoque'!A:J,4,FALSE)))</f>
        <v/>
      </c>
      <c r="G315" s="141" t="str">
        <f>IF(ISBLANK(A315),"",IF(ISERROR(VLOOKUP(A315,'Cadastro-Estoque'!A:J,1,FALSE)),"Produto não cadastrado",VLOOKUP(A315,'Cadastro-Estoque'!A:J,2,FALSE)))</f>
        <v/>
      </c>
      <c r="H315" s="141" t="str">
        <f>IF(ISERROR(VLOOKUP(A315,'Cadastro-Estoque'!A:J,1,FALSE)),"",VLOOKUP(A315,'Cadastro-Estoque'!A:J,3,FALSE))</f>
        <v/>
      </c>
    </row>
    <row r="316" spans="5:8">
      <c r="E316" s="141" t="str">
        <f t="shared" si="4"/>
        <v/>
      </c>
      <c r="F316" s="141" t="str">
        <f>IF(ISBLANK(A316),"",IF(ISERROR(VLOOKUP(A316,'Cadastro-Estoque'!A:J,1,FALSE)),"Produto não cadastrado",VLOOKUP(A316,'Cadastro-Estoque'!A:J,4,FALSE)))</f>
        <v/>
      </c>
      <c r="G316" s="141" t="str">
        <f>IF(ISBLANK(A316),"",IF(ISERROR(VLOOKUP(A316,'Cadastro-Estoque'!A:J,1,FALSE)),"Produto não cadastrado",VLOOKUP(A316,'Cadastro-Estoque'!A:J,2,FALSE)))</f>
        <v/>
      </c>
      <c r="H316" s="141" t="str">
        <f>IF(ISERROR(VLOOKUP(A316,'Cadastro-Estoque'!A:J,1,FALSE)),"",VLOOKUP(A316,'Cadastro-Estoque'!A:J,3,FALSE))</f>
        <v/>
      </c>
    </row>
    <row r="317" spans="5:8">
      <c r="E317" s="141" t="str">
        <f t="shared" si="4"/>
        <v/>
      </c>
      <c r="F317" s="141" t="str">
        <f>IF(ISBLANK(A317),"",IF(ISERROR(VLOOKUP(A317,'Cadastro-Estoque'!A:J,1,FALSE)),"Produto não cadastrado",VLOOKUP(A317,'Cadastro-Estoque'!A:J,4,FALSE)))</f>
        <v/>
      </c>
      <c r="G317" s="141" t="str">
        <f>IF(ISBLANK(A317),"",IF(ISERROR(VLOOKUP(A317,'Cadastro-Estoque'!A:J,1,FALSE)),"Produto não cadastrado",VLOOKUP(A317,'Cadastro-Estoque'!A:J,2,FALSE)))</f>
        <v/>
      </c>
      <c r="H317" s="141" t="str">
        <f>IF(ISERROR(VLOOKUP(A317,'Cadastro-Estoque'!A:J,1,FALSE)),"",VLOOKUP(A317,'Cadastro-Estoque'!A:J,3,FALSE))</f>
        <v/>
      </c>
    </row>
    <row r="318" spans="5:8">
      <c r="E318" s="141" t="str">
        <f t="shared" si="4"/>
        <v/>
      </c>
      <c r="F318" s="141" t="str">
        <f>IF(ISBLANK(A318),"",IF(ISERROR(VLOOKUP(A318,'Cadastro-Estoque'!A:J,1,FALSE)),"Produto não cadastrado",VLOOKUP(A318,'Cadastro-Estoque'!A:J,4,FALSE)))</f>
        <v/>
      </c>
      <c r="G318" s="141" t="str">
        <f>IF(ISBLANK(A318),"",IF(ISERROR(VLOOKUP(A318,'Cadastro-Estoque'!A:J,1,FALSE)),"Produto não cadastrado",VLOOKUP(A318,'Cadastro-Estoque'!A:J,2,FALSE)))</f>
        <v/>
      </c>
      <c r="H318" s="141" t="str">
        <f>IF(ISERROR(VLOOKUP(A318,'Cadastro-Estoque'!A:J,1,FALSE)),"",VLOOKUP(A318,'Cadastro-Estoque'!A:J,3,FALSE))</f>
        <v/>
      </c>
    </row>
    <row r="319" spans="5:8">
      <c r="E319" s="141" t="str">
        <f t="shared" si="4"/>
        <v/>
      </c>
      <c r="F319" s="141" t="str">
        <f>IF(ISBLANK(A319),"",IF(ISERROR(VLOOKUP(A319,'Cadastro-Estoque'!A:J,1,FALSE)),"Produto não cadastrado",VLOOKUP(A319,'Cadastro-Estoque'!A:J,4,FALSE)))</f>
        <v/>
      </c>
      <c r="G319" s="141" t="str">
        <f>IF(ISBLANK(A319),"",IF(ISERROR(VLOOKUP(A319,'Cadastro-Estoque'!A:J,1,FALSE)),"Produto não cadastrado",VLOOKUP(A319,'Cadastro-Estoque'!A:J,2,FALSE)))</f>
        <v/>
      </c>
      <c r="H319" s="141" t="str">
        <f>IF(ISERROR(VLOOKUP(A319,'Cadastro-Estoque'!A:J,1,FALSE)),"",VLOOKUP(A319,'Cadastro-Estoque'!A:J,3,FALSE))</f>
        <v/>
      </c>
    </row>
    <row r="320" spans="5:8">
      <c r="E320" s="141" t="str">
        <f t="shared" si="4"/>
        <v/>
      </c>
      <c r="F320" s="141" t="str">
        <f>IF(ISBLANK(A320),"",IF(ISERROR(VLOOKUP(A320,'Cadastro-Estoque'!A:J,1,FALSE)),"Produto não cadastrado",VLOOKUP(A320,'Cadastro-Estoque'!A:J,4,FALSE)))</f>
        <v/>
      </c>
      <c r="G320" s="141" t="str">
        <f>IF(ISBLANK(A320),"",IF(ISERROR(VLOOKUP(A320,'Cadastro-Estoque'!A:J,1,FALSE)),"Produto não cadastrado",VLOOKUP(A320,'Cadastro-Estoque'!A:J,2,FALSE)))</f>
        <v/>
      </c>
      <c r="H320" s="141" t="str">
        <f>IF(ISERROR(VLOOKUP(A320,'Cadastro-Estoque'!A:J,1,FALSE)),"",VLOOKUP(A320,'Cadastro-Estoque'!A:J,3,FALSE))</f>
        <v/>
      </c>
    </row>
    <row r="321" spans="5:8">
      <c r="E321" s="141" t="str">
        <f t="shared" si="4"/>
        <v/>
      </c>
      <c r="F321" s="141" t="str">
        <f>IF(ISBLANK(A321),"",IF(ISERROR(VLOOKUP(A321,'Cadastro-Estoque'!A:J,1,FALSE)),"Produto não cadastrado",VLOOKUP(A321,'Cadastro-Estoque'!A:J,4,FALSE)))</f>
        <v/>
      </c>
      <c r="G321" s="141" t="str">
        <f>IF(ISBLANK(A321),"",IF(ISERROR(VLOOKUP(A321,'Cadastro-Estoque'!A:J,1,FALSE)),"Produto não cadastrado",VLOOKUP(A321,'Cadastro-Estoque'!A:J,2,FALSE)))</f>
        <v/>
      </c>
      <c r="H321" s="141" t="str">
        <f>IF(ISERROR(VLOOKUP(A321,'Cadastro-Estoque'!A:J,1,FALSE)),"",VLOOKUP(A321,'Cadastro-Estoque'!A:J,3,FALSE))</f>
        <v/>
      </c>
    </row>
    <row r="322" spans="5:8">
      <c r="E322" s="141" t="str">
        <f t="shared" si="4"/>
        <v/>
      </c>
      <c r="F322" s="141" t="str">
        <f>IF(ISBLANK(A322),"",IF(ISERROR(VLOOKUP(A322,'Cadastro-Estoque'!A:J,1,FALSE)),"Produto não cadastrado",VLOOKUP(A322,'Cadastro-Estoque'!A:J,4,FALSE)))</f>
        <v/>
      </c>
      <c r="G322" s="141" t="str">
        <f>IF(ISBLANK(A322),"",IF(ISERROR(VLOOKUP(A322,'Cadastro-Estoque'!A:J,1,FALSE)),"Produto não cadastrado",VLOOKUP(A322,'Cadastro-Estoque'!A:J,2,FALSE)))</f>
        <v/>
      </c>
      <c r="H322" s="141" t="str">
        <f>IF(ISERROR(VLOOKUP(A322,'Cadastro-Estoque'!A:J,1,FALSE)),"",VLOOKUP(A322,'Cadastro-Estoque'!A:J,3,FALSE))</f>
        <v/>
      </c>
    </row>
    <row r="323" spans="5:8">
      <c r="E323" s="141" t="str">
        <f t="shared" si="4"/>
        <v/>
      </c>
      <c r="F323" s="141" t="str">
        <f>IF(ISBLANK(A323),"",IF(ISERROR(VLOOKUP(A323,'Cadastro-Estoque'!A:J,1,FALSE)),"Produto não cadastrado",VLOOKUP(A323,'Cadastro-Estoque'!A:J,4,FALSE)))</f>
        <v/>
      </c>
      <c r="G323" s="141" t="str">
        <f>IF(ISBLANK(A323),"",IF(ISERROR(VLOOKUP(A323,'Cadastro-Estoque'!A:J,1,FALSE)),"Produto não cadastrado",VLOOKUP(A323,'Cadastro-Estoque'!A:J,2,FALSE)))</f>
        <v/>
      </c>
      <c r="H323" s="141" t="str">
        <f>IF(ISERROR(VLOOKUP(A323,'Cadastro-Estoque'!A:J,1,FALSE)),"",VLOOKUP(A323,'Cadastro-Estoque'!A:J,3,FALSE))</f>
        <v/>
      </c>
    </row>
    <row r="324" spans="5:8">
      <c r="E324" s="141" t="str">
        <f t="shared" ref="E324:E387" si="5">IF(ISBLANK(A324),"",C324*D324)</f>
        <v/>
      </c>
      <c r="F324" s="141" t="str">
        <f>IF(ISBLANK(A324),"",IF(ISERROR(VLOOKUP(A324,'Cadastro-Estoque'!A:J,1,FALSE)),"Produto não cadastrado",VLOOKUP(A324,'Cadastro-Estoque'!A:J,4,FALSE)))</f>
        <v/>
      </c>
      <c r="G324" s="141" t="str">
        <f>IF(ISBLANK(A324),"",IF(ISERROR(VLOOKUP(A324,'Cadastro-Estoque'!A:J,1,FALSE)),"Produto não cadastrado",VLOOKUP(A324,'Cadastro-Estoque'!A:J,2,FALSE)))</f>
        <v/>
      </c>
      <c r="H324" s="141" t="str">
        <f>IF(ISERROR(VLOOKUP(A324,'Cadastro-Estoque'!A:J,1,FALSE)),"",VLOOKUP(A324,'Cadastro-Estoque'!A:J,3,FALSE))</f>
        <v/>
      </c>
    </row>
    <row r="325" spans="5:8">
      <c r="E325" s="141" t="str">
        <f t="shared" si="5"/>
        <v/>
      </c>
      <c r="F325" s="141" t="str">
        <f>IF(ISBLANK(A325),"",IF(ISERROR(VLOOKUP(A325,'Cadastro-Estoque'!A:J,1,FALSE)),"Produto não cadastrado",VLOOKUP(A325,'Cadastro-Estoque'!A:J,4,FALSE)))</f>
        <v/>
      </c>
      <c r="G325" s="141" t="str">
        <f>IF(ISBLANK(A325),"",IF(ISERROR(VLOOKUP(A325,'Cadastro-Estoque'!A:J,1,FALSE)),"Produto não cadastrado",VLOOKUP(A325,'Cadastro-Estoque'!A:J,2,FALSE)))</f>
        <v/>
      </c>
      <c r="H325" s="141" t="str">
        <f>IF(ISERROR(VLOOKUP(A325,'Cadastro-Estoque'!A:J,1,FALSE)),"",VLOOKUP(A325,'Cadastro-Estoque'!A:J,3,FALSE))</f>
        <v/>
      </c>
    </row>
    <row r="326" spans="5:8">
      <c r="E326" s="141" t="str">
        <f t="shared" si="5"/>
        <v/>
      </c>
      <c r="F326" s="141" t="str">
        <f>IF(ISBLANK(A326),"",IF(ISERROR(VLOOKUP(A326,'Cadastro-Estoque'!A:J,1,FALSE)),"Produto não cadastrado",VLOOKUP(A326,'Cadastro-Estoque'!A:J,4,FALSE)))</f>
        <v/>
      </c>
      <c r="G326" s="141" t="str">
        <f>IF(ISBLANK(A326),"",IF(ISERROR(VLOOKUP(A326,'Cadastro-Estoque'!A:J,1,FALSE)),"Produto não cadastrado",VLOOKUP(A326,'Cadastro-Estoque'!A:J,2,FALSE)))</f>
        <v/>
      </c>
      <c r="H326" s="141" t="str">
        <f>IF(ISERROR(VLOOKUP(A326,'Cadastro-Estoque'!A:J,1,FALSE)),"",VLOOKUP(A326,'Cadastro-Estoque'!A:J,3,FALSE))</f>
        <v/>
      </c>
    </row>
    <row r="327" spans="5:8">
      <c r="E327" s="141" t="str">
        <f t="shared" si="5"/>
        <v/>
      </c>
      <c r="F327" s="141" t="str">
        <f>IF(ISBLANK(A327),"",IF(ISERROR(VLOOKUP(A327,'Cadastro-Estoque'!A:J,1,FALSE)),"Produto não cadastrado",VLOOKUP(A327,'Cadastro-Estoque'!A:J,4,FALSE)))</f>
        <v/>
      </c>
      <c r="G327" s="141" t="str">
        <f>IF(ISBLANK(A327),"",IF(ISERROR(VLOOKUP(A327,'Cadastro-Estoque'!A:J,1,FALSE)),"Produto não cadastrado",VLOOKUP(A327,'Cadastro-Estoque'!A:J,2,FALSE)))</f>
        <v/>
      </c>
      <c r="H327" s="141" t="str">
        <f>IF(ISERROR(VLOOKUP(A327,'Cadastro-Estoque'!A:J,1,FALSE)),"",VLOOKUP(A327,'Cadastro-Estoque'!A:J,3,FALSE))</f>
        <v/>
      </c>
    </row>
    <row r="328" spans="5:8">
      <c r="E328" s="141" t="str">
        <f t="shared" si="5"/>
        <v/>
      </c>
      <c r="F328" s="141" t="str">
        <f>IF(ISBLANK(A328),"",IF(ISERROR(VLOOKUP(A328,'Cadastro-Estoque'!A:J,1,FALSE)),"Produto não cadastrado",VLOOKUP(A328,'Cadastro-Estoque'!A:J,4,FALSE)))</f>
        <v/>
      </c>
      <c r="G328" s="141" t="str">
        <f>IF(ISBLANK(A328),"",IF(ISERROR(VLOOKUP(A328,'Cadastro-Estoque'!A:J,1,FALSE)),"Produto não cadastrado",VLOOKUP(A328,'Cadastro-Estoque'!A:J,2,FALSE)))</f>
        <v/>
      </c>
      <c r="H328" s="141" t="str">
        <f>IF(ISERROR(VLOOKUP(A328,'Cadastro-Estoque'!A:J,1,FALSE)),"",VLOOKUP(A328,'Cadastro-Estoque'!A:J,3,FALSE))</f>
        <v/>
      </c>
    </row>
    <row r="329" spans="5:8">
      <c r="E329" s="141" t="str">
        <f t="shared" si="5"/>
        <v/>
      </c>
      <c r="F329" s="141" t="str">
        <f>IF(ISBLANK(A329),"",IF(ISERROR(VLOOKUP(A329,'Cadastro-Estoque'!A:J,1,FALSE)),"Produto não cadastrado",VLOOKUP(A329,'Cadastro-Estoque'!A:J,4,FALSE)))</f>
        <v/>
      </c>
      <c r="G329" s="141" t="str">
        <f>IF(ISBLANK(A329),"",IF(ISERROR(VLOOKUP(A329,'Cadastro-Estoque'!A:J,1,FALSE)),"Produto não cadastrado",VLOOKUP(A329,'Cadastro-Estoque'!A:J,2,FALSE)))</f>
        <v/>
      </c>
      <c r="H329" s="141" t="str">
        <f>IF(ISERROR(VLOOKUP(A329,'Cadastro-Estoque'!A:J,1,FALSE)),"",VLOOKUP(A329,'Cadastro-Estoque'!A:J,3,FALSE))</f>
        <v/>
      </c>
    </row>
    <row r="330" spans="5:8">
      <c r="E330" s="141" t="str">
        <f t="shared" si="5"/>
        <v/>
      </c>
      <c r="F330" s="141" t="str">
        <f>IF(ISBLANK(A330),"",IF(ISERROR(VLOOKUP(A330,'Cadastro-Estoque'!A:J,1,FALSE)),"Produto não cadastrado",VLOOKUP(A330,'Cadastro-Estoque'!A:J,4,FALSE)))</f>
        <v/>
      </c>
      <c r="G330" s="141" t="str">
        <f>IF(ISBLANK(A330),"",IF(ISERROR(VLOOKUP(A330,'Cadastro-Estoque'!A:J,1,FALSE)),"Produto não cadastrado",VLOOKUP(A330,'Cadastro-Estoque'!A:J,2,FALSE)))</f>
        <v/>
      </c>
      <c r="H330" s="141" t="str">
        <f>IF(ISERROR(VLOOKUP(A330,'Cadastro-Estoque'!A:J,1,FALSE)),"",VLOOKUP(A330,'Cadastro-Estoque'!A:J,3,FALSE))</f>
        <v/>
      </c>
    </row>
    <row r="331" spans="5:8">
      <c r="E331" s="141" t="str">
        <f t="shared" si="5"/>
        <v/>
      </c>
      <c r="F331" s="141" t="str">
        <f>IF(ISBLANK(A331),"",IF(ISERROR(VLOOKUP(A331,'Cadastro-Estoque'!A:J,1,FALSE)),"Produto não cadastrado",VLOOKUP(A331,'Cadastro-Estoque'!A:J,4,FALSE)))</f>
        <v/>
      </c>
      <c r="G331" s="141" t="str">
        <f>IF(ISBLANK(A331),"",IF(ISERROR(VLOOKUP(A331,'Cadastro-Estoque'!A:J,1,FALSE)),"Produto não cadastrado",VLOOKUP(A331,'Cadastro-Estoque'!A:J,2,FALSE)))</f>
        <v/>
      </c>
      <c r="H331" s="141" t="str">
        <f>IF(ISERROR(VLOOKUP(A331,'Cadastro-Estoque'!A:J,1,FALSE)),"",VLOOKUP(A331,'Cadastro-Estoque'!A:J,3,FALSE))</f>
        <v/>
      </c>
    </row>
    <row r="332" spans="5:8">
      <c r="E332" s="141" t="str">
        <f t="shared" si="5"/>
        <v/>
      </c>
      <c r="F332" s="141" t="str">
        <f>IF(ISBLANK(A332),"",IF(ISERROR(VLOOKUP(A332,'Cadastro-Estoque'!A:J,1,FALSE)),"Produto não cadastrado",VLOOKUP(A332,'Cadastro-Estoque'!A:J,4,FALSE)))</f>
        <v/>
      </c>
      <c r="G332" s="141" t="str">
        <f>IF(ISBLANK(A332),"",IF(ISERROR(VLOOKUP(A332,'Cadastro-Estoque'!A:J,1,FALSE)),"Produto não cadastrado",VLOOKUP(A332,'Cadastro-Estoque'!A:J,2,FALSE)))</f>
        <v/>
      </c>
      <c r="H332" s="141" t="str">
        <f>IF(ISERROR(VLOOKUP(A332,'Cadastro-Estoque'!A:J,1,FALSE)),"",VLOOKUP(A332,'Cadastro-Estoque'!A:J,3,FALSE))</f>
        <v/>
      </c>
    </row>
    <row r="333" spans="5:8">
      <c r="E333" s="141" t="str">
        <f t="shared" si="5"/>
        <v/>
      </c>
      <c r="F333" s="141" t="str">
        <f>IF(ISBLANK(A333),"",IF(ISERROR(VLOOKUP(A333,'Cadastro-Estoque'!A:J,1,FALSE)),"Produto não cadastrado",VLOOKUP(A333,'Cadastro-Estoque'!A:J,4,FALSE)))</f>
        <v/>
      </c>
      <c r="G333" s="141" t="str">
        <f>IF(ISBLANK(A333),"",IF(ISERROR(VLOOKUP(A333,'Cadastro-Estoque'!A:J,1,FALSE)),"Produto não cadastrado",VLOOKUP(A333,'Cadastro-Estoque'!A:J,2,FALSE)))</f>
        <v/>
      </c>
      <c r="H333" s="141" t="str">
        <f>IF(ISERROR(VLOOKUP(A333,'Cadastro-Estoque'!A:J,1,FALSE)),"",VLOOKUP(A333,'Cadastro-Estoque'!A:J,3,FALSE))</f>
        <v/>
      </c>
    </row>
    <row r="334" spans="5:8">
      <c r="E334" s="141" t="str">
        <f t="shared" si="5"/>
        <v/>
      </c>
      <c r="F334" s="141" t="str">
        <f>IF(ISBLANK(A334),"",IF(ISERROR(VLOOKUP(A334,'Cadastro-Estoque'!A:J,1,FALSE)),"Produto não cadastrado",VLOOKUP(A334,'Cadastro-Estoque'!A:J,4,FALSE)))</f>
        <v/>
      </c>
      <c r="G334" s="141" t="str">
        <f>IF(ISBLANK(A334),"",IF(ISERROR(VLOOKUP(A334,'Cadastro-Estoque'!A:J,1,FALSE)),"Produto não cadastrado",VLOOKUP(A334,'Cadastro-Estoque'!A:J,2,FALSE)))</f>
        <v/>
      </c>
      <c r="H334" s="141" t="str">
        <f>IF(ISERROR(VLOOKUP(A334,'Cadastro-Estoque'!A:J,1,FALSE)),"",VLOOKUP(A334,'Cadastro-Estoque'!A:J,3,FALSE))</f>
        <v/>
      </c>
    </row>
    <row r="335" spans="5:8">
      <c r="E335" s="141" t="str">
        <f t="shared" si="5"/>
        <v/>
      </c>
      <c r="F335" s="141" t="str">
        <f>IF(ISBLANK(A335),"",IF(ISERROR(VLOOKUP(A335,'Cadastro-Estoque'!A:J,1,FALSE)),"Produto não cadastrado",VLOOKUP(A335,'Cadastro-Estoque'!A:J,4,FALSE)))</f>
        <v/>
      </c>
      <c r="G335" s="141" t="str">
        <f>IF(ISBLANK(A335),"",IF(ISERROR(VLOOKUP(A335,'Cadastro-Estoque'!A:J,1,FALSE)),"Produto não cadastrado",VLOOKUP(A335,'Cadastro-Estoque'!A:J,2,FALSE)))</f>
        <v/>
      </c>
      <c r="H335" s="141" t="str">
        <f>IF(ISERROR(VLOOKUP(A335,'Cadastro-Estoque'!A:J,1,FALSE)),"",VLOOKUP(A335,'Cadastro-Estoque'!A:J,3,FALSE))</f>
        <v/>
      </c>
    </row>
    <row r="336" spans="5:8">
      <c r="E336" s="141" t="str">
        <f t="shared" si="5"/>
        <v/>
      </c>
      <c r="F336" s="141" t="str">
        <f>IF(ISBLANK(A336),"",IF(ISERROR(VLOOKUP(A336,'Cadastro-Estoque'!A:J,1,FALSE)),"Produto não cadastrado",VLOOKUP(A336,'Cadastro-Estoque'!A:J,4,FALSE)))</f>
        <v/>
      </c>
      <c r="G336" s="141" t="str">
        <f>IF(ISBLANK(A336),"",IF(ISERROR(VLOOKUP(A336,'Cadastro-Estoque'!A:J,1,FALSE)),"Produto não cadastrado",VLOOKUP(A336,'Cadastro-Estoque'!A:J,2,FALSE)))</f>
        <v/>
      </c>
      <c r="H336" s="141" t="str">
        <f>IF(ISERROR(VLOOKUP(A336,'Cadastro-Estoque'!A:J,1,FALSE)),"",VLOOKUP(A336,'Cadastro-Estoque'!A:J,3,FALSE))</f>
        <v/>
      </c>
    </row>
    <row r="337" spans="5:8">
      <c r="E337" s="141" t="str">
        <f t="shared" si="5"/>
        <v/>
      </c>
      <c r="F337" s="141" t="str">
        <f>IF(ISBLANK(A337),"",IF(ISERROR(VLOOKUP(A337,'Cadastro-Estoque'!A:J,1,FALSE)),"Produto não cadastrado",VLOOKUP(A337,'Cadastro-Estoque'!A:J,4,FALSE)))</f>
        <v/>
      </c>
      <c r="G337" s="141" t="str">
        <f>IF(ISBLANK(A337),"",IF(ISERROR(VLOOKUP(A337,'Cadastro-Estoque'!A:J,1,FALSE)),"Produto não cadastrado",VLOOKUP(A337,'Cadastro-Estoque'!A:J,2,FALSE)))</f>
        <v/>
      </c>
      <c r="H337" s="141" t="str">
        <f>IF(ISERROR(VLOOKUP(A337,'Cadastro-Estoque'!A:J,1,FALSE)),"",VLOOKUP(A337,'Cadastro-Estoque'!A:J,3,FALSE))</f>
        <v/>
      </c>
    </row>
    <row r="338" spans="5:8">
      <c r="E338" s="141" t="str">
        <f t="shared" si="5"/>
        <v/>
      </c>
      <c r="F338" s="141" t="str">
        <f>IF(ISBLANK(A338),"",IF(ISERROR(VLOOKUP(A338,'Cadastro-Estoque'!A:J,1,FALSE)),"Produto não cadastrado",VLOOKUP(A338,'Cadastro-Estoque'!A:J,4,FALSE)))</f>
        <v/>
      </c>
      <c r="G338" s="141" t="str">
        <f>IF(ISBLANK(A338),"",IF(ISERROR(VLOOKUP(A338,'Cadastro-Estoque'!A:J,1,FALSE)),"Produto não cadastrado",VLOOKUP(A338,'Cadastro-Estoque'!A:J,2,FALSE)))</f>
        <v/>
      </c>
      <c r="H338" s="141" t="str">
        <f>IF(ISERROR(VLOOKUP(A338,'Cadastro-Estoque'!A:J,1,FALSE)),"",VLOOKUP(A338,'Cadastro-Estoque'!A:J,3,FALSE))</f>
        <v/>
      </c>
    </row>
    <row r="339" spans="5:8">
      <c r="E339" s="141" t="str">
        <f t="shared" si="5"/>
        <v/>
      </c>
      <c r="F339" s="141" t="str">
        <f>IF(ISBLANK(A339),"",IF(ISERROR(VLOOKUP(A339,'Cadastro-Estoque'!A:J,1,FALSE)),"Produto não cadastrado",VLOOKUP(A339,'Cadastro-Estoque'!A:J,4,FALSE)))</f>
        <v/>
      </c>
      <c r="G339" s="141" t="str">
        <f>IF(ISBLANK(A339),"",IF(ISERROR(VLOOKUP(A339,'Cadastro-Estoque'!A:J,1,FALSE)),"Produto não cadastrado",VLOOKUP(A339,'Cadastro-Estoque'!A:J,2,FALSE)))</f>
        <v/>
      </c>
      <c r="H339" s="141" t="str">
        <f>IF(ISERROR(VLOOKUP(A339,'Cadastro-Estoque'!A:J,1,FALSE)),"",VLOOKUP(A339,'Cadastro-Estoque'!A:J,3,FALSE))</f>
        <v/>
      </c>
    </row>
    <row r="340" spans="5:8">
      <c r="E340" s="141" t="str">
        <f t="shared" si="5"/>
        <v/>
      </c>
      <c r="F340" s="141" t="str">
        <f>IF(ISBLANK(A340),"",IF(ISERROR(VLOOKUP(A340,'Cadastro-Estoque'!A:J,1,FALSE)),"Produto não cadastrado",VLOOKUP(A340,'Cadastro-Estoque'!A:J,4,FALSE)))</f>
        <v/>
      </c>
      <c r="G340" s="141" t="str">
        <f>IF(ISBLANK(A340),"",IF(ISERROR(VLOOKUP(A340,'Cadastro-Estoque'!A:J,1,FALSE)),"Produto não cadastrado",VLOOKUP(A340,'Cadastro-Estoque'!A:J,2,FALSE)))</f>
        <v/>
      </c>
      <c r="H340" s="141" t="str">
        <f>IF(ISERROR(VLOOKUP(A340,'Cadastro-Estoque'!A:J,1,FALSE)),"",VLOOKUP(A340,'Cadastro-Estoque'!A:J,3,FALSE))</f>
        <v/>
      </c>
    </row>
    <row r="341" spans="5:8">
      <c r="E341" s="141" t="str">
        <f t="shared" si="5"/>
        <v/>
      </c>
      <c r="F341" s="141" t="str">
        <f>IF(ISBLANK(A341),"",IF(ISERROR(VLOOKUP(A341,'Cadastro-Estoque'!A:J,1,FALSE)),"Produto não cadastrado",VLOOKUP(A341,'Cadastro-Estoque'!A:J,4,FALSE)))</f>
        <v/>
      </c>
      <c r="G341" s="141" t="str">
        <f>IF(ISBLANK(A341),"",IF(ISERROR(VLOOKUP(A341,'Cadastro-Estoque'!A:J,1,FALSE)),"Produto não cadastrado",VLOOKUP(A341,'Cadastro-Estoque'!A:J,2,FALSE)))</f>
        <v/>
      </c>
      <c r="H341" s="141" t="str">
        <f>IF(ISERROR(VLOOKUP(A341,'Cadastro-Estoque'!A:J,1,FALSE)),"",VLOOKUP(A341,'Cadastro-Estoque'!A:J,3,FALSE))</f>
        <v/>
      </c>
    </row>
    <row r="342" spans="5:8">
      <c r="E342" s="141" t="str">
        <f t="shared" si="5"/>
        <v/>
      </c>
      <c r="F342" s="141" t="str">
        <f>IF(ISBLANK(A342),"",IF(ISERROR(VLOOKUP(A342,'Cadastro-Estoque'!A:J,1,FALSE)),"Produto não cadastrado",VLOOKUP(A342,'Cadastro-Estoque'!A:J,4,FALSE)))</f>
        <v/>
      </c>
      <c r="G342" s="141" t="str">
        <f>IF(ISBLANK(A342),"",IF(ISERROR(VLOOKUP(A342,'Cadastro-Estoque'!A:J,1,FALSE)),"Produto não cadastrado",VLOOKUP(A342,'Cadastro-Estoque'!A:J,2,FALSE)))</f>
        <v/>
      </c>
      <c r="H342" s="141" t="str">
        <f>IF(ISERROR(VLOOKUP(A342,'Cadastro-Estoque'!A:J,1,FALSE)),"",VLOOKUP(A342,'Cadastro-Estoque'!A:J,3,FALSE))</f>
        <v/>
      </c>
    </row>
    <row r="343" spans="5:8">
      <c r="E343" s="141" t="str">
        <f t="shared" si="5"/>
        <v/>
      </c>
      <c r="F343" s="141" t="str">
        <f>IF(ISBLANK(A343),"",IF(ISERROR(VLOOKUP(A343,'Cadastro-Estoque'!A:J,1,FALSE)),"Produto não cadastrado",VLOOKUP(A343,'Cadastro-Estoque'!A:J,4,FALSE)))</f>
        <v/>
      </c>
      <c r="G343" s="141" t="str">
        <f>IF(ISBLANK(A343),"",IF(ISERROR(VLOOKUP(A343,'Cadastro-Estoque'!A:J,1,FALSE)),"Produto não cadastrado",VLOOKUP(A343,'Cadastro-Estoque'!A:J,2,FALSE)))</f>
        <v/>
      </c>
      <c r="H343" s="141" t="str">
        <f>IF(ISERROR(VLOOKUP(A343,'Cadastro-Estoque'!A:J,1,FALSE)),"",VLOOKUP(A343,'Cadastro-Estoque'!A:J,3,FALSE))</f>
        <v/>
      </c>
    </row>
    <row r="344" spans="5:8">
      <c r="E344" s="141" t="str">
        <f t="shared" si="5"/>
        <v/>
      </c>
      <c r="F344" s="141" t="str">
        <f>IF(ISBLANK(A344),"",IF(ISERROR(VLOOKUP(A344,'Cadastro-Estoque'!A:J,1,FALSE)),"Produto não cadastrado",VLOOKUP(A344,'Cadastro-Estoque'!A:J,4,FALSE)))</f>
        <v/>
      </c>
      <c r="G344" s="141" t="str">
        <f>IF(ISBLANK(A344),"",IF(ISERROR(VLOOKUP(A344,'Cadastro-Estoque'!A:J,1,FALSE)),"Produto não cadastrado",VLOOKUP(A344,'Cadastro-Estoque'!A:J,2,FALSE)))</f>
        <v/>
      </c>
      <c r="H344" s="141" t="str">
        <f>IF(ISERROR(VLOOKUP(A344,'Cadastro-Estoque'!A:J,1,FALSE)),"",VLOOKUP(A344,'Cadastro-Estoque'!A:J,3,FALSE))</f>
        <v/>
      </c>
    </row>
    <row r="345" spans="5:8">
      <c r="E345" s="141" t="str">
        <f t="shared" si="5"/>
        <v/>
      </c>
      <c r="F345" s="141" t="str">
        <f>IF(ISBLANK(A345),"",IF(ISERROR(VLOOKUP(A345,'Cadastro-Estoque'!A:J,1,FALSE)),"Produto não cadastrado",VLOOKUP(A345,'Cadastro-Estoque'!A:J,4,FALSE)))</f>
        <v/>
      </c>
      <c r="G345" s="141" t="str">
        <f>IF(ISBLANK(A345),"",IF(ISERROR(VLOOKUP(A345,'Cadastro-Estoque'!A:J,1,FALSE)),"Produto não cadastrado",VLOOKUP(A345,'Cadastro-Estoque'!A:J,2,FALSE)))</f>
        <v/>
      </c>
      <c r="H345" s="141" t="str">
        <f>IF(ISERROR(VLOOKUP(A345,'Cadastro-Estoque'!A:J,1,FALSE)),"",VLOOKUP(A345,'Cadastro-Estoque'!A:J,3,FALSE))</f>
        <v/>
      </c>
    </row>
    <row r="346" spans="5:8">
      <c r="E346" s="141" t="str">
        <f t="shared" si="5"/>
        <v/>
      </c>
      <c r="F346" s="141" t="str">
        <f>IF(ISBLANK(A346),"",IF(ISERROR(VLOOKUP(A346,'Cadastro-Estoque'!A:J,1,FALSE)),"Produto não cadastrado",VLOOKUP(A346,'Cadastro-Estoque'!A:J,4,FALSE)))</f>
        <v/>
      </c>
      <c r="G346" s="141" t="str">
        <f>IF(ISBLANK(A346),"",IF(ISERROR(VLOOKUP(A346,'Cadastro-Estoque'!A:J,1,FALSE)),"Produto não cadastrado",VLOOKUP(A346,'Cadastro-Estoque'!A:J,2,FALSE)))</f>
        <v/>
      </c>
      <c r="H346" s="141" t="str">
        <f>IF(ISERROR(VLOOKUP(A346,'Cadastro-Estoque'!A:J,1,FALSE)),"",VLOOKUP(A346,'Cadastro-Estoque'!A:J,3,FALSE))</f>
        <v/>
      </c>
    </row>
    <row r="347" spans="5:8">
      <c r="E347" s="141" t="str">
        <f t="shared" si="5"/>
        <v/>
      </c>
      <c r="F347" s="141" t="str">
        <f>IF(ISBLANK(A347),"",IF(ISERROR(VLOOKUP(A347,'Cadastro-Estoque'!A:J,1,FALSE)),"Produto não cadastrado",VLOOKUP(A347,'Cadastro-Estoque'!A:J,4,FALSE)))</f>
        <v/>
      </c>
      <c r="G347" s="141" t="str">
        <f>IF(ISBLANK(A347),"",IF(ISERROR(VLOOKUP(A347,'Cadastro-Estoque'!A:J,1,FALSE)),"Produto não cadastrado",VLOOKUP(A347,'Cadastro-Estoque'!A:J,2,FALSE)))</f>
        <v/>
      </c>
      <c r="H347" s="141" t="str">
        <f>IF(ISERROR(VLOOKUP(A347,'Cadastro-Estoque'!A:J,1,FALSE)),"",VLOOKUP(A347,'Cadastro-Estoque'!A:J,3,FALSE))</f>
        <v/>
      </c>
    </row>
    <row r="348" spans="5:8">
      <c r="E348" s="141" t="str">
        <f t="shared" si="5"/>
        <v/>
      </c>
      <c r="F348" s="141" t="str">
        <f>IF(ISBLANK(A348),"",IF(ISERROR(VLOOKUP(A348,'Cadastro-Estoque'!A:J,1,FALSE)),"Produto não cadastrado",VLOOKUP(A348,'Cadastro-Estoque'!A:J,4,FALSE)))</f>
        <v/>
      </c>
      <c r="G348" s="141" t="str">
        <f>IF(ISBLANK(A348),"",IF(ISERROR(VLOOKUP(A348,'Cadastro-Estoque'!A:J,1,FALSE)),"Produto não cadastrado",VLOOKUP(A348,'Cadastro-Estoque'!A:J,2,FALSE)))</f>
        <v/>
      </c>
      <c r="H348" s="141" t="str">
        <f>IF(ISERROR(VLOOKUP(A348,'Cadastro-Estoque'!A:J,1,FALSE)),"",VLOOKUP(A348,'Cadastro-Estoque'!A:J,3,FALSE))</f>
        <v/>
      </c>
    </row>
    <row r="349" spans="5:8">
      <c r="E349" s="141" t="str">
        <f t="shared" si="5"/>
        <v/>
      </c>
      <c r="F349" s="141" t="str">
        <f>IF(ISBLANK(A349),"",IF(ISERROR(VLOOKUP(A349,'Cadastro-Estoque'!A:J,1,FALSE)),"Produto não cadastrado",VLOOKUP(A349,'Cadastro-Estoque'!A:J,4,FALSE)))</f>
        <v/>
      </c>
      <c r="G349" s="141" t="str">
        <f>IF(ISBLANK(A349),"",IF(ISERROR(VLOOKUP(A349,'Cadastro-Estoque'!A:J,1,FALSE)),"Produto não cadastrado",VLOOKUP(A349,'Cadastro-Estoque'!A:J,2,FALSE)))</f>
        <v/>
      </c>
      <c r="H349" s="141" t="str">
        <f>IF(ISERROR(VLOOKUP(A349,'Cadastro-Estoque'!A:J,1,FALSE)),"",VLOOKUP(A349,'Cadastro-Estoque'!A:J,3,FALSE))</f>
        <v/>
      </c>
    </row>
    <row r="350" spans="5:8">
      <c r="E350" s="141" t="str">
        <f t="shared" si="5"/>
        <v/>
      </c>
      <c r="F350" s="141" t="str">
        <f>IF(ISBLANK(A350),"",IF(ISERROR(VLOOKUP(A350,'Cadastro-Estoque'!A:J,1,FALSE)),"Produto não cadastrado",VLOOKUP(A350,'Cadastro-Estoque'!A:J,4,FALSE)))</f>
        <v/>
      </c>
      <c r="G350" s="141" t="str">
        <f>IF(ISBLANK(A350),"",IF(ISERROR(VLOOKUP(A350,'Cadastro-Estoque'!A:J,1,FALSE)),"Produto não cadastrado",VLOOKUP(A350,'Cadastro-Estoque'!A:J,2,FALSE)))</f>
        <v/>
      </c>
      <c r="H350" s="141" t="str">
        <f>IF(ISERROR(VLOOKUP(A350,'Cadastro-Estoque'!A:J,1,FALSE)),"",VLOOKUP(A350,'Cadastro-Estoque'!A:J,3,FALSE))</f>
        <v/>
      </c>
    </row>
    <row r="351" spans="5:8">
      <c r="E351" s="141" t="str">
        <f t="shared" si="5"/>
        <v/>
      </c>
      <c r="F351" s="141" t="str">
        <f>IF(ISBLANK(A351),"",IF(ISERROR(VLOOKUP(A351,'Cadastro-Estoque'!A:J,1,FALSE)),"Produto não cadastrado",VLOOKUP(A351,'Cadastro-Estoque'!A:J,4,FALSE)))</f>
        <v/>
      </c>
      <c r="G351" s="141" t="str">
        <f>IF(ISBLANK(A351),"",IF(ISERROR(VLOOKUP(A351,'Cadastro-Estoque'!A:J,1,FALSE)),"Produto não cadastrado",VLOOKUP(A351,'Cadastro-Estoque'!A:J,2,FALSE)))</f>
        <v/>
      </c>
      <c r="H351" s="141" t="str">
        <f>IF(ISERROR(VLOOKUP(A351,'Cadastro-Estoque'!A:J,1,FALSE)),"",VLOOKUP(A351,'Cadastro-Estoque'!A:J,3,FALSE))</f>
        <v/>
      </c>
    </row>
    <row r="352" spans="5:8">
      <c r="E352" s="141" t="str">
        <f t="shared" si="5"/>
        <v/>
      </c>
      <c r="F352" s="141" t="str">
        <f>IF(ISBLANK(A352),"",IF(ISERROR(VLOOKUP(A352,'Cadastro-Estoque'!A:J,1,FALSE)),"Produto não cadastrado",VLOOKUP(A352,'Cadastro-Estoque'!A:J,4,FALSE)))</f>
        <v/>
      </c>
      <c r="G352" s="141" t="str">
        <f>IF(ISBLANK(A352),"",IF(ISERROR(VLOOKUP(A352,'Cadastro-Estoque'!A:J,1,FALSE)),"Produto não cadastrado",VLOOKUP(A352,'Cadastro-Estoque'!A:J,2,FALSE)))</f>
        <v/>
      </c>
      <c r="H352" s="141" t="str">
        <f>IF(ISERROR(VLOOKUP(A352,'Cadastro-Estoque'!A:J,1,FALSE)),"",VLOOKUP(A352,'Cadastro-Estoque'!A:J,3,FALSE))</f>
        <v/>
      </c>
    </row>
    <row r="353" spans="5:8">
      <c r="E353" s="141" t="str">
        <f t="shared" si="5"/>
        <v/>
      </c>
      <c r="F353" s="141" t="str">
        <f>IF(ISBLANK(A353),"",IF(ISERROR(VLOOKUP(A353,'Cadastro-Estoque'!A:J,1,FALSE)),"Produto não cadastrado",VLOOKUP(A353,'Cadastro-Estoque'!A:J,4,FALSE)))</f>
        <v/>
      </c>
      <c r="G353" s="141" t="str">
        <f>IF(ISBLANK(A353),"",IF(ISERROR(VLOOKUP(A353,'Cadastro-Estoque'!A:J,1,FALSE)),"Produto não cadastrado",VLOOKUP(A353,'Cadastro-Estoque'!A:J,2,FALSE)))</f>
        <v/>
      </c>
      <c r="H353" s="141" t="str">
        <f>IF(ISERROR(VLOOKUP(A353,'Cadastro-Estoque'!A:J,1,FALSE)),"",VLOOKUP(A353,'Cadastro-Estoque'!A:J,3,FALSE))</f>
        <v/>
      </c>
    </row>
    <row r="354" spans="5:8">
      <c r="E354" s="141" t="str">
        <f t="shared" si="5"/>
        <v/>
      </c>
      <c r="F354" s="141" t="str">
        <f>IF(ISBLANK(A354),"",IF(ISERROR(VLOOKUP(A354,'Cadastro-Estoque'!A:J,1,FALSE)),"Produto não cadastrado",VLOOKUP(A354,'Cadastro-Estoque'!A:J,4,FALSE)))</f>
        <v/>
      </c>
      <c r="G354" s="141" t="str">
        <f>IF(ISBLANK(A354),"",IF(ISERROR(VLOOKUP(A354,'Cadastro-Estoque'!A:J,1,FALSE)),"Produto não cadastrado",VLOOKUP(A354,'Cadastro-Estoque'!A:J,2,FALSE)))</f>
        <v/>
      </c>
      <c r="H354" s="141" t="str">
        <f>IF(ISERROR(VLOOKUP(A354,'Cadastro-Estoque'!A:J,1,FALSE)),"",VLOOKUP(A354,'Cadastro-Estoque'!A:J,3,FALSE))</f>
        <v/>
      </c>
    </row>
    <row r="355" spans="5:8">
      <c r="E355" s="141" t="str">
        <f t="shared" si="5"/>
        <v/>
      </c>
      <c r="F355" s="141" t="str">
        <f>IF(ISBLANK(A355),"",IF(ISERROR(VLOOKUP(A355,'Cadastro-Estoque'!A:J,1,FALSE)),"Produto não cadastrado",VLOOKUP(A355,'Cadastro-Estoque'!A:J,4,FALSE)))</f>
        <v/>
      </c>
      <c r="G355" s="141" t="str">
        <f>IF(ISBLANK(A355),"",IF(ISERROR(VLOOKUP(A355,'Cadastro-Estoque'!A:J,1,FALSE)),"Produto não cadastrado",VLOOKUP(A355,'Cadastro-Estoque'!A:J,2,FALSE)))</f>
        <v/>
      </c>
      <c r="H355" s="141" t="str">
        <f>IF(ISERROR(VLOOKUP(A355,'Cadastro-Estoque'!A:J,1,FALSE)),"",VLOOKUP(A355,'Cadastro-Estoque'!A:J,3,FALSE))</f>
        <v/>
      </c>
    </row>
    <row r="356" spans="5:8">
      <c r="E356" s="141" t="str">
        <f t="shared" si="5"/>
        <v/>
      </c>
      <c r="F356" s="141" t="str">
        <f>IF(ISBLANK(A356),"",IF(ISERROR(VLOOKUP(A356,'Cadastro-Estoque'!A:J,1,FALSE)),"Produto não cadastrado",VLOOKUP(A356,'Cadastro-Estoque'!A:J,4,FALSE)))</f>
        <v/>
      </c>
      <c r="G356" s="141" t="str">
        <f>IF(ISBLANK(A356),"",IF(ISERROR(VLOOKUP(A356,'Cadastro-Estoque'!A:J,1,FALSE)),"Produto não cadastrado",VLOOKUP(A356,'Cadastro-Estoque'!A:J,2,FALSE)))</f>
        <v/>
      </c>
      <c r="H356" s="141" t="str">
        <f>IF(ISERROR(VLOOKUP(A356,'Cadastro-Estoque'!A:J,1,FALSE)),"",VLOOKUP(A356,'Cadastro-Estoque'!A:J,3,FALSE))</f>
        <v/>
      </c>
    </row>
    <row r="357" spans="5:8">
      <c r="E357" s="141" t="str">
        <f t="shared" si="5"/>
        <v/>
      </c>
      <c r="F357" s="141" t="str">
        <f>IF(ISBLANK(A357),"",IF(ISERROR(VLOOKUP(A357,'Cadastro-Estoque'!A:J,1,FALSE)),"Produto não cadastrado",VLOOKUP(A357,'Cadastro-Estoque'!A:J,4,FALSE)))</f>
        <v/>
      </c>
      <c r="G357" s="141" t="str">
        <f>IF(ISBLANK(A357),"",IF(ISERROR(VLOOKUP(A357,'Cadastro-Estoque'!A:J,1,FALSE)),"Produto não cadastrado",VLOOKUP(A357,'Cadastro-Estoque'!A:J,2,FALSE)))</f>
        <v/>
      </c>
      <c r="H357" s="141" t="str">
        <f>IF(ISERROR(VLOOKUP(A357,'Cadastro-Estoque'!A:J,1,FALSE)),"",VLOOKUP(A357,'Cadastro-Estoque'!A:J,3,FALSE))</f>
        <v/>
      </c>
    </row>
    <row r="358" spans="5:8">
      <c r="E358" s="141" t="str">
        <f t="shared" si="5"/>
        <v/>
      </c>
      <c r="F358" s="141" t="str">
        <f>IF(ISBLANK(A358),"",IF(ISERROR(VLOOKUP(A358,'Cadastro-Estoque'!A:J,1,FALSE)),"Produto não cadastrado",VLOOKUP(A358,'Cadastro-Estoque'!A:J,4,FALSE)))</f>
        <v/>
      </c>
      <c r="G358" s="141" t="str">
        <f>IF(ISBLANK(A358),"",IF(ISERROR(VLOOKUP(A358,'Cadastro-Estoque'!A:J,1,FALSE)),"Produto não cadastrado",VLOOKUP(A358,'Cadastro-Estoque'!A:J,2,FALSE)))</f>
        <v/>
      </c>
      <c r="H358" s="141" t="str">
        <f>IF(ISERROR(VLOOKUP(A358,'Cadastro-Estoque'!A:J,1,FALSE)),"",VLOOKUP(A358,'Cadastro-Estoque'!A:J,3,FALSE))</f>
        <v/>
      </c>
    </row>
    <row r="359" spans="5:8">
      <c r="E359" s="141" t="str">
        <f t="shared" si="5"/>
        <v/>
      </c>
      <c r="F359" s="141" t="str">
        <f>IF(ISBLANK(A359),"",IF(ISERROR(VLOOKUP(A359,'Cadastro-Estoque'!A:J,1,FALSE)),"Produto não cadastrado",VLOOKUP(A359,'Cadastro-Estoque'!A:J,4,FALSE)))</f>
        <v/>
      </c>
      <c r="G359" s="141" t="str">
        <f>IF(ISBLANK(A359),"",IF(ISERROR(VLOOKUP(A359,'Cadastro-Estoque'!A:J,1,FALSE)),"Produto não cadastrado",VLOOKUP(A359,'Cadastro-Estoque'!A:J,2,FALSE)))</f>
        <v/>
      </c>
      <c r="H359" s="141" t="str">
        <f>IF(ISERROR(VLOOKUP(A359,'Cadastro-Estoque'!A:J,1,FALSE)),"",VLOOKUP(A359,'Cadastro-Estoque'!A:J,3,FALSE))</f>
        <v/>
      </c>
    </row>
    <row r="360" spans="5:8">
      <c r="E360" s="141" t="str">
        <f t="shared" si="5"/>
        <v/>
      </c>
      <c r="F360" s="141" t="str">
        <f>IF(ISBLANK(A360),"",IF(ISERROR(VLOOKUP(A360,'Cadastro-Estoque'!A:J,1,FALSE)),"Produto não cadastrado",VLOOKUP(A360,'Cadastro-Estoque'!A:J,4,FALSE)))</f>
        <v/>
      </c>
      <c r="G360" s="141" t="str">
        <f>IF(ISBLANK(A360),"",IF(ISERROR(VLOOKUP(A360,'Cadastro-Estoque'!A:J,1,FALSE)),"Produto não cadastrado",VLOOKUP(A360,'Cadastro-Estoque'!A:J,2,FALSE)))</f>
        <v/>
      </c>
      <c r="H360" s="141" t="str">
        <f>IF(ISERROR(VLOOKUP(A360,'Cadastro-Estoque'!A:J,1,FALSE)),"",VLOOKUP(A360,'Cadastro-Estoque'!A:J,3,FALSE))</f>
        <v/>
      </c>
    </row>
    <row r="361" spans="5:8">
      <c r="E361" s="141" t="str">
        <f t="shared" si="5"/>
        <v/>
      </c>
      <c r="F361" s="141" t="str">
        <f>IF(ISBLANK(A361),"",IF(ISERROR(VLOOKUP(A361,'Cadastro-Estoque'!A:J,1,FALSE)),"Produto não cadastrado",VLOOKUP(A361,'Cadastro-Estoque'!A:J,4,FALSE)))</f>
        <v/>
      </c>
      <c r="G361" s="141" t="str">
        <f>IF(ISBLANK(A361),"",IF(ISERROR(VLOOKUP(A361,'Cadastro-Estoque'!A:J,1,FALSE)),"Produto não cadastrado",VLOOKUP(A361,'Cadastro-Estoque'!A:J,2,FALSE)))</f>
        <v/>
      </c>
      <c r="H361" s="141" t="str">
        <f>IF(ISERROR(VLOOKUP(A361,'Cadastro-Estoque'!A:J,1,FALSE)),"",VLOOKUP(A361,'Cadastro-Estoque'!A:J,3,FALSE))</f>
        <v/>
      </c>
    </row>
    <row r="362" spans="5:8">
      <c r="E362" s="141" t="str">
        <f t="shared" si="5"/>
        <v/>
      </c>
      <c r="F362" s="141" t="str">
        <f>IF(ISBLANK(A362),"",IF(ISERROR(VLOOKUP(A362,'Cadastro-Estoque'!A:J,1,FALSE)),"Produto não cadastrado",VLOOKUP(A362,'Cadastro-Estoque'!A:J,4,FALSE)))</f>
        <v/>
      </c>
      <c r="G362" s="141" t="str">
        <f>IF(ISBLANK(A362),"",IF(ISERROR(VLOOKUP(A362,'Cadastro-Estoque'!A:J,1,FALSE)),"Produto não cadastrado",VLOOKUP(A362,'Cadastro-Estoque'!A:J,2,FALSE)))</f>
        <v/>
      </c>
      <c r="H362" s="141" t="str">
        <f>IF(ISERROR(VLOOKUP(A362,'Cadastro-Estoque'!A:J,1,FALSE)),"",VLOOKUP(A362,'Cadastro-Estoque'!A:J,3,FALSE))</f>
        <v/>
      </c>
    </row>
    <row r="363" spans="5:8">
      <c r="E363" s="141" t="str">
        <f t="shared" si="5"/>
        <v/>
      </c>
      <c r="F363" s="141" t="str">
        <f>IF(ISBLANK(A363),"",IF(ISERROR(VLOOKUP(A363,'Cadastro-Estoque'!A:J,1,FALSE)),"Produto não cadastrado",VLOOKUP(A363,'Cadastro-Estoque'!A:J,4,FALSE)))</f>
        <v/>
      </c>
      <c r="G363" s="141" t="str">
        <f>IF(ISBLANK(A363),"",IF(ISERROR(VLOOKUP(A363,'Cadastro-Estoque'!A:J,1,FALSE)),"Produto não cadastrado",VLOOKUP(A363,'Cadastro-Estoque'!A:J,2,FALSE)))</f>
        <v/>
      </c>
      <c r="H363" s="141" t="str">
        <f>IF(ISERROR(VLOOKUP(A363,'Cadastro-Estoque'!A:J,1,FALSE)),"",VLOOKUP(A363,'Cadastro-Estoque'!A:J,3,FALSE))</f>
        <v/>
      </c>
    </row>
    <row r="364" spans="5:8">
      <c r="E364" s="141" t="str">
        <f t="shared" si="5"/>
        <v/>
      </c>
      <c r="F364" s="141" t="str">
        <f>IF(ISBLANK(A364),"",IF(ISERROR(VLOOKUP(A364,'Cadastro-Estoque'!A:J,1,FALSE)),"Produto não cadastrado",VLOOKUP(A364,'Cadastro-Estoque'!A:J,4,FALSE)))</f>
        <v/>
      </c>
      <c r="G364" s="141" t="str">
        <f>IF(ISBLANK(A364),"",IF(ISERROR(VLOOKUP(A364,'Cadastro-Estoque'!A:J,1,FALSE)),"Produto não cadastrado",VLOOKUP(A364,'Cadastro-Estoque'!A:J,2,FALSE)))</f>
        <v/>
      </c>
      <c r="H364" s="141" t="str">
        <f>IF(ISERROR(VLOOKUP(A364,'Cadastro-Estoque'!A:J,1,FALSE)),"",VLOOKUP(A364,'Cadastro-Estoque'!A:J,3,FALSE))</f>
        <v/>
      </c>
    </row>
    <row r="365" spans="5:8">
      <c r="E365" s="141" t="str">
        <f t="shared" si="5"/>
        <v/>
      </c>
      <c r="F365" s="141" t="str">
        <f>IF(ISBLANK(A365),"",IF(ISERROR(VLOOKUP(A365,'Cadastro-Estoque'!A:J,1,FALSE)),"Produto não cadastrado",VLOOKUP(A365,'Cadastro-Estoque'!A:J,4,FALSE)))</f>
        <v/>
      </c>
      <c r="G365" s="141" t="str">
        <f>IF(ISBLANK(A365),"",IF(ISERROR(VLOOKUP(A365,'Cadastro-Estoque'!A:J,1,FALSE)),"Produto não cadastrado",VLOOKUP(A365,'Cadastro-Estoque'!A:J,2,FALSE)))</f>
        <v/>
      </c>
      <c r="H365" s="141" t="str">
        <f>IF(ISERROR(VLOOKUP(A365,'Cadastro-Estoque'!A:J,1,FALSE)),"",VLOOKUP(A365,'Cadastro-Estoque'!A:J,3,FALSE))</f>
        <v/>
      </c>
    </row>
    <row r="366" spans="5:8">
      <c r="E366" s="141" t="str">
        <f t="shared" si="5"/>
        <v/>
      </c>
      <c r="F366" s="141" t="str">
        <f>IF(ISBLANK(A366),"",IF(ISERROR(VLOOKUP(A366,'Cadastro-Estoque'!A:J,1,FALSE)),"Produto não cadastrado",VLOOKUP(A366,'Cadastro-Estoque'!A:J,4,FALSE)))</f>
        <v/>
      </c>
      <c r="G366" s="141" t="str">
        <f>IF(ISBLANK(A366),"",IF(ISERROR(VLOOKUP(A366,'Cadastro-Estoque'!A:J,1,FALSE)),"Produto não cadastrado",VLOOKUP(A366,'Cadastro-Estoque'!A:J,2,FALSE)))</f>
        <v/>
      </c>
      <c r="H366" s="141" t="str">
        <f>IF(ISERROR(VLOOKUP(A366,'Cadastro-Estoque'!A:J,1,FALSE)),"",VLOOKUP(A366,'Cadastro-Estoque'!A:J,3,FALSE))</f>
        <v/>
      </c>
    </row>
    <row r="367" spans="5:8">
      <c r="E367" s="141" t="str">
        <f t="shared" si="5"/>
        <v/>
      </c>
      <c r="F367" s="141" t="str">
        <f>IF(ISBLANK(A367),"",IF(ISERROR(VLOOKUP(A367,'Cadastro-Estoque'!A:J,1,FALSE)),"Produto não cadastrado",VLOOKUP(A367,'Cadastro-Estoque'!A:J,4,FALSE)))</f>
        <v/>
      </c>
      <c r="G367" s="141" t="str">
        <f>IF(ISBLANK(A367),"",IF(ISERROR(VLOOKUP(A367,'Cadastro-Estoque'!A:J,1,FALSE)),"Produto não cadastrado",VLOOKUP(A367,'Cadastro-Estoque'!A:J,2,FALSE)))</f>
        <v/>
      </c>
      <c r="H367" s="141" t="str">
        <f>IF(ISERROR(VLOOKUP(A367,'Cadastro-Estoque'!A:J,1,FALSE)),"",VLOOKUP(A367,'Cadastro-Estoque'!A:J,3,FALSE))</f>
        <v/>
      </c>
    </row>
    <row r="368" spans="5:8">
      <c r="E368" s="141" t="str">
        <f t="shared" si="5"/>
        <v/>
      </c>
      <c r="F368" s="141" t="str">
        <f>IF(ISBLANK(A368),"",IF(ISERROR(VLOOKUP(A368,'Cadastro-Estoque'!A:J,1,FALSE)),"Produto não cadastrado",VLOOKUP(A368,'Cadastro-Estoque'!A:J,4,FALSE)))</f>
        <v/>
      </c>
      <c r="G368" s="141" t="str">
        <f>IF(ISBLANK(A368),"",IF(ISERROR(VLOOKUP(A368,'Cadastro-Estoque'!A:J,1,FALSE)),"Produto não cadastrado",VLOOKUP(A368,'Cadastro-Estoque'!A:J,2,FALSE)))</f>
        <v/>
      </c>
      <c r="H368" s="141" t="str">
        <f>IF(ISERROR(VLOOKUP(A368,'Cadastro-Estoque'!A:J,1,FALSE)),"",VLOOKUP(A368,'Cadastro-Estoque'!A:J,3,FALSE))</f>
        <v/>
      </c>
    </row>
    <row r="369" spans="5:8">
      <c r="E369" s="141" t="str">
        <f t="shared" si="5"/>
        <v/>
      </c>
      <c r="F369" s="141" t="str">
        <f>IF(ISBLANK(A369),"",IF(ISERROR(VLOOKUP(A369,'Cadastro-Estoque'!A:J,1,FALSE)),"Produto não cadastrado",VLOOKUP(A369,'Cadastro-Estoque'!A:J,4,FALSE)))</f>
        <v/>
      </c>
      <c r="G369" s="141" t="str">
        <f>IF(ISBLANK(A369),"",IF(ISERROR(VLOOKUP(A369,'Cadastro-Estoque'!A:J,1,FALSE)),"Produto não cadastrado",VLOOKUP(A369,'Cadastro-Estoque'!A:J,2,FALSE)))</f>
        <v/>
      </c>
      <c r="H369" s="141" t="str">
        <f>IF(ISERROR(VLOOKUP(A369,'Cadastro-Estoque'!A:J,1,FALSE)),"",VLOOKUP(A369,'Cadastro-Estoque'!A:J,3,FALSE))</f>
        <v/>
      </c>
    </row>
    <row r="370" spans="5:8">
      <c r="E370" s="141" t="str">
        <f t="shared" si="5"/>
        <v/>
      </c>
      <c r="F370" s="141" t="str">
        <f>IF(ISBLANK(A370),"",IF(ISERROR(VLOOKUP(A370,'Cadastro-Estoque'!A:J,1,FALSE)),"Produto não cadastrado",VLOOKUP(A370,'Cadastro-Estoque'!A:J,4,FALSE)))</f>
        <v/>
      </c>
      <c r="G370" s="141" t="str">
        <f>IF(ISBLANK(A370),"",IF(ISERROR(VLOOKUP(A370,'Cadastro-Estoque'!A:J,1,FALSE)),"Produto não cadastrado",VLOOKUP(A370,'Cadastro-Estoque'!A:J,2,FALSE)))</f>
        <v/>
      </c>
      <c r="H370" s="141" t="str">
        <f>IF(ISERROR(VLOOKUP(A370,'Cadastro-Estoque'!A:J,1,FALSE)),"",VLOOKUP(A370,'Cadastro-Estoque'!A:J,3,FALSE))</f>
        <v/>
      </c>
    </row>
    <row r="371" spans="5:8">
      <c r="E371" s="141" t="str">
        <f t="shared" si="5"/>
        <v/>
      </c>
      <c r="F371" s="141" t="str">
        <f>IF(ISBLANK(A371),"",IF(ISERROR(VLOOKUP(A371,'Cadastro-Estoque'!A:J,1,FALSE)),"Produto não cadastrado",VLOOKUP(A371,'Cadastro-Estoque'!A:J,4,FALSE)))</f>
        <v/>
      </c>
      <c r="G371" s="141" t="str">
        <f>IF(ISBLANK(A371),"",IF(ISERROR(VLOOKUP(A371,'Cadastro-Estoque'!A:J,1,FALSE)),"Produto não cadastrado",VLOOKUP(A371,'Cadastro-Estoque'!A:J,2,FALSE)))</f>
        <v/>
      </c>
      <c r="H371" s="141" t="str">
        <f>IF(ISERROR(VLOOKUP(A371,'Cadastro-Estoque'!A:J,1,FALSE)),"",VLOOKUP(A371,'Cadastro-Estoque'!A:J,3,FALSE))</f>
        <v/>
      </c>
    </row>
    <row r="372" spans="5:8">
      <c r="E372" s="141" t="str">
        <f t="shared" si="5"/>
        <v/>
      </c>
      <c r="F372" s="141" t="str">
        <f>IF(ISBLANK(A372),"",IF(ISERROR(VLOOKUP(A372,'Cadastro-Estoque'!A:J,1,FALSE)),"Produto não cadastrado",VLOOKUP(A372,'Cadastro-Estoque'!A:J,4,FALSE)))</f>
        <v/>
      </c>
      <c r="G372" s="141" t="str">
        <f>IF(ISBLANK(A372),"",IF(ISERROR(VLOOKUP(A372,'Cadastro-Estoque'!A:J,1,FALSE)),"Produto não cadastrado",VLOOKUP(A372,'Cadastro-Estoque'!A:J,2,FALSE)))</f>
        <v/>
      </c>
      <c r="H372" s="141" t="str">
        <f>IF(ISERROR(VLOOKUP(A372,'Cadastro-Estoque'!A:J,1,FALSE)),"",VLOOKUP(A372,'Cadastro-Estoque'!A:J,3,FALSE))</f>
        <v/>
      </c>
    </row>
    <row r="373" spans="5:8">
      <c r="E373" s="141" t="str">
        <f t="shared" si="5"/>
        <v/>
      </c>
      <c r="F373" s="141" t="str">
        <f>IF(ISBLANK(A373),"",IF(ISERROR(VLOOKUP(A373,'Cadastro-Estoque'!A:J,1,FALSE)),"Produto não cadastrado",VLOOKUP(A373,'Cadastro-Estoque'!A:J,4,FALSE)))</f>
        <v/>
      </c>
      <c r="G373" s="141" t="str">
        <f>IF(ISBLANK(A373),"",IF(ISERROR(VLOOKUP(A373,'Cadastro-Estoque'!A:J,1,FALSE)),"Produto não cadastrado",VLOOKUP(A373,'Cadastro-Estoque'!A:J,2,FALSE)))</f>
        <v/>
      </c>
      <c r="H373" s="141" t="str">
        <f>IF(ISERROR(VLOOKUP(A373,'Cadastro-Estoque'!A:J,1,FALSE)),"",VLOOKUP(A373,'Cadastro-Estoque'!A:J,3,FALSE))</f>
        <v/>
      </c>
    </row>
    <row r="374" spans="5:8">
      <c r="E374" s="141" t="str">
        <f t="shared" si="5"/>
        <v/>
      </c>
      <c r="F374" s="141" t="str">
        <f>IF(ISBLANK(A374),"",IF(ISERROR(VLOOKUP(A374,'Cadastro-Estoque'!A:J,1,FALSE)),"Produto não cadastrado",VLOOKUP(A374,'Cadastro-Estoque'!A:J,4,FALSE)))</f>
        <v/>
      </c>
      <c r="G374" s="141" t="str">
        <f>IF(ISBLANK(A374),"",IF(ISERROR(VLOOKUP(A374,'Cadastro-Estoque'!A:J,1,FALSE)),"Produto não cadastrado",VLOOKUP(A374,'Cadastro-Estoque'!A:J,2,FALSE)))</f>
        <v/>
      </c>
      <c r="H374" s="141" t="str">
        <f>IF(ISERROR(VLOOKUP(A374,'Cadastro-Estoque'!A:J,1,FALSE)),"",VLOOKUP(A374,'Cadastro-Estoque'!A:J,3,FALSE))</f>
        <v/>
      </c>
    </row>
    <row r="375" spans="5:8">
      <c r="E375" s="141" t="str">
        <f t="shared" si="5"/>
        <v/>
      </c>
      <c r="F375" s="141" t="str">
        <f>IF(ISBLANK(A375),"",IF(ISERROR(VLOOKUP(A375,'Cadastro-Estoque'!A:J,1,FALSE)),"Produto não cadastrado",VLOOKUP(A375,'Cadastro-Estoque'!A:J,4,FALSE)))</f>
        <v/>
      </c>
      <c r="G375" s="141" t="str">
        <f>IF(ISBLANK(A375),"",IF(ISERROR(VLOOKUP(A375,'Cadastro-Estoque'!A:J,1,FALSE)),"Produto não cadastrado",VLOOKUP(A375,'Cadastro-Estoque'!A:J,2,FALSE)))</f>
        <v/>
      </c>
      <c r="H375" s="141" t="str">
        <f>IF(ISERROR(VLOOKUP(A375,'Cadastro-Estoque'!A:J,1,FALSE)),"",VLOOKUP(A375,'Cadastro-Estoque'!A:J,3,FALSE))</f>
        <v/>
      </c>
    </row>
    <row r="376" spans="5:8">
      <c r="E376" s="141" t="str">
        <f t="shared" si="5"/>
        <v/>
      </c>
      <c r="F376" s="141" t="str">
        <f>IF(ISBLANK(A376),"",IF(ISERROR(VLOOKUP(A376,'Cadastro-Estoque'!A:J,1,FALSE)),"Produto não cadastrado",VLOOKUP(A376,'Cadastro-Estoque'!A:J,4,FALSE)))</f>
        <v/>
      </c>
      <c r="G376" s="141" t="str">
        <f>IF(ISBLANK(A376),"",IF(ISERROR(VLOOKUP(A376,'Cadastro-Estoque'!A:J,1,FALSE)),"Produto não cadastrado",VLOOKUP(A376,'Cadastro-Estoque'!A:J,2,FALSE)))</f>
        <v/>
      </c>
      <c r="H376" s="141" t="str">
        <f>IF(ISERROR(VLOOKUP(A376,'Cadastro-Estoque'!A:J,1,FALSE)),"",VLOOKUP(A376,'Cadastro-Estoque'!A:J,3,FALSE))</f>
        <v/>
      </c>
    </row>
    <row r="377" spans="5:8">
      <c r="E377" s="141" t="str">
        <f t="shared" si="5"/>
        <v/>
      </c>
      <c r="F377" s="141" t="str">
        <f>IF(ISBLANK(A377),"",IF(ISERROR(VLOOKUP(A377,'Cadastro-Estoque'!A:J,1,FALSE)),"Produto não cadastrado",VLOOKUP(A377,'Cadastro-Estoque'!A:J,4,FALSE)))</f>
        <v/>
      </c>
      <c r="G377" s="141" t="str">
        <f>IF(ISBLANK(A377),"",IF(ISERROR(VLOOKUP(A377,'Cadastro-Estoque'!A:J,1,FALSE)),"Produto não cadastrado",VLOOKUP(A377,'Cadastro-Estoque'!A:J,2,FALSE)))</f>
        <v/>
      </c>
      <c r="H377" s="141" t="str">
        <f>IF(ISERROR(VLOOKUP(A377,'Cadastro-Estoque'!A:J,1,FALSE)),"",VLOOKUP(A377,'Cadastro-Estoque'!A:J,3,FALSE))</f>
        <v/>
      </c>
    </row>
    <row r="378" spans="5:8">
      <c r="E378" s="141" t="str">
        <f t="shared" si="5"/>
        <v/>
      </c>
      <c r="F378" s="141" t="str">
        <f>IF(ISBLANK(A378),"",IF(ISERROR(VLOOKUP(A378,'Cadastro-Estoque'!A:J,1,FALSE)),"Produto não cadastrado",VLOOKUP(A378,'Cadastro-Estoque'!A:J,4,FALSE)))</f>
        <v/>
      </c>
      <c r="G378" s="141" t="str">
        <f>IF(ISBLANK(A378),"",IF(ISERROR(VLOOKUP(A378,'Cadastro-Estoque'!A:J,1,FALSE)),"Produto não cadastrado",VLOOKUP(A378,'Cadastro-Estoque'!A:J,2,FALSE)))</f>
        <v/>
      </c>
      <c r="H378" s="141" t="str">
        <f>IF(ISERROR(VLOOKUP(A378,'Cadastro-Estoque'!A:J,1,FALSE)),"",VLOOKUP(A378,'Cadastro-Estoque'!A:J,3,FALSE))</f>
        <v/>
      </c>
    </row>
    <row r="379" spans="5:8">
      <c r="E379" s="141" t="str">
        <f t="shared" si="5"/>
        <v/>
      </c>
      <c r="F379" s="141" t="str">
        <f>IF(ISBLANK(A379),"",IF(ISERROR(VLOOKUP(A379,'Cadastro-Estoque'!A:J,1,FALSE)),"Produto não cadastrado",VLOOKUP(A379,'Cadastro-Estoque'!A:J,4,FALSE)))</f>
        <v/>
      </c>
      <c r="G379" s="141" t="str">
        <f>IF(ISBLANK(A379),"",IF(ISERROR(VLOOKUP(A379,'Cadastro-Estoque'!A:J,1,FALSE)),"Produto não cadastrado",VLOOKUP(A379,'Cadastro-Estoque'!A:J,2,FALSE)))</f>
        <v/>
      </c>
      <c r="H379" s="141" t="str">
        <f>IF(ISERROR(VLOOKUP(A379,'Cadastro-Estoque'!A:J,1,FALSE)),"",VLOOKUP(A379,'Cadastro-Estoque'!A:J,3,FALSE))</f>
        <v/>
      </c>
    </row>
    <row r="380" spans="5:8">
      <c r="E380" s="141" t="str">
        <f t="shared" si="5"/>
        <v/>
      </c>
      <c r="F380" s="141" t="str">
        <f>IF(ISBLANK(A380),"",IF(ISERROR(VLOOKUP(A380,'Cadastro-Estoque'!A:J,1,FALSE)),"Produto não cadastrado",VLOOKUP(A380,'Cadastro-Estoque'!A:J,4,FALSE)))</f>
        <v/>
      </c>
      <c r="G380" s="141" t="str">
        <f>IF(ISBLANK(A380),"",IF(ISERROR(VLOOKUP(A380,'Cadastro-Estoque'!A:J,1,FALSE)),"Produto não cadastrado",VLOOKUP(A380,'Cadastro-Estoque'!A:J,2,FALSE)))</f>
        <v/>
      </c>
      <c r="H380" s="141" t="str">
        <f>IF(ISERROR(VLOOKUP(A380,'Cadastro-Estoque'!A:J,1,FALSE)),"",VLOOKUP(A380,'Cadastro-Estoque'!A:J,3,FALSE))</f>
        <v/>
      </c>
    </row>
    <row r="381" spans="5:8">
      <c r="E381" s="141" t="str">
        <f t="shared" si="5"/>
        <v/>
      </c>
      <c r="F381" s="141" t="str">
        <f>IF(ISBLANK(A381),"",IF(ISERROR(VLOOKUP(A381,'Cadastro-Estoque'!A:J,1,FALSE)),"Produto não cadastrado",VLOOKUP(A381,'Cadastro-Estoque'!A:J,4,FALSE)))</f>
        <v/>
      </c>
      <c r="G381" s="141" t="str">
        <f>IF(ISBLANK(A381),"",IF(ISERROR(VLOOKUP(A381,'Cadastro-Estoque'!A:J,1,FALSE)),"Produto não cadastrado",VLOOKUP(A381,'Cadastro-Estoque'!A:J,2,FALSE)))</f>
        <v/>
      </c>
      <c r="H381" s="141" t="str">
        <f>IF(ISERROR(VLOOKUP(A381,'Cadastro-Estoque'!A:J,1,FALSE)),"",VLOOKUP(A381,'Cadastro-Estoque'!A:J,3,FALSE))</f>
        <v/>
      </c>
    </row>
    <row r="382" spans="5:8">
      <c r="E382" s="141" t="str">
        <f t="shared" si="5"/>
        <v/>
      </c>
      <c r="F382" s="141" t="str">
        <f>IF(ISBLANK(A382),"",IF(ISERROR(VLOOKUP(A382,'Cadastro-Estoque'!A:J,1,FALSE)),"Produto não cadastrado",VLOOKUP(A382,'Cadastro-Estoque'!A:J,4,FALSE)))</f>
        <v/>
      </c>
      <c r="G382" s="141" t="str">
        <f>IF(ISBLANK(A382),"",IF(ISERROR(VLOOKUP(A382,'Cadastro-Estoque'!A:J,1,FALSE)),"Produto não cadastrado",VLOOKUP(A382,'Cadastro-Estoque'!A:J,2,FALSE)))</f>
        <v/>
      </c>
      <c r="H382" s="141" t="str">
        <f>IF(ISERROR(VLOOKUP(A382,'Cadastro-Estoque'!A:J,1,FALSE)),"",VLOOKUP(A382,'Cadastro-Estoque'!A:J,3,FALSE))</f>
        <v/>
      </c>
    </row>
    <row r="383" spans="5:8">
      <c r="E383" s="141" t="str">
        <f t="shared" si="5"/>
        <v/>
      </c>
      <c r="F383" s="141" t="str">
        <f>IF(ISBLANK(A383),"",IF(ISERROR(VLOOKUP(A383,'Cadastro-Estoque'!A:J,1,FALSE)),"Produto não cadastrado",VLOOKUP(A383,'Cadastro-Estoque'!A:J,4,FALSE)))</f>
        <v/>
      </c>
      <c r="G383" s="141" t="str">
        <f>IF(ISBLANK(A383),"",IF(ISERROR(VLOOKUP(A383,'Cadastro-Estoque'!A:J,1,FALSE)),"Produto não cadastrado",VLOOKUP(A383,'Cadastro-Estoque'!A:J,2,FALSE)))</f>
        <v/>
      </c>
      <c r="H383" s="141" t="str">
        <f>IF(ISERROR(VLOOKUP(A383,'Cadastro-Estoque'!A:J,1,FALSE)),"",VLOOKUP(A383,'Cadastro-Estoque'!A:J,3,FALSE))</f>
        <v/>
      </c>
    </row>
    <row r="384" spans="5:8">
      <c r="E384" s="141" t="str">
        <f t="shared" si="5"/>
        <v/>
      </c>
      <c r="F384" s="141" t="str">
        <f>IF(ISBLANK(A384),"",IF(ISERROR(VLOOKUP(A384,'Cadastro-Estoque'!A:J,1,FALSE)),"Produto não cadastrado",VLOOKUP(A384,'Cadastro-Estoque'!A:J,4,FALSE)))</f>
        <v/>
      </c>
      <c r="G384" s="141" t="str">
        <f>IF(ISBLANK(A384),"",IF(ISERROR(VLOOKUP(A384,'Cadastro-Estoque'!A:J,1,FALSE)),"Produto não cadastrado",VLOOKUP(A384,'Cadastro-Estoque'!A:J,2,FALSE)))</f>
        <v/>
      </c>
      <c r="H384" s="141" t="str">
        <f>IF(ISERROR(VLOOKUP(A384,'Cadastro-Estoque'!A:J,1,FALSE)),"",VLOOKUP(A384,'Cadastro-Estoque'!A:J,3,FALSE))</f>
        <v/>
      </c>
    </row>
    <row r="385" spans="5:8">
      <c r="E385" s="141" t="str">
        <f t="shared" si="5"/>
        <v/>
      </c>
      <c r="F385" s="141" t="str">
        <f>IF(ISBLANK(A385),"",IF(ISERROR(VLOOKUP(A385,'Cadastro-Estoque'!A:J,1,FALSE)),"Produto não cadastrado",VLOOKUP(A385,'Cadastro-Estoque'!A:J,4,FALSE)))</f>
        <v/>
      </c>
      <c r="G385" s="141" t="str">
        <f>IF(ISBLANK(A385),"",IF(ISERROR(VLOOKUP(A385,'Cadastro-Estoque'!A:J,1,FALSE)),"Produto não cadastrado",VLOOKUP(A385,'Cadastro-Estoque'!A:J,2,FALSE)))</f>
        <v/>
      </c>
      <c r="H385" s="141" t="str">
        <f>IF(ISERROR(VLOOKUP(A385,'Cadastro-Estoque'!A:J,1,FALSE)),"",VLOOKUP(A385,'Cadastro-Estoque'!A:J,3,FALSE))</f>
        <v/>
      </c>
    </row>
    <row r="386" spans="5:8">
      <c r="E386" s="141" t="str">
        <f t="shared" si="5"/>
        <v/>
      </c>
      <c r="F386" s="141" t="str">
        <f>IF(ISBLANK(A386),"",IF(ISERROR(VLOOKUP(A386,'Cadastro-Estoque'!A:J,1,FALSE)),"Produto não cadastrado",VLOOKUP(A386,'Cadastro-Estoque'!A:J,4,FALSE)))</f>
        <v/>
      </c>
      <c r="G386" s="141" t="str">
        <f>IF(ISBLANK(A386),"",IF(ISERROR(VLOOKUP(A386,'Cadastro-Estoque'!A:J,1,FALSE)),"Produto não cadastrado",VLOOKUP(A386,'Cadastro-Estoque'!A:J,2,FALSE)))</f>
        <v/>
      </c>
      <c r="H386" s="141" t="str">
        <f>IF(ISERROR(VLOOKUP(A386,'Cadastro-Estoque'!A:J,1,FALSE)),"",VLOOKUP(A386,'Cadastro-Estoque'!A:J,3,FALSE))</f>
        <v/>
      </c>
    </row>
    <row r="387" spans="5:8">
      <c r="E387" s="141" t="str">
        <f t="shared" si="5"/>
        <v/>
      </c>
      <c r="F387" s="141" t="str">
        <f>IF(ISBLANK(A387),"",IF(ISERROR(VLOOKUP(A387,'Cadastro-Estoque'!A:J,1,FALSE)),"Produto não cadastrado",VLOOKUP(A387,'Cadastro-Estoque'!A:J,4,FALSE)))</f>
        <v/>
      </c>
      <c r="G387" s="141" t="str">
        <f>IF(ISBLANK(A387),"",IF(ISERROR(VLOOKUP(A387,'Cadastro-Estoque'!A:J,1,FALSE)),"Produto não cadastrado",VLOOKUP(A387,'Cadastro-Estoque'!A:J,2,FALSE)))</f>
        <v/>
      </c>
      <c r="H387" s="141" t="str">
        <f>IF(ISERROR(VLOOKUP(A387,'Cadastro-Estoque'!A:J,1,FALSE)),"",VLOOKUP(A387,'Cadastro-Estoque'!A:J,3,FALSE))</f>
        <v/>
      </c>
    </row>
    <row r="388" spans="5:8">
      <c r="E388" s="141" t="str">
        <f t="shared" ref="E388:E451" si="6">IF(ISBLANK(A388),"",C388*D388)</f>
        <v/>
      </c>
      <c r="F388" s="141" t="str">
        <f>IF(ISBLANK(A388),"",IF(ISERROR(VLOOKUP(A388,'Cadastro-Estoque'!A:J,1,FALSE)),"Produto não cadastrado",VLOOKUP(A388,'Cadastro-Estoque'!A:J,4,FALSE)))</f>
        <v/>
      </c>
      <c r="G388" s="141" t="str">
        <f>IF(ISBLANK(A388),"",IF(ISERROR(VLOOKUP(A388,'Cadastro-Estoque'!A:J,1,FALSE)),"Produto não cadastrado",VLOOKUP(A388,'Cadastro-Estoque'!A:J,2,FALSE)))</f>
        <v/>
      </c>
      <c r="H388" s="141" t="str">
        <f>IF(ISERROR(VLOOKUP(A388,'Cadastro-Estoque'!A:J,1,FALSE)),"",VLOOKUP(A388,'Cadastro-Estoque'!A:J,3,FALSE))</f>
        <v/>
      </c>
    </row>
    <row r="389" spans="5:8">
      <c r="E389" s="141" t="str">
        <f t="shared" si="6"/>
        <v/>
      </c>
      <c r="F389" s="141" t="str">
        <f>IF(ISBLANK(A389),"",IF(ISERROR(VLOOKUP(A389,'Cadastro-Estoque'!A:J,1,FALSE)),"Produto não cadastrado",VLOOKUP(A389,'Cadastro-Estoque'!A:J,4,FALSE)))</f>
        <v/>
      </c>
      <c r="G389" s="141" t="str">
        <f>IF(ISBLANK(A389),"",IF(ISERROR(VLOOKUP(A389,'Cadastro-Estoque'!A:J,1,FALSE)),"Produto não cadastrado",VLOOKUP(A389,'Cadastro-Estoque'!A:J,2,FALSE)))</f>
        <v/>
      </c>
      <c r="H389" s="141" t="str">
        <f>IF(ISERROR(VLOOKUP(A389,'Cadastro-Estoque'!A:J,1,FALSE)),"",VLOOKUP(A389,'Cadastro-Estoque'!A:J,3,FALSE))</f>
        <v/>
      </c>
    </row>
    <row r="390" spans="5:8">
      <c r="E390" s="141" t="str">
        <f t="shared" si="6"/>
        <v/>
      </c>
      <c r="F390" s="141" t="str">
        <f>IF(ISBLANK(A390),"",IF(ISERROR(VLOOKUP(A390,'Cadastro-Estoque'!A:J,1,FALSE)),"Produto não cadastrado",VLOOKUP(A390,'Cadastro-Estoque'!A:J,4,FALSE)))</f>
        <v/>
      </c>
      <c r="G390" s="141" t="str">
        <f>IF(ISBLANK(A390),"",IF(ISERROR(VLOOKUP(A390,'Cadastro-Estoque'!A:J,1,FALSE)),"Produto não cadastrado",VLOOKUP(A390,'Cadastro-Estoque'!A:J,2,FALSE)))</f>
        <v/>
      </c>
      <c r="H390" s="141" t="str">
        <f>IF(ISERROR(VLOOKUP(A390,'Cadastro-Estoque'!A:J,1,FALSE)),"",VLOOKUP(A390,'Cadastro-Estoque'!A:J,3,FALSE))</f>
        <v/>
      </c>
    </row>
    <row r="391" spans="5:8">
      <c r="E391" s="141" t="str">
        <f t="shared" si="6"/>
        <v/>
      </c>
      <c r="F391" s="141" t="str">
        <f>IF(ISBLANK(A391),"",IF(ISERROR(VLOOKUP(A391,'Cadastro-Estoque'!A:J,1,FALSE)),"Produto não cadastrado",VLOOKUP(A391,'Cadastro-Estoque'!A:J,4,FALSE)))</f>
        <v/>
      </c>
      <c r="G391" s="141" t="str">
        <f>IF(ISBLANK(A391),"",IF(ISERROR(VLOOKUP(A391,'Cadastro-Estoque'!A:J,1,FALSE)),"Produto não cadastrado",VLOOKUP(A391,'Cadastro-Estoque'!A:J,2,FALSE)))</f>
        <v/>
      </c>
      <c r="H391" s="141" t="str">
        <f>IF(ISERROR(VLOOKUP(A391,'Cadastro-Estoque'!A:J,1,FALSE)),"",VLOOKUP(A391,'Cadastro-Estoque'!A:J,3,FALSE))</f>
        <v/>
      </c>
    </row>
    <row r="392" spans="5:8">
      <c r="E392" s="141" t="str">
        <f t="shared" si="6"/>
        <v/>
      </c>
      <c r="F392" s="141" t="str">
        <f>IF(ISBLANK(A392),"",IF(ISERROR(VLOOKUP(A392,'Cadastro-Estoque'!A:J,1,FALSE)),"Produto não cadastrado",VLOOKUP(A392,'Cadastro-Estoque'!A:J,4,FALSE)))</f>
        <v/>
      </c>
      <c r="G392" s="141" t="str">
        <f>IF(ISBLANK(A392),"",IF(ISERROR(VLOOKUP(A392,'Cadastro-Estoque'!A:J,1,FALSE)),"Produto não cadastrado",VLOOKUP(A392,'Cadastro-Estoque'!A:J,2,FALSE)))</f>
        <v/>
      </c>
      <c r="H392" s="141" t="str">
        <f>IF(ISERROR(VLOOKUP(A392,'Cadastro-Estoque'!A:J,1,FALSE)),"",VLOOKUP(A392,'Cadastro-Estoque'!A:J,3,FALSE))</f>
        <v/>
      </c>
    </row>
    <row r="393" spans="5:8">
      <c r="E393" s="141" t="str">
        <f t="shared" si="6"/>
        <v/>
      </c>
      <c r="F393" s="141" t="str">
        <f>IF(ISBLANK(A393),"",IF(ISERROR(VLOOKUP(A393,'Cadastro-Estoque'!A:J,1,FALSE)),"Produto não cadastrado",VLOOKUP(A393,'Cadastro-Estoque'!A:J,4,FALSE)))</f>
        <v/>
      </c>
      <c r="G393" s="141" t="str">
        <f>IF(ISBLANK(A393),"",IF(ISERROR(VLOOKUP(A393,'Cadastro-Estoque'!A:J,1,FALSE)),"Produto não cadastrado",VLOOKUP(A393,'Cadastro-Estoque'!A:J,2,FALSE)))</f>
        <v/>
      </c>
      <c r="H393" s="141" t="str">
        <f>IF(ISERROR(VLOOKUP(A393,'Cadastro-Estoque'!A:J,1,FALSE)),"",VLOOKUP(A393,'Cadastro-Estoque'!A:J,3,FALSE))</f>
        <v/>
      </c>
    </row>
    <row r="394" spans="5:8">
      <c r="E394" s="141" t="str">
        <f t="shared" si="6"/>
        <v/>
      </c>
      <c r="F394" s="141" t="str">
        <f>IF(ISBLANK(A394),"",IF(ISERROR(VLOOKUP(A394,'Cadastro-Estoque'!A:J,1,FALSE)),"Produto não cadastrado",VLOOKUP(A394,'Cadastro-Estoque'!A:J,4,FALSE)))</f>
        <v/>
      </c>
      <c r="G394" s="141" t="str">
        <f>IF(ISBLANK(A394),"",IF(ISERROR(VLOOKUP(A394,'Cadastro-Estoque'!A:J,1,FALSE)),"Produto não cadastrado",VLOOKUP(A394,'Cadastro-Estoque'!A:J,2,FALSE)))</f>
        <v/>
      </c>
      <c r="H394" s="141" t="str">
        <f>IF(ISERROR(VLOOKUP(A394,'Cadastro-Estoque'!A:J,1,FALSE)),"",VLOOKUP(A394,'Cadastro-Estoque'!A:J,3,FALSE))</f>
        <v/>
      </c>
    </row>
    <row r="395" spans="5:8">
      <c r="E395" s="141" t="str">
        <f t="shared" si="6"/>
        <v/>
      </c>
      <c r="F395" s="141" t="str">
        <f>IF(ISBLANK(A395),"",IF(ISERROR(VLOOKUP(A395,'Cadastro-Estoque'!A:J,1,FALSE)),"Produto não cadastrado",VLOOKUP(A395,'Cadastro-Estoque'!A:J,4,FALSE)))</f>
        <v/>
      </c>
      <c r="G395" s="141" t="str">
        <f>IF(ISBLANK(A395),"",IF(ISERROR(VLOOKUP(A395,'Cadastro-Estoque'!A:J,1,FALSE)),"Produto não cadastrado",VLOOKUP(A395,'Cadastro-Estoque'!A:J,2,FALSE)))</f>
        <v/>
      </c>
      <c r="H395" s="141" t="str">
        <f>IF(ISERROR(VLOOKUP(A395,'Cadastro-Estoque'!A:J,1,FALSE)),"",VLOOKUP(A395,'Cadastro-Estoque'!A:J,3,FALSE))</f>
        <v/>
      </c>
    </row>
    <row r="396" spans="5:8">
      <c r="E396" s="141" t="str">
        <f t="shared" si="6"/>
        <v/>
      </c>
      <c r="F396" s="141" t="str">
        <f>IF(ISBLANK(A396),"",IF(ISERROR(VLOOKUP(A396,'Cadastro-Estoque'!A:J,1,FALSE)),"Produto não cadastrado",VLOOKUP(A396,'Cadastro-Estoque'!A:J,4,FALSE)))</f>
        <v/>
      </c>
      <c r="G396" s="141" t="str">
        <f>IF(ISBLANK(A396),"",IF(ISERROR(VLOOKUP(A396,'Cadastro-Estoque'!A:J,1,FALSE)),"Produto não cadastrado",VLOOKUP(A396,'Cadastro-Estoque'!A:J,2,FALSE)))</f>
        <v/>
      </c>
      <c r="H396" s="141" t="str">
        <f>IF(ISERROR(VLOOKUP(A396,'Cadastro-Estoque'!A:J,1,FALSE)),"",VLOOKUP(A396,'Cadastro-Estoque'!A:J,3,FALSE))</f>
        <v/>
      </c>
    </row>
    <row r="397" spans="5:8">
      <c r="E397" s="141" t="str">
        <f t="shared" si="6"/>
        <v/>
      </c>
      <c r="F397" s="141" t="str">
        <f>IF(ISBLANK(A397),"",IF(ISERROR(VLOOKUP(A397,'Cadastro-Estoque'!A:J,1,FALSE)),"Produto não cadastrado",VLOOKUP(A397,'Cadastro-Estoque'!A:J,4,FALSE)))</f>
        <v/>
      </c>
      <c r="G397" s="141" t="str">
        <f>IF(ISBLANK(A397),"",IF(ISERROR(VLOOKUP(A397,'Cadastro-Estoque'!A:J,1,FALSE)),"Produto não cadastrado",VLOOKUP(A397,'Cadastro-Estoque'!A:J,2,FALSE)))</f>
        <v/>
      </c>
      <c r="H397" s="141" t="str">
        <f>IF(ISERROR(VLOOKUP(A397,'Cadastro-Estoque'!A:J,1,FALSE)),"",VLOOKUP(A397,'Cadastro-Estoque'!A:J,3,FALSE))</f>
        <v/>
      </c>
    </row>
    <row r="398" spans="5:8">
      <c r="E398" s="141" t="str">
        <f t="shared" si="6"/>
        <v/>
      </c>
      <c r="F398" s="141" t="str">
        <f>IF(ISBLANK(A398),"",IF(ISERROR(VLOOKUP(A398,'Cadastro-Estoque'!A:J,1,FALSE)),"Produto não cadastrado",VLOOKUP(A398,'Cadastro-Estoque'!A:J,4,FALSE)))</f>
        <v/>
      </c>
      <c r="G398" s="141" t="str">
        <f>IF(ISBLANK(A398),"",IF(ISERROR(VLOOKUP(A398,'Cadastro-Estoque'!A:J,1,FALSE)),"Produto não cadastrado",VLOOKUP(A398,'Cadastro-Estoque'!A:J,2,FALSE)))</f>
        <v/>
      </c>
      <c r="H398" s="141" t="str">
        <f>IF(ISERROR(VLOOKUP(A398,'Cadastro-Estoque'!A:J,1,FALSE)),"",VLOOKUP(A398,'Cadastro-Estoque'!A:J,3,FALSE))</f>
        <v/>
      </c>
    </row>
    <row r="399" spans="5:8">
      <c r="E399" s="141" t="str">
        <f t="shared" si="6"/>
        <v/>
      </c>
      <c r="F399" s="141" t="str">
        <f>IF(ISBLANK(A399),"",IF(ISERROR(VLOOKUP(A399,'Cadastro-Estoque'!A:J,1,FALSE)),"Produto não cadastrado",VLOOKUP(A399,'Cadastro-Estoque'!A:J,4,FALSE)))</f>
        <v/>
      </c>
      <c r="G399" s="141" t="str">
        <f>IF(ISBLANK(A399),"",IF(ISERROR(VLOOKUP(A399,'Cadastro-Estoque'!A:J,1,FALSE)),"Produto não cadastrado",VLOOKUP(A399,'Cadastro-Estoque'!A:J,2,FALSE)))</f>
        <v/>
      </c>
      <c r="H399" s="141" t="str">
        <f>IF(ISERROR(VLOOKUP(A399,'Cadastro-Estoque'!A:J,1,FALSE)),"",VLOOKUP(A399,'Cadastro-Estoque'!A:J,3,FALSE))</f>
        <v/>
      </c>
    </row>
    <row r="400" spans="5:8">
      <c r="E400" s="141" t="str">
        <f t="shared" si="6"/>
        <v/>
      </c>
      <c r="F400" s="141" t="str">
        <f>IF(ISBLANK(A400),"",IF(ISERROR(VLOOKUP(A400,'Cadastro-Estoque'!A:J,1,FALSE)),"Produto não cadastrado",VLOOKUP(A400,'Cadastro-Estoque'!A:J,4,FALSE)))</f>
        <v/>
      </c>
      <c r="G400" s="141" t="str">
        <f>IF(ISBLANK(A400),"",IF(ISERROR(VLOOKUP(A400,'Cadastro-Estoque'!A:J,1,FALSE)),"Produto não cadastrado",VLOOKUP(A400,'Cadastro-Estoque'!A:J,2,FALSE)))</f>
        <v/>
      </c>
      <c r="H400" s="141" t="str">
        <f>IF(ISERROR(VLOOKUP(A400,'Cadastro-Estoque'!A:J,1,FALSE)),"",VLOOKUP(A400,'Cadastro-Estoque'!A:J,3,FALSE))</f>
        <v/>
      </c>
    </row>
    <row r="401" spans="5:8">
      <c r="E401" s="141" t="str">
        <f t="shared" si="6"/>
        <v/>
      </c>
      <c r="F401" s="141" t="str">
        <f>IF(ISBLANK(A401),"",IF(ISERROR(VLOOKUP(A401,'Cadastro-Estoque'!A:J,1,FALSE)),"Produto não cadastrado",VLOOKUP(A401,'Cadastro-Estoque'!A:J,4,FALSE)))</f>
        <v/>
      </c>
      <c r="G401" s="141" t="str">
        <f>IF(ISBLANK(A401),"",IF(ISERROR(VLOOKUP(A401,'Cadastro-Estoque'!A:J,1,FALSE)),"Produto não cadastrado",VLOOKUP(A401,'Cadastro-Estoque'!A:J,2,FALSE)))</f>
        <v/>
      </c>
      <c r="H401" s="141" t="str">
        <f>IF(ISERROR(VLOOKUP(A401,'Cadastro-Estoque'!A:J,1,FALSE)),"",VLOOKUP(A401,'Cadastro-Estoque'!A:J,3,FALSE))</f>
        <v/>
      </c>
    </row>
    <row r="402" spans="5:8">
      <c r="E402" s="141" t="str">
        <f t="shared" si="6"/>
        <v/>
      </c>
      <c r="F402" s="141" t="str">
        <f>IF(ISBLANK(A402),"",IF(ISERROR(VLOOKUP(A402,'Cadastro-Estoque'!A:J,1,FALSE)),"Produto não cadastrado",VLOOKUP(A402,'Cadastro-Estoque'!A:J,4,FALSE)))</f>
        <v/>
      </c>
      <c r="G402" s="141" t="str">
        <f>IF(ISBLANK(A402),"",IF(ISERROR(VLOOKUP(A402,'Cadastro-Estoque'!A:J,1,FALSE)),"Produto não cadastrado",VLOOKUP(A402,'Cadastro-Estoque'!A:J,2,FALSE)))</f>
        <v/>
      </c>
      <c r="H402" s="141" t="str">
        <f>IF(ISERROR(VLOOKUP(A402,'Cadastro-Estoque'!A:J,1,FALSE)),"",VLOOKUP(A402,'Cadastro-Estoque'!A:J,3,FALSE))</f>
        <v/>
      </c>
    </row>
    <row r="403" spans="5:8">
      <c r="E403" s="141" t="str">
        <f t="shared" si="6"/>
        <v/>
      </c>
      <c r="F403" s="141" t="str">
        <f>IF(ISBLANK(A403),"",IF(ISERROR(VLOOKUP(A403,'Cadastro-Estoque'!A:J,1,FALSE)),"Produto não cadastrado",VLOOKUP(A403,'Cadastro-Estoque'!A:J,4,FALSE)))</f>
        <v/>
      </c>
      <c r="G403" s="141" t="str">
        <f>IF(ISBLANK(A403),"",IF(ISERROR(VLOOKUP(A403,'Cadastro-Estoque'!A:J,1,FALSE)),"Produto não cadastrado",VLOOKUP(A403,'Cadastro-Estoque'!A:J,2,FALSE)))</f>
        <v/>
      </c>
      <c r="H403" s="141" t="str">
        <f>IF(ISERROR(VLOOKUP(A403,'Cadastro-Estoque'!A:J,1,FALSE)),"",VLOOKUP(A403,'Cadastro-Estoque'!A:J,3,FALSE))</f>
        <v/>
      </c>
    </row>
    <row r="404" spans="5:8">
      <c r="E404" s="141" t="str">
        <f t="shared" si="6"/>
        <v/>
      </c>
      <c r="F404" s="141" t="str">
        <f>IF(ISBLANK(A404),"",IF(ISERROR(VLOOKUP(A404,'Cadastro-Estoque'!A:J,1,FALSE)),"Produto não cadastrado",VLOOKUP(A404,'Cadastro-Estoque'!A:J,4,FALSE)))</f>
        <v/>
      </c>
      <c r="G404" s="141" t="str">
        <f>IF(ISBLANK(A404),"",IF(ISERROR(VLOOKUP(A404,'Cadastro-Estoque'!A:J,1,FALSE)),"Produto não cadastrado",VLOOKUP(A404,'Cadastro-Estoque'!A:J,2,FALSE)))</f>
        <v/>
      </c>
      <c r="H404" s="141" t="str">
        <f>IF(ISERROR(VLOOKUP(A404,'Cadastro-Estoque'!A:J,1,FALSE)),"",VLOOKUP(A404,'Cadastro-Estoque'!A:J,3,FALSE))</f>
        <v/>
      </c>
    </row>
    <row r="405" spans="5:8">
      <c r="E405" s="141" t="str">
        <f t="shared" si="6"/>
        <v/>
      </c>
      <c r="F405" s="141" t="str">
        <f>IF(ISBLANK(A405),"",IF(ISERROR(VLOOKUP(A405,'Cadastro-Estoque'!A:J,1,FALSE)),"Produto não cadastrado",VLOOKUP(A405,'Cadastro-Estoque'!A:J,4,FALSE)))</f>
        <v/>
      </c>
      <c r="G405" s="141" t="str">
        <f>IF(ISBLANK(A405),"",IF(ISERROR(VLOOKUP(A405,'Cadastro-Estoque'!A:J,1,FALSE)),"Produto não cadastrado",VLOOKUP(A405,'Cadastro-Estoque'!A:J,2,FALSE)))</f>
        <v/>
      </c>
      <c r="H405" s="141" t="str">
        <f>IF(ISERROR(VLOOKUP(A405,'Cadastro-Estoque'!A:J,1,FALSE)),"",VLOOKUP(A405,'Cadastro-Estoque'!A:J,3,FALSE))</f>
        <v/>
      </c>
    </row>
    <row r="406" spans="5:8">
      <c r="E406" s="141" t="str">
        <f t="shared" si="6"/>
        <v/>
      </c>
      <c r="F406" s="141" t="str">
        <f>IF(ISBLANK(A406),"",IF(ISERROR(VLOOKUP(A406,'Cadastro-Estoque'!A:J,1,FALSE)),"Produto não cadastrado",VLOOKUP(A406,'Cadastro-Estoque'!A:J,4,FALSE)))</f>
        <v/>
      </c>
      <c r="G406" s="141" t="str">
        <f>IF(ISBLANK(A406),"",IF(ISERROR(VLOOKUP(A406,'Cadastro-Estoque'!A:J,1,FALSE)),"Produto não cadastrado",VLOOKUP(A406,'Cadastro-Estoque'!A:J,2,FALSE)))</f>
        <v/>
      </c>
      <c r="H406" s="141" t="str">
        <f>IF(ISERROR(VLOOKUP(A406,'Cadastro-Estoque'!A:J,1,FALSE)),"",VLOOKUP(A406,'Cadastro-Estoque'!A:J,3,FALSE))</f>
        <v/>
      </c>
    </row>
    <row r="407" spans="5:8">
      <c r="E407" s="141" t="str">
        <f t="shared" si="6"/>
        <v/>
      </c>
      <c r="F407" s="141" t="str">
        <f>IF(ISBLANK(A407),"",IF(ISERROR(VLOOKUP(A407,'Cadastro-Estoque'!A:J,1,FALSE)),"Produto não cadastrado",VLOOKUP(A407,'Cadastro-Estoque'!A:J,4,FALSE)))</f>
        <v/>
      </c>
      <c r="G407" s="141" t="str">
        <f>IF(ISBLANK(A407),"",IF(ISERROR(VLOOKUP(A407,'Cadastro-Estoque'!A:J,1,FALSE)),"Produto não cadastrado",VLOOKUP(A407,'Cadastro-Estoque'!A:J,2,FALSE)))</f>
        <v/>
      </c>
      <c r="H407" s="141" t="str">
        <f>IF(ISERROR(VLOOKUP(A407,'Cadastro-Estoque'!A:J,1,FALSE)),"",VLOOKUP(A407,'Cadastro-Estoque'!A:J,3,FALSE))</f>
        <v/>
      </c>
    </row>
    <row r="408" spans="5:8">
      <c r="E408" s="141" t="str">
        <f t="shared" si="6"/>
        <v/>
      </c>
      <c r="F408" s="141" t="str">
        <f>IF(ISBLANK(A408),"",IF(ISERROR(VLOOKUP(A408,'Cadastro-Estoque'!A:J,1,FALSE)),"Produto não cadastrado",VLOOKUP(A408,'Cadastro-Estoque'!A:J,4,FALSE)))</f>
        <v/>
      </c>
      <c r="G408" s="141" t="str">
        <f>IF(ISBLANK(A408),"",IF(ISERROR(VLOOKUP(A408,'Cadastro-Estoque'!A:J,1,FALSE)),"Produto não cadastrado",VLOOKUP(A408,'Cadastro-Estoque'!A:J,2,FALSE)))</f>
        <v/>
      </c>
      <c r="H408" s="141" t="str">
        <f>IF(ISERROR(VLOOKUP(A408,'Cadastro-Estoque'!A:J,1,FALSE)),"",VLOOKUP(A408,'Cadastro-Estoque'!A:J,3,FALSE))</f>
        <v/>
      </c>
    </row>
    <row r="409" spans="5:8">
      <c r="E409" s="141" t="str">
        <f t="shared" si="6"/>
        <v/>
      </c>
      <c r="F409" s="141" t="str">
        <f>IF(ISBLANK(A409),"",IF(ISERROR(VLOOKUP(A409,'Cadastro-Estoque'!A:J,1,FALSE)),"Produto não cadastrado",VLOOKUP(A409,'Cadastro-Estoque'!A:J,4,FALSE)))</f>
        <v/>
      </c>
      <c r="G409" s="141" t="str">
        <f>IF(ISBLANK(A409),"",IF(ISERROR(VLOOKUP(A409,'Cadastro-Estoque'!A:J,1,FALSE)),"Produto não cadastrado",VLOOKUP(A409,'Cadastro-Estoque'!A:J,2,FALSE)))</f>
        <v/>
      </c>
      <c r="H409" s="141" t="str">
        <f>IF(ISERROR(VLOOKUP(A409,'Cadastro-Estoque'!A:J,1,FALSE)),"",VLOOKUP(A409,'Cadastro-Estoque'!A:J,3,FALSE))</f>
        <v/>
      </c>
    </row>
    <row r="410" spans="5:8">
      <c r="E410" s="141" t="str">
        <f t="shared" si="6"/>
        <v/>
      </c>
      <c r="F410" s="141" t="str">
        <f>IF(ISBLANK(A410),"",IF(ISERROR(VLOOKUP(A410,'Cadastro-Estoque'!A:J,1,FALSE)),"Produto não cadastrado",VLOOKUP(A410,'Cadastro-Estoque'!A:J,4,FALSE)))</f>
        <v/>
      </c>
      <c r="G410" s="141" t="str">
        <f>IF(ISBLANK(A410),"",IF(ISERROR(VLOOKUP(A410,'Cadastro-Estoque'!A:J,1,FALSE)),"Produto não cadastrado",VLOOKUP(A410,'Cadastro-Estoque'!A:J,2,FALSE)))</f>
        <v/>
      </c>
      <c r="H410" s="141" t="str">
        <f>IF(ISERROR(VLOOKUP(A410,'Cadastro-Estoque'!A:J,1,FALSE)),"",VLOOKUP(A410,'Cadastro-Estoque'!A:J,3,FALSE))</f>
        <v/>
      </c>
    </row>
    <row r="411" spans="5:8">
      <c r="E411" s="141" t="str">
        <f t="shared" si="6"/>
        <v/>
      </c>
      <c r="F411" s="141" t="str">
        <f>IF(ISBLANK(A411),"",IF(ISERROR(VLOOKUP(A411,'Cadastro-Estoque'!A:J,1,FALSE)),"Produto não cadastrado",VLOOKUP(A411,'Cadastro-Estoque'!A:J,4,FALSE)))</f>
        <v/>
      </c>
      <c r="G411" s="141" t="str">
        <f>IF(ISBLANK(A411),"",IF(ISERROR(VLOOKUP(A411,'Cadastro-Estoque'!A:J,1,FALSE)),"Produto não cadastrado",VLOOKUP(A411,'Cadastro-Estoque'!A:J,2,FALSE)))</f>
        <v/>
      </c>
      <c r="H411" s="141" t="str">
        <f>IF(ISERROR(VLOOKUP(A411,'Cadastro-Estoque'!A:J,1,FALSE)),"",VLOOKUP(A411,'Cadastro-Estoque'!A:J,3,FALSE))</f>
        <v/>
      </c>
    </row>
    <row r="412" spans="5:8">
      <c r="E412" s="141" t="str">
        <f t="shared" si="6"/>
        <v/>
      </c>
      <c r="F412" s="141" t="str">
        <f>IF(ISBLANK(A412),"",IF(ISERROR(VLOOKUP(A412,'Cadastro-Estoque'!A:J,1,FALSE)),"Produto não cadastrado",VLOOKUP(A412,'Cadastro-Estoque'!A:J,4,FALSE)))</f>
        <v/>
      </c>
      <c r="G412" s="141" t="str">
        <f>IF(ISBLANK(A412),"",IF(ISERROR(VLOOKUP(A412,'Cadastro-Estoque'!A:J,1,FALSE)),"Produto não cadastrado",VLOOKUP(A412,'Cadastro-Estoque'!A:J,2,FALSE)))</f>
        <v/>
      </c>
      <c r="H412" s="141" t="str">
        <f>IF(ISERROR(VLOOKUP(A412,'Cadastro-Estoque'!A:J,1,FALSE)),"",VLOOKUP(A412,'Cadastro-Estoque'!A:J,3,FALSE))</f>
        <v/>
      </c>
    </row>
    <row r="413" spans="5:8">
      <c r="E413" s="141" t="str">
        <f t="shared" si="6"/>
        <v/>
      </c>
      <c r="F413" s="141" t="str">
        <f>IF(ISBLANK(A413),"",IF(ISERROR(VLOOKUP(A413,'Cadastro-Estoque'!A:J,1,FALSE)),"Produto não cadastrado",VLOOKUP(A413,'Cadastro-Estoque'!A:J,4,FALSE)))</f>
        <v/>
      </c>
      <c r="G413" s="141" t="str">
        <f>IF(ISBLANK(A413),"",IF(ISERROR(VLOOKUP(A413,'Cadastro-Estoque'!A:J,1,FALSE)),"Produto não cadastrado",VLOOKUP(A413,'Cadastro-Estoque'!A:J,2,FALSE)))</f>
        <v/>
      </c>
      <c r="H413" s="141" t="str">
        <f>IF(ISERROR(VLOOKUP(A413,'Cadastro-Estoque'!A:J,1,FALSE)),"",VLOOKUP(A413,'Cadastro-Estoque'!A:J,3,FALSE))</f>
        <v/>
      </c>
    </row>
    <row r="414" spans="5:8">
      <c r="E414" s="141" t="str">
        <f t="shared" si="6"/>
        <v/>
      </c>
      <c r="F414" s="141" t="str">
        <f>IF(ISBLANK(A414),"",IF(ISERROR(VLOOKUP(A414,'Cadastro-Estoque'!A:J,1,FALSE)),"Produto não cadastrado",VLOOKUP(A414,'Cadastro-Estoque'!A:J,4,FALSE)))</f>
        <v/>
      </c>
      <c r="G414" s="141" t="str">
        <f>IF(ISBLANK(A414),"",IF(ISERROR(VLOOKUP(A414,'Cadastro-Estoque'!A:J,1,FALSE)),"Produto não cadastrado",VLOOKUP(A414,'Cadastro-Estoque'!A:J,2,FALSE)))</f>
        <v/>
      </c>
      <c r="H414" s="141" t="str">
        <f>IF(ISERROR(VLOOKUP(A414,'Cadastro-Estoque'!A:J,1,FALSE)),"",VLOOKUP(A414,'Cadastro-Estoque'!A:J,3,FALSE))</f>
        <v/>
      </c>
    </row>
    <row r="415" spans="5:8">
      <c r="E415" s="141" t="str">
        <f t="shared" si="6"/>
        <v/>
      </c>
      <c r="F415" s="141" t="str">
        <f>IF(ISBLANK(A415),"",IF(ISERROR(VLOOKUP(A415,'Cadastro-Estoque'!A:J,1,FALSE)),"Produto não cadastrado",VLOOKUP(A415,'Cadastro-Estoque'!A:J,4,FALSE)))</f>
        <v/>
      </c>
      <c r="G415" s="141" t="str">
        <f>IF(ISBLANK(A415),"",IF(ISERROR(VLOOKUP(A415,'Cadastro-Estoque'!A:J,1,FALSE)),"Produto não cadastrado",VLOOKUP(A415,'Cadastro-Estoque'!A:J,2,FALSE)))</f>
        <v/>
      </c>
      <c r="H415" s="141" t="str">
        <f>IF(ISERROR(VLOOKUP(A415,'Cadastro-Estoque'!A:J,1,FALSE)),"",VLOOKUP(A415,'Cadastro-Estoque'!A:J,3,FALSE))</f>
        <v/>
      </c>
    </row>
    <row r="416" spans="5:8">
      <c r="E416" s="141" t="str">
        <f t="shared" si="6"/>
        <v/>
      </c>
      <c r="F416" s="141" t="str">
        <f>IF(ISBLANK(A416),"",IF(ISERROR(VLOOKUP(A416,'Cadastro-Estoque'!A:J,1,FALSE)),"Produto não cadastrado",VLOOKUP(A416,'Cadastro-Estoque'!A:J,4,FALSE)))</f>
        <v/>
      </c>
      <c r="G416" s="141" t="str">
        <f>IF(ISBLANK(A416),"",IF(ISERROR(VLOOKUP(A416,'Cadastro-Estoque'!A:J,1,FALSE)),"Produto não cadastrado",VLOOKUP(A416,'Cadastro-Estoque'!A:J,2,FALSE)))</f>
        <v/>
      </c>
      <c r="H416" s="141" t="str">
        <f>IF(ISERROR(VLOOKUP(A416,'Cadastro-Estoque'!A:J,1,FALSE)),"",VLOOKUP(A416,'Cadastro-Estoque'!A:J,3,FALSE))</f>
        <v/>
      </c>
    </row>
    <row r="417" spans="5:8">
      <c r="E417" s="141" t="str">
        <f t="shared" si="6"/>
        <v/>
      </c>
      <c r="F417" s="141" t="str">
        <f>IF(ISBLANK(A417),"",IF(ISERROR(VLOOKUP(A417,'Cadastro-Estoque'!A:J,1,FALSE)),"Produto não cadastrado",VLOOKUP(A417,'Cadastro-Estoque'!A:J,4,FALSE)))</f>
        <v/>
      </c>
      <c r="G417" s="141" t="str">
        <f>IF(ISBLANK(A417),"",IF(ISERROR(VLOOKUP(A417,'Cadastro-Estoque'!A:J,1,FALSE)),"Produto não cadastrado",VLOOKUP(A417,'Cadastro-Estoque'!A:J,2,FALSE)))</f>
        <v/>
      </c>
      <c r="H417" s="141" t="str">
        <f>IF(ISERROR(VLOOKUP(A417,'Cadastro-Estoque'!A:J,1,FALSE)),"",VLOOKUP(A417,'Cadastro-Estoque'!A:J,3,FALSE))</f>
        <v/>
      </c>
    </row>
    <row r="418" spans="5:8">
      <c r="E418" s="141" t="str">
        <f t="shared" si="6"/>
        <v/>
      </c>
      <c r="F418" s="141" t="str">
        <f>IF(ISBLANK(A418),"",IF(ISERROR(VLOOKUP(A418,'Cadastro-Estoque'!A:J,1,FALSE)),"Produto não cadastrado",VLOOKUP(A418,'Cadastro-Estoque'!A:J,4,FALSE)))</f>
        <v/>
      </c>
      <c r="G418" s="141" t="str">
        <f>IF(ISBLANK(A418),"",IF(ISERROR(VLOOKUP(A418,'Cadastro-Estoque'!A:J,1,FALSE)),"Produto não cadastrado",VLOOKUP(A418,'Cadastro-Estoque'!A:J,2,FALSE)))</f>
        <v/>
      </c>
      <c r="H418" s="141" t="str">
        <f>IF(ISERROR(VLOOKUP(A418,'Cadastro-Estoque'!A:J,1,FALSE)),"",VLOOKUP(A418,'Cadastro-Estoque'!A:J,3,FALSE))</f>
        <v/>
      </c>
    </row>
    <row r="419" spans="5:8">
      <c r="E419" s="141" t="str">
        <f t="shared" si="6"/>
        <v/>
      </c>
      <c r="F419" s="141" t="str">
        <f>IF(ISBLANK(A419),"",IF(ISERROR(VLOOKUP(A419,'Cadastro-Estoque'!A:J,1,FALSE)),"Produto não cadastrado",VLOOKUP(A419,'Cadastro-Estoque'!A:J,4,FALSE)))</f>
        <v/>
      </c>
      <c r="G419" s="141" t="str">
        <f>IF(ISBLANK(A419),"",IF(ISERROR(VLOOKUP(A419,'Cadastro-Estoque'!A:J,1,FALSE)),"Produto não cadastrado",VLOOKUP(A419,'Cadastro-Estoque'!A:J,2,FALSE)))</f>
        <v/>
      </c>
      <c r="H419" s="141" t="str">
        <f>IF(ISERROR(VLOOKUP(A419,'Cadastro-Estoque'!A:J,1,FALSE)),"",VLOOKUP(A419,'Cadastro-Estoque'!A:J,3,FALSE))</f>
        <v/>
      </c>
    </row>
    <row r="420" spans="5:8">
      <c r="E420" s="141" t="str">
        <f t="shared" si="6"/>
        <v/>
      </c>
      <c r="F420" s="141" t="str">
        <f>IF(ISBLANK(A420),"",IF(ISERROR(VLOOKUP(A420,'Cadastro-Estoque'!A:J,1,FALSE)),"Produto não cadastrado",VLOOKUP(A420,'Cadastro-Estoque'!A:J,4,FALSE)))</f>
        <v/>
      </c>
      <c r="G420" s="141" t="str">
        <f>IF(ISBLANK(A420),"",IF(ISERROR(VLOOKUP(A420,'Cadastro-Estoque'!A:J,1,FALSE)),"Produto não cadastrado",VLOOKUP(A420,'Cadastro-Estoque'!A:J,2,FALSE)))</f>
        <v/>
      </c>
      <c r="H420" s="141" t="str">
        <f>IF(ISERROR(VLOOKUP(A420,'Cadastro-Estoque'!A:J,1,FALSE)),"",VLOOKUP(A420,'Cadastro-Estoque'!A:J,3,FALSE))</f>
        <v/>
      </c>
    </row>
    <row r="421" spans="5:8">
      <c r="E421" s="141" t="str">
        <f t="shared" si="6"/>
        <v/>
      </c>
      <c r="F421" s="141" t="str">
        <f>IF(ISBLANK(A421),"",IF(ISERROR(VLOOKUP(A421,'Cadastro-Estoque'!A:J,1,FALSE)),"Produto não cadastrado",VLOOKUP(A421,'Cadastro-Estoque'!A:J,4,FALSE)))</f>
        <v/>
      </c>
      <c r="G421" s="141" t="str">
        <f>IF(ISBLANK(A421),"",IF(ISERROR(VLOOKUP(A421,'Cadastro-Estoque'!A:J,1,FALSE)),"Produto não cadastrado",VLOOKUP(A421,'Cadastro-Estoque'!A:J,2,FALSE)))</f>
        <v/>
      </c>
      <c r="H421" s="141" t="str">
        <f>IF(ISERROR(VLOOKUP(A421,'Cadastro-Estoque'!A:J,1,FALSE)),"",VLOOKUP(A421,'Cadastro-Estoque'!A:J,3,FALSE))</f>
        <v/>
      </c>
    </row>
    <row r="422" spans="5:8">
      <c r="E422" s="141" t="str">
        <f t="shared" si="6"/>
        <v/>
      </c>
      <c r="F422" s="141" t="str">
        <f>IF(ISBLANK(A422),"",IF(ISERROR(VLOOKUP(A422,'Cadastro-Estoque'!A:J,1,FALSE)),"Produto não cadastrado",VLOOKUP(A422,'Cadastro-Estoque'!A:J,4,FALSE)))</f>
        <v/>
      </c>
      <c r="G422" s="141" t="str">
        <f>IF(ISBLANK(A422),"",IF(ISERROR(VLOOKUP(A422,'Cadastro-Estoque'!A:J,1,FALSE)),"Produto não cadastrado",VLOOKUP(A422,'Cadastro-Estoque'!A:J,2,FALSE)))</f>
        <v/>
      </c>
      <c r="H422" s="141" t="str">
        <f>IF(ISERROR(VLOOKUP(A422,'Cadastro-Estoque'!A:J,1,FALSE)),"",VLOOKUP(A422,'Cadastro-Estoque'!A:J,3,FALSE))</f>
        <v/>
      </c>
    </row>
    <row r="423" spans="5:8">
      <c r="E423" s="141" t="str">
        <f t="shared" si="6"/>
        <v/>
      </c>
      <c r="F423" s="141" t="str">
        <f>IF(ISBLANK(A423),"",IF(ISERROR(VLOOKUP(A423,'Cadastro-Estoque'!A:J,1,FALSE)),"Produto não cadastrado",VLOOKUP(A423,'Cadastro-Estoque'!A:J,4,FALSE)))</f>
        <v/>
      </c>
      <c r="G423" s="141" t="str">
        <f>IF(ISBLANK(A423),"",IF(ISERROR(VLOOKUP(A423,'Cadastro-Estoque'!A:J,1,FALSE)),"Produto não cadastrado",VLOOKUP(A423,'Cadastro-Estoque'!A:J,2,FALSE)))</f>
        <v/>
      </c>
      <c r="H423" s="141" t="str">
        <f>IF(ISERROR(VLOOKUP(A423,'Cadastro-Estoque'!A:J,1,FALSE)),"",VLOOKUP(A423,'Cadastro-Estoque'!A:J,3,FALSE))</f>
        <v/>
      </c>
    </row>
    <row r="424" spans="5:8">
      <c r="E424" s="141" t="str">
        <f t="shared" si="6"/>
        <v/>
      </c>
      <c r="F424" s="141" t="str">
        <f>IF(ISBLANK(A424),"",IF(ISERROR(VLOOKUP(A424,'Cadastro-Estoque'!A:J,1,FALSE)),"Produto não cadastrado",VLOOKUP(A424,'Cadastro-Estoque'!A:J,4,FALSE)))</f>
        <v/>
      </c>
      <c r="G424" s="141" t="str">
        <f>IF(ISBLANK(A424),"",IF(ISERROR(VLOOKUP(A424,'Cadastro-Estoque'!A:J,1,FALSE)),"Produto não cadastrado",VLOOKUP(A424,'Cadastro-Estoque'!A:J,2,FALSE)))</f>
        <v/>
      </c>
      <c r="H424" s="141" t="str">
        <f>IF(ISERROR(VLOOKUP(A424,'Cadastro-Estoque'!A:J,1,FALSE)),"",VLOOKUP(A424,'Cadastro-Estoque'!A:J,3,FALSE))</f>
        <v/>
      </c>
    </row>
    <row r="425" spans="5:8">
      <c r="E425" s="141" t="str">
        <f t="shared" si="6"/>
        <v/>
      </c>
      <c r="F425" s="141" t="str">
        <f>IF(ISBLANK(A425),"",IF(ISERROR(VLOOKUP(A425,'Cadastro-Estoque'!A:J,1,FALSE)),"Produto não cadastrado",VLOOKUP(A425,'Cadastro-Estoque'!A:J,4,FALSE)))</f>
        <v/>
      </c>
      <c r="G425" s="141" t="str">
        <f>IF(ISBLANK(A425),"",IF(ISERROR(VLOOKUP(A425,'Cadastro-Estoque'!A:J,1,FALSE)),"Produto não cadastrado",VLOOKUP(A425,'Cadastro-Estoque'!A:J,2,FALSE)))</f>
        <v/>
      </c>
      <c r="H425" s="141" t="str">
        <f>IF(ISERROR(VLOOKUP(A425,'Cadastro-Estoque'!A:J,1,FALSE)),"",VLOOKUP(A425,'Cadastro-Estoque'!A:J,3,FALSE))</f>
        <v/>
      </c>
    </row>
    <row r="426" spans="5:8">
      <c r="E426" s="141" t="str">
        <f t="shared" si="6"/>
        <v/>
      </c>
      <c r="F426" s="141" t="str">
        <f>IF(ISBLANK(A426),"",IF(ISERROR(VLOOKUP(A426,'Cadastro-Estoque'!A:J,1,FALSE)),"Produto não cadastrado",VLOOKUP(A426,'Cadastro-Estoque'!A:J,4,FALSE)))</f>
        <v/>
      </c>
      <c r="G426" s="141" t="str">
        <f>IF(ISBLANK(A426),"",IF(ISERROR(VLOOKUP(A426,'Cadastro-Estoque'!A:J,1,FALSE)),"Produto não cadastrado",VLOOKUP(A426,'Cadastro-Estoque'!A:J,2,FALSE)))</f>
        <v/>
      </c>
      <c r="H426" s="141" t="str">
        <f>IF(ISERROR(VLOOKUP(A426,'Cadastro-Estoque'!A:J,1,FALSE)),"",VLOOKUP(A426,'Cadastro-Estoque'!A:J,3,FALSE))</f>
        <v/>
      </c>
    </row>
    <row r="427" spans="5:8">
      <c r="E427" s="141" t="str">
        <f t="shared" si="6"/>
        <v/>
      </c>
      <c r="F427" s="141" t="str">
        <f>IF(ISBLANK(A427),"",IF(ISERROR(VLOOKUP(A427,'Cadastro-Estoque'!A:J,1,FALSE)),"Produto não cadastrado",VLOOKUP(A427,'Cadastro-Estoque'!A:J,4,FALSE)))</f>
        <v/>
      </c>
      <c r="G427" s="141" t="str">
        <f>IF(ISBLANK(A427),"",IF(ISERROR(VLOOKUP(A427,'Cadastro-Estoque'!A:J,1,FALSE)),"Produto não cadastrado",VLOOKUP(A427,'Cadastro-Estoque'!A:J,2,FALSE)))</f>
        <v/>
      </c>
      <c r="H427" s="141" t="str">
        <f>IF(ISERROR(VLOOKUP(A427,'Cadastro-Estoque'!A:J,1,FALSE)),"",VLOOKUP(A427,'Cadastro-Estoque'!A:J,3,FALSE))</f>
        <v/>
      </c>
    </row>
    <row r="428" spans="5:8">
      <c r="E428" s="141" t="str">
        <f t="shared" si="6"/>
        <v/>
      </c>
      <c r="F428" s="141" t="str">
        <f>IF(ISBLANK(A428),"",IF(ISERROR(VLOOKUP(A428,'Cadastro-Estoque'!A:J,1,FALSE)),"Produto não cadastrado",VLOOKUP(A428,'Cadastro-Estoque'!A:J,4,FALSE)))</f>
        <v/>
      </c>
      <c r="G428" s="141" t="str">
        <f>IF(ISBLANK(A428),"",IF(ISERROR(VLOOKUP(A428,'Cadastro-Estoque'!A:J,1,FALSE)),"Produto não cadastrado",VLOOKUP(A428,'Cadastro-Estoque'!A:J,2,FALSE)))</f>
        <v/>
      </c>
      <c r="H428" s="141" t="str">
        <f>IF(ISERROR(VLOOKUP(A428,'Cadastro-Estoque'!A:J,1,FALSE)),"",VLOOKUP(A428,'Cadastro-Estoque'!A:J,3,FALSE))</f>
        <v/>
      </c>
    </row>
    <row r="429" spans="5:8">
      <c r="E429" s="141" t="str">
        <f t="shared" si="6"/>
        <v/>
      </c>
      <c r="F429" s="141" t="str">
        <f>IF(ISBLANK(A429),"",IF(ISERROR(VLOOKUP(A429,'Cadastro-Estoque'!A:J,1,FALSE)),"Produto não cadastrado",VLOOKUP(A429,'Cadastro-Estoque'!A:J,4,FALSE)))</f>
        <v/>
      </c>
      <c r="G429" s="141" t="str">
        <f>IF(ISBLANK(A429),"",IF(ISERROR(VLOOKUP(A429,'Cadastro-Estoque'!A:J,1,FALSE)),"Produto não cadastrado",VLOOKUP(A429,'Cadastro-Estoque'!A:J,2,FALSE)))</f>
        <v/>
      </c>
      <c r="H429" s="141" t="str">
        <f>IF(ISERROR(VLOOKUP(A429,'Cadastro-Estoque'!A:J,1,FALSE)),"",VLOOKUP(A429,'Cadastro-Estoque'!A:J,3,FALSE))</f>
        <v/>
      </c>
    </row>
    <row r="430" spans="5:8">
      <c r="E430" s="141" t="str">
        <f t="shared" si="6"/>
        <v/>
      </c>
      <c r="F430" s="141" t="str">
        <f>IF(ISBLANK(A430),"",IF(ISERROR(VLOOKUP(A430,'Cadastro-Estoque'!A:J,1,FALSE)),"Produto não cadastrado",VLOOKUP(A430,'Cadastro-Estoque'!A:J,4,FALSE)))</f>
        <v/>
      </c>
      <c r="G430" s="141" t="str">
        <f>IF(ISBLANK(A430),"",IF(ISERROR(VLOOKUP(A430,'Cadastro-Estoque'!A:J,1,FALSE)),"Produto não cadastrado",VLOOKUP(A430,'Cadastro-Estoque'!A:J,2,FALSE)))</f>
        <v/>
      </c>
      <c r="H430" s="141" t="str">
        <f>IF(ISERROR(VLOOKUP(A430,'Cadastro-Estoque'!A:J,1,FALSE)),"",VLOOKUP(A430,'Cadastro-Estoque'!A:J,3,FALSE))</f>
        <v/>
      </c>
    </row>
    <row r="431" spans="5:8">
      <c r="E431" s="141" t="str">
        <f t="shared" si="6"/>
        <v/>
      </c>
      <c r="F431" s="141" t="str">
        <f>IF(ISBLANK(A431),"",IF(ISERROR(VLOOKUP(A431,'Cadastro-Estoque'!A:J,1,FALSE)),"Produto não cadastrado",VLOOKUP(A431,'Cadastro-Estoque'!A:J,4,FALSE)))</f>
        <v/>
      </c>
      <c r="G431" s="141" t="str">
        <f>IF(ISBLANK(A431),"",IF(ISERROR(VLOOKUP(A431,'Cadastro-Estoque'!A:J,1,FALSE)),"Produto não cadastrado",VLOOKUP(A431,'Cadastro-Estoque'!A:J,2,FALSE)))</f>
        <v/>
      </c>
      <c r="H431" s="141" t="str">
        <f>IF(ISERROR(VLOOKUP(A431,'Cadastro-Estoque'!A:J,1,FALSE)),"",VLOOKUP(A431,'Cadastro-Estoque'!A:J,3,FALSE))</f>
        <v/>
      </c>
    </row>
    <row r="432" spans="5:8">
      <c r="E432" s="141" t="str">
        <f t="shared" si="6"/>
        <v/>
      </c>
      <c r="F432" s="141" t="str">
        <f>IF(ISBLANK(A432),"",IF(ISERROR(VLOOKUP(A432,'Cadastro-Estoque'!A:J,1,FALSE)),"Produto não cadastrado",VLOOKUP(A432,'Cadastro-Estoque'!A:J,4,FALSE)))</f>
        <v/>
      </c>
      <c r="G432" s="141" t="str">
        <f>IF(ISBLANK(A432),"",IF(ISERROR(VLOOKUP(A432,'Cadastro-Estoque'!A:J,1,FALSE)),"Produto não cadastrado",VLOOKUP(A432,'Cadastro-Estoque'!A:J,2,FALSE)))</f>
        <v/>
      </c>
      <c r="H432" s="141" t="str">
        <f>IF(ISERROR(VLOOKUP(A432,'Cadastro-Estoque'!A:J,1,FALSE)),"",VLOOKUP(A432,'Cadastro-Estoque'!A:J,3,FALSE))</f>
        <v/>
      </c>
    </row>
    <row r="433" spans="5:8">
      <c r="E433" s="141" t="str">
        <f t="shared" si="6"/>
        <v/>
      </c>
      <c r="F433" s="141" t="str">
        <f>IF(ISBLANK(A433),"",IF(ISERROR(VLOOKUP(A433,'Cadastro-Estoque'!A:J,1,FALSE)),"Produto não cadastrado",VLOOKUP(A433,'Cadastro-Estoque'!A:J,4,FALSE)))</f>
        <v/>
      </c>
      <c r="G433" s="141" t="str">
        <f>IF(ISBLANK(A433),"",IF(ISERROR(VLOOKUP(A433,'Cadastro-Estoque'!A:J,1,FALSE)),"Produto não cadastrado",VLOOKUP(A433,'Cadastro-Estoque'!A:J,2,FALSE)))</f>
        <v/>
      </c>
      <c r="H433" s="141" t="str">
        <f>IF(ISERROR(VLOOKUP(A433,'Cadastro-Estoque'!A:J,1,FALSE)),"",VLOOKUP(A433,'Cadastro-Estoque'!A:J,3,FALSE))</f>
        <v/>
      </c>
    </row>
    <row r="434" spans="5:8">
      <c r="E434" s="141" t="str">
        <f t="shared" si="6"/>
        <v/>
      </c>
      <c r="F434" s="141" t="str">
        <f>IF(ISBLANK(A434),"",IF(ISERROR(VLOOKUP(A434,'Cadastro-Estoque'!A:J,1,FALSE)),"Produto não cadastrado",VLOOKUP(A434,'Cadastro-Estoque'!A:J,4,FALSE)))</f>
        <v/>
      </c>
      <c r="G434" s="141" t="str">
        <f>IF(ISBLANK(A434),"",IF(ISERROR(VLOOKUP(A434,'Cadastro-Estoque'!A:J,1,FALSE)),"Produto não cadastrado",VLOOKUP(A434,'Cadastro-Estoque'!A:J,2,FALSE)))</f>
        <v/>
      </c>
      <c r="H434" s="141" t="str">
        <f>IF(ISERROR(VLOOKUP(A434,'Cadastro-Estoque'!A:J,1,FALSE)),"",VLOOKUP(A434,'Cadastro-Estoque'!A:J,3,FALSE))</f>
        <v/>
      </c>
    </row>
    <row r="435" spans="5:8">
      <c r="E435" s="141" t="str">
        <f t="shared" si="6"/>
        <v/>
      </c>
      <c r="F435" s="141" t="str">
        <f>IF(ISBLANK(A435),"",IF(ISERROR(VLOOKUP(A435,'Cadastro-Estoque'!A:J,1,FALSE)),"Produto não cadastrado",VLOOKUP(A435,'Cadastro-Estoque'!A:J,4,FALSE)))</f>
        <v/>
      </c>
      <c r="G435" s="141" t="str">
        <f>IF(ISBLANK(A435),"",IF(ISERROR(VLOOKUP(A435,'Cadastro-Estoque'!A:J,1,FALSE)),"Produto não cadastrado",VLOOKUP(A435,'Cadastro-Estoque'!A:J,2,FALSE)))</f>
        <v/>
      </c>
      <c r="H435" s="141" t="str">
        <f>IF(ISERROR(VLOOKUP(A435,'Cadastro-Estoque'!A:J,1,FALSE)),"",VLOOKUP(A435,'Cadastro-Estoque'!A:J,3,FALSE))</f>
        <v/>
      </c>
    </row>
    <row r="436" spans="5:8">
      <c r="E436" s="141" t="str">
        <f t="shared" si="6"/>
        <v/>
      </c>
      <c r="F436" s="141" t="str">
        <f>IF(ISBLANK(A436),"",IF(ISERROR(VLOOKUP(A436,'Cadastro-Estoque'!A:J,1,FALSE)),"Produto não cadastrado",VLOOKUP(A436,'Cadastro-Estoque'!A:J,4,FALSE)))</f>
        <v/>
      </c>
      <c r="G436" s="141" t="str">
        <f>IF(ISBLANK(A436),"",IF(ISERROR(VLOOKUP(A436,'Cadastro-Estoque'!A:J,1,FALSE)),"Produto não cadastrado",VLOOKUP(A436,'Cadastro-Estoque'!A:J,2,FALSE)))</f>
        <v/>
      </c>
      <c r="H436" s="141" t="str">
        <f>IF(ISERROR(VLOOKUP(A436,'Cadastro-Estoque'!A:J,1,FALSE)),"",VLOOKUP(A436,'Cadastro-Estoque'!A:J,3,FALSE))</f>
        <v/>
      </c>
    </row>
    <row r="437" spans="5:8">
      <c r="E437" s="141" t="str">
        <f t="shared" si="6"/>
        <v/>
      </c>
      <c r="F437" s="141" t="str">
        <f>IF(ISBLANK(A437),"",IF(ISERROR(VLOOKUP(A437,'Cadastro-Estoque'!A:J,1,FALSE)),"Produto não cadastrado",VLOOKUP(A437,'Cadastro-Estoque'!A:J,4,FALSE)))</f>
        <v/>
      </c>
      <c r="G437" s="141" t="str">
        <f>IF(ISBLANK(A437),"",IF(ISERROR(VLOOKUP(A437,'Cadastro-Estoque'!A:J,1,FALSE)),"Produto não cadastrado",VLOOKUP(A437,'Cadastro-Estoque'!A:J,2,FALSE)))</f>
        <v/>
      </c>
      <c r="H437" s="141" t="str">
        <f>IF(ISERROR(VLOOKUP(A437,'Cadastro-Estoque'!A:J,1,FALSE)),"",VLOOKUP(A437,'Cadastro-Estoque'!A:J,3,FALSE))</f>
        <v/>
      </c>
    </row>
    <row r="438" spans="5:8">
      <c r="E438" s="141" t="str">
        <f t="shared" si="6"/>
        <v/>
      </c>
      <c r="F438" s="141" t="str">
        <f>IF(ISBLANK(A438),"",IF(ISERROR(VLOOKUP(A438,'Cadastro-Estoque'!A:J,1,FALSE)),"Produto não cadastrado",VLOOKUP(A438,'Cadastro-Estoque'!A:J,4,FALSE)))</f>
        <v/>
      </c>
      <c r="G438" s="141" t="str">
        <f>IF(ISBLANK(A438),"",IF(ISERROR(VLOOKUP(A438,'Cadastro-Estoque'!A:J,1,FALSE)),"Produto não cadastrado",VLOOKUP(A438,'Cadastro-Estoque'!A:J,2,FALSE)))</f>
        <v/>
      </c>
      <c r="H438" s="141" t="str">
        <f>IF(ISERROR(VLOOKUP(A438,'Cadastro-Estoque'!A:J,1,FALSE)),"",VLOOKUP(A438,'Cadastro-Estoque'!A:J,3,FALSE))</f>
        <v/>
      </c>
    </row>
    <row r="439" spans="5:8">
      <c r="E439" s="141" t="str">
        <f t="shared" si="6"/>
        <v/>
      </c>
      <c r="F439" s="141" t="str">
        <f>IF(ISBLANK(A439),"",IF(ISERROR(VLOOKUP(A439,'Cadastro-Estoque'!A:J,1,FALSE)),"Produto não cadastrado",VLOOKUP(A439,'Cadastro-Estoque'!A:J,4,FALSE)))</f>
        <v/>
      </c>
      <c r="G439" s="141" t="str">
        <f>IF(ISBLANK(A439),"",IF(ISERROR(VLOOKUP(A439,'Cadastro-Estoque'!A:J,1,FALSE)),"Produto não cadastrado",VLOOKUP(A439,'Cadastro-Estoque'!A:J,2,FALSE)))</f>
        <v/>
      </c>
      <c r="H439" s="141" t="str">
        <f>IF(ISERROR(VLOOKUP(A439,'Cadastro-Estoque'!A:J,1,FALSE)),"",VLOOKUP(A439,'Cadastro-Estoque'!A:J,3,FALSE))</f>
        <v/>
      </c>
    </row>
    <row r="440" spans="5:8">
      <c r="E440" s="141" t="str">
        <f t="shared" si="6"/>
        <v/>
      </c>
      <c r="F440" s="141" t="str">
        <f>IF(ISBLANK(A440),"",IF(ISERROR(VLOOKUP(A440,'Cadastro-Estoque'!A:J,1,FALSE)),"Produto não cadastrado",VLOOKUP(A440,'Cadastro-Estoque'!A:J,4,FALSE)))</f>
        <v/>
      </c>
      <c r="G440" s="141" t="str">
        <f>IF(ISBLANK(A440),"",IF(ISERROR(VLOOKUP(A440,'Cadastro-Estoque'!A:J,1,FALSE)),"Produto não cadastrado",VLOOKUP(A440,'Cadastro-Estoque'!A:J,2,FALSE)))</f>
        <v/>
      </c>
      <c r="H440" s="141" t="str">
        <f>IF(ISERROR(VLOOKUP(A440,'Cadastro-Estoque'!A:J,1,FALSE)),"",VLOOKUP(A440,'Cadastro-Estoque'!A:J,3,FALSE))</f>
        <v/>
      </c>
    </row>
    <row r="441" spans="5:8">
      <c r="E441" s="141" t="str">
        <f t="shared" si="6"/>
        <v/>
      </c>
      <c r="F441" s="141" t="str">
        <f>IF(ISBLANK(A441),"",IF(ISERROR(VLOOKUP(A441,'Cadastro-Estoque'!A:J,1,FALSE)),"Produto não cadastrado",VLOOKUP(A441,'Cadastro-Estoque'!A:J,4,FALSE)))</f>
        <v/>
      </c>
      <c r="G441" s="141" t="str">
        <f>IF(ISBLANK(A441),"",IF(ISERROR(VLOOKUP(A441,'Cadastro-Estoque'!A:J,1,FALSE)),"Produto não cadastrado",VLOOKUP(A441,'Cadastro-Estoque'!A:J,2,FALSE)))</f>
        <v/>
      </c>
      <c r="H441" s="141" t="str">
        <f>IF(ISERROR(VLOOKUP(A441,'Cadastro-Estoque'!A:J,1,FALSE)),"",VLOOKUP(A441,'Cadastro-Estoque'!A:J,3,FALSE))</f>
        <v/>
      </c>
    </row>
    <row r="442" spans="5:8">
      <c r="E442" s="141" t="str">
        <f t="shared" si="6"/>
        <v/>
      </c>
      <c r="F442" s="141" t="str">
        <f>IF(ISBLANK(A442),"",IF(ISERROR(VLOOKUP(A442,'Cadastro-Estoque'!A:J,1,FALSE)),"Produto não cadastrado",VLOOKUP(A442,'Cadastro-Estoque'!A:J,4,FALSE)))</f>
        <v/>
      </c>
      <c r="G442" s="141" t="str">
        <f>IF(ISBLANK(A442),"",IF(ISERROR(VLOOKUP(A442,'Cadastro-Estoque'!A:J,1,FALSE)),"Produto não cadastrado",VLOOKUP(A442,'Cadastro-Estoque'!A:J,2,FALSE)))</f>
        <v/>
      </c>
      <c r="H442" s="141" t="str">
        <f>IF(ISERROR(VLOOKUP(A442,'Cadastro-Estoque'!A:J,1,FALSE)),"",VLOOKUP(A442,'Cadastro-Estoque'!A:J,3,FALSE))</f>
        <v/>
      </c>
    </row>
    <row r="443" spans="5:8">
      <c r="E443" s="141" t="str">
        <f t="shared" si="6"/>
        <v/>
      </c>
      <c r="F443" s="141" t="str">
        <f>IF(ISBLANK(A443),"",IF(ISERROR(VLOOKUP(A443,'Cadastro-Estoque'!A:J,1,FALSE)),"Produto não cadastrado",VLOOKUP(A443,'Cadastro-Estoque'!A:J,4,FALSE)))</f>
        <v/>
      </c>
      <c r="G443" s="141" t="str">
        <f>IF(ISBLANK(A443),"",IF(ISERROR(VLOOKUP(A443,'Cadastro-Estoque'!A:J,1,FALSE)),"Produto não cadastrado",VLOOKUP(A443,'Cadastro-Estoque'!A:J,2,FALSE)))</f>
        <v/>
      </c>
      <c r="H443" s="141" t="str">
        <f>IF(ISERROR(VLOOKUP(A443,'Cadastro-Estoque'!A:J,1,FALSE)),"",VLOOKUP(A443,'Cadastro-Estoque'!A:J,3,FALSE))</f>
        <v/>
      </c>
    </row>
    <row r="444" spans="5:8">
      <c r="E444" s="141" t="str">
        <f t="shared" si="6"/>
        <v/>
      </c>
      <c r="F444" s="141" t="str">
        <f>IF(ISBLANK(A444),"",IF(ISERROR(VLOOKUP(A444,'Cadastro-Estoque'!A:J,1,FALSE)),"Produto não cadastrado",VLOOKUP(A444,'Cadastro-Estoque'!A:J,4,FALSE)))</f>
        <v/>
      </c>
      <c r="G444" s="141" t="str">
        <f>IF(ISBLANK(A444),"",IF(ISERROR(VLOOKUP(A444,'Cadastro-Estoque'!A:J,1,FALSE)),"Produto não cadastrado",VLOOKUP(A444,'Cadastro-Estoque'!A:J,2,FALSE)))</f>
        <v/>
      </c>
      <c r="H444" s="141" t="str">
        <f>IF(ISERROR(VLOOKUP(A444,'Cadastro-Estoque'!A:J,1,FALSE)),"",VLOOKUP(A444,'Cadastro-Estoque'!A:J,3,FALSE))</f>
        <v/>
      </c>
    </row>
    <row r="445" spans="5:8">
      <c r="E445" s="141" t="str">
        <f t="shared" si="6"/>
        <v/>
      </c>
      <c r="F445" s="141" t="str">
        <f>IF(ISBLANK(A445),"",IF(ISERROR(VLOOKUP(A445,'Cadastro-Estoque'!A:J,1,FALSE)),"Produto não cadastrado",VLOOKUP(A445,'Cadastro-Estoque'!A:J,4,FALSE)))</f>
        <v/>
      </c>
      <c r="G445" s="141" t="str">
        <f>IF(ISBLANK(A445),"",IF(ISERROR(VLOOKUP(A445,'Cadastro-Estoque'!A:J,1,FALSE)),"Produto não cadastrado",VLOOKUP(A445,'Cadastro-Estoque'!A:J,2,FALSE)))</f>
        <v/>
      </c>
      <c r="H445" s="141" t="str">
        <f>IF(ISERROR(VLOOKUP(A445,'Cadastro-Estoque'!A:J,1,FALSE)),"",VLOOKUP(A445,'Cadastro-Estoque'!A:J,3,FALSE))</f>
        <v/>
      </c>
    </row>
    <row r="446" spans="5:8">
      <c r="E446" s="141" t="str">
        <f t="shared" si="6"/>
        <v/>
      </c>
      <c r="F446" s="141" t="str">
        <f>IF(ISBLANK(A446),"",IF(ISERROR(VLOOKUP(A446,'Cadastro-Estoque'!A:J,1,FALSE)),"Produto não cadastrado",VLOOKUP(A446,'Cadastro-Estoque'!A:J,4,FALSE)))</f>
        <v/>
      </c>
      <c r="G446" s="141" t="str">
        <f>IF(ISBLANK(A446),"",IF(ISERROR(VLOOKUP(A446,'Cadastro-Estoque'!A:J,1,FALSE)),"Produto não cadastrado",VLOOKUP(A446,'Cadastro-Estoque'!A:J,2,FALSE)))</f>
        <v/>
      </c>
      <c r="H446" s="141" t="str">
        <f>IF(ISERROR(VLOOKUP(A446,'Cadastro-Estoque'!A:J,1,FALSE)),"",VLOOKUP(A446,'Cadastro-Estoque'!A:J,3,FALSE))</f>
        <v/>
      </c>
    </row>
    <row r="447" spans="5:8">
      <c r="E447" s="141" t="str">
        <f t="shared" si="6"/>
        <v/>
      </c>
      <c r="F447" s="141" t="str">
        <f>IF(ISBLANK(A447),"",IF(ISERROR(VLOOKUP(A447,'Cadastro-Estoque'!A:J,1,FALSE)),"Produto não cadastrado",VLOOKUP(A447,'Cadastro-Estoque'!A:J,4,FALSE)))</f>
        <v/>
      </c>
      <c r="G447" s="141" t="str">
        <f>IF(ISBLANK(A447),"",IF(ISERROR(VLOOKUP(A447,'Cadastro-Estoque'!A:J,1,FALSE)),"Produto não cadastrado",VLOOKUP(A447,'Cadastro-Estoque'!A:J,2,FALSE)))</f>
        <v/>
      </c>
      <c r="H447" s="141" t="str">
        <f>IF(ISERROR(VLOOKUP(A447,'Cadastro-Estoque'!A:J,1,FALSE)),"",VLOOKUP(A447,'Cadastro-Estoque'!A:J,3,FALSE))</f>
        <v/>
      </c>
    </row>
    <row r="448" spans="5:8">
      <c r="E448" s="141" t="str">
        <f t="shared" si="6"/>
        <v/>
      </c>
      <c r="F448" s="141" t="str">
        <f>IF(ISBLANK(A448),"",IF(ISERROR(VLOOKUP(A448,'Cadastro-Estoque'!A:J,1,FALSE)),"Produto não cadastrado",VLOOKUP(A448,'Cadastro-Estoque'!A:J,4,FALSE)))</f>
        <v/>
      </c>
      <c r="G448" s="141" t="str">
        <f>IF(ISBLANK(A448),"",IF(ISERROR(VLOOKUP(A448,'Cadastro-Estoque'!A:J,1,FALSE)),"Produto não cadastrado",VLOOKUP(A448,'Cadastro-Estoque'!A:J,2,FALSE)))</f>
        <v/>
      </c>
      <c r="H448" s="141" t="str">
        <f>IF(ISERROR(VLOOKUP(A448,'Cadastro-Estoque'!A:J,1,FALSE)),"",VLOOKUP(A448,'Cadastro-Estoque'!A:J,3,FALSE))</f>
        <v/>
      </c>
    </row>
    <row r="449" spans="5:8">
      <c r="E449" s="141" t="str">
        <f t="shared" si="6"/>
        <v/>
      </c>
      <c r="F449" s="141" t="str">
        <f>IF(ISBLANK(A449),"",IF(ISERROR(VLOOKUP(A449,'Cadastro-Estoque'!A:J,1,FALSE)),"Produto não cadastrado",VLOOKUP(A449,'Cadastro-Estoque'!A:J,4,FALSE)))</f>
        <v/>
      </c>
      <c r="G449" s="141" t="str">
        <f>IF(ISBLANK(A449),"",IF(ISERROR(VLOOKUP(A449,'Cadastro-Estoque'!A:J,1,FALSE)),"Produto não cadastrado",VLOOKUP(A449,'Cadastro-Estoque'!A:J,2,FALSE)))</f>
        <v/>
      </c>
      <c r="H449" s="141" t="str">
        <f>IF(ISERROR(VLOOKUP(A449,'Cadastro-Estoque'!A:J,1,FALSE)),"",VLOOKUP(A449,'Cadastro-Estoque'!A:J,3,FALSE))</f>
        <v/>
      </c>
    </row>
    <row r="450" spans="5:8">
      <c r="E450" s="141" t="str">
        <f t="shared" si="6"/>
        <v/>
      </c>
      <c r="F450" s="141" t="str">
        <f>IF(ISBLANK(A450),"",IF(ISERROR(VLOOKUP(A450,'Cadastro-Estoque'!A:J,1,FALSE)),"Produto não cadastrado",VLOOKUP(A450,'Cadastro-Estoque'!A:J,4,FALSE)))</f>
        <v/>
      </c>
      <c r="G450" s="141" t="str">
        <f>IF(ISBLANK(A450),"",IF(ISERROR(VLOOKUP(A450,'Cadastro-Estoque'!A:J,1,FALSE)),"Produto não cadastrado",VLOOKUP(A450,'Cadastro-Estoque'!A:J,2,FALSE)))</f>
        <v/>
      </c>
      <c r="H450" s="141" t="str">
        <f>IF(ISERROR(VLOOKUP(A450,'Cadastro-Estoque'!A:J,1,FALSE)),"",VLOOKUP(A450,'Cadastro-Estoque'!A:J,3,FALSE))</f>
        <v/>
      </c>
    </row>
    <row r="451" spans="5:8">
      <c r="E451" s="141" t="str">
        <f t="shared" si="6"/>
        <v/>
      </c>
      <c r="F451" s="141" t="str">
        <f>IF(ISBLANK(A451),"",IF(ISERROR(VLOOKUP(A451,'Cadastro-Estoque'!A:J,1,FALSE)),"Produto não cadastrado",VLOOKUP(A451,'Cadastro-Estoque'!A:J,4,FALSE)))</f>
        <v/>
      </c>
      <c r="G451" s="141" t="str">
        <f>IF(ISBLANK(A451),"",IF(ISERROR(VLOOKUP(A451,'Cadastro-Estoque'!A:J,1,FALSE)),"Produto não cadastrado",VLOOKUP(A451,'Cadastro-Estoque'!A:J,2,FALSE)))</f>
        <v/>
      </c>
      <c r="H451" s="141" t="str">
        <f>IF(ISERROR(VLOOKUP(A451,'Cadastro-Estoque'!A:J,1,FALSE)),"",VLOOKUP(A451,'Cadastro-Estoque'!A:J,3,FALSE))</f>
        <v/>
      </c>
    </row>
    <row r="452" spans="5:8">
      <c r="E452" s="141" t="str">
        <f t="shared" ref="E452:E515" si="7">IF(ISBLANK(A452),"",C452*D452)</f>
        <v/>
      </c>
      <c r="F452" s="141" t="str">
        <f>IF(ISBLANK(A452),"",IF(ISERROR(VLOOKUP(A452,'Cadastro-Estoque'!A:J,1,FALSE)),"Produto não cadastrado",VLOOKUP(A452,'Cadastro-Estoque'!A:J,4,FALSE)))</f>
        <v/>
      </c>
      <c r="G452" s="141" t="str">
        <f>IF(ISBLANK(A452),"",IF(ISERROR(VLOOKUP(A452,'Cadastro-Estoque'!A:J,1,FALSE)),"Produto não cadastrado",VLOOKUP(A452,'Cadastro-Estoque'!A:J,2,FALSE)))</f>
        <v/>
      </c>
      <c r="H452" s="141" t="str">
        <f>IF(ISERROR(VLOOKUP(A452,'Cadastro-Estoque'!A:J,1,FALSE)),"",VLOOKUP(A452,'Cadastro-Estoque'!A:J,3,FALSE))</f>
        <v/>
      </c>
    </row>
    <row r="453" spans="5:8">
      <c r="E453" s="141" t="str">
        <f t="shared" si="7"/>
        <v/>
      </c>
      <c r="F453" s="141" t="str">
        <f>IF(ISBLANK(A453),"",IF(ISERROR(VLOOKUP(A453,'Cadastro-Estoque'!A:J,1,FALSE)),"Produto não cadastrado",VLOOKUP(A453,'Cadastro-Estoque'!A:J,4,FALSE)))</f>
        <v/>
      </c>
      <c r="G453" s="141" t="str">
        <f>IF(ISBLANK(A453),"",IF(ISERROR(VLOOKUP(A453,'Cadastro-Estoque'!A:J,1,FALSE)),"Produto não cadastrado",VLOOKUP(A453,'Cadastro-Estoque'!A:J,2,FALSE)))</f>
        <v/>
      </c>
      <c r="H453" s="141" t="str">
        <f>IF(ISERROR(VLOOKUP(A453,'Cadastro-Estoque'!A:J,1,FALSE)),"",VLOOKUP(A453,'Cadastro-Estoque'!A:J,3,FALSE))</f>
        <v/>
      </c>
    </row>
    <row r="454" spans="5:8">
      <c r="E454" s="141" t="str">
        <f t="shared" si="7"/>
        <v/>
      </c>
      <c r="F454" s="141" t="str">
        <f>IF(ISBLANK(A454),"",IF(ISERROR(VLOOKUP(A454,'Cadastro-Estoque'!A:J,1,FALSE)),"Produto não cadastrado",VLOOKUP(A454,'Cadastro-Estoque'!A:J,4,FALSE)))</f>
        <v/>
      </c>
      <c r="G454" s="141" t="str">
        <f>IF(ISBLANK(A454),"",IF(ISERROR(VLOOKUP(A454,'Cadastro-Estoque'!A:J,1,FALSE)),"Produto não cadastrado",VLOOKUP(A454,'Cadastro-Estoque'!A:J,2,FALSE)))</f>
        <v/>
      </c>
      <c r="H454" s="141" t="str">
        <f>IF(ISERROR(VLOOKUP(A454,'Cadastro-Estoque'!A:J,1,FALSE)),"",VLOOKUP(A454,'Cadastro-Estoque'!A:J,3,FALSE))</f>
        <v/>
      </c>
    </row>
    <row r="455" spans="5:8">
      <c r="E455" s="141" t="str">
        <f t="shared" si="7"/>
        <v/>
      </c>
      <c r="F455" s="141" t="str">
        <f>IF(ISBLANK(A455),"",IF(ISERROR(VLOOKUP(A455,'Cadastro-Estoque'!A:J,1,FALSE)),"Produto não cadastrado",VLOOKUP(A455,'Cadastro-Estoque'!A:J,4,FALSE)))</f>
        <v/>
      </c>
      <c r="G455" s="141" t="str">
        <f>IF(ISBLANK(A455),"",IF(ISERROR(VLOOKUP(A455,'Cadastro-Estoque'!A:J,1,FALSE)),"Produto não cadastrado",VLOOKUP(A455,'Cadastro-Estoque'!A:J,2,FALSE)))</f>
        <v/>
      </c>
      <c r="H455" s="141" t="str">
        <f>IF(ISERROR(VLOOKUP(A455,'Cadastro-Estoque'!A:J,1,FALSE)),"",VLOOKUP(A455,'Cadastro-Estoque'!A:J,3,FALSE))</f>
        <v/>
      </c>
    </row>
    <row r="456" spans="5:8">
      <c r="E456" s="141" t="str">
        <f t="shared" si="7"/>
        <v/>
      </c>
      <c r="F456" s="141" t="str">
        <f>IF(ISBLANK(A456),"",IF(ISERROR(VLOOKUP(A456,'Cadastro-Estoque'!A:J,1,FALSE)),"Produto não cadastrado",VLOOKUP(A456,'Cadastro-Estoque'!A:J,4,FALSE)))</f>
        <v/>
      </c>
      <c r="G456" s="141" t="str">
        <f>IF(ISBLANK(A456),"",IF(ISERROR(VLOOKUP(A456,'Cadastro-Estoque'!A:J,1,FALSE)),"Produto não cadastrado",VLOOKUP(A456,'Cadastro-Estoque'!A:J,2,FALSE)))</f>
        <v/>
      </c>
      <c r="H456" s="141" t="str">
        <f>IF(ISERROR(VLOOKUP(A456,'Cadastro-Estoque'!A:J,1,FALSE)),"",VLOOKUP(A456,'Cadastro-Estoque'!A:J,3,FALSE))</f>
        <v/>
      </c>
    </row>
    <row r="457" spans="5:8">
      <c r="E457" s="141" t="str">
        <f t="shared" si="7"/>
        <v/>
      </c>
      <c r="F457" s="141" t="str">
        <f>IF(ISBLANK(A457),"",IF(ISERROR(VLOOKUP(A457,'Cadastro-Estoque'!A:J,1,FALSE)),"Produto não cadastrado",VLOOKUP(A457,'Cadastro-Estoque'!A:J,4,FALSE)))</f>
        <v/>
      </c>
      <c r="G457" s="141" t="str">
        <f>IF(ISBLANK(A457),"",IF(ISERROR(VLOOKUP(A457,'Cadastro-Estoque'!A:J,1,FALSE)),"Produto não cadastrado",VLOOKUP(A457,'Cadastro-Estoque'!A:J,2,FALSE)))</f>
        <v/>
      </c>
      <c r="H457" s="141" t="str">
        <f>IF(ISERROR(VLOOKUP(A457,'Cadastro-Estoque'!A:J,1,FALSE)),"",VLOOKUP(A457,'Cadastro-Estoque'!A:J,3,FALSE))</f>
        <v/>
      </c>
    </row>
    <row r="458" spans="5:8">
      <c r="E458" s="141" t="str">
        <f t="shared" si="7"/>
        <v/>
      </c>
      <c r="F458" s="141" t="str">
        <f>IF(ISBLANK(A458),"",IF(ISERROR(VLOOKUP(A458,'Cadastro-Estoque'!A:J,1,FALSE)),"Produto não cadastrado",VLOOKUP(A458,'Cadastro-Estoque'!A:J,4,FALSE)))</f>
        <v/>
      </c>
      <c r="G458" s="141" t="str">
        <f>IF(ISBLANK(A458),"",IF(ISERROR(VLOOKUP(A458,'Cadastro-Estoque'!A:J,1,FALSE)),"Produto não cadastrado",VLOOKUP(A458,'Cadastro-Estoque'!A:J,2,FALSE)))</f>
        <v/>
      </c>
      <c r="H458" s="141" t="str">
        <f>IF(ISERROR(VLOOKUP(A458,'Cadastro-Estoque'!A:J,1,FALSE)),"",VLOOKUP(A458,'Cadastro-Estoque'!A:J,3,FALSE))</f>
        <v/>
      </c>
    </row>
    <row r="459" spans="5:8">
      <c r="E459" s="141" t="str">
        <f t="shared" si="7"/>
        <v/>
      </c>
      <c r="F459" s="141" t="str">
        <f>IF(ISBLANK(A459),"",IF(ISERROR(VLOOKUP(A459,'Cadastro-Estoque'!A:J,1,FALSE)),"Produto não cadastrado",VLOOKUP(A459,'Cadastro-Estoque'!A:J,4,FALSE)))</f>
        <v/>
      </c>
      <c r="G459" s="141" t="str">
        <f>IF(ISBLANK(A459),"",IF(ISERROR(VLOOKUP(A459,'Cadastro-Estoque'!A:J,1,FALSE)),"Produto não cadastrado",VLOOKUP(A459,'Cadastro-Estoque'!A:J,2,FALSE)))</f>
        <v/>
      </c>
      <c r="H459" s="141" t="str">
        <f>IF(ISERROR(VLOOKUP(A459,'Cadastro-Estoque'!A:J,1,FALSE)),"",VLOOKUP(A459,'Cadastro-Estoque'!A:J,3,FALSE))</f>
        <v/>
      </c>
    </row>
    <row r="460" spans="5:8">
      <c r="E460" s="141" t="str">
        <f t="shared" si="7"/>
        <v/>
      </c>
      <c r="F460" s="141" t="str">
        <f>IF(ISBLANK(A460),"",IF(ISERROR(VLOOKUP(A460,'Cadastro-Estoque'!A:J,1,FALSE)),"Produto não cadastrado",VLOOKUP(A460,'Cadastro-Estoque'!A:J,4,FALSE)))</f>
        <v/>
      </c>
      <c r="G460" s="141" t="str">
        <f>IF(ISBLANK(A460),"",IF(ISERROR(VLOOKUP(A460,'Cadastro-Estoque'!A:J,1,FALSE)),"Produto não cadastrado",VLOOKUP(A460,'Cadastro-Estoque'!A:J,2,FALSE)))</f>
        <v/>
      </c>
      <c r="H460" s="141" t="str">
        <f>IF(ISERROR(VLOOKUP(A460,'Cadastro-Estoque'!A:J,1,FALSE)),"",VLOOKUP(A460,'Cadastro-Estoque'!A:J,3,FALSE))</f>
        <v/>
      </c>
    </row>
    <row r="461" spans="5:8">
      <c r="E461" s="141" t="str">
        <f t="shared" si="7"/>
        <v/>
      </c>
      <c r="F461" s="141" t="str">
        <f>IF(ISBLANK(A461),"",IF(ISERROR(VLOOKUP(A461,'Cadastro-Estoque'!A:J,1,FALSE)),"Produto não cadastrado",VLOOKUP(A461,'Cadastro-Estoque'!A:J,4,FALSE)))</f>
        <v/>
      </c>
      <c r="G461" s="141" t="str">
        <f>IF(ISBLANK(A461),"",IF(ISERROR(VLOOKUP(A461,'Cadastro-Estoque'!A:J,1,FALSE)),"Produto não cadastrado",VLOOKUP(A461,'Cadastro-Estoque'!A:J,2,FALSE)))</f>
        <v/>
      </c>
      <c r="H461" s="141" t="str">
        <f>IF(ISERROR(VLOOKUP(A461,'Cadastro-Estoque'!A:J,1,FALSE)),"",VLOOKUP(A461,'Cadastro-Estoque'!A:J,3,FALSE))</f>
        <v/>
      </c>
    </row>
    <row r="462" spans="5:8">
      <c r="E462" s="141" t="str">
        <f t="shared" si="7"/>
        <v/>
      </c>
      <c r="F462" s="141" t="str">
        <f>IF(ISBLANK(A462),"",IF(ISERROR(VLOOKUP(A462,'Cadastro-Estoque'!A:J,1,FALSE)),"Produto não cadastrado",VLOOKUP(A462,'Cadastro-Estoque'!A:J,4,FALSE)))</f>
        <v/>
      </c>
      <c r="G462" s="141" t="str">
        <f>IF(ISBLANK(A462),"",IF(ISERROR(VLOOKUP(A462,'Cadastro-Estoque'!A:J,1,FALSE)),"Produto não cadastrado",VLOOKUP(A462,'Cadastro-Estoque'!A:J,2,FALSE)))</f>
        <v/>
      </c>
      <c r="H462" s="141" t="str">
        <f>IF(ISERROR(VLOOKUP(A462,'Cadastro-Estoque'!A:J,1,FALSE)),"",VLOOKUP(A462,'Cadastro-Estoque'!A:J,3,FALSE))</f>
        <v/>
      </c>
    </row>
    <row r="463" spans="5:8">
      <c r="E463" s="141" t="str">
        <f t="shared" si="7"/>
        <v/>
      </c>
      <c r="F463" s="141" t="str">
        <f>IF(ISBLANK(A463),"",IF(ISERROR(VLOOKUP(A463,'Cadastro-Estoque'!A:J,1,FALSE)),"Produto não cadastrado",VLOOKUP(A463,'Cadastro-Estoque'!A:J,4,FALSE)))</f>
        <v/>
      </c>
      <c r="G463" s="141" t="str">
        <f>IF(ISBLANK(A463),"",IF(ISERROR(VLOOKUP(A463,'Cadastro-Estoque'!A:J,1,FALSE)),"Produto não cadastrado",VLOOKUP(A463,'Cadastro-Estoque'!A:J,2,FALSE)))</f>
        <v/>
      </c>
      <c r="H463" s="141" t="str">
        <f>IF(ISERROR(VLOOKUP(A463,'Cadastro-Estoque'!A:J,1,FALSE)),"",VLOOKUP(A463,'Cadastro-Estoque'!A:J,3,FALSE))</f>
        <v/>
      </c>
    </row>
    <row r="464" spans="5:8">
      <c r="E464" s="141" t="str">
        <f t="shared" si="7"/>
        <v/>
      </c>
      <c r="F464" s="141" t="str">
        <f>IF(ISBLANK(A464),"",IF(ISERROR(VLOOKUP(A464,'Cadastro-Estoque'!A:J,1,FALSE)),"Produto não cadastrado",VLOOKUP(A464,'Cadastro-Estoque'!A:J,4,FALSE)))</f>
        <v/>
      </c>
      <c r="G464" s="141" t="str">
        <f>IF(ISBLANK(A464),"",IF(ISERROR(VLOOKUP(A464,'Cadastro-Estoque'!A:J,1,FALSE)),"Produto não cadastrado",VLOOKUP(A464,'Cadastro-Estoque'!A:J,2,FALSE)))</f>
        <v/>
      </c>
      <c r="H464" s="141" t="str">
        <f>IF(ISERROR(VLOOKUP(A464,'Cadastro-Estoque'!A:J,1,FALSE)),"",VLOOKUP(A464,'Cadastro-Estoque'!A:J,3,FALSE))</f>
        <v/>
      </c>
    </row>
    <row r="465" spans="5:8">
      <c r="E465" s="141" t="str">
        <f t="shared" si="7"/>
        <v/>
      </c>
      <c r="F465" s="141" t="str">
        <f>IF(ISBLANK(A465),"",IF(ISERROR(VLOOKUP(A465,'Cadastro-Estoque'!A:J,1,FALSE)),"Produto não cadastrado",VLOOKUP(A465,'Cadastro-Estoque'!A:J,4,FALSE)))</f>
        <v/>
      </c>
      <c r="G465" s="141" t="str">
        <f>IF(ISBLANK(A465),"",IF(ISERROR(VLOOKUP(A465,'Cadastro-Estoque'!A:J,1,FALSE)),"Produto não cadastrado",VLOOKUP(A465,'Cadastro-Estoque'!A:J,2,FALSE)))</f>
        <v/>
      </c>
      <c r="H465" s="141" t="str">
        <f>IF(ISERROR(VLOOKUP(A465,'Cadastro-Estoque'!A:J,1,FALSE)),"",VLOOKUP(A465,'Cadastro-Estoque'!A:J,3,FALSE))</f>
        <v/>
      </c>
    </row>
    <row r="466" spans="5:8">
      <c r="E466" s="141" t="str">
        <f t="shared" si="7"/>
        <v/>
      </c>
      <c r="F466" s="141" t="str">
        <f>IF(ISBLANK(A466),"",IF(ISERROR(VLOOKUP(A466,'Cadastro-Estoque'!A:J,1,FALSE)),"Produto não cadastrado",VLOOKUP(A466,'Cadastro-Estoque'!A:J,4,FALSE)))</f>
        <v/>
      </c>
      <c r="G466" s="141" t="str">
        <f>IF(ISBLANK(A466),"",IF(ISERROR(VLOOKUP(A466,'Cadastro-Estoque'!A:J,1,FALSE)),"Produto não cadastrado",VLOOKUP(A466,'Cadastro-Estoque'!A:J,2,FALSE)))</f>
        <v/>
      </c>
      <c r="H466" s="141" t="str">
        <f>IF(ISERROR(VLOOKUP(A466,'Cadastro-Estoque'!A:J,1,FALSE)),"",VLOOKUP(A466,'Cadastro-Estoque'!A:J,3,FALSE))</f>
        <v/>
      </c>
    </row>
    <row r="467" spans="5:8">
      <c r="E467" s="141" t="str">
        <f t="shared" si="7"/>
        <v/>
      </c>
      <c r="F467" s="141" t="str">
        <f>IF(ISBLANK(A467),"",IF(ISERROR(VLOOKUP(A467,'Cadastro-Estoque'!A:J,1,FALSE)),"Produto não cadastrado",VLOOKUP(A467,'Cadastro-Estoque'!A:J,4,FALSE)))</f>
        <v/>
      </c>
      <c r="G467" s="141" t="str">
        <f>IF(ISBLANK(A467),"",IF(ISERROR(VLOOKUP(A467,'Cadastro-Estoque'!A:J,1,FALSE)),"Produto não cadastrado",VLOOKUP(A467,'Cadastro-Estoque'!A:J,2,FALSE)))</f>
        <v/>
      </c>
      <c r="H467" s="141" t="str">
        <f>IF(ISERROR(VLOOKUP(A467,'Cadastro-Estoque'!A:J,1,FALSE)),"",VLOOKUP(A467,'Cadastro-Estoque'!A:J,3,FALSE))</f>
        <v/>
      </c>
    </row>
    <row r="468" spans="5:8">
      <c r="E468" s="141" t="str">
        <f t="shared" si="7"/>
        <v/>
      </c>
      <c r="F468" s="141" t="str">
        <f>IF(ISBLANK(A468),"",IF(ISERROR(VLOOKUP(A468,'Cadastro-Estoque'!A:J,1,FALSE)),"Produto não cadastrado",VLOOKUP(A468,'Cadastro-Estoque'!A:J,4,FALSE)))</f>
        <v/>
      </c>
      <c r="G468" s="141" t="str">
        <f>IF(ISBLANK(A468),"",IF(ISERROR(VLOOKUP(A468,'Cadastro-Estoque'!A:J,1,FALSE)),"Produto não cadastrado",VLOOKUP(A468,'Cadastro-Estoque'!A:J,2,FALSE)))</f>
        <v/>
      </c>
      <c r="H468" s="141" t="str">
        <f>IF(ISERROR(VLOOKUP(A468,'Cadastro-Estoque'!A:J,1,FALSE)),"",VLOOKUP(A468,'Cadastro-Estoque'!A:J,3,FALSE))</f>
        <v/>
      </c>
    </row>
    <row r="469" spans="5:8">
      <c r="E469" s="141" t="str">
        <f t="shared" si="7"/>
        <v/>
      </c>
      <c r="F469" s="141" t="str">
        <f>IF(ISBLANK(A469),"",IF(ISERROR(VLOOKUP(A469,'Cadastro-Estoque'!A:J,1,FALSE)),"Produto não cadastrado",VLOOKUP(A469,'Cadastro-Estoque'!A:J,4,FALSE)))</f>
        <v/>
      </c>
      <c r="G469" s="141" t="str">
        <f>IF(ISBLANK(A469),"",IF(ISERROR(VLOOKUP(A469,'Cadastro-Estoque'!A:J,1,FALSE)),"Produto não cadastrado",VLOOKUP(A469,'Cadastro-Estoque'!A:J,2,FALSE)))</f>
        <v/>
      </c>
      <c r="H469" s="141" t="str">
        <f>IF(ISERROR(VLOOKUP(A469,'Cadastro-Estoque'!A:J,1,FALSE)),"",VLOOKUP(A469,'Cadastro-Estoque'!A:J,3,FALSE))</f>
        <v/>
      </c>
    </row>
    <row r="470" spans="5:8">
      <c r="E470" s="141" t="str">
        <f t="shared" si="7"/>
        <v/>
      </c>
      <c r="F470" s="141" t="str">
        <f>IF(ISBLANK(A470),"",IF(ISERROR(VLOOKUP(A470,'Cadastro-Estoque'!A:J,1,FALSE)),"Produto não cadastrado",VLOOKUP(A470,'Cadastro-Estoque'!A:J,4,FALSE)))</f>
        <v/>
      </c>
      <c r="G470" s="141" t="str">
        <f>IF(ISBLANK(A470),"",IF(ISERROR(VLOOKUP(A470,'Cadastro-Estoque'!A:J,1,FALSE)),"Produto não cadastrado",VLOOKUP(A470,'Cadastro-Estoque'!A:J,2,FALSE)))</f>
        <v/>
      </c>
      <c r="H470" s="141" t="str">
        <f>IF(ISERROR(VLOOKUP(A470,'Cadastro-Estoque'!A:J,1,FALSE)),"",VLOOKUP(A470,'Cadastro-Estoque'!A:J,3,FALSE))</f>
        <v/>
      </c>
    </row>
    <row r="471" spans="5:8">
      <c r="E471" s="141" t="str">
        <f t="shared" si="7"/>
        <v/>
      </c>
      <c r="F471" s="141" t="str">
        <f>IF(ISBLANK(A471),"",IF(ISERROR(VLOOKUP(A471,'Cadastro-Estoque'!A:J,1,FALSE)),"Produto não cadastrado",VLOOKUP(A471,'Cadastro-Estoque'!A:J,4,FALSE)))</f>
        <v/>
      </c>
      <c r="G471" s="141" t="str">
        <f>IF(ISBLANK(A471),"",IF(ISERROR(VLOOKUP(A471,'Cadastro-Estoque'!A:J,1,FALSE)),"Produto não cadastrado",VLOOKUP(A471,'Cadastro-Estoque'!A:J,2,FALSE)))</f>
        <v/>
      </c>
      <c r="H471" s="141" t="str">
        <f>IF(ISERROR(VLOOKUP(A471,'Cadastro-Estoque'!A:J,1,FALSE)),"",VLOOKUP(A471,'Cadastro-Estoque'!A:J,3,FALSE))</f>
        <v/>
      </c>
    </row>
    <row r="472" spans="5:8">
      <c r="E472" s="141" t="str">
        <f t="shared" si="7"/>
        <v/>
      </c>
      <c r="F472" s="141" t="str">
        <f>IF(ISBLANK(A472),"",IF(ISERROR(VLOOKUP(A472,'Cadastro-Estoque'!A:J,1,FALSE)),"Produto não cadastrado",VLOOKUP(A472,'Cadastro-Estoque'!A:J,4,FALSE)))</f>
        <v/>
      </c>
      <c r="G472" s="141" t="str">
        <f>IF(ISBLANK(A472),"",IF(ISERROR(VLOOKUP(A472,'Cadastro-Estoque'!A:J,1,FALSE)),"Produto não cadastrado",VLOOKUP(A472,'Cadastro-Estoque'!A:J,2,FALSE)))</f>
        <v/>
      </c>
      <c r="H472" s="141" t="str">
        <f>IF(ISERROR(VLOOKUP(A472,'Cadastro-Estoque'!A:J,1,FALSE)),"",VLOOKUP(A472,'Cadastro-Estoque'!A:J,3,FALSE))</f>
        <v/>
      </c>
    </row>
    <row r="473" spans="5:8">
      <c r="E473" s="141" t="str">
        <f t="shared" si="7"/>
        <v/>
      </c>
      <c r="F473" s="141" t="str">
        <f>IF(ISBLANK(A473),"",IF(ISERROR(VLOOKUP(A473,'Cadastro-Estoque'!A:J,1,FALSE)),"Produto não cadastrado",VLOOKUP(A473,'Cadastro-Estoque'!A:J,4,FALSE)))</f>
        <v/>
      </c>
      <c r="G473" s="141" t="str">
        <f>IF(ISBLANK(A473),"",IF(ISERROR(VLOOKUP(A473,'Cadastro-Estoque'!A:J,1,FALSE)),"Produto não cadastrado",VLOOKUP(A473,'Cadastro-Estoque'!A:J,2,FALSE)))</f>
        <v/>
      </c>
      <c r="H473" s="141" t="str">
        <f>IF(ISERROR(VLOOKUP(A473,'Cadastro-Estoque'!A:J,1,FALSE)),"",VLOOKUP(A473,'Cadastro-Estoque'!A:J,3,FALSE))</f>
        <v/>
      </c>
    </row>
    <row r="474" spans="5:8">
      <c r="E474" s="141" t="str">
        <f t="shared" si="7"/>
        <v/>
      </c>
      <c r="F474" s="141" t="str">
        <f>IF(ISBLANK(A474),"",IF(ISERROR(VLOOKUP(A474,'Cadastro-Estoque'!A:J,1,FALSE)),"Produto não cadastrado",VLOOKUP(A474,'Cadastro-Estoque'!A:J,4,FALSE)))</f>
        <v/>
      </c>
      <c r="G474" s="141" t="str">
        <f>IF(ISBLANK(A474),"",IF(ISERROR(VLOOKUP(A474,'Cadastro-Estoque'!A:J,1,FALSE)),"Produto não cadastrado",VLOOKUP(A474,'Cadastro-Estoque'!A:J,2,FALSE)))</f>
        <v/>
      </c>
      <c r="H474" s="141" t="str">
        <f>IF(ISERROR(VLOOKUP(A474,'Cadastro-Estoque'!A:J,1,FALSE)),"",VLOOKUP(A474,'Cadastro-Estoque'!A:J,3,FALSE))</f>
        <v/>
      </c>
    </row>
    <row r="475" spans="5:8">
      <c r="E475" s="141" t="str">
        <f t="shared" si="7"/>
        <v/>
      </c>
      <c r="F475" s="141" t="str">
        <f>IF(ISBLANK(A475),"",IF(ISERROR(VLOOKUP(A475,'Cadastro-Estoque'!A:J,1,FALSE)),"Produto não cadastrado",VLOOKUP(A475,'Cadastro-Estoque'!A:J,4,FALSE)))</f>
        <v/>
      </c>
      <c r="G475" s="141" t="str">
        <f>IF(ISBLANK(A475),"",IF(ISERROR(VLOOKUP(A475,'Cadastro-Estoque'!A:J,1,FALSE)),"Produto não cadastrado",VLOOKUP(A475,'Cadastro-Estoque'!A:J,2,FALSE)))</f>
        <v/>
      </c>
      <c r="H475" s="141" t="str">
        <f>IF(ISERROR(VLOOKUP(A475,'Cadastro-Estoque'!A:J,1,FALSE)),"",VLOOKUP(A475,'Cadastro-Estoque'!A:J,3,FALSE))</f>
        <v/>
      </c>
    </row>
    <row r="476" spans="5:8">
      <c r="E476" s="141" t="str">
        <f t="shared" si="7"/>
        <v/>
      </c>
      <c r="F476" s="141" t="str">
        <f>IF(ISBLANK(A476),"",IF(ISERROR(VLOOKUP(A476,'Cadastro-Estoque'!A:J,1,FALSE)),"Produto não cadastrado",VLOOKUP(A476,'Cadastro-Estoque'!A:J,4,FALSE)))</f>
        <v/>
      </c>
      <c r="G476" s="141" t="str">
        <f>IF(ISBLANK(A476),"",IF(ISERROR(VLOOKUP(A476,'Cadastro-Estoque'!A:J,1,FALSE)),"Produto não cadastrado",VLOOKUP(A476,'Cadastro-Estoque'!A:J,2,FALSE)))</f>
        <v/>
      </c>
      <c r="H476" s="141" t="str">
        <f>IF(ISERROR(VLOOKUP(A476,'Cadastro-Estoque'!A:J,1,FALSE)),"",VLOOKUP(A476,'Cadastro-Estoque'!A:J,3,FALSE))</f>
        <v/>
      </c>
    </row>
    <row r="477" spans="5:8">
      <c r="E477" s="141" t="str">
        <f t="shared" si="7"/>
        <v/>
      </c>
      <c r="F477" s="141" t="str">
        <f>IF(ISBLANK(A477),"",IF(ISERROR(VLOOKUP(A477,'Cadastro-Estoque'!A:J,1,FALSE)),"Produto não cadastrado",VLOOKUP(A477,'Cadastro-Estoque'!A:J,4,FALSE)))</f>
        <v/>
      </c>
      <c r="G477" s="141" t="str">
        <f>IF(ISBLANK(A477),"",IF(ISERROR(VLOOKUP(A477,'Cadastro-Estoque'!A:J,1,FALSE)),"Produto não cadastrado",VLOOKUP(A477,'Cadastro-Estoque'!A:J,2,FALSE)))</f>
        <v/>
      </c>
      <c r="H477" s="141" t="str">
        <f>IF(ISERROR(VLOOKUP(A477,'Cadastro-Estoque'!A:J,1,FALSE)),"",VLOOKUP(A477,'Cadastro-Estoque'!A:J,3,FALSE))</f>
        <v/>
      </c>
    </row>
    <row r="478" spans="5:8">
      <c r="E478" s="141" t="str">
        <f t="shared" si="7"/>
        <v/>
      </c>
      <c r="F478" s="141" t="str">
        <f>IF(ISBLANK(A478),"",IF(ISERROR(VLOOKUP(A478,'Cadastro-Estoque'!A:J,1,FALSE)),"Produto não cadastrado",VLOOKUP(A478,'Cadastro-Estoque'!A:J,4,FALSE)))</f>
        <v/>
      </c>
      <c r="G478" s="141" t="str">
        <f>IF(ISBLANK(A478),"",IF(ISERROR(VLOOKUP(A478,'Cadastro-Estoque'!A:J,1,FALSE)),"Produto não cadastrado",VLOOKUP(A478,'Cadastro-Estoque'!A:J,2,FALSE)))</f>
        <v/>
      </c>
      <c r="H478" s="141" t="str">
        <f>IF(ISERROR(VLOOKUP(A478,'Cadastro-Estoque'!A:J,1,FALSE)),"",VLOOKUP(A478,'Cadastro-Estoque'!A:J,3,FALSE))</f>
        <v/>
      </c>
    </row>
    <row r="479" spans="5:8">
      <c r="E479" s="141" t="str">
        <f t="shared" si="7"/>
        <v/>
      </c>
      <c r="F479" s="141" t="str">
        <f>IF(ISBLANK(A479),"",IF(ISERROR(VLOOKUP(A479,'Cadastro-Estoque'!A:J,1,FALSE)),"Produto não cadastrado",VLOOKUP(A479,'Cadastro-Estoque'!A:J,4,FALSE)))</f>
        <v/>
      </c>
      <c r="G479" s="141" t="str">
        <f>IF(ISBLANK(A479),"",IF(ISERROR(VLOOKUP(A479,'Cadastro-Estoque'!A:J,1,FALSE)),"Produto não cadastrado",VLOOKUP(A479,'Cadastro-Estoque'!A:J,2,FALSE)))</f>
        <v/>
      </c>
      <c r="H479" s="141" t="str">
        <f>IF(ISERROR(VLOOKUP(A479,'Cadastro-Estoque'!A:J,1,FALSE)),"",VLOOKUP(A479,'Cadastro-Estoque'!A:J,3,FALSE))</f>
        <v/>
      </c>
    </row>
    <row r="480" spans="5:8">
      <c r="E480" s="141" t="str">
        <f t="shared" si="7"/>
        <v/>
      </c>
      <c r="F480" s="141" t="str">
        <f>IF(ISBLANK(A480),"",IF(ISERROR(VLOOKUP(A480,'Cadastro-Estoque'!A:J,1,FALSE)),"Produto não cadastrado",VLOOKUP(A480,'Cadastro-Estoque'!A:J,4,FALSE)))</f>
        <v/>
      </c>
      <c r="G480" s="141" t="str">
        <f>IF(ISBLANK(A480),"",IF(ISERROR(VLOOKUP(A480,'Cadastro-Estoque'!A:J,1,FALSE)),"Produto não cadastrado",VLOOKUP(A480,'Cadastro-Estoque'!A:J,2,FALSE)))</f>
        <v/>
      </c>
      <c r="H480" s="141" t="str">
        <f>IF(ISERROR(VLOOKUP(A480,'Cadastro-Estoque'!A:J,1,FALSE)),"",VLOOKUP(A480,'Cadastro-Estoque'!A:J,3,FALSE))</f>
        <v/>
      </c>
    </row>
    <row r="481" spans="5:8">
      <c r="E481" s="141" t="str">
        <f t="shared" si="7"/>
        <v/>
      </c>
      <c r="F481" s="141" t="str">
        <f>IF(ISBLANK(A481),"",IF(ISERROR(VLOOKUP(A481,'Cadastro-Estoque'!A:J,1,FALSE)),"Produto não cadastrado",VLOOKUP(A481,'Cadastro-Estoque'!A:J,4,FALSE)))</f>
        <v/>
      </c>
      <c r="G481" s="141" t="str">
        <f>IF(ISBLANK(A481),"",IF(ISERROR(VLOOKUP(A481,'Cadastro-Estoque'!A:J,1,FALSE)),"Produto não cadastrado",VLOOKUP(A481,'Cadastro-Estoque'!A:J,2,FALSE)))</f>
        <v/>
      </c>
      <c r="H481" s="141" t="str">
        <f>IF(ISERROR(VLOOKUP(A481,'Cadastro-Estoque'!A:J,1,FALSE)),"",VLOOKUP(A481,'Cadastro-Estoque'!A:J,3,FALSE))</f>
        <v/>
      </c>
    </row>
    <row r="482" spans="5:8">
      <c r="E482" s="141" t="str">
        <f t="shared" si="7"/>
        <v/>
      </c>
      <c r="F482" s="141" t="str">
        <f>IF(ISBLANK(A482),"",IF(ISERROR(VLOOKUP(A482,'Cadastro-Estoque'!A:J,1,FALSE)),"Produto não cadastrado",VLOOKUP(A482,'Cadastro-Estoque'!A:J,4,FALSE)))</f>
        <v/>
      </c>
      <c r="G482" s="141" t="str">
        <f>IF(ISBLANK(A482),"",IF(ISERROR(VLOOKUP(A482,'Cadastro-Estoque'!A:J,1,FALSE)),"Produto não cadastrado",VLOOKUP(A482,'Cadastro-Estoque'!A:J,2,FALSE)))</f>
        <v/>
      </c>
      <c r="H482" s="141" t="str">
        <f>IF(ISERROR(VLOOKUP(A482,'Cadastro-Estoque'!A:J,1,FALSE)),"",VLOOKUP(A482,'Cadastro-Estoque'!A:J,3,FALSE))</f>
        <v/>
      </c>
    </row>
    <row r="483" spans="5:8">
      <c r="E483" s="141" t="str">
        <f t="shared" si="7"/>
        <v/>
      </c>
      <c r="F483" s="141" t="str">
        <f>IF(ISBLANK(A483),"",IF(ISERROR(VLOOKUP(A483,'Cadastro-Estoque'!A:J,1,FALSE)),"Produto não cadastrado",VLOOKUP(A483,'Cadastro-Estoque'!A:J,4,FALSE)))</f>
        <v/>
      </c>
      <c r="G483" s="141" t="str">
        <f>IF(ISBLANK(A483),"",IF(ISERROR(VLOOKUP(A483,'Cadastro-Estoque'!A:J,1,FALSE)),"Produto não cadastrado",VLOOKUP(A483,'Cadastro-Estoque'!A:J,2,FALSE)))</f>
        <v/>
      </c>
      <c r="H483" s="141" t="str">
        <f>IF(ISERROR(VLOOKUP(A483,'Cadastro-Estoque'!A:J,1,FALSE)),"",VLOOKUP(A483,'Cadastro-Estoque'!A:J,3,FALSE))</f>
        <v/>
      </c>
    </row>
    <row r="484" spans="5:8">
      <c r="E484" s="141" t="str">
        <f t="shared" si="7"/>
        <v/>
      </c>
      <c r="F484" s="141" t="str">
        <f>IF(ISBLANK(A484),"",IF(ISERROR(VLOOKUP(A484,'Cadastro-Estoque'!A:J,1,FALSE)),"Produto não cadastrado",VLOOKUP(A484,'Cadastro-Estoque'!A:J,4,FALSE)))</f>
        <v/>
      </c>
      <c r="G484" s="141" t="str">
        <f>IF(ISBLANK(A484),"",IF(ISERROR(VLOOKUP(A484,'Cadastro-Estoque'!A:J,1,FALSE)),"Produto não cadastrado",VLOOKUP(A484,'Cadastro-Estoque'!A:J,2,FALSE)))</f>
        <v/>
      </c>
      <c r="H484" s="141" t="str">
        <f>IF(ISERROR(VLOOKUP(A484,'Cadastro-Estoque'!A:J,1,FALSE)),"",VLOOKUP(A484,'Cadastro-Estoque'!A:J,3,FALSE))</f>
        <v/>
      </c>
    </row>
    <row r="485" spans="5:8">
      <c r="E485" s="141" t="str">
        <f t="shared" si="7"/>
        <v/>
      </c>
      <c r="F485" s="141" t="str">
        <f>IF(ISBLANK(A485),"",IF(ISERROR(VLOOKUP(A485,'Cadastro-Estoque'!A:J,1,FALSE)),"Produto não cadastrado",VLOOKUP(A485,'Cadastro-Estoque'!A:J,4,FALSE)))</f>
        <v/>
      </c>
      <c r="G485" s="141" t="str">
        <f>IF(ISBLANK(A485),"",IF(ISERROR(VLOOKUP(A485,'Cadastro-Estoque'!A:J,1,FALSE)),"Produto não cadastrado",VLOOKUP(A485,'Cadastro-Estoque'!A:J,2,FALSE)))</f>
        <v/>
      </c>
      <c r="H485" s="141" t="str">
        <f>IF(ISERROR(VLOOKUP(A485,'Cadastro-Estoque'!A:J,1,FALSE)),"",VLOOKUP(A485,'Cadastro-Estoque'!A:J,3,FALSE))</f>
        <v/>
      </c>
    </row>
    <row r="486" spans="5:8">
      <c r="E486" s="141" t="str">
        <f t="shared" si="7"/>
        <v/>
      </c>
      <c r="F486" s="141" t="str">
        <f>IF(ISBLANK(A486),"",IF(ISERROR(VLOOKUP(A486,'Cadastro-Estoque'!A:J,1,FALSE)),"Produto não cadastrado",VLOOKUP(A486,'Cadastro-Estoque'!A:J,4,FALSE)))</f>
        <v/>
      </c>
      <c r="G486" s="141" t="str">
        <f>IF(ISBLANK(A486),"",IF(ISERROR(VLOOKUP(A486,'Cadastro-Estoque'!A:J,1,FALSE)),"Produto não cadastrado",VLOOKUP(A486,'Cadastro-Estoque'!A:J,2,FALSE)))</f>
        <v/>
      </c>
      <c r="H486" s="141" t="str">
        <f>IF(ISERROR(VLOOKUP(A486,'Cadastro-Estoque'!A:J,1,FALSE)),"",VLOOKUP(A486,'Cadastro-Estoque'!A:J,3,FALSE))</f>
        <v/>
      </c>
    </row>
    <row r="487" spans="5:8">
      <c r="E487" s="141" t="str">
        <f t="shared" si="7"/>
        <v/>
      </c>
      <c r="F487" s="141" t="str">
        <f>IF(ISBLANK(A487),"",IF(ISERROR(VLOOKUP(A487,'Cadastro-Estoque'!A:J,1,FALSE)),"Produto não cadastrado",VLOOKUP(A487,'Cadastro-Estoque'!A:J,4,FALSE)))</f>
        <v/>
      </c>
      <c r="G487" s="141" t="str">
        <f>IF(ISBLANK(A487),"",IF(ISERROR(VLOOKUP(A487,'Cadastro-Estoque'!A:J,1,FALSE)),"Produto não cadastrado",VLOOKUP(A487,'Cadastro-Estoque'!A:J,2,FALSE)))</f>
        <v/>
      </c>
      <c r="H487" s="141" t="str">
        <f>IF(ISERROR(VLOOKUP(A487,'Cadastro-Estoque'!A:J,1,FALSE)),"",VLOOKUP(A487,'Cadastro-Estoque'!A:J,3,FALSE))</f>
        <v/>
      </c>
    </row>
    <row r="488" spans="5:8">
      <c r="E488" s="141" t="str">
        <f t="shared" si="7"/>
        <v/>
      </c>
      <c r="F488" s="141" t="str">
        <f>IF(ISBLANK(A488),"",IF(ISERROR(VLOOKUP(A488,'Cadastro-Estoque'!A:J,1,FALSE)),"Produto não cadastrado",VLOOKUP(A488,'Cadastro-Estoque'!A:J,4,FALSE)))</f>
        <v/>
      </c>
      <c r="G488" s="141" t="str">
        <f>IF(ISBLANK(A488),"",IF(ISERROR(VLOOKUP(A488,'Cadastro-Estoque'!A:J,1,FALSE)),"Produto não cadastrado",VLOOKUP(A488,'Cadastro-Estoque'!A:J,2,FALSE)))</f>
        <v/>
      </c>
      <c r="H488" s="141" t="str">
        <f>IF(ISERROR(VLOOKUP(A488,'Cadastro-Estoque'!A:J,1,FALSE)),"",VLOOKUP(A488,'Cadastro-Estoque'!A:J,3,FALSE))</f>
        <v/>
      </c>
    </row>
    <row r="489" spans="5:8">
      <c r="E489" s="141" t="str">
        <f t="shared" si="7"/>
        <v/>
      </c>
      <c r="F489" s="141" t="str">
        <f>IF(ISBLANK(A489),"",IF(ISERROR(VLOOKUP(A489,'Cadastro-Estoque'!A:J,1,FALSE)),"Produto não cadastrado",VLOOKUP(A489,'Cadastro-Estoque'!A:J,4,FALSE)))</f>
        <v/>
      </c>
      <c r="G489" s="141" t="str">
        <f>IF(ISBLANK(A489),"",IF(ISERROR(VLOOKUP(A489,'Cadastro-Estoque'!A:J,1,FALSE)),"Produto não cadastrado",VLOOKUP(A489,'Cadastro-Estoque'!A:J,2,FALSE)))</f>
        <v/>
      </c>
      <c r="H489" s="141" t="str">
        <f>IF(ISERROR(VLOOKUP(A489,'Cadastro-Estoque'!A:J,1,FALSE)),"",VLOOKUP(A489,'Cadastro-Estoque'!A:J,3,FALSE))</f>
        <v/>
      </c>
    </row>
    <row r="490" spans="5:8">
      <c r="E490" s="141" t="str">
        <f t="shared" si="7"/>
        <v/>
      </c>
      <c r="F490" s="141" t="str">
        <f>IF(ISBLANK(A490),"",IF(ISERROR(VLOOKUP(A490,'Cadastro-Estoque'!A:J,1,FALSE)),"Produto não cadastrado",VLOOKUP(A490,'Cadastro-Estoque'!A:J,4,FALSE)))</f>
        <v/>
      </c>
      <c r="G490" s="141" t="str">
        <f>IF(ISBLANK(A490),"",IF(ISERROR(VLOOKUP(A490,'Cadastro-Estoque'!A:J,1,FALSE)),"Produto não cadastrado",VLOOKUP(A490,'Cadastro-Estoque'!A:J,2,FALSE)))</f>
        <v/>
      </c>
      <c r="H490" s="141" t="str">
        <f>IF(ISERROR(VLOOKUP(A490,'Cadastro-Estoque'!A:J,1,FALSE)),"",VLOOKUP(A490,'Cadastro-Estoque'!A:J,3,FALSE))</f>
        <v/>
      </c>
    </row>
    <row r="491" spans="5:8">
      <c r="E491" s="141" t="str">
        <f t="shared" si="7"/>
        <v/>
      </c>
      <c r="F491" s="141" t="str">
        <f>IF(ISBLANK(A491),"",IF(ISERROR(VLOOKUP(A491,'Cadastro-Estoque'!A:J,1,FALSE)),"Produto não cadastrado",VLOOKUP(A491,'Cadastro-Estoque'!A:J,4,FALSE)))</f>
        <v/>
      </c>
      <c r="G491" s="141" t="str">
        <f>IF(ISBLANK(A491),"",IF(ISERROR(VLOOKUP(A491,'Cadastro-Estoque'!A:J,1,FALSE)),"Produto não cadastrado",VLOOKUP(A491,'Cadastro-Estoque'!A:J,2,FALSE)))</f>
        <v/>
      </c>
      <c r="H491" s="141" t="str">
        <f>IF(ISERROR(VLOOKUP(A491,'Cadastro-Estoque'!A:J,1,FALSE)),"",VLOOKUP(A491,'Cadastro-Estoque'!A:J,3,FALSE))</f>
        <v/>
      </c>
    </row>
    <row r="492" spans="5:8">
      <c r="E492" s="141" t="str">
        <f t="shared" si="7"/>
        <v/>
      </c>
      <c r="F492" s="141" t="str">
        <f>IF(ISBLANK(A492),"",IF(ISERROR(VLOOKUP(A492,'Cadastro-Estoque'!A:J,1,FALSE)),"Produto não cadastrado",VLOOKUP(A492,'Cadastro-Estoque'!A:J,4,FALSE)))</f>
        <v/>
      </c>
      <c r="G492" s="141" t="str">
        <f>IF(ISBLANK(A492),"",IF(ISERROR(VLOOKUP(A492,'Cadastro-Estoque'!A:J,1,FALSE)),"Produto não cadastrado",VLOOKUP(A492,'Cadastro-Estoque'!A:J,2,FALSE)))</f>
        <v/>
      </c>
      <c r="H492" s="141" t="str">
        <f>IF(ISERROR(VLOOKUP(A492,'Cadastro-Estoque'!A:J,1,FALSE)),"",VLOOKUP(A492,'Cadastro-Estoque'!A:J,3,FALSE))</f>
        <v/>
      </c>
    </row>
    <row r="493" spans="5:8">
      <c r="E493" s="141" t="str">
        <f t="shared" si="7"/>
        <v/>
      </c>
      <c r="F493" s="141" t="str">
        <f>IF(ISBLANK(A493),"",IF(ISERROR(VLOOKUP(A493,'Cadastro-Estoque'!A:J,1,FALSE)),"Produto não cadastrado",VLOOKUP(A493,'Cadastro-Estoque'!A:J,4,FALSE)))</f>
        <v/>
      </c>
      <c r="G493" s="141" t="str">
        <f>IF(ISBLANK(A493),"",IF(ISERROR(VLOOKUP(A493,'Cadastro-Estoque'!A:J,1,FALSE)),"Produto não cadastrado",VLOOKUP(A493,'Cadastro-Estoque'!A:J,2,FALSE)))</f>
        <v/>
      </c>
      <c r="H493" s="141" t="str">
        <f>IF(ISERROR(VLOOKUP(A493,'Cadastro-Estoque'!A:J,1,FALSE)),"",VLOOKUP(A493,'Cadastro-Estoque'!A:J,3,FALSE))</f>
        <v/>
      </c>
    </row>
    <row r="494" spans="5:8">
      <c r="E494" s="141" t="str">
        <f t="shared" si="7"/>
        <v/>
      </c>
      <c r="F494" s="141" t="str">
        <f>IF(ISBLANK(A494),"",IF(ISERROR(VLOOKUP(A494,'Cadastro-Estoque'!A:J,1,FALSE)),"Produto não cadastrado",VLOOKUP(A494,'Cadastro-Estoque'!A:J,4,FALSE)))</f>
        <v/>
      </c>
      <c r="G494" s="141" t="str">
        <f>IF(ISBLANK(A494),"",IF(ISERROR(VLOOKUP(A494,'Cadastro-Estoque'!A:J,1,FALSE)),"Produto não cadastrado",VLOOKUP(A494,'Cadastro-Estoque'!A:J,2,FALSE)))</f>
        <v/>
      </c>
      <c r="H494" s="141" t="str">
        <f>IF(ISERROR(VLOOKUP(A494,'Cadastro-Estoque'!A:J,1,FALSE)),"",VLOOKUP(A494,'Cadastro-Estoque'!A:J,3,FALSE))</f>
        <v/>
      </c>
    </row>
    <row r="495" spans="5:8">
      <c r="E495" s="141" t="str">
        <f t="shared" si="7"/>
        <v/>
      </c>
      <c r="F495" s="141" t="str">
        <f>IF(ISBLANK(A495),"",IF(ISERROR(VLOOKUP(A495,'Cadastro-Estoque'!A:J,1,FALSE)),"Produto não cadastrado",VLOOKUP(A495,'Cadastro-Estoque'!A:J,4,FALSE)))</f>
        <v/>
      </c>
      <c r="G495" s="141" t="str">
        <f>IF(ISBLANK(A495),"",IF(ISERROR(VLOOKUP(A495,'Cadastro-Estoque'!A:J,1,FALSE)),"Produto não cadastrado",VLOOKUP(A495,'Cadastro-Estoque'!A:J,2,FALSE)))</f>
        <v/>
      </c>
      <c r="H495" s="141" t="str">
        <f>IF(ISERROR(VLOOKUP(A495,'Cadastro-Estoque'!A:J,1,FALSE)),"",VLOOKUP(A495,'Cadastro-Estoque'!A:J,3,FALSE))</f>
        <v/>
      </c>
    </row>
    <row r="496" spans="5:8">
      <c r="E496" s="141" t="str">
        <f t="shared" si="7"/>
        <v/>
      </c>
      <c r="F496" s="141" t="str">
        <f>IF(ISBLANK(A496),"",IF(ISERROR(VLOOKUP(A496,'Cadastro-Estoque'!A:J,1,FALSE)),"Produto não cadastrado",VLOOKUP(A496,'Cadastro-Estoque'!A:J,4,FALSE)))</f>
        <v/>
      </c>
      <c r="G496" s="141" t="str">
        <f>IF(ISBLANK(A496),"",IF(ISERROR(VLOOKUP(A496,'Cadastro-Estoque'!A:J,1,FALSE)),"Produto não cadastrado",VLOOKUP(A496,'Cadastro-Estoque'!A:J,2,FALSE)))</f>
        <v/>
      </c>
      <c r="H496" s="141" t="str">
        <f>IF(ISERROR(VLOOKUP(A496,'Cadastro-Estoque'!A:J,1,FALSE)),"",VLOOKUP(A496,'Cadastro-Estoque'!A:J,3,FALSE))</f>
        <v/>
      </c>
    </row>
    <row r="497" spans="5:8">
      <c r="E497" s="141" t="str">
        <f t="shared" si="7"/>
        <v/>
      </c>
      <c r="F497" s="141" t="str">
        <f>IF(ISBLANK(A497),"",IF(ISERROR(VLOOKUP(A497,'Cadastro-Estoque'!A:J,1,FALSE)),"Produto não cadastrado",VLOOKUP(A497,'Cadastro-Estoque'!A:J,4,FALSE)))</f>
        <v/>
      </c>
      <c r="G497" s="141" t="str">
        <f>IF(ISBLANK(A497),"",IF(ISERROR(VLOOKUP(A497,'Cadastro-Estoque'!A:J,1,FALSE)),"Produto não cadastrado",VLOOKUP(A497,'Cadastro-Estoque'!A:J,2,FALSE)))</f>
        <v/>
      </c>
      <c r="H497" s="141" t="str">
        <f>IF(ISERROR(VLOOKUP(A497,'Cadastro-Estoque'!A:J,1,FALSE)),"",VLOOKUP(A497,'Cadastro-Estoque'!A:J,3,FALSE))</f>
        <v/>
      </c>
    </row>
    <row r="498" spans="5:8">
      <c r="E498" s="141" t="str">
        <f t="shared" si="7"/>
        <v/>
      </c>
      <c r="F498" s="141" t="str">
        <f>IF(ISBLANK(A498),"",IF(ISERROR(VLOOKUP(A498,'Cadastro-Estoque'!A:J,1,FALSE)),"Produto não cadastrado",VLOOKUP(A498,'Cadastro-Estoque'!A:J,4,FALSE)))</f>
        <v/>
      </c>
      <c r="G498" s="141" t="str">
        <f>IF(ISBLANK(A498),"",IF(ISERROR(VLOOKUP(A498,'Cadastro-Estoque'!A:J,1,FALSE)),"Produto não cadastrado",VLOOKUP(A498,'Cadastro-Estoque'!A:J,2,FALSE)))</f>
        <v/>
      </c>
      <c r="H498" s="141" t="str">
        <f>IF(ISERROR(VLOOKUP(A498,'Cadastro-Estoque'!A:J,1,FALSE)),"",VLOOKUP(A498,'Cadastro-Estoque'!A:J,3,FALSE))</f>
        <v/>
      </c>
    </row>
    <row r="499" spans="5:8">
      <c r="E499" s="141" t="str">
        <f t="shared" si="7"/>
        <v/>
      </c>
      <c r="F499" s="141" t="str">
        <f>IF(ISBLANK(A499),"",IF(ISERROR(VLOOKUP(A499,'Cadastro-Estoque'!A:J,1,FALSE)),"Produto não cadastrado",VLOOKUP(A499,'Cadastro-Estoque'!A:J,4,FALSE)))</f>
        <v/>
      </c>
      <c r="G499" s="141" t="str">
        <f>IF(ISBLANK(A499),"",IF(ISERROR(VLOOKUP(A499,'Cadastro-Estoque'!A:J,1,FALSE)),"Produto não cadastrado",VLOOKUP(A499,'Cadastro-Estoque'!A:J,2,FALSE)))</f>
        <v/>
      </c>
      <c r="H499" s="141" t="str">
        <f>IF(ISERROR(VLOOKUP(A499,'Cadastro-Estoque'!A:J,1,FALSE)),"",VLOOKUP(A499,'Cadastro-Estoque'!A:J,3,FALSE))</f>
        <v/>
      </c>
    </row>
    <row r="500" spans="5:8">
      <c r="E500" s="141" t="str">
        <f t="shared" si="7"/>
        <v/>
      </c>
      <c r="F500" s="141" t="str">
        <f>IF(ISBLANK(A500),"",IF(ISERROR(VLOOKUP(A500,'Cadastro-Estoque'!A:J,1,FALSE)),"Produto não cadastrado",VLOOKUP(A500,'Cadastro-Estoque'!A:J,4,FALSE)))</f>
        <v/>
      </c>
      <c r="G500" s="141" t="str">
        <f>IF(ISBLANK(A500),"",IF(ISERROR(VLOOKUP(A500,'Cadastro-Estoque'!A:J,1,FALSE)),"Produto não cadastrado",VLOOKUP(A500,'Cadastro-Estoque'!A:J,2,FALSE)))</f>
        <v/>
      </c>
      <c r="H500" s="141" t="str">
        <f>IF(ISERROR(VLOOKUP(A500,'Cadastro-Estoque'!A:J,1,FALSE)),"",VLOOKUP(A500,'Cadastro-Estoque'!A:J,3,FALSE))</f>
        <v/>
      </c>
    </row>
    <row r="501" spans="5:8">
      <c r="E501" s="141" t="str">
        <f t="shared" si="7"/>
        <v/>
      </c>
      <c r="F501" s="141" t="str">
        <f>IF(ISBLANK(A501),"",IF(ISERROR(VLOOKUP(A501,'Cadastro-Estoque'!A:J,1,FALSE)),"Produto não cadastrado",VLOOKUP(A501,'Cadastro-Estoque'!A:J,4,FALSE)))</f>
        <v/>
      </c>
      <c r="G501" s="141" t="str">
        <f>IF(ISBLANK(A501),"",IF(ISERROR(VLOOKUP(A501,'Cadastro-Estoque'!A:J,1,FALSE)),"Produto não cadastrado",VLOOKUP(A501,'Cadastro-Estoque'!A:J,2,FALSE)))</f>
        <v/>
      </c>
      <c r="H501" s="141" t="str">
        <f>IF(ISERROR(VLOOKUP(A501,'Cadastro-Estoque'!A:J,1,FALSE)),"",VLOOKUP(A501,'Cadastro-Estoque'!A:J,3,FALSE))</f>
        <v/>
      </c>
    </row>
    <row r="502" spans="5:8">
      <c r="E502" s="141" t="str">
        <f t="shared" si="7"/>
        <v/>
      </c>
      <c r="F502" s="141" t="str">
        <f>IF(ISBLANK(A502),"",IF(ISERROR(VLOOKUP(A502,'Cadastro-Estoque'!A:J,1,FALSE)),"Produto não cadastrado",VLOOKUP(A502,'Cadastro-Estoque'!A:J,4,FALSE)))</f>
        <v/>
      </c>
      <c r="G502" s="141" t="str">
        <f>IF(ISBLANK(A502),"",IF(ISERROR(VLOOKUP(A502,'Cadastro-Estoque'!A:J,1,FALSE)),"Produto não cadastrado",VLOOKUP(A502,'Cadastro-Estoque'!A:J,2,FALSE)))</f>
        <v/>
      </c>
      <c r="H502" s="141" t="str">
        <f>IF(ISERROR(VLOOKUP(A502,'Cadastro-Estoque'!A:J,1,FALSE)),"",VLOOKUP(A502,'Cadastro-Estoque'!A:J,3,FALSE))</f>
        <v/>
      </c>
    </row>
    <row r="503" spans="5:8">
      <c r="E503" s="141" t="str">
        <f t="shared" si="7"/>
        <v/>
      </c>
      <c r="F503" s="141" t="str">
        <f>IF(ISBLANK(A503),"",IF(ISERROR(VLOOKUP(A503,'Cadastro-Estoque'!A:J,1,FALSE)),"Produto não cadastrado",VLOOKUP(A503,'Cadastro-Estoque'!A:J,4,FALSE)))</f>
        <v/>
      </c>
      <c r="G503" s="141" t="str">
        <f>IF(ISBLANK(A503),"",IF(ISERROR(VLOOKUP(A503,'Cadastro-Estoque'!A:J,1,FALSE)),"Produto não cadastrado",VLOOKUP(A503,'Cadastro-Estoque'!A:J,2,FALSE)))</f>
        <v/>
      </c>
      <c r="H503" s="141" t="str">
        <f>IF(ISERROR(VLOOKUP(A503,'Cadastro-Estoque'!A:J,1,FALSE)),"",VLOOKUP(A503,'Cadastro-Estoque'!A:J,3,FALSE))</f>
        <v/>
      </c>
    </row>
    <row r="504" spans="5:8">
      <c r="E504" s="141" t="str">
        <f t="shared" si="7"/>
        <v/>
      </c>
      <c r="F504" s="141" t="str">
        <f>IF(ISBLANK(A504),"",IF(ISERROR(VLOOKUP(A504,'Cadastro-Estoque'!A:J,1,FALSE)),"Produto não cadastrado",VLOOKUP(A504,'Cadastro-Estoque'!A:J,4,FALSE)))</f>
        <v/>
      </c>
      <c r="G504" s="141" t="str">
        <f>IF(ISBLANK(A504),"",IF(ISERROR(VLOOKUP(A504,'Cadastro-Estoque'!A:J,1,FALSE)),"Produto não cadastrado",VLOOKUP(A504,'Cadastro-Estoque'!A:J,2,FALSE)))</f>
        <v/>
      </c>
      <c r="H504" s="141" t="str">
        <f>IF(ISERROR(VLOOKUP(A504,'Cadastro-Estoque'!A:J,1,FALSE)),"",VLOOKUP(A504,'Cadastro-Estoque'!A:J,3,FALSE))</f>
        <v/>
      </c>
    </row>
    <row r="505" spans="5:8">
      <c r="E505" s="141" t="str">
        <f t="shared" si="7"/>
        <v/>
      </c>
      <c r="F505" s="141" t="str">
        <f>IF(ISBLANK(A505),"",IF(ISERROR(VLOOKUP(A505,'Cadastro-Estoque'!A:J,1,FALSE)),"Produto não cadastrado",VLOOKUP(A505,'Cadastro-Estoque'!A:J,4,FALSE)))</f>
        <v/>
      </c>
      <c r="G505" s="141" t="str">
        <f>IF(ISBLANK(A505),"",IF(ISERROR(VLOOKUP(A505,'Cadastro-Estoque'!A:J,1,FALSE)),"Produto não cadastrado",VLOOKUP(A505,'Cadastro-Estoque'!A:J,2,FALSE)))</f>
        <v/>
      </c>
      <c r="H505" s="141" t="str">
        <f>IF(ISERROR(VLOOKUP(A505,'Cadastro-Estoque'!A:J,1,FALSE)),"",VLOOKUP(A505,'Cadastro-Estoque'!A:J,3,FALSE))</f>
        <v/>
      </c>
    </row>
    <row r="506" spans="5:8">
      <c r="E506" s="141" t="str">
        <f t="shared" si="7"/>
        <v/>
      </c>
      <c r="F506" s="141" t="str">
        <f>IF(ISBLANK(A506),"",IF(ISERROR(VLOOKUP(A506,'Cadastro-Estoque'!A:J,1,FALSE)),"Produto não cadastrado",VLOOKUP(A506,'Cadastro-Estoque'!A:J,4,FALSE)))</f>
        <v/>
      </c>
      <c r="G506" s="141" t="str">
        <f>IF(ISBLANK(A506),"",IF(ISERROR(VLOOKUP(A506,'Cadastro-Estoque'!A:J,1,FALSE)),"Produto não cadastrado",VLOOKUP(A506,'Cadastro-Estoque'!A:J,2,FALSE)))</f>
        <v/>
      </c>
      <c r="H506" s="141" t="str">
        <f>IF(ISERROR(VLOOKUP(A506,'Cadastro-Estoque'!A:J,1,FALSE)),"",VLOOKUP(A506,'Cadastro-Estoque'!A:J,3,FALSE))</f>
        <v/>
      </c>
    </row>
    <row r="507" spans="5:8">
      <c r="E507" s="141" t="str">
        <f t="shared" si="7"/>
        <v/>
      </c>
      <c r="F507" s="141" t="str">
        <f>IF(ISBLANK(A507),"",IF(ISERROR(VLOOKUP(A507,'Cadastro-Estoque'!A:J,1,FALSE)),"Produto não cadastrado",VLOOKUP(A507,'Cadastro-Estoque'!A:J,4,FALSE)))</f>
        <v/>
      </c>
      <c r="G507" s="141" t="str">
        <f>IF(ISBLANK(A507),"",IF(ISERROR(VLOOKUP(A507,'Cadastro-Estoque'!A:J,1,FALSE)),"Produto não cadastrado",VLOOKUP(A507,'Cadastro-Estoque'!A:J,2,FALSE)))</f>
        <v/>
      </c>
      <c r="H507" s="141" t="str">
        <f>IF(ISERROR(VLOOKUP(A507,'Cadastro-Estoque'!A:J,1,FALSE)),"",VLOOKUP(A507,'Cadastro-Estoque'!A:J,3,FALSE))</f>
        <v/>
      </c>
    </row>
    <row r="508" spans="5:8">
      <c r="E508" s="141" t="str">
        <f t="shared" si="7"/>
        <v/>
      </c>
      <c r="F508" s="141" t="str">
        <f>IF(ISBLANK(A508),"",IF(ISERROR(VLOOKUP(A508,'Cadastro-Estoque'!A:J,1,FALSE)),"Produto não cadastrado",VLOOKUP(A508,'Cadastro-Estoque'!A:J,4,FALSE)))</f>
        <v/>
      </c>
      <c r="G508" s="141" t="str">
        <f>IF(ISBLANK(A508),"",IF(ISERROR(VLOOKUP(A508,'Cadastro-Estoque'!A:J,1,FALSE)),"Produto não cadastrado",VLOOKUP(A508,'Cadastro-Estoque'!A:J,2,FALSE)))</f>
        <v/>
      </c>
      <c r="H508" s="141" t="str">
        <f>IF(ISERROR(VLOOKUP(A508,'Cadastro-Estoque'!A:J,1,FALSE)),"",VLOOKUP(A508,'Cadastro-Estoque'!A:J,3,FALSE))</f>
        <v/>
      </c>
    </row>
    <row r="509" spans="5:8">
      <c r="E509" s="141" t="str">
        <f t="shared" si="7"/>
        <v/>
      </c>
      <c r="F509" s="141" t="str">
        <f>IF(ISBLANK(A509),"",IF(ISERROR(VLOOKUP(A509,'Cadastro-Estoque'!A:J,1,FALSE)),"Produto não cadastrado",VLOOKUP(A509,'Cadastro-Estoque'!A:J,4,FALSE)))</f>
        <v/>
      </c>
      <c r="G509" s="141" t="str">
        <f>IF(ISBLANK(A509),"",IF(ISERROR(VLOOKUP(A509,'Cadastro-Estoque'!A:J,1,FALSE)),"Produto não cadastrado",VLOOKUP(A509,'Cadastro-Estoque'!A:J,2,FALSE)))</f>
        <v/>
      </c>
      <c r="H509" s="141" t="str">
        <f>IF(ISERROR(VLOOKUP(A509,'Cadastro-Estoque'!A:J,1,FALSE)),"",VLOOKUP(A509,'Cadastro-Estoque'!A:J,3,FALSE))</f>
        <v/>
      </c>
    </row>
    <row r="510" spans="5:8">
      <c r="E510" s="141" t="str">
        <f t="shared" si="7"/>
        <v/>
      </c>
      <c r="F510" s="141" t="str">
        <f>IF(ISBLANK(A510),"",IF(ISERROR(VLOOKUP(A510,'Cadastro-Estoque'!A:J,1,FALSE)),"Produto não cadastrado",VLOOKUP(A510,'Cadastro-Estoque'!A:J,4,FALSE)))</f>
        <v/>
      </c>
      <c r="G510" s="141" t="str">
        <f>IF(ISBLANK(A510),"",IF(ISERROR(VLOOKUP(A510,'Cadastro-Estoque'!A:J,1,FALSE)),"Produto não cadastrado",VLOOKUP(A510,'Cadastro-Estoque'!A:J,2,FALSE)))</f>
        <v/>
      </c>
      <c r="H510" s="141" t="str">
        <f>IF(ISERROR(VLOOKUP(A510,'Cadastro-Estoque'!A:J,1,FALSE)),"",VLOOKUP(A510,'Cadastro-Estoque'!A:J,3,FALSE))</f>
        <v/>
      </c>
    </row>
    <row r="511" spans="5:8">
      <c r="E511" s="141" t="str">
        <f t="shared" si="7"/>
        <v/>
      </c>
      <c r="F511" s="141" t="str">
        <f>IF(ISBLANK(A511),"",IF(ISERROR(VLOOKUP(A511,'Cadastro-Estoque'!A:J,1,FALSE)),"Produto não cadastrado",VLOOKUP(A511,'Cadastro-Estoque'!A:J,4,FALSE)))</f>
        <v/>
      </c>
      <c r="G511" s="141" t="str">
        <f>IF(ISBLANK(A511),"",IF(ISERROR(VLOOKUP(A511,'Cadastro-Estoque'!A:J,1,FALSE)),"Produto não cadastrado",VLOOKUP(A511,'Cadastro-Estoque'!A:J,2,FALSE)))</f>
        <v/>
      </c>
      <c r="H511" s="141" t="str">
        <f>IF(ISERROR(VLOOKUP(A511,'Cadastro-Estoque'!A:J,1,FALSE)),"",VLOOKUP(A511,'Cadastro-Estoque'!A:J,3,FALSE))</f>
        <v/>
      </c>
    </row>
    <row r="512" spans="5:8">
      <c r="E512" s="141" t="str">
        <f t="shared" si="7"/>
        <v/>
      </c>
      <c r="F512" s="141" t="str">
        <f>IF(ISBLANK(A512),"",IF(ISERROR(VLOOKUP(A512,'Cadastro-Estoque'!A:J,1,FALSE)),"Produto não cadastrado",VLOOKUP(A512,'Cadastro-Estoque'!A:J,4,FALSE)))</f>
        <v/>
      </c>
      <c r="G512" s="141" t="str">
        <f>IF(ISBLANK(A512),"",IF(ISERROR(VLOOKUP(A512,'Cadastro-Estoque'!A:J,1,FALSE)),"Produto não cadastrado",VLOOKUP(A512,'Cadastro-Estoque'!A:J,2,FALSE)))</f>
        <v/>
      </c>
      <c r="H512" s="141" t="str">
        <f>IF(ISERROR(VLOOKUP(A512,'Cadastro-Estoque'!A:J,1,FALSE)),"",VLOOKUP(A512,'Cadastro-Estoque'!A:J,3,FALSE))</f>
        <v/>
      </c>
    </row>
    <row r="513" spans="5:8">
      <c r="E513" s="141" t="str">
        <f t="shared" si="7"/>
        <v/>
      </c>
      <c r="F513" s="141" t="str">
        <f>IF(ISBLANK(A513),"",IF(ISERROR(VLOOKUP(A513,'Cadastro-Estoque'!A:J,1,FALSE)),"Produto não cadastrado",VLOOKUP(A513,'Cadastro-Estoque'!A:J,4,FALSE)))</f>
        <v/>
      </c>
      <c r="G513" s="141" t="str">
        <f>IF(ISBLANK(A513),"",IF(ISERROR(VLOOKUP(A513,'Cadastro-Estoque'!A:J,1,FALSE)),"Produto não cadastrado",VLOOKUP(A513,'Cadastro-Estoque'!A:J,2,FALSE)))</f>
        <v/>
      </c>
      <c r="H513" s="141" t="str">
        <f>IF(ISERROR(VLOOKUP(A513,'Cadastro-Estoque'!A:J,1,FALSE)),"",VLOOKUP(A513,'Cadastro-Estoque'!A:J,3,FALSE))</f>
        <v/>
      </c>
    </row>
    <row r="514" spans="5:8">
      <c r="E514" s="141" t="str">
        <f t="shared" si="7"/>
        <v/>
      </c>
      <c r="F514" s="141" t="str">
        <f>IF(ISBLANK(A514),"",IF(ISERROR(VLOOKUP(A514,'Cadastro-Estoque'!A:J,1,FALSE)),"Produto não cadastrado",VLOOKUP(A514,'Cadastro-Estoque'!A:J,4,FALSE)))</f>
        <v/>
      </c>
      <c r="G514" s="141" t="str">
        <f>IF(ISBLANK(A514),"",IF(ISERROR(VLOOKUP(A514,'Cadastro-Estoque'!A:J,1,FALSE)),"Produto não cadastrado",VLOOKUP(A514,'Cadastro-Estoque'!A:J,2,FALSE)))</f>
        <v/>
      </c>
      <c r="H514" s="141" t="str">
        <f>IF(ISERROR(VLOOKUP(A514,'Cadastro-Estoque'!A:J,1,FALSE)),"",VLOOKUP(A514,'Cadastro-Estoque'!A:J,3,FALSE))</f>
        <v/>
      </c>
    </row>
    <row r="515" spans="5:8">
      <c r="E515" s="141" t="str">
        <f t="shared" si="7"/>
        <v/>
      </c>
      <c r="F515" s="141" t="str">
        <f>IF(ISBLANK(A515),"",IF(ISERROR(VLOOKUP(A515,'Cadastro-Estoque'!A:J,1,FALSE)),"Produto não cadastrado",VLOOKUP(A515,'Cadastro-Estoque'!A:J,4,FALSE)))</f>
        <v/>
      </c>
      <c r="G515" s="141" t="str">
        <f>IF(ISBLANK(A515),"",IF(ISERROR(VLOOKUP(A515,'Cadastro-Estoque'!A:J,1,FALSE)),"Produto não cadastrado",VLOOKUP(A515,'Cadastro-Estoque'!A:J,2,FALSE)))</f>
        <v/>
      </c>
      <c r="H515" s="141" t="str">
        <f>IF(ISERROR(VLOOKUP(A515,'Cadastro-Estoque'!A:J,1,FALSE)),"",VLOOKUP(A515,'Cadastro-Estoque'!A:J,3,FALSE))</f>
        <v/>
      </c>
    </row>
    <row r="516" spans="5:8">
      <c r="E516" s="141" t="str">
        <f t="shared" ref="E516:E579" si="8">IF(ISBLANK(A516),"",C516*D516)</f>
        <v/>
      </c>
      <c r="F516" s="141" t="str">
        <f>IF(ISBLANK(A516),"",IF(ISERROR(VLOOKUP(A516,'Cadastro-Estoque'!A:J,1,FALSE)),"Produto não cadastrado",VLOOKUP(A516,'Cadastro-Estoque'!A:J,4,FALSE)))</f>
        <v/>
      </c>
      <c r="G516" s="141" t="str">
        <f>IF(ISBLANK(A516),"",IF(ISERROR(VLOOKUP(A516,'Cadastro-Estoque'!A:J,1,FALSE)),"Produto não cadastrado",VLOOKUP(A516,'Cadastro-Estoque'!A:J,2,FALSE)))</f>
        <v/>
      </c>
      <c r="H516" s="141" t="str">
        <f>IF(ISERROR(VLOOKUP(A516,'Cadastro-Estoque'!A:J,1,FALSE)),"",VLOOKUP(A516,'Cadastro-Estoque'!A:J,3,FALSE))</f>
        <v/>
      </c>
    </row>
    <row r="517" spans="5:8">
      <c r="E517" s="141" t="str">
        <f t="shared" si="8"/>
        <v/>
      </c>
      <c r="F517" s="141" t="str">
        <f>IF(ISBLANK(A517),"",IF(ISERROR(VLOOKUP(A517,'Cadastro-Estoque'!A:J,1,FALSE)),"Produto não cadastrado",VLOOKUP(A517,'Cadastro-Estoque'!A:J,4,FALSE)))</f>
        <v/>
      </c>
      <c r="G517" s="141" t="str">
        <f>IF(ISBLANK(A517),"",IF(ISERROR(VLOOKUP(A517,'Cadastro-Estoque'!A:J,1,FALSE)),"Produto não cadastrado",VLOOKUP(A517,'Cadastro-Estoque'!A:J,2,FALSE)))</f>
        <v/>
      </c>
      <c r="H517" s="141" t="str">
        <f>IF(ISERROR(VLOOKUP(A517,'Cadastro-Estoque'!A:J,1,FALSE)),"",VLOOKUP(A517,'Cadastro-Estoque'!A:J,3,FALSE))</f>
        <v/>
      </c>
    </row>
    <row r="518" spans="5:8">
      <c r="E518" s="141" t="str">
        <f t="shared" si="8"/>
        <v/>
      </c>
      <c r="F518" s="141" t="str">
        <f>IF(ISBLANK(A518),"",IF(ISERROR(VLOOKUP(A518,'Cadastro-Estoque'!A:J,1,FALSE)),"Produto não cadastrado",VLOOKUP(A518,'Cadastro-Estoque'!A:J,4,FALSE)))</f>
        <v/>
      </c>
      <c r="G518" s="141" t="str">
        <f>IF(ISBLANK(A518),"",IF(ISERROR(VLOOKUP(A518,'Cadastro-Estoque'!A:J,1,FALSE)),"Produto não cadastrado",VLOOKUP(A518,'Cadastro-Estoque'!A:J,2,FALSE)))</f>
        <v/>
      </c>
      <c r="H518" s="141" t="str">
        <f>IF(ISERROR(VLOOKUP(A518,'Cadastro-Estoque'!A:J,1,FALSE)),"",VLOOKUP(A518,'Cadastro-Estoque'!A:J,3,FALSE))</f>
        <v/>
      </c>
    </row>
    <row r="519" spans="5:8">
      <c r="E519" s="141" t="str">
        <f t="shared" si="8"/>
        <v/>
      </c>
      <c r="F519" s="141" t="str">
        <f>IF(ISBLANK(A519),"",IF(ISERROR(VLOOKUP(A519,'Cadastro-Estoque'!A:J,1,FALSE)),"Produto não cadastrado",VLOOKUP(A519,'Cadastro-Estoque'!A:J,4,FALSE)))</f>
        <v/>
      </c>
      <c r="G519" s="141" t="str">
        <f>IF(ISBLANK(A519),"",IF(ISERROR(VLOOKUP(A519,'Cadastro-Estoque'!A:J,1,FALSE)),"Produto não cadastrado",VLOOKUP(A519,'Cadastro-Estoque'!A:J,2,FALSE)))</f>
        <v/>
      </c>
      <c r="H519" s="141" t="str">
        <f>IF(ISERROR(VLOOKUP(A519,'Cadastro-Estoque'!A:J,1,FALSE)),"",VLOOKUP(A519,'Cadastro-Estoque'!A:J,3,FALSE))</f>
        <v/>
      </c>
    </row>
    <row r="520" spans="5:8">
      <c r="E520" s="141" t="str">
        <f t="shared" si="8"/>
        <v/>
      </c>
      <c r="F520" s="141" t="str">
        <f>IF(ISBLANK(A520),"",IF(ISERROR(VLOOKUP(A520,'Cadastro-Estoque'!A:J,1,FALSE)),"Produto não cadastrado",VLOOKUP(A520,'Cadastro-Estoque'!A:J,4,FALSE)))</f>
        <v/>
      </c>
      <c r="G520" s="141" t="str">
        <f>IF(ISBLANK(A520),"",IF(ISERROR(VLOOKUP(A520,'Cadastro-Estoque'!A:J,1,FALSE)),"Produto não cadastrado",VLOOKUP(A520,'Cadastro-Estoque'!A:J,2,FALSE)))</f>
        <v/>
      </c>
      <c r="H520" s="141" t="str">
        <f>IF(ISERROR(VLOOKUP(A520,'Cadastro-Estoque'!A:J,1,FALSE)),"",VLOOKUP(A520,'Cadastro-Estoque'!A:J,3,FALSE))</f>
        <v/>
      </c>
    </row>
    <row r="521" spans="5:8">
      <c r="E521" s="141" t="str">
        <f t="shared" si="8"/>
        <v/>
      </c>
      <c r="F521" s="141" t="str">
        <f>IF(ISBLANK(A521),"",IF(ISERROR(VLOOKUP(A521,'Cadastro-Estoque'!A:J,1,FALSE)),"Produto não cadastrado",VLOOKUP(A521,'Cadastro-Estoque'!A:J,4,FALSE)))</f>
        <v/>
      </c>
      <c r="G521" s="141" t="str">
        <f>IF(ISBLANK(A521),"",IF(ISERROR(VLOOKUP(A521,'Cadastro-Estoque'!A:J,1,FALSE)),"Produto não cadastrado",VLOOKUP(A521,'Cadastro-Estoque'!A:J,2,FALSE)))</f>
        <v/>
      </c>
      <c r="H521" s="141" t="str">
        <f>IF(ISERROR(VLOOKUP(A521,'Cadastro-Estoque'!A:J,1,FALSE)),"",VLOOKUP(A521,'Cadastro-Estoque'!A:J,3,FALSE))</f>
        <v/>
      </c>
    </row>
    <row r="522" spans="5:8">
      <c r="E522" s="141" t="str">
        <f t="shared" si="8"/>
        <v/>
      </c>
      <c r="F522" s="141" t="str">
        <f>IF(ISBLANK(A522),"",IF(ISERROR(VLOOKUP(A522,'Cadastro-Estoque'!A:J,1,FALSE)),"Produto não cadastrado",VLOOKUP(A522,'Cadastro-Estoque'!A:J,4,FALSE)))</f>
        <v/>
      </c>
      <c r="G522" s="141" t="str">
        <f>IF(ISBLANK(A522),"",IF(ISERROR(VLOOKUP(A522,'Cadastro-Estoque'!A:J,1,FALSE)),"Produto não cadastrado",VLOOKUP(A522,'Cadastro-Estoque'!A:J,2,FALSE)))</f>
        <v/>
      </c>
      <c r="H522" s="141" t="str">
        <f>IF(ISERROR(VLOOKUP(A522,'Cadastro-Estoque'!A:J,1,FALSE)),"",VLOOKUP(A522,'Cadastro-Estoque'!A:J,3,FALSE))</f>
        <v/>
      </c>
    </row>
    <row r="523" spans="5:8">
      <c r="E523" s="141" t="str">
        <f t="shared" si="8"/>
        <v/>
      </c>
      <c r="F523" s="141" t="str">
        <f>IF(ISBLANK(A523),"",IF(ISERROR(VLOOKUP(A523,'Cadastro-Estoque'!A:J,1,FALSE)),"Produto não cadastrado",VLOOKUP(A523,'Cadastro-Estoque'!A:J,4,FALSE)))</f>
        <v/>
      </c>
      <c r="G523" s="141" t="str">
        <f>IF(ISBLANK(A523),"",IF(ISERROR(VLOOKUP(A523,'Cadastro-Estoque'!A:J,1,FALSE)),"Produto não cadastrado",VLOOKUP(A523,'Cadastro-Estoque'!A:J,2,FALSE)))</f>
        <v/>
      </c>
      <c r="H523" s="141" t="str">
        <f>IF(ISERROR(VLOOKUP(A523,'Cadastro-Estoque'!A:J,1,FALSE)),"",VLOOKUP(A523,'Cadastro-Estoque'!A:J,3,FALSE))</f>
        <v/>
      </c>
    </row>
    <row r="524" spans="5:8">
      <c r="E524" s="141" t="str">
        <f t="shared" si="8"/>
        <v/>
      </c>
      <c r="F524" s="141" t="str">
        <f>IF(ISBLANK(A524),"",IF(ISERROR(VLOOKUP(A524,'Cadastro-Estoque'!A:J,1,FALSE)),"Produto não cadastrado",VLOOKUP(A524,'Cadastro-Estoque'!A:J,4,FALSE)))</f>
        <v/>
      </c>
      <c r="G524" s="141" t="str">
        <f>IF(ISBLANK(A524),"",IF(ISERROR(VLOOKUP(A524,'Cadastro-Estoque'!A:J,1,FALSE)),"Produto não cadastrado",VLOOKUP(A524,'Cadastro-Estoque'!A:J,2,FALSE)))</f>
        <v/>
      </c>
      <c r="H524" s="141" t="str">
        <f>IF(ISERROR(VLOOKUP(A524,'Cadastro-Estoque'!A:J,1,FALSE)),"",VLOOKUP(A524,'Cadastro-Estoque'!A:J,3,FALSE))</f>
        <v/>
      </c>
    </row>
    <row r="525" spans="5:8">
      <c r="E525" s="141" t="str">
        <f t="shared" si="8"/>
        <v/>
      </c>
      <c r="F525" s="141" t="str">
        <f>IF(ISBLANK(A525),"",IF(ISERROR(VLOOKUP(A525,'Cadastro-Estoque'!A:J,1,FALSE)),"Produto não cadastrado",VLOOKUP(A525,'Cadastro-Estoque'!A:J,4,FALSE)))</f>
        <v/>
      </c>
      <c r="G525" s="141" t="str">
        <f>IF(ISBLANK(A525),"",IF(ISERROR(VLOOKUP(A525,'Cadastro-Estoque'!A:J,1,FALSE)),"Produto não cadastrado",VLOOKUP(A525,'Cadastro-Estoque'!A:J,2,FALSE)))</f>
        <v/>
      </c>
      <c r="H525" s="141" t="str">
        <f>IF(ISERROR(VLOOKUP(A525,'Cadastro-Estoque'!A:J,1,FALSE)),"",VLOOKUP(A525,'Cadastro-Estoque'!A:J,3,FALSE))</f>
        <v/>
      </c>
    </row>
    <row r="526" spans="5:8">
      <c r="E526" s="141" t="str">
        <f t="shared" si="8"/>
        <v/>
      </c>
      <c r="F526" s="141" t="str">
        <f>IF(ISBLANK(A526),"",IF(ISERROR(VLOOKUP(A526,'Cadastro-Estoque'!A:J,1,FALSE)),"Produto não cadastrado",VLOOKUP(A526,'Cadastro-Estoque'!A:J,4,FALSE)))</f>
        <v/>
      </c>
      <c r="G526" s="141" t="str">
        <f>IF(ISBLANK(A526),"",IF(ISERROR(VLOOKUP(A526,'Cadastro-Estoque'!A:J,1,FALSE)),"Produto não cadastrado",VLOOKUP(A526,'Cadastro-Estoque'!A:J,2,FALSE)))</f>
        <v/>
      </c>
      <c r="H526" s="141" t="str">
        <f>IF(ISERROR(VLOOKUP(A526,'Cadastro-Estoque'!A:J,1,FALSE)),"",VLOOKUP(A526,'Cadastro-Estoque'!A:J,3,FALSE))</f>
        <v/>
      </c>
    </row>
    <row r="527" spans="5:8">
      <c r="E527" s="141" t="str">
        <f t="shared" si="8"/>
        <v/>
      </c>
      <c r="F527" s="141" t="str">
        <f>IF(ISBLANK(A527),"",IF(ISERROR(VLOOKUP(A527,'Cadastro-Estoque'!A:J,1,FALSE)),"Produto não cadastrado",VLOOKUP(A527,'Cadastro-Estoque'!A:J,4,FALSE)))</f>
        <v/>
      </c>
      <c r="G527" s="141" t="str">
        <f>IF(ISBLANK(A527),"",IF(ISERROR(VLOOKUP(A527,'Cadastro-Estoque'!A:J,1,FALSE)),"Produto não cadastrado",VLOOKUP(A527,'Cadastro-Estoque'!A:J,2,FALSE)))</f>
        <v/>
      </c>
      <c r="H527" s="141" t="str">
        <f>IF(ISERROR(VLOOKUP(A527,'Cadastro-Estoque'!A:J,1,FALSE)),"",VLOOKUP(A527,'Cadastro-Estoque'!A:J,3,FALSE))</f>
        <v/>
      </c>
    </row>
    <row r="528" spans="5:8">
      <c r="E528" s="141" t="str">
        <f t="shared" si="8"/>
        <v/>
      </c>
      <c r="F528" s="141" t="str">
        <f>IF(ISBLANK(A528),"",IF(ISERROR(VLOOKUP(A528,'Cadastro-Estoque'!A:J,1,FALSE)),"Produto não cadastrado",VLOOKUP(A528,'Cadastro-Estoque'!A:J,4,FALSE)))</f>
        <v/>
      </c>
      <c r="G528" s="141" t="str">
        <f>IF(ISBLANK(A528),"",IF(ISERROR(VLOOKUP(A528,'Cadastro-Estoque'!A:J,1,FALSE)),"Produto não cadastrado",VLOOKUP(A528,'Cadastro-Estoque'!A:J,2,FALSE)))</f>
        <v/>
      </c>
      <c r="H528" s="141" t="str">
        <f>IF(ISERROR(VLOOKUP(A528,'Cadastro-Estoque'!A:J,1,FALSE)),"",VLOOKUP(A528,'Cadastro-Estoque'!A:J,3,FALSE))</f>
        <v/>
      </c>
    </row>
    <row r="529" spans="5:8">
      <c r="E529" s="141" t="str">
        <f t="shared" si="8"/>
        <v/>
      </c>
      <c r="F529" s="141" t="str">
        <f>IF(ISBLANK(A529),"",IF(ISERROR(VLOOKUP(A529,'Cadastro-Estoque'!A:J,1,FALSE)),"Produto não cadastrado",VLOOKUP(A529,'Cadastro-Estoque'!A:J,4,FALSE)))</f>
        <v/>
      </c>
      <c r="G529" s="141" t="str">
        <f>IF(ISBLANK(A529),"",IF(ISERROR(VLOOKUP(A529,'Cadastro-Estoque'!A:J,1,FALSE)),"Produto não cadastrado",VLOOKUP(A529,'Cadastro-Estoque'!A:J,2,FALSE)))</f>
        <v/>
      </c>
      <c r="H529" s="141" t="str">
        <f>IF(ISERROR(VLOOKUP(A529,'Cadastro-Estoque'!A:J,1,FALSE)),"",VLOOKUP(A529,'Cadastro-Estoque'!A:J,3,FALSE))</f>
        <v/>
      </c>
    </row>
    <row r="530" spans="5:8">
      <c r="E530" s="141" t="str">
        <f t="shared" si="8"/>
        <v/>
      </c>
      <c r="F530" s="141" t="str">
        <f>IF(ISBLANK(A530),"",IF(ISERROR(VLOOKUP(A530,'Cadastro-Estoque'!A:J,1,FALSE)),"Produto não cadastrado",VLOOKUP(A530,'Cadastro-Estoque'!A:J,4,FALSE)))</f>
        <v/>
      </c>
      <c r="G530" s="141" t="str">
        <f>IF(ISBLANK(A530),"",IF(ISERROR(VLOOKUP(A530,'Cadastro-Estoque'!A:J,1,FALSE)),"Produto não cadastrado",VLOOKUP(A530,'Cadastro-Estoque'!A:J,2,FALSE)))</f>
        <v/>
      </c>
      <c r="H530" s="141" t="str">
        <f>IF(ISERROR(VLOOKUP(A530,'Cadastro-Estoque'!A:J,1,FALSE)),"",VLOOKUP(A530,'Cadastro-Estoque'!A:J,3,FALSE))</f>
        <v/>
      </c>
    </row>
    <row r="531" spans="5:8">
      <c r="E531" s="141" t="str">
        <f t="shared" si="8"/>
        <v/>
      </c>
      <c r="F531" s="141" t="str">
        <f>IF(ISBLANK(A531),"",IF(ISERROR(VLOOKUP(A531,'Cadastro-Estoque'!A:J,1,FALSE)),"Produto não cadastrado",VLOOKUP(A531,'Cadastro-Estoque'!A:J,4,FALSE)))</f>
        <v/>
      </c>
      <c r="G531" s="141" t="str">
        <f>IF(ISBLANK(A531),"",IF(ISERROR(VLOOKUP(A531,'Cadastro-Estoque'!A:J,1,FALSE)),"Produto não cadastrado",VLOOKUP(A531,'Cadastro-Estoque'!A:J,2,FALSE)))</f>
        <v/>
      </c>
      <c r="H531" s="141" t="str">
        <f>IF(ISERROR(VLOOKUP(A531,'Cadastro-Estoque'!A:J,1,FALSE)),"",VLOOKUP(A531,'Cadastro-Estoque'!A:J,3,FALSE))</f>
        <v/>
      </c>
    </row>
    <row r="532" spans="5:8">
      <c r="E532" s="141" t="str">
        <f t="shared" si="8"/>
        <v/>
      </c>
      <c r="F532" s="141" t="str">
        <f>IF(ISBLANK(A532),"",IF(ISERROR(VLOOKUP(A532,'Cadastro-Estoque'!A:J,1,FALSE)),"Produto não cadastrado",VLOOKUP(A532,'Cadastro-Estoque'!A:J,4,FALSE)))</f>
        <v/>
      </c>
      <c r="G532" s="141" t="str">
        <f>IF(ISBLANK(A532),"",IF(ISERROR(VLOOKUP(A532,'Cadastro-Estoque'!A:J,1,FALSE)),"Produto não cadastrado",VLOOKUP(A532,'Cadastro-Estoque'!A:J,2,FALSE)))</f>
        <v/>
      </c>
      <c r="H532" s="141" t="str">
        <f>IF(ISERROR(VLOOKUP(A532,'Cadastro-Estoque'!A:J,1,FALSE)),"",VLOOKUP(A532,'Cadastro-Estoque'!A:J,3,FALSE))</f>
        <v/>
      </c>
    </row>
    <row r="533" spans="5:8">
      <c r="E533" s="141" t="str">
        <f t="shared" si="8"/>
        <v/>
      </c>
      <c r="F533" s="141" t="str">
        <f>IF(ISBLANK(A533),"",IF(ISERROR(VLOOKUP(A533,'Cadastro-Estoque'!A:J,1,FALSE)),"Produto não cadastrado",VLOOKUP(A533,'Cadastro-Estoque'!A:J,4,FALSE)))</f>
        <v/>
      </c>
      <c r="G533" s="141" t="str">
        <f>IF(ISBLANK(A533),"",IF(ISERROR(VLOOKUP(A533,'Cadastro-Estoque'!A:J,1,FALSE)),"Produto não cadastrado",VLOOKUP(A533,'Cadastro-Estoque'!A:J,2,FALSE)))</f>
        <v/>
      </c>
      <c r="H533" s="141" t="str">
        <f>IF(ISERROR(VLOOKUP(A533,'Cadastro-Estoque'!A:J,1,FALSE)),"",VLOOKUP(A533,'Cadastro-Estoque'!A:J,3,FALSE))</f>
        <v/>
      </c>
    </row>
    <row r="534" spans="5:8">
      <c r="E534" s="141" t="str">
        <f t="shared" si="8"/>
        <v/>
      </c>
      <c r="F534" s="141" t="str">
        <f>IF(ISBLANK(A534),"",IF(ISERROR(VLOOKUP(A534,'Cadastro-Estoque'!A:J,1,FALSE)),"Produto não cadastrado",VLOOKUP(A534,'Cadastro-Estoque'!A:J,4,FALSE)))</f>
        <v/>
      </c>
      <c r="G534" s="141" t="str">
        <f>IF(ISBLANK(A534),"",IF(ISERROR(VLOOKUP(A534,'Cadastro-Estoque'!A:J,1,FALSE)),"Produto não cadastrado",VLOOKUP(A534,'Cadastro-Estoque'!A:J,2,FALSE)))</f>
        <v/>
      </c>
      <c r="H534" s="141" t="str">
        <f>IF(ISERROR(VLOOKUP(A534,'Cadastro-Estoque'!A:J,1,FALSE)),"",VLOOKUP(A534,'Cadastro-Estoque'!A:J,3,FALSE))</f>
        <v/>
      </c>
    </row>
    <row r="535" spans="5:8">
      <c r="E535" s="141" t="str">
        <f t="shared" si="8"/>
        <v/>
      </c>
      <c r="F535" s="141" t="str">
        <f>IF(ISBLANK(A535),"",IF(ISERROR(VLOOKUP(A535,'Cadastro-Estoque'!A:J,1,FALSE)),"Produto não cadastrado",VLOOKUP(A535,'Cadastro-Estoque'!A:J,4,FALSE)))</f>
        <v/>
      </c>
      <c r="G535" s="141" t="str">
        <f>IF(ISBLANK(A535),"",IF(ISERROR(VLOOKUP(A535,'Cadastro-Estoque'!A:J,1,FALSE)),"Produto não cadastrado",VLOOKUP(A535,'Cadastro-Estoque'!A:J,2,FALSE)))</f>
        <v/>
      </c>
      <c r="H535" s="141" t="str">
        <f>IF(ISERROR(VLOOKUP(A535,'Cadastro-Estoque'!A:J,1,FALSE)),"",VLOOKUP(A535,'Cadastro-Estoque'!A:J,3,FALSE))</f>
        <v/>
      </c>
    </row>
    <row r="536" spans="5:8">
      <c r="E536" s="141" t="str">
        <f t="shared" si="8"/>
        <v/>
      </c>
      <c r="F536" s="141" t="str">
        <f>IF(ISBLANK(A536),"",IF(ISERROR(VLOOKUP(A536,'Cadastro-Estoque'!A:J,1,FALSE)),"Produto não cadastrado",VLOOKUP(A536,'Cadastro-Estoque'!A:J,4,FALSE)))</f>
        <v/>
      </c>
      <c r="G536" s="141" t="str">
        <f>IF(ISBLANK(A536),"",IF(ISERROR(VLOOKUP(A536,'Cadastro-Estoque'!A:J,1,FALSE)),"Produto não cadastrado",VLOOKUP(A536,'Cadastro-Estoque'!A:J,2,FALSE)))</f>
        <v/>
      </c>
      <c r="H536" s="141" t="str">
        <f>IF(ISERROR(VLOOKUP(A536,'Cadastro-Estoque'!A:J,1,FALSE)),"",VLOOKUP(A536,'Cadastro-Estoque'!A:J,3,FALSE))</f>
        <v/>
      </c>
    </row>
    <row r="537" spans="5:8">
      <c r="E537" s="141" t="str">
        <f t="shared" si="8"/>
        <v/>
      </c>
      <c r="F537" s="141" t="str">
        <f>IF(ISBLANK(A537),"",IF(ISERROR(VLOOKUP(A537,'Cadastro-Estoque'!A:J,1,FALSE)),"Produto não cadastrado",VLOOKUP(A537,'Cadastro-Estoque'!A:J,4,FALSE)))</f>
        <v/>
      </c>
      <c r="G537" s="141" t="str">
        <f>IF(ISBLANK(A537),"",IF(ISERROR(VLOOKUP(A537,'Cadastro-Estoque'!A:J,1,FALSE)),"Produto não cadastrado",VLOOKUP(A537,'Cadastro-Estoque'!A:J,2,FALSE)))</f>
        <v/>
      </c>
      <c r="H537" s="141" t="str">
        <f>IF(ISERROR(VLOOKUP(A537,'Cadastro-Estoque'!A:J,1,FALSE)),"",VLOOKUP(A537,'Cadastro-Estoque'!A:J,3,FALSE))</f>
        <v/>
      </c>
    </row>
    <row r="538" spans="5:8">
      <c r="E538" s="141" t="str">
        <f t="shared" si="8"/>
        <v/>
      </c>
      <c r="F538" s="141" t="str">
        <f>IF(ISBLANK(A538),"",IF(ISERROR(VLOOKUP(A538,'Cadastro-Estoque'!A:J,1,FALSE)),"Produto não cadastrado",VLOOKUP(A538,'Cadastro-Estoque'!A:J,4,FALSE)))</f>
        <v/>
      </c>
      <c r="G538" s="141" t="str">
        <f>IF(ISBLANK(A538),"",IF(ISERROR(VLOOKUP(A538,'Cadastro-Estoque'!A:J,1,FALSE)),"Produto não cadastrado",VLOOKUP(A538,'Cadastro-Estoque'!A:J,2,FALSE)))</f>
        <v/>
      </c>
      <c r="H538" s="141" t="str">
        <f>IF(ISERROR(VLOOKUP(A538,'Cadastro-Estoque'!A:J,1,FALSE)),"",VLOOKUP(A538,'Cadastro-Estoque'!A:J,3,FALSE))</f>
        <v/>
      </c>
    </row>
    <row r="539" spans="5:8">
      <c r="E539" s="141" t="str">
        <f t="shared" si="8"/>
        <v/>
      </c>
      <c r="F539" s="141" t="str">
        <f>IF(ISBLANK(A539),"",IF(ISERROR(VLOOKUP(A539,'Cadastro-Estoque'!A:J,1,FALSE)),"Produto não cadastrado",VLOOKUP(A539,'Cadastro-Estoque'!A:J,4,FALSE)))</f>
        <v/>
      </c>
      <c r="G539" s="141" t="str">
        <f>IF(ISBLANK(A539),"",IF(ISERROR(VLOOKUP(A539,'Cadastro-Estoque'!A:J,1,FALSE)),"Produto não cadastrado",VLOOKUP(A539,'Cadastro-Estoque'!A:J,2,FALSE)))</f>
        <v/>
      </c>
      <c r="H539" s="141" t="str">
        <f>IF(ISERROR(VLOOKUP(A539,'Cadastro-Estoque'!A:J,1,FALSE)),"",VLOOKUP(A539,'Cadastro-Estoque'!A:J,3,FALSE))</f>
        <v/>
      </c>
    </row>
    <row r="540" spans="5:8">
      <c r="E540" s="141" t="str">
        <f t="shared" si="8"/>
        <v/>
      </c>
      <c r="F540" s="141" t="str">
        <f>IF(ISBLANK(A540),"",IF(ISERROR(VLOOKUP(A540,'Cadastro-Estoque'!A:J,1,FALSE)),"Produto não cadastrado",VLOOKUP(A540,'Cadastro-Estoque'!A:J,4,FALSE)))</f>
        <v/>
      </c>
      <c r="G540" s="141" t="str">
        <f>IF(ISBLANK(A540),"",IF(ISERROR(VLOOKUP(A540,'Cadastro-Estoque'!A:J,1,FALSE)),"Produto não cadastrado",VLOOKUP(A540,'Cadastro-Estoque'!A:J,2,FALSE)))</f>
        <v/>
      </c>
      <c r="H540" s="141" t="str">
        <f>IF(ISERROR(VLOOKUP(A540,'Cadastro-Estoque'!A:J,1,FALSE)),"",VLOOKUP(A540,'Cadastro-Estoque'!A:J,3,FALSE))</f>
        <v/>
      </c>
    </row>
    <row r="541" spans="5:8">
      <c r="E541" s="141" t="str">
        <f t="shared" si="8"/>
        <v/>
      </c>
      <c r="F541" s="141" t="str">
        <f>IF(ISBLANK(A541),"",IF(ISERROR(VLOOKUP(A541,'Cadastro-Estoque'!A:J,1,FALSE)),"Produto não cadastrado",VLOOKUP(A541,'Cadastro-Estoque'!A:J,4,FALSE)))</f>
        <v/>
      </c>
      <c r="G541" s="141" t="str">
        <f>IF(ISBLANK(A541),"",IF(ISERROR(VLOOKUP(A541,'Cadastro-Estoque'!A:J,1,FALSE)),"Produto não cadastrado",VLOOKUP(A541,'Cadastro-Estoque'!A:J,2,FALSE)))</f>
        <v/>
      </c>
      <c r="H541" s="141" t="str">
        <f>IF(ISERROR(VLOOKUP(A541,'Cadastro-Estoque'!A:J,1,FALSE)),"",VLOOKUP(A541,'Cadastro-Estoque'!A:J,3,FALSE))</f>
        <v/>
      </c>
    </row>
    <row r="542" spans="5:8">
      <c r="E542" s="141" t="str">
        <f t="shared" si="8"/>
        <v/>
      </c>
      <c r="F542" s="141" t="str">
        <f>IF(ISBLANK(A542),"",IF(ISERROR(VLOOKUP(A542,'Cadastro-Estoque'!A:J,1,FALSE)),"Produto não cadastrado",VLOOKUP(A542,'Cadastro-Estoque'!A:J,4,FALSE)))</f>
        <v/>
      </c>
      <c r="G542" s="141" t="str">
        <f>IF(ISBLANK(A542),"",IF(ISERROR(VLOOKUP(A542,'Cadastro-Estoque'!A:J,1,FALSE)),"Produto não cadastrado",VLOOKUP(A542,'Cadastro-Estoque'!A:J,2,FALSE)))</f>
        <v/>
      </c>
      <c r="H542" s="141" t="str">
        <f>IF(ISERROR(VLOOKUP(A542,'Cadastro-Estoque'!A:J,1,FALSE)),"",VLOOKUP(A542,'Cadastro-Estoque'!A:J,3,FALSE))</f>
        <v/>
      </c>
    </row>
    <row r="543" spans="5:8">
      <c r="E543" s="141" t="str">
        <f t="shared" si="8"/>
        <v/>
      </c>
      <c r="F543" s="141" t="str">
        <f>IF(ISBLANK(A543),"",IF(ISERROR(VLOOKUP(A543,'Cadastro-Estoque'!A:J,1,FALSE)),"Produto não cadastrado",VLOOKUP(A543,'Cadastro-Estoque'!A:J,4,FALSE)))</f>
        <v/>
      </c>
      <c r="G543" s="141" t="str">
        <f>IF(ISBLANK(A543),"",IF(ISERROR(VLOOKUP(A543,'Cadastro-Estoque'!A:J,1,FALSE)),"Produto não cadastrado",VLOOKUP(A543,'Cadastro-Estoque'!A:J,2,FALSE)))</f>
        <v/>
      </c>
      <c r="H543" s="141" t="str">
        <f>IF(ISERROR(VLOOKUP(A543,'Cadastro-Estoque'!A:J,1,FALSE)),"",VLOOKUP(A543,'Cadastro-Estoque'!A:J,3,FALSE))</f>
        <v/>
      </c>
    </row>
    <row r="544" spans="5:8">
      <c r="E544" s="141" t="str">
        <f t="shared" si="8"/>
        <v/>
      </c>
      <c r="F544" s="141" t="str">
        <f>IF(ISBLANK(A544),"",IF(ISERROR(VLOOKUP(A544,'Cadastro-Estoque'!A:J,1,FALSE)),"Produto não cadastrado",VLOOKUP(A544,'Cadastro-Estoque'!A:J,4,FALSE)))</f>
        <v/>
      </c>
      <c r="G544" s="141" t="str">
        <f>IF(ISBLANK(A544),"",IF(ISERROR(VLOOKUP(A544,'Cadastro-Estoque'!A:J,1,FALSE)),"Produto não cadastrado",VLOOKUP(A544,'Cadastro-Estoque'!A:J,2,FALSE)))</f>
        <v/>
      </c>
      <c r="H544" s="141" t="str">
        <f>IF(ISERROR(VLOOKUP(A544,'Cadastro-Estoque'!A:J,1,FALSE)),"",VLOOKUP(A544,'Cadastro-Estoque'!A:J,3,FALSE))</f>
        <v/>
      </c>
    </row>
    <row r="545" spans="5:8">
      <c r="E545" s="141" t="str">
        <f t="shared" si="8"/>
        <v/>
      </c>
      <c r="F545" s="141" t="str">
        <f>IF(ISBLANK(A545),"",IF(ISERROR(VLOOKUP(A545,'Cadastro-Estoque'!A:J,1,FALSE)),"Produto não cadastrado",VLOOKUP(A545,'Cadastro-Estoque'!A:J,4,FALSE)))</f>
        <v/>
      </c>
      <c r="G545" s="141" t="str">
        <f>IF(ISBLANK(A545),"",IF(ISERROR(VLOOKUP(A545,'Cadastro-Estoque'!A:J,1,FALSE)),"Produto não cadastrado",VLOOKUP(A545,'Cadastro-Estoque'!A:J,2,FALSE)))</f>
        <v/>
      </c>
      <c r="H545" s="141" t="str">
        <f>IF(ISERROR(VLOOKUP(A545,'Cadastro-Estoque'!A:J,1,FALSE)),"",VLOOKUP(A545,'Cadastro-Estoque'!A:J,3,FALSE))</f>
        <v/>
      </c>
    </row>
    <row r="546" spans="5:8">
      <c r="E546" s="141" t="str">
        <f t="shared" si="8"/>
        <v/>
      </c>
      <c r="F546" s="141" t="str">
        <f>IF(ISBLANK(A546),"",IF(ISERROR(VLOOKUP(A546,'Cadastro-Estoque'!A:J,1,FALSE)),"Produto não cadastrado",VLOOKUP(A546,'Cadastro-Estoque'!A:J,4,FALSE)))</f>
        <v/>
      </c>
      <c r="G546" s="141" t="str">
        <f>IF(ISBLANK(A546),"",IF(ISERROR(VLOOKUP(A546,'Cadastro-Estoque'!A:J,1,FALSE)),"Produto não cadastrado",VLOOKUP(A546,'Cadastro-Estoque'!A:J,2,FALSE)))</f>
        <v/>
      </c>
      <c r="H546" s="141" t="str">
        <f>IF(ISERROR(VLOOKUP(A546,'Cadastro-Estoque'!A:J,1,FALSE)),"",VLOOKUP(A546,'Cadastro-Estoque'!A:J,3,FALSE))</f>
        <v/>
      </c>
    </row>
    <row r="547" spans="5:8">
      <c r="E547" s="141" t="str">
        <f t="shared" si="8"/>
        <v/>
      </c>
      <c r="F547" s="141" t="str">
        <f>IF(ISBLANK(A547),"",IF(ISERROR(VLOOKUP(A547,'Cadastro-Estoque'!A:J,1,FALSE)),"Produto não cadastrado",VLOOKUP(A547,'Cadastro-Estoque'!A:J,4,FALSE)))</f>
        <v/>
      </c>
      <c r="G547" s="141" t="str">
        <f>IF(ISBLANK(A547),"",IF(ISERROR(VLOOKUP(A547,'Cadastro-Estoque'!A:J,1,FALSE)),"Produto não cadastrado",VLOOKUP(A547,'Cadastro-Estoque'!A:J,2,FALSE)))</f>
        <v/>
      </c>
      <c r="H547" s="141" t="str">
        <f>IF(ISERROR(VLOOKUP(A547,'Cadastro-Estoque'!A:J,1,FALSE)),"",VLOOKUP(A547,'Cadastro-Estoque'!A:J,3,FALSE))</f>
        <v/>
      </c>
    </row>
    <row r="548" spans="5:8">
      <c r="E548" s="141" t="str">
        <f t="shared" si="8"/>
        <v/>
      </c>
      <c r="F548" s="141" t="str">
        <f>IF(ISBLANK(A548),"",IF(ISERROR(VLOOKUP(A548,'Cadastro-Estoque'!A:J,1,FALSE)),"Produto não cadastrado",VLOOKUP(A548,'Cadastro-Estoque'!A:J,4,FALSE)))</f>
        <v/>
      </c>
      <c r="G548" s="141" t="str">
        <f>IF(ISBLANK(A548),"",IF(ISERROR(VLOOKUP(A548,'Cadastro-Estoque'!A:J,1,FALSE)),"Produto não cadastrado",VLOOKUP(A548,'Cadastro-Estoque'!A:J,2,FALSE)))</f>
        <v/>
      </c>
      <c r="H548" s="141" t="str">
        <f>IF(ISERROR(VLOOKUP(A548,'Cadastro-Estoque'!A:J,1,FALSE)),"",VLOOKUP(A548,'Cadastro-Estoque'!A:J,3,FALSE))</f>
        <v/>
      </c>
    </row>
    <row r="549" spans="5:8">
      <c r="E549" s="141" t="str">
        <f t="shared" si="8"/>
        <v/>
      </c>
      <c r="F549" s="141" t="str">
        <f>IF(ISBLANK(A549),"",IF(ISERROR(VLOOKUP(A549,'Cadastro-Estoque'!A:J,1,FALSE)),"Produto não cadastrado",VLOOKUP(A549,'Cadastro-Estoque'!A:J,4,FALSE)))</f>
        <v/>
      </c>
      <c r="G549" s="141" t="str">
        <f>IF(ISBLANK(A549),"",IF(ISERROR(VLOOKUP(A549,'Cadastro-Estoque'!A:J,1,FALSE)),"Produto não cadastrado",VLOOKUP(A549,'Cadastro-Estoque'!A:J,2,FALSE)))</f>
        <v/>
      </c>
      <c r="H549" s="141" t="str">
        <f>IF(ISERROR(VLOOKUP(A549,'Cadastro-Estoque'!A:J,1,FALSE)),"",VLOOKUP(A549,'Cadastro-Estoque'!A:J,3,FALSE))</f>
        <v/>
      </c>
    </row>
    <row r="550" spans="5:8">
      <c r="E550" s="141" t="str">
        <f t="shared" si="8"/>
        <v/>
      </c>
      <c r="F550" s="141" t="str">
        <f>IF(ISBLANK(A550),"",IF(ISERROR(VLOOKUP(A550,'Cadastro-Estoque'!A:J,1,FALSE)),"Produto não cadastrado",VLOOKUP(A550,'Cadastro-Estoque'!A:J,4,FALSE)))</f>
        <v/>
      </c>
      <c r="G550" s="141" t="str">
        <f>IF(ISBLANK(A550),"",IF(ISERROR(VLOOKUP(A550,'Cadastro-Estoque'!A:J,1,FALSE)),"Produto não cadastrado",VLOOKUP(A550,'Cadastro-Estoque'!A:J,2,FALSE)))</f>
        <v/>
      </c>
      <c r="H550" s="141" t="str">
        <f>IF(ISERROR(VLOOKUP(A550,'Cadastro-Estoque'!A:J,1,FALSE)),"",VLOOKUP(A550,'Cadastro-Estoque'!A:J,3,FALSE))</f>
        <v/>
      </c>
    </row>
    <row r="551" spans="5:8">
      <c r="E551" s="141" t="str">
        <f t="shared" si="8"/>
        <v/>
      </c>
      <c r="F551" s="141" t="str">
        <f>IF(ISBLANK(A551),"",IF(ISERROR(VLOOKUP(A551,'Cadastro-Estoque'!A:J,1,FALSE)),"Produto não cadastrado",VLOOKUP(A551,'Cadastro-Estoque'!A:J,4,FALSE)))</f>
        <v/>
      </c>
      <c r="G551" s="141" t="str">
        <f>IF(ISBLANK(A551),"",IF(ISERROR(VLOOKUP(A551,'Cadastro-Estoque'!A:J,1,FALSE)),"Produto não cadastrado",VLOOKUP(A551,'Cadastro-Estoque'!A:J,2,FALSE)))</f>
        <v/>
      </c>
      <c r="H551" s="141" t="str">
        <f>IF(ISERROR(VLOOKUP(A551,'Cadastro-Estoque'!A:J,1,FALSE)),"",VLOOKUP(A551,'Cadastro-Estoque'!A:J,3,FALSE))</f>
        <v/>
      </c>
    </row>
    <row r="552" spans="5:8">
      <c r="E552" s="141" t="str">
        <f t="shared" si="8"/>
        <v/>
      </c>
      <c r="F552" s="141" t="str">
        <f>IF(ISBLANK(A552),"",IF(ISERROR(VLOOKUP(A552,'Cadastro-Estoque'!A:J,1,FALSE)),"Produto não cadastrado",VLOOKUP(A552,'Cadastro-Estoque'!A:J,4,FALSE)))</f>
        <v/>
      </c>
      <c r="G552" s="141" t="str">
        <f>IF(ISBLANK(A552),"",IF(ISERROR(VLOOKUP(A552,'Cadastro-Estoque'!A:J,1,FALSE)),"Produto não cadastrado",VLOOKUP(A552,'Cadastro-Estoque'!A:J,2,FALSE)))</f>
        <v/>
      </c>
      <c r="H552" s="141" t="str">
        <f>IF(ISERROR(VLOOKUP(A552,'Cadastro-Estoque'!A:J,1,FALSE)),"",VLOOKUP(A552,'Cadastro-Estoque'!A:J,3,FALSE))</f>
        <v/>
      </c>
    </row>
    <row r="553" spans="5:8">
      <c r="E553" s="141" t="str">
        <f t="shared" si="8"/>
        <v/>
      </c>
      <c r="F553" s="141" t="str">
        <f>IF(ISBLANK(A553),"",IF(ISERROR(VLOOKUP(A553,'Cadastro-Estoque'!A:J,1,FALSE)),"Produto não cadastrado",VLOOKUP(A553,'Cadastro-Estoque'!A:J,4,FALSE)))</f>
        <v/>
      </c>
      <c r="G553" s="141" t="str">
        <f>IF(ISBLANK(A553),"",IF(ISERROR(VLOOKUP(A553,'Cadastro-Estoque'!A:J,1,FALSE)),"Produto não cadastrado",VLOOKUP(A553,'Cadastro-Estoque'!A:J,2,FALSE)))</f>
        <v/>
      </c>
      <c r="H553" s="141" t="str">
        <f>IF(ISERROR(VLOOKUP(A553,'Cadastro-Estoque'!A:J,1,FALSE)),"",VLOOKUP(A553,'Cadastro-Estoque'!A:J,3,FALSE))</f>
        <v/>
      </c>
    </row>
    <row r="554" spans="5:8">
      <c r="E554" s="141" t="str">
        <f t="shared" si="8"/>
        <v/>
      </c>
      <c r="F554" s="141" t="str">
        <f>IF(ISBLANK(A554),"",IF(ISERROR(VLOOKUP(A554,'Cadastro-Estoque'!A:J,1,FALSE)),"Produto não cadastrado",VLOOKUP(A554,'Cadastro-Estoque'!A:J,4,FALSE)))</f>
        <v/>
      </c>
      <c r="G554" s="141" t="str">
        <f>IF(ISBLANK(A554),"",IF(ISERROR(VLOOKUP(A554,'Cadastro-Estoque'!A:J,1,FALSE)),"Produto não cadastrado",VLOOKUP(A554,'Cadastro-Estoque'!A:J,2,FALSE)))</f>
        <v/>
      </c>
      <c r="H554" s="141" t="str">
        <f>IF(ISERROR(VLOOKUP(A554,'Cadastro-Estoque'!A:J,1,FALSE)),"",VLOOKUP(A554,'Cadastro-Estoque'!A:J,3,FALSE))</f>
        <v/>
      </c>
    </row>
    <row r="555" spans="5:8">
      <c r="E555" s="141" t="str">
        <f t="shared" si="8"/>
        <v/>
      </c>
      <c r="F555" s="141" t="str">
        <f>IF(ISBLANK(A555),"",IF(ISERROR(VLOOKUP(A555,'Cadastro-Estoque'!A:J,1,FALSE)),"Produto não cadastrado",VLOOKUP(A555,'Cadastro-Estoque'!A:J,4,FALSE)))</f>
        <v/>
      </c>
      <c r="G555" s="141" t="str">
        <f>IF(ISBLANK(A555),"",IF(ISERROR(VLOOKUP(A555,'Cadastro-Estoque'!A:J,1,FALSE)),"Produto não cadastrado",VLOOKUP(A555,'Cadastro-Estoque'!A:J,2,FALSE)))</f>
        <v/>
      </c>
      <c r="H555" s="141" t="str">
        <f>IF(ISERROR(VLOOKUP(A555,'Cadastro-Estoque'!A:J,1,FALSE)),"",VLOOKUP(A555,'Cadastro-Estoque'!A:J,3,FALSE))</f>
        <v/>
      </c>
    </row>
    <row r="556" spans="5:8">
      <c r="E556" s="141" t="str">
        <f t="shared" si="8"/>
        <v/>
      </c>
      <c r="F556" s="141" t="str">
        <f>IF(ISBLANK(A556),"",IF(ISERROR(VLOOKUP(A556,'Cadastro-Estoque'!A:J,1,FALSE)),"Produto não cadastrado",VLOOKUP(A556,'Cadastro-Estoque'!A:J,4,FALSE)))</f>
        <v/>
      </c>
      <c r="G556" s="141" t="str">
        <f>IF(ISBLANK(A556),"",IF(ISERROR(VLOOKUP(A556,'Cadastro-Estoque'!A:J,1,FALSE)),"Produto não cadastrado",VLOOKUP(A556,'Cadastro-Estoque'!A:J,2,FALSE)))</f>
        <v/>
      </c>
      <c r="H556" s="141" t="str">
        <f>IF(ISERROR(VLOOKUP(A556,'Cadastro-Estoque'!A:J,1,FALSE)),"",VLOOKUP(A556,'Cadastro-Estoque'!A:J,3,FALSE))</f>
        <v/>
      </c>
    </row>
    <row r="557" spans="5:8">
      <c r="E557" s="141" t="str">
        <f t="shared" si="8"/>
        <v/>
      </c>
      <c r="F557" s="141" t="str">
        <f>IF(ISBLANK(A557),"",IF(ISERROR(VLOOKUP(A557,'Cadastro-Estoque'!A:J,1,FALSE)),"Produto não cadastrado",VLOOKUP(A557,'Cadastro-Estoque'!A:J,4,FALSE)))</f>
        <v/>
      </c>
      <c r="G557" s="141" t="str">
        <f>IF(ISBLANK(A557),"",IF(ISERROR(VLOOKUP(A557,'Cadastro-Estoque'!A:J,1,FALSE)),"Produto não cadastrado",VLOOKUP(A557,'Cadastro-Estoque'!A:J,2,FALSE)))</f>
        <v/>
      </c>
      <c r="H557" s="141" t="str">
        <f>IF(ISERROR(VLOOKUP(A557,'Cadastro-Estoque'!A:J,1,FALSE)),"",VLOOKUP(A557,'Cadastro-Estoque'!A:J,3,FALSE))</f>
        <v/>
      </c>
    </row>
    <row r="558" spans="5:8">
      <c r="E558" s="141" t="str">
        <f t="shared" si="8"/>
        <v/>
      </c>
      <c r="F558" s="141" t="str">
        <f>IF(ISBLANK(A558),"",IF(ISERROR(VLOOKUP(A558,'Cadastro-Estoque'!A:J,1,FALSE)),"Produto não cadastrado",VLOOKUP(A558,'Cadastro-Estoque'!A:J,4,FALSE)))</f>
        <v/>
      </c>
      <c r="G558" s="141" t="str">
        <f>IF(ISBLANK(A558),"",IF(ISERROR(VLOOKUP(A558,'Cadastro-Estoque'!A:J,1,FALSE)),"Produto não cadastrado",VLOOKUP(A558,'Cadastro-Estoque'!A:J,2,FALSE)))</f>
        <v/>
      </c>
      <c r="H558" s="141" t="str">
        <f>IF(ISERROR(VLOOKUP(A558,'Cadastro-Estoque'!A:J,1,FALSE)),"",VLOOKUP(A558,'Cadastro-Estoque'!A:J,3,FALSE))</f>
        <v/>
      </c>
    </row>
    <row r="559" spans="5:8">
      <c r="E559" s="141" t="str">
        <f t="shared" si="8"/>
        <v/>
      </c>
      <c r="F559" s="141" t="str">
        <f>IF(ISBLANK(A559),"",IF(ISERROR(VLOOKUP(A559,'Cadastro-Estoque'!A:J,1,FALSE)),"Produto não cadastrado",VLOOKUP(A559,'Cadastro-Estoque'!A:J,4,FALSE)))</f>
        <v/>
      </c>
      <c r="G559" s="141" t="str">
        <f>IF(ISBLANK(A559),"",IF(ISERROR(VLOOKUP(A559,'Cadastro-Estoque'!A:J,1,FALSE)),"Produto não cadastrado",VLOOKUP(A559,'Cadastro-Estoque'!A:J,2,FALSE)))</f>
        <v/>
      </c>
      <c r="H559" s="141" t="str">
        <f>IF(ISERROR(VLOOKUP(A559,'Cadastro-Estoque'!A:J,1,FALSE)),"",VLOOKUP(A559,'Cadastro-Estoque'!A:J,3,FALSE))</f>
        <v/>
      </c>
    </row>
    <row r="560" spans="5:8">
      <c r="E560" s="141" t="str">
        <f t="shared" si="8"/>
        <v/>
      </c>
      <c r="F560" s="141" t="str">
        <f>IF(ISBLANK(A560),"",IF(ISERROR(VLOOKUP(A560,'Cadastro-Estoque'!A:J,1,FALSE)),"Produto não cadastrado",VLOOKUP(A560,'Cadastro-Estoque'!A:J,4,FALSE)))</f>
        <v/>
      </c>
      <c r="G560" s="141" t="str">
        <f>IF(ISBLANK(A560),"",IF(ISERROR(VLOOKUP(A560,'Cadastro-Estoque'!A:J,1,FALSE)),"Produto não cadastrado",VLOOKUP(A560,'Cadastro-Estoque'!A:J,2,FALSE)))</f>
        <v/>
      </c>
      <c r="H560" s="141" t="str">
        <f>IF(ISERROR(VLOOKUP(A560,'Cadastro-Estoque'!A:J,1,FALSE)),"",VLOOKUP(A560,'Cadastro-Estoque'!A:J,3,FALSE))</f>
        <v/>
      </c>
    </row>
    <row r="561" spans="5:8">
      <c r="E561" s="141" t="str">
        <f t="shared" si="8"/>
        <v/>
      </c>
      <c r="F561" s="141" t="str">
        <f>IF(ISBLANK(A561),"",IF(ISERROR(VLOOKUP(A561,'Cadastro-Estoque'!A:J,1,FALSE)),"Produto não cadastrado",VLOOKUP(A561,'Cadastro-Estoque'!A:J,4,FALSE)))</f>
        <v/>
      </c>
      <c r="G561" s="141" t="str">
        <f>IF(ISBLANK(A561),"",IF(ISERROR(VLOOKUP(A561,'Cadastro-Estoque'!A:J,1,FALSE)),"Produto não cadastrado",VLOOKUP(A561,'Cadastro-Estoque'!A:J,2,FALSE)))</f>
        <v/>
      </c>
      <c r="H561" s="141" t="str">
        <f>IF(ISERROR(VLOOKUP(A561,'Cadastro-Estoque'!A:J,1,FALSE)),"",VLOOKUP(A561,'Cadastro-Estoque'!A:J,3,FALSE))</f>
        <v/>
      </c>
    </row>
    <row r="562" spans="5:8">
      <c r="E562" s="141" t="str">
        <f t="shared" si="8"/>
        <v/>
      </c>
      <c r="F562" s="141" t="str">
        <f>IF(ISBLANK(A562),"",IF(ISERROR(VLOOKUP(A562,'Cadastro-Estoque'!A:J,1,FALSE)),"Produto não cadastrado",VLOOKUP(A562,'Cadastro-Estoque'!A:J,4,FALSE)))</f>
        <v/>
      </c>
      <c r="G562" s="141" t="str">
        <f>IF(ISBLANK(A562),"",IF(ISERROR(VLOOKUP(A562,'Cadastro-Estoque'!A:J,1,FALSE)),"Produto não cadastrado",VLOOKUP(A562,'Cadastro-Estoque'!A:J,2,FALSE)))</f>
        <v/>
      </c>
      <c r="H562" s="141" t="str">
        <f>IF(ISERROR(VLOOKUP(A562,'Cadastro-Estoque'!A:J,1,FALSE)),"",VLOOKUP(A562,'Cadastro-Estoque'!A:J,3,FALSE))</f>
        <v/>
      </c>
    </row>
    <row r="563" spans="5:8">
      <c r="E563" s="141" t="str">
        <f t="shared" si="8"/>
        <v/>
      </c>
      <c r="F563" s="141" t="str">
        <f>IF(ISBLANK(A563),"",IF(ISERROR(VLOOKUP(A563,'Cadastro-Estoque'!A:J,1,FALSE)),"Produto não cadastrado",VLOOKUP(A563,'Cadastro-Estoque'!A:J,4,FALSE)))</f>
        <v/>
      </c>
      <c r="G563" s="141" t="str">
        <f>IF(ISBLANK(A563),"",IF(ISERROR(VLOOKUP(A563,'Cadastro-Estoque'!A:J,1,FALSE)),"Produto não cadastrado",VLOOKUP(A563,'Cadastro-Estoque'!A:J,2,FALSE)))</f>
        <v/>
      </c>
      <c r="H563" s="141" t="str">
        <f>IF(ISERROR(VLOOKUP(A563,'Cadastro-Estoque'!A:J,1,FALSE)),"",VLOOKUP(A563,'Cadastro-Estoque'!A:J,3,FALSE))</f>
        <v/>
      </c>
    </row>
    <row r="564" spans="5:8">
      <c r="E564" s="141" t="str">
        <f t="shared" si="8"/>
        <v/>
      </c>
      <c r="F564" s="141" t="str">
        <f>IF(ISBLANK(A564),"",IF(ISERROR(VLOOKUP(A564,'Cadastro-Estoque'!A:J,1,FALSE)),"Produto não cadastrado",VLOOKUP(A564,'Cadastro-Estoque'!A:J,4,FALSE)))</f>
        <v/>
      </c>
      <c r="G564" s="141" t="str">
        <f>IF(ISBLANK(A564),"",IF(ISERROR(VLOOKUP(A564,'Cadastro-Estoque'!A:J,1,FALSE)),"Produto não cadastrado",VLOOKUP(A564,'Cadastro-Estoque'!A:J,2,FALSE)))</f>
        <v/>
      </c>
      <c r="H564" s="141" t="str">
        <f>IF(ISERROR(VLOOKUP(A564,'Cadastro-Estoque'!A:J,1,FALSE)),"",VLOOKUP(A564,'Cadastro-Estoque'!A:J,3,FALSE))</f>
        <v/>
      </c>
    </row>
    <row r="565" spans="5:8">
      <c r="E565" s="141" t="str">
        <f t="shared" si="8"/>
        <v/>
      </c>
      <c r="F565" s="141" t="str">
        <f>IF(ISBLANK(A565),"",IF(ISERROR(VLOOKUP(A565,'Cadastro-Estoque'!A:J,1,FALSE)),"Produto não cadastrado",VLOOKUP(A565,'Cadastro-Estoque'!A:J,4,FALSE)))</f>
        <v/>
      </c>
      <c r="G565" s="141" t="str">
        <f>IF(ISBLANK(A565),"",IF(ISERROR(VLOOKUP(A565,'Cadastro-Estoque'!A:J,1,FALSE)),"Produto não cadastrado",VLOOKUP(A565,'Cadastro-Estoque'!A:J,2,FALSE)))</f>
        <v/>
      </c>
      <c r="H565" s="141" t="str">
        <f>IF(ISERROR(VLOOKUP(A565,'Cadastro-Estoque'!A:J,1,FALSE)),"",VLOOKUP(A565,'Cadastro-Estoque'!A:J,3,FALSE))</f>
        <v/>
      </c>
    </row>
    <row r="566" spans="5:8">
      <c r="E566" s="141" t="str">
        <f t="shared" si="8"/>
        <v/>
      </c>
      <c r="F566" s="141" t="str">
        <f>IF(ISBLANK(A566),"",IF(ISERROR(VLOOKUP(A566,'Cadastro-Estoque'!A:J,1,FALSE)),"Produto não cadastrado",VLOOKUP(A566,'Cadastro-Estoque'!A:J,4,FALSE)))</f>
        <v/>
      </c>
      <c r="G566" s="141" t="str">
        <f>IF(ISBLANK(A566),"",IF(ISERROR(VLOOKUP(A566,'Cadastro-Estoque'!A:J,1,FALSE)),"Produto não cadastrado",VLOOKUP(A566,'Cadastro-Estoque'!A:J,2,FALSE)))</f>
        <v/>
      </c>
      <c r="H566" s="141" t="str">
        <f>IF(ISERROR(VLOOKUP(A566,'Cadastro-Estoque'!A:J,1,FALSE)),"",VLOOKUP(A566,'Cadastro-Estoque'!A:J,3,FALSE))</f>
        <v/>
      </c>
    </row>
    <row r="567" spans="5:8">
      <c r="E567" s="141" t="str">
        <f t="shared" si="8"/>
        <v/>
      </c>
      <c r="F567" s="141" t="str">
        <f>IF(ISBLANK(A567),"",IF(ISERROR(VLOOKUP(A567,'Cadastro-Estoque'!A:J,1,FALSE)),"Produto não cadastrado",VLOOKUP(A567,'Cadastro-Estoque'!A:J,4,FALSE)))</f>
        <v/>
      </c>
      <c r="G567" s="141" t="str">
        <f>IF(ISBLANK(A567),"",IF(ISERROR(VLOOKUP(A567,'Cadastro-Estoque'!A:J,1,FALSE)),"Produto não cadastrado",VLOOKUP(A567,'Cadastro-Estoque'!A:J,2,FALSE)))</f>
        <v/>
      </c>
      <c r="H567" s="141" t="str">
        <f>IF(ISERROR(VLOOKUP(A567,'Cadastro-Estoque'!A:J,1,FALSE)),"",VLOOKUP(A567,'Cadastro-Estoque'!A:J,3,FALSE))</f>
        <v/>
      </c>
    </row>
    <row r="568" spans="5:8">
      <c r="E568" s="141" t="str">
        <f t="shared" si="8"/>
        <v/>
      </c>
      <c r="F568" s="141" t="str">
        <f>IF(ISBLANK(A568),"",IF(ISERROR(VLOOKUP(A568,'Cadastro-Estoque'!A:J,1,FALSE)),"Produto não cadastrado",VLOOKUP(A568,'Cadastro-Estoque'!A:J,4,FALSE)))</f>
        <v/>
      </c>
      <c r="G568" s="141" t="str">
        <f>IF(ISBLANK(A568),"",IF(ISERROR(VLOOKUP(A568,'Cadastro-Estoque'!A:J,1,FALSE)),"Produto não cadastrado",VLOOKUP(A568,'Cadastro-Estoque'!A:J,2,FALSE)))</f>
        <v/>
      </c>
      <c r="H568" s="141" t="str">
        <f>IF(ISERROR(VLOOKUP(A568,'Cadastro-Estoque'!A:J,1,FALSE)),"",VLOOKUP(A568,'Cadastro-Estoque'!A:J,3,FALSE))</f>
        <v/>
      </c>
    </row>
    <row r="569" spans="5:8">
      <c r="E569" s="141" t="str">
        <f t="shared" si="8"/>
        <v/>
      </c>
      <c r="F569" s="141" t="str">
        <f>IF(ISBLANK(A569),"",IF(ISERROR(VLOOKUP(A569,'Cadastro-Estoque'!A:J,1,FALSE)),"Produto não cadastrado",VLOOKUP(A569,'Cadastro-Estoque'!A:J,4,FALSE)))</f>
        <v/>
      </c>
      <c r="G569" s="141" t="str">
        <f>IF(ISBLANK(A569),"",IF(ISERROR(VLOOKUP(A569,'Cadastro-Estoque'!A:J,1,FALSE)),"Produto não cadastrado",VLOOKUP(A569,'Cadastro-Estoque'!A:J,2,FALSE)))</f>
        <v/>
      </c>
      <c r="H569" s="141" t="str">
        <f>IF(ISERROR(VLOOKUP(A569,'Cadastro-Estoque'!A:J,1,FALSE)),"",VLOOKUP(A569,'Cadastro-Estoque'!A:J,3,FALSE))</f>
        <v/>
      </c>
    </row>
    <row r="570" spans="5:8">
      <c r="E570" s="141" t="str">
        <f t="shared" si="8"/>
        <v/>
      </c>
      <c r="F570" s="141" t="str">
        <f>IF(ISBLANK(A570),"",IF(ISERROR(VLOOKUP(A570,'Cadastro-Estoque'!A:J,1,FALSE)),"Produto não cadastrado",VLOOKUP(A570,'Cadastro-Estoque'!A:J,4,FALSE)))</f>
        <v/>
      </c>
      <c r="G570" s="141" t="str">
        <f>IF(ISBLANK(A570),"",IF(ISERROR(VLOOKUP(A570,'Cadastro-Estoque'!A:J,1,FALSE)),"Produto não cadastrado",VLOOKUP(A570,'Cadastro-Estoque'!A:J,2,FALSE)))</f>
        <v/>
      </c>
      <c r="H570" s="141" t="str">
        <f>IF(ISERROR(VLOOKUP(A570,'Cadastro-Estoque'!A:J,1,FALSE)),"",VLOOKUP(A570,'Cadastro-Estoque'!A:J,3,FALSE))</f>
        <v/>
      </c>
    </row>
    <row r="571" spans="5:8">
      <c r="E571" s="141" t="str">
        <f t="shared" si="8"/>
        <v/>
      </c>
      <c r="F571" s="141" t="str">
        <f>IF(ISBLANK(A571),"",IF(ISERROR(VLOOKUP(A571,'Cadastro-Estoque'!A:J,1,FALSE)),"Produto não cadastrado",VLOOKUP(A571,'Cadastro-Estoque'!A:J,4,FALSE)))</f>
        <v/>
      </c>
      <c r="G571" s="141" t="str">
        <f>IF(ISBLANK(A571),"",IF(ISERROR(VLOOKUP(A571,'Cadastro-Estoque'!A:J,1,FALSE)),"Produto não cadastrado",VLOOKUP(A571,'Cadastro-Estoque'!A:J,2,FALSE)))</f>
        <v/>
      </c>
      <c r="H571" s="141" t="str">
        <f>IF(ISERROR(VLOOKUP(A571,'Cadastro-Estoque'!A:J,1,FALSE)),"",VLOOKUP(A571,'Cadastro-Estoque'!A:J,3,FALSE))</f>
        <v/>
      </c>
    </row>
    <row r="572" spans="5:8">
      <c r="E572" s="141" t="str">
        <f t="shared" si="8"/>
        <v/>
      </c>
      <c r="F572" s="141" t="str">
        <f>IF(ISBLANK(A572),"",IF(ISERROR(VLOOKUP(A572,'Cadastro-Estoque'!A:J,1,FALSE)),"Produto não cadastrado",VLOOKUP(A572,'Cadastro-Estoque'!A:J,4,FALSE)))</f>
        <v/>
      </c>
      <c r="G572" s="141" t="str">
        <f>IF(ISBLANK(A572),"",IF(ISERROR(VLOOKUP(A572,'Cadastro-Estoque'!A:J,1,FALSE)),"Produto não cadastrado",VLOOKUP(A572,'Cadastro-Estoque'!A:J,2,FALSE)))</f>
        <v/>
      </c>
      <c r="H572" s="141" t="str">
        <f>IF(ISERROR(VLOOKUP(A572,'Cadastro-Estoque'!A:J,1,FALSE)),"",VLOOKUP(A572,'Cadastro-Estoque'!A:J,3,FALSE))</f>
        <v/>
      </c>
    </row>
    <row r="573" spans="5:8">
      <c r="E573" s="141" t="str">
        <f t="shared" si="8"/>
        <v/>
      </c>
      <c r="F573" s="141" t="str">
        <f>IF(ISBLANK(A573),"",IF(ISERROR(VLOOKUP(A573,'Cadastro-Estoque'!A:J,1,FALSE)),"Produto não cadastrado",VLOOKUP(A573,'Cadastro-Estoque'!A:J,4,FALSE)))</f>
        <v/>
      </c>
      <c r="G573" s="141" t="str">
        <f>IF(ISBLANK(A573),"",IF(ISERROR(VLOOKUP(A573,'Cadastro-Estoque'!A:J,1,FALSE)),"Produto não cadastrado",VLOOKUP(A573,'Cadastro-Estoque'!A:J,2,FALSE)))</f>
        <v/>
      </c>
      <c r="H573" s="141" t="str">
        <f>IF(ISERROR(VLOOKUP(A573,'Cadastro-Estoque'!A:J,1,FALSE)),"",VLOOKUP(A573,'Cadastro-Estoque'!A:J,3,FALSE))</f>
        <v/>
      </c>
    </row>
    <row r="574" spans="5:8">
      <c r="E574" s="141" t="str">
        <f t="shared" si="8"/>
        <v/>
      </c>
      <c r="F574" s="141" t="str">
        <f>IF(ISBLANK(A574),"",IF(ISERROR(VLOOKUP(A574,'Cadastro-Estoque'!A:J,1,FALSE)),"Produto não cadastrado",VLOOKUP(A574,'Cadastro-Estoque'!A:J,4,FALSE)))</f>
        <v/>
      </c>
      <c r="G574" s="141" t="str">
        <f>IF(ISBLANK(A574),"",IF(ISERROR(VLOOKUP(A574,'Cadastro-Estoque'!A:J,1,FALSE)),"Produto não cadastrado",VLOOKUP(A574,'Cadastro-Estoque'!A:J,2,FALSE)))</f>
        <v/>
      </c>
      <c r="H574" s="141" t="str">
        <f>IF(ISERROR(VLOOKUP(A574,'Cadastro-Estoque'!A:J,1,FALSE)),"",VLOOKUP(A574,'Cadastro-Estoque'!A:J,3,FALSE))</f>
        <v/>
      </c>
    </row>
    <row r="575" spans="5:8">
      <c r="E575" s="141" t="str">
        <f t="shared" si="8"/>
        <v/>
      </c>
      <c r="F575" s="141" t="str">
        <f>IF(ISBLANK(A575),"",IF(ISERROR(VLOOKUP(A575,'Cadastro-Estoque'!A:J,1,FALSE)),"Produto não cadastrado",VLOOKUP(A575,'Cadastro-Estoque'!A:J,4,FALSE)))</f>
        <v/>
      </c>
      <c r="G575" s="141" t="str">
        <f>IF(ISBLANK(A575),"",IF(ISERROR(VLOOKUP(A575,'Cadastro-Estoque'!A:J,1,FALSE)),"Produto não cadastrado",VLOOKUP(A575,'Cadastro-Estoque'!A:J,2,FALSE)))</f>
        <v/>
      </c>
      <c r="H575" s="141" t="str">
        <f>IF(ISERROR(VLOOKUP(A575,'Cadastro-Estoque'!A:J,1,FALSE)),"",VLOOKUP(A575,'Cadastro-Estoque'!A:J,3,FALSE))</f>
        <v/>
      </c>
    </row>
    <row r="576" spans="5:8">
      <c r="E576" s="141" t="str">
        <f t="shared" si="8"/>
        <v/>
      </c>
      <c r="F576" s="141" t="str">
        <f>IF(ISBLANK(A576),"",IF(ISERROR(VLOOKUP(A576,'Cadastro-Estoque'!A:J,1,FALSE)),"Produto não cadastrado",VLOOKUP(A576,'Cadastro-Estoque'!A:J,4,FALSE)))</f>
        <v/>
      </c>
      <c r="G576" s="141" t="str">
        <f>IF(ISBLANK(A576),"",IF(ISERROR(VLOOKUP(A576,'Cadastro-Estoque'!A:J,1,FALSE)),"Produto não cadastrado",VLOOKUP(A576,'Cadastro-Estoque'!A:J,2,FALSE)))</f>
        <v/>
      </c>
      <c r="H576" s="141" t="str">
        <f>IF(ISERROR(VLOOKUP(A576,'Cadastro-Estoque'!A:J,1,FALSE)),"",VLOOKUP(A576,'Cadastro-Estoque'!A:J,3,FALSE))</f>
        <v/>
      </c>
    </row>
    <row r="577" spans="5:8">
      <c r="E577" s="141" t="str">
        <f t="shared" si="8"/>
        <v/>
      </c>
      <c r="F577" s="141" t="str">
        <f>IF(ISBLANK(A577),"",IF(ISERROR(VLOOKUP(A577,'Cadastro-Estoque'!A:J,1,FALSE)),"Produto não cadastrado",VLOOKUP(A577,'Cadastro-Estoque'!A:J,4,FALSE)))</f>
        <v/>
      </c>
      <c r="G577" s="141" t="str">
        <f>IF(ISBLANK(A577),"",IF(ISERROR(VLOOKUP(A577,'Cadastro-Estoque'!A:J,1,FALSE)),"Produto não cadastrado",VLOOKUP(A577,'Cadastro-Estoque'!A:J,2,FALSE)))</f>
        <v/>
      </c>
      <c r="H577" s="141" t="str">
        <f>IF(ISERROR(VLOOKUP(A577,'Cadastro-Estoque'!A:J,1,FALSE)),"",VLOOKUP(A577,'Cadastro-Estoque'!A:J,3,FALSE))</f>
        <v/>
      </c>
    </row>
    <row r="578" spans="5:8">
      <c r="E578" s="141" t="str">
        <f t="shared" si="8"/>
        <v/>
      </c>
      <c r="F578" s="141" t="str">
        <f>IF(ISBLANK(A578),"",IF(ISERROR(VLOOKUP(A578,'Cadastro-Estoque'!A:J,1,FALSE)),"Produto não cadastrado",VLOOKUP(A578,'Cadastro-Estoque'!A:J,4,FALSE)))</f>
        <v/>
      </c>
      <c r="G578" s="141" t="str">
        <f>IF(ISBLANK(A578),"",IF(ISERROR(VLOOKUP(A578,'Cadastro-Estoque'!A:J,1,FALSE)),"Produto não cadastrado",VLOOKUP(A578,'Cadastro-Estoque'!A:J,2,FALSE)))</f>
        <v/>
      </c>
      <c r="H578" s="141" t="str">
        <f>IF(ISERROR(VLOOKUP(A578,'Cadastro-Estoque'!A:J,1,FALSE)),"",VLOOKUP(A578,'Cadastro-Estoque'!A:J,3,FALSE))</f>
        <v/>
      </c>
    </row>
    <row r="579" spans="5:8">
      <c r="E579" s="141" t="str">
        <f t="shared" si="8"/>
        <v/>
      </c>
      <c r="F579" s="141" t="str">
        <f>IF(ISBLANK(A579),"",IF(ISERROR(VLOOKUP(A579,'Cadastro-Estoque'!A:J,1,FALSE)),"Produto não cadastrado",VLOOKUP(A579,'Cadastro-Estoque'!A:J,4,FALSE)))</f>
        <v/>
      </c>
      <c r="G579" s="141" t="str">
        <f>IF(ISBLANK(A579),"",IF(ISERROR(VLOOKUP(A579,'Cadastro-Estoque'!A:J,1,FALSE)),"Produto não cadastrado",VLOOKUP(A579,'Cadastro-Estoque'!A:J,2,FALSE)))</f>
        <v/>
      </c>
      <c r="H579" s="141" t="str">
        <f>IF(ISERROR(VLOOKUP(A579,'Cadastro-Estoque'!A:J,1,FALSE)),"",VLOOKUP(A579,'Cadastro-Estoque'!A:J,3,FALSE))</f>
        <v/>
      </c>
    </row>
    <row r="580" spans="5:8">
      <c r="E580" s="141" t="str">
        <f t="shared" ref="E580:E643" si="9">IF(ISBLANK(A580),"",C580*D580)</f>
        <v/>
      </c>
      <c r="F580" s="141" t="str">
        <f>IF(ISBLANK(A580),"",IF(ISERROR(VLOOKUP(A580,'Cadastro-Estoque'!A:J,1,FALSE)),"Produto não cadastrado",VLOOKUP(A580,'Cadastro-Estoque'!A:J,4,FALSE)))</f>
        <v/>
      </c>
      <c r="G580" s="141" t="str">
        <f>IF(ISBLANK(A580),"",IF(ISERROR(VLOOKUP(A580,'Cadastro-Estoque'!A:J,1,FALSE)),"Produto não cadastrado",VLOOKUP(A580,'Cadastro-Estoque'!A:J,2,FALSE)))</f>
        <v/>
      </c>
      <c r="H580" s="141" t="str">
        <f>IF(ISERROR(VLOOKUP(A580,'Cadastro-Estoque'!A:J,1,FALSE)),"",VLOOKUP(A580,'Cadastro-Estoque'!A:J,3,FALSE))</f>
        <v/>
      </c>
    </row>
    <row r="581" spans="5:8">
      <c r="E581" s="141" t="str">
        <f t="shared" si="9"/>
        <v/>
      </c>
      <c r="F581" s="141" t="str">
        <f>IF(ISBLANK(A581),"",IF(ISERROR(VLOOKUP(A581,'Cadastro-Estoque'!A:J,1,FALSE)),"Produto não cadastrado",VLOOKUP(A581,'Cadastro-Estoque'!A:J,4,FALSE)))</f>
        <v/>
      </c>
      <c r="G581" s="141" t="str">
        <f>IF(ISBLANK(A581),"",IF(ISERROR(VLOOKUP(A581,'Cadastro-Estoque'!A:J,1,FALSE)),"Produto não cadastrado",VLOOKUP(A581,'Cadastro-Estoque'!A:J,2,FALSE)))</f>
        <v/>
      </c>
      <c r="H581" s="141" t="str">
        <f>IF(ISERROR(VLOOKUP(A581,'Cadastro-Estoque'!A:J,1,FALSE)),"",VLOOKUP(A581,'Cadastro-Estoque'!A:J,3,FALSE))</f>
        <v/>
      </c>
    </row>
    <row r="582" spans="5:8">
      <c r="E582" s="141" t="str">
        <f t="shared" si="9"/>
        <v/>
      </c>
      <c r="F582" s="141" t="str">
        <f>IF(ISBLANK(A582),"",IF(ISERROR(VLOOKUP(A582,'Cadastro-Estoque'!A:J,1,FALSE)),"Produto não cadastrado",VLOOKUP(A582,'Cadastro-Estoque'!A:J,4,FALSE)))</f>
        <v/>
      </c>
      <c r="G582" s="141" t="str">
        <f>IF(ISBLANK(A582),"",IF(ISERROR(VLOOKUP(A582,'Cadastro-Estoque'!A:J,1,FALSE)),"Produto não cadastrado",VLOOKUP(A582,'Cadastro-Estoque'!A:J,2,FALSE)))</f>
        <v/>
      </c>
      <c r="H582" s="141" t="str">
        <f>IF(ISERROR(VLOOKUP(A582,'Cadastro-Estoque'!A:J,1,FALSE)),"",VLOOKUP(A582,'Cadastro-Estoque'!A:J,3,FALSE))</f>
        <v/>
      </c>
    </row>
    <row r="583" spans="5:8">
      <c r="E583" s="141" t="str">
        <f t="shared" si="9"/>
        <v/>
      </c>
      <c r="F583" s="141" t="str">
        <f>IF(ISBLANK(A583),"",IF(ISERROR(VLOOKUP(A583,'Cadastro-Estoque'!A:J,1,FALSE)),"Produto não cadastrado",VLOOKUP(A583,'Cadastro-Estoque'!A:J,4,FALSE)))</f>
        <v/>
      </c>
      <c r="G583" s="141" t="str">
        <f>IF(ISBLANK(A583),"",IF(ISERROR(VLOOKUP(A583,'Cadastro-Estoque'!A:J,1,FALSE)),"Produto não cadastrado",VLOOKUP(A583,'Cadastro-Estoque'!A:J,2,FALSE)))</f>
        <v/>
      </c>
      <c r="H583" s="141" t="str">
        <f>IF(ISERROR(VLOOKUP(A583,'Cadastro-Estoque'!A:J,1,FALSE)),"",VLOOKUP(A583,'Cadastro-Estoque'!A:J,3,FALSE))</f>
        <v/>
      </c>
    </row>
    <row r="584" spans="5:8">
      <c r="E584" s="141" t="str">
        <f t="shared" si="9"/>
        <v/>
      </c>
      <c r="F584" s="141" t="str">
        <f>IF(ISBLANK(A584),"",IF(ISERROR(VLOOKUP(A584,'Cadastro-Estoque'!A:J,1,FALSE)),"Produto não cadastrado",VLOOKUP(A584,'Cadastro-Estoque'!A:J,4,FALSE)))</f>
        <v/>
      </c>
      <c r="G584" s="141" t="str">
        <f>IF(ISBLANK(A584),"",IF(ISERROR(VLOOKUP(A584,'Cadastro-Estoque'!A:J,1,FALSE)),"Produto não cadastrado",VLOOKUP(A584,'Cadastro-Estoque'!A:J,2,FALSE)))</f>
        <v/>
      </c>
      <c r="H584" s="141" t="str">
        <f>IF(ISERROR(VLOOKUP(A584,'Cadastro-Estoque'!A:J,1,FALSE)),"",VLOOKUP(A584,'Cadastro-Estoque'!A:J,3,FALSE))</f>
        <v/>
      </c>
    </row>
    <row r="585" spans="5:8">
      <c r="E585" s="141" t="str">
        <f t="shared" si="9"/>
        <v/>
      </c>
      <c r="F585" s="141" t="str">
        <f>IF(ISBLANK(A585),"",IF(ISERROR(VLOOKUP(A585,'Cadastro-Estoque'!A:J,1,FALSE)),"Produto não cadastrado",VLOOKUP(A585,'Cadastro-Estoque'!A:J,4,FALSE)))</f>
        <v/>
      </c>
      <c r="G585" s="141" t="str">
        <f>IF(ISBLANK(A585),"",IF(ISERROR(VLOOKUP(A585,'Cadastro-Estoque'!A:J,1,FALSE)),"Produto não cadastrado",VLOOKUP(A585,'Cadastro-Estoque'!A:J,2,FALSE)))</f>
        <v/>
      </c>
      <c r="H585" s="141" t="str">
        <f>IF(ISERROR(VLOOKUP(A585,'Cadastro-Estoque'!A:J,1,FALSE)),"",VLOOKUP(A585,'Cadastro-Estoque'!A:J,3,FALSE))</f>
        <v/>
      </c>
    </row>
    <row r="586" spans="5:8">
      <c r="E586" s="141" t="str">
        <f t="shared" si="9"/>
        <v/>
      </c>
      <c r="F586" s="141" t="str">
        <f>IF(ISBLANK(A586),"",IF(ISERROR(VLOOKUP(A586,'Cadastro-Estoque'!A:J,1,FALSE)),"Produto não cadastrado",VLOOKUP(A586,'Cadastro-Estoque'!A:J,4,FALSE)))</f>
        <v/>
      </c>
      <c r="G586" s="141" t="str">
        <f>IF(ISBLANK(A586),"",IF(ISERROR(VLOOKUP(A586,'Cadastro-Estoque'!A:J,1,FALSE)),"Produto não cadastrado",VLOOKUP(A586,'Cadastro-Estoque'!A:J,2,FALSE)))</f>
        <v/>
      </c>
      <c r="H586" s="141" t="str">
        <f>IF(ISERROR(VLOOKUP(A586,'Cadastro-Estoque'!A:J,1,FALSE)),"",VLOOKUP(A586,'Cadastro-Estoque'!A:J,3,FALSE))</f>
        <v/>
      </c>
    </row>
    <row r="587" spans="5:8">
      <c r="E587" s="141" t="str">
        <f t="shared" si="9"/>
        <v/>
      </c>
      <c r="F587" s="141" t="str">
        <f>IF(ISBLANK(A587),"",IF(ISERROR(VLOOKUP(A587,'Cadastro-Estoque'!A:J,1,FALSE)),"Produto não cadastrado",VLOOKUP(A587,'Cadastro-Estoque'!A:J,4,FALSE)))</f>
        <v/>
      </c>
      <c r="G587" s="141" t="str">
        <f>IF(ISBLANK(A587),"",IF(ISERROR(VLOOKUP(A587,'Cadastro-Estoque'!A:J,1,FALSE)),"Produto não cadastrado",VLOOKUP(A587,'Cadastro-Estoque'!A:J,2,FALSE)))</f>
        <v/>
      </c>
      <c r="H587" s="141" t="str">
        <f>IF(ISERROR(VLOOKUP(A587,'Cadastro-Estoque'!A:J,1,FALSE)),"",VLOOKUP(A587,'Cadastro-Estoque'!A:J,3,FALSE))</f>
        <v/>
      </c>
    </row>
    <row r="588" spans="5:8">
      <c r="E588" s="141" t="str">
        <f t="shared" si="9"/>
        <v/>
      </c>
      <c r="F588" s="141" t="str">
        <f>IF(ISBLANK(A588),"",IF(ISERROR(VLOOKUP(A588,'Cadastro-Estoque'!A:J,1,FALSE)),"Produto não cadastrado",VLOOKUP(A588,'Cadastro-Estoque'!A:J,4,FALSE)))</f>
        <v/>
      </c>
      <c r="G588" s="141" t="str">
        <f>IF(ISBLANK(A588),"",IF(ISERROR(VLOOKUP(A588,'Cadastro-Estoque'!A:J,1,FALSE)),"Produto não cadastrado",VLOOKUP(A588,'Cadastro-Estoque'!A:J,2,FALSE)))</f>
        <v/>
      </c>
      <c r="H588" s="141" t="str">
        <f>IF(ISERROR(VLOOKUP(A588,'Cadastro-Estoque'!A:J,1,FALSE)),"",VLOOKUP(A588,'Cadastro-Estoque'!A:J,3,FALSE))</f>
        <v/>
      </c>
    </row>
    <row r="589" spans="5:8">
      <c r="E589" s="141" t="str">
        <f t="shared" si="9"/>
        <v/>
      </c>
      <c r="F589" s="141" t="str">
        <f>IF(ISBLANK(A589),"",IF(ISERROR(VLOOKUP(A589,'Cadastro-Estoque'!A:J,1,FALSE)),"Produto não cadastrado",VLOOKUP(A589,'Cadastro-Estoque'!A:J,4,FALSE)))</f>
        <v/>
      </c>
      <c r="G589" s="141" t="str">
        <f>IF(ISBLANK(A589),"",IF(ISERROR(VLOOKUP(A589,'Cadastro-Estoque'!A:J,1,FALSE)),"Produto não cadastrado",VLOOKUP(A589,'Cadastro-Estoque'!A:J,2,FALSE)))</f>
        <v/>
      </c>
      <c r="H589" s="141" t="str">
        <f>IF(ISERROR(VLOOKUP(A589,'Cadastro-Estoque'!A:J,1,FALSE)),"",VLOOKUP(A589,'Cadastro-Estoque'!A:J,3,FALSE))</f>
        <v/>
      </c>
    </row>
    <row r="590" spans="5:8">
      <c r="E590" s="141" t="str">
        <f t="shared" si="9"/>
        <v/>
      </c>
      <c r="F590" s="141" t="str">
        <f>IF(ISBLANK(A590),"",IF(ISERROR(VLOOKUP(A590,'Cadastro-Estoque'!A:J,1,FALSE)),"Produto não cadastrado",VLOOKUP(A590,'Cadastro-Estoque'!A:J,4,FALSE)))</f>
        <v/>
      </c>
      <c r="G590" s="141" t="str">
        <f>IF(ISBLANK(A590),"",IF(ISERROR(VLOOKUP(A590,'Cadastro-Estoque'!A:J,1,FALSE)),"Produto não cadastrado",VLOOKUP(A590,'Cadastro-Estoque'!A:J,2,FALSE)))</f>
        <v/>
      </c>
      <c r="H590" s="141" t="str">
        <f>IF(ISERROR(VLOOKUP(A590,'Cadastro-Estoque'!A:J,1,FALSE)),"",VLOOKUP(A590,'Cadastro-Estoque'!A:J,3,FALSE))</f>
        <v/>
      </c>
    </row>
    <row r="591" spans="5:8">
      <c r="E591" s="141" t="str">
        <f t="shared" si="9"/>
        <v/>
      </c>
      <c r="F591" s="141" t="str">
        <f>IF(ISBLANK(A591),"",IF(ISERROR(VLOOKUP(A591,'Cadastro-Estoque'!A:J,1,FALSE)),"Produto não cadastrado",VLOOKUP(A591,'Cadastro-Estoque'!A:J,4,FALSE)))</f>
        <v/>
      </c>
      <c r="G591" s="141" t="str">
        <f>IF(ISBLANK(A591),"",IF(ISERROR(VLOOKUP(A591,'Cadastro-Estoque'!A:J,1,FALSE)),"Produto não cadastrado",VLOOKUP(A591,'Cadastro-Estoque'!A:J,2,FALSE)))</f>
        <v/>
      </c>
      <c r="H591" s="141" t="str">
        <f>IF(ISERROR(VLOOKUP(A591,'Cadastro-Estoque'!A:J,1,FALSE)),"",VLOOKUP(A591,'Cadastro-Estoque'!A:J,3,FALSE))</f>
        <v/>
      </c>
    </row>
    <row r="592" spans="5:8">
      <c r="E592" s="141" t="str">
        <f t="shared" si="9"/>
        <v/>
      </c>
      <c r="F592" s="141" t="str">
        <f>IF(ISBLANK(A592),"",IF(ISERROR(VLOOKUP(A592,'Cadastro-Estoque'!A:J,1,FALSE)),"Produto não cadastrado",VLOOKUP(A592,'Cadastro-Estoque'!A:J,4,FALSE)))</f>
        <v/>
      </c>
      <c r="G592" s="141" t="str">
        <f>IF(ISBLANK(A592),"",IF(ISERROR(VLOOKUP(A592,'Cadastro-Estoque'!A:J,1,FALSE)),"Produto não cadastrado",VLOOKUP(A592,'Cadastro-Estoque'!A:J,2,FALSE)))</f>
        <v/>
      </c>
      <c r="H592" s="141" t="str">
        <f>IF(ISERROR(VLOOKUP(A592,'Cadastro-Estoque'!A:J,1,FALSE)),"",VLOOKUP(A592,'Cadastro-Estoque'!A:J,3,FALSE))</f>
        <v/>
      </c>
    </row>
    <row r="593" spans="5:8">
      <c r="E593" s="141" t="str">
        <f t="shared" si="9"/>
        <v/>
      </c>
      <c r="F593" s="141" t="str">
        <f>IF(ISBLANK(A593),"",IF(ISERROR(VLOOKUP(A593,'Cadastro-Estoque'!A:J,1,FALSE)),"Produto não cadastrado",VLOOKUP(A593,'Cadastro-Estoque'!A:J,4,FALSE)))</f>
        <v/>
      </c>
      <c r="G593" s="141" t="str">
        <f>IF(ISBLANK(A593),"",IF(ISERROR(VLOOKUP(A593,'Cadastro-Estoque'!A:J,1,FALSE)),"Produto não cadastrado",VLOOKUP(A593,'Cadastro-Estoque'!A:J,2,FALSE)))</f>
        <v/>
      </c>
      <c r="H593" s="141" t="str">
        <f>IF(ISERROR(VLOOKUP(A593,'Cadastro-Estoque'!A:J,1,FALSE)),"",VLOOKUP(A593,'Cadastro-Estoque'!A:J,3,FALSE))</f>
        <v/>
      </c>
    </row>
    <row r="594" spans="5:8">
      <c r="E594" s="141" t="str">
        <f t="shared" si="9"/>
        <v/>
      </c>
      <c r="F594" s="141" t="str">
        <f>IF(ISBLANK(A594),"",IF(ISERROR(VLOOKUP(A594,'Cadastro-Estoque'!A:J,1,FALSE)),"Produto não cadastrado",VLOOKUP(A594,'Cadastro-Estoque'!A:J,4,FALSE)))</f>
        <v/>
      </c>
      <c r="G594" s="141" t="str">
        <f>IF(ISBLANK(A594),"",IF(ISERROR(VLOOKUP(A594,'Cadastro-Estoque'!A:J,1,FALSE)),"Produto não cadastrado",VLOOKUP(A594,'Cadastro-Estoque'!A:J,2,FALSE)))</f>
        <v/>
      </c>
      <c r="H594" s="141" t="str">
        <f>IF(ISERROR(VLOOKUP(A594,'Cadastro-Estoque'!A:J,1,FALSE)),"",VLOOKUP(A594,'Cadastro-Estoque'!A:J,3,FALSE))</f>
        <v/>
      </c>
    </row>
    <row r="595" spans="5:8">
      <c r="E595" s="141" t="str">
        <f t="shared" si="9"/>
        <v/>
      </c>
      <c r="F595" s="141" t="str">
        <f>IF(ISBLANK(A595),"",IF(ISERROR(VLOOKUP(A595,'Cadastro-Estoque'!A:J,1,FALSE)),"Produto não cadastrado",VLOOKUP(A595,'Cadastro-Estoque'!A:J,4,FALSE)))</f>
        <v/>
      </c>
      <c r="G595" s="141" t="str">
        <f>IF(ISBLANK(A595),"",IF(ISERROR(VLOOKUP(A595,'Cadastro-Estoque'!A:J,1,FALSE)),"Produto não cadastrado",VLOOKUP(A595,'Cadastro-Estoque'!A:J,2,FALSE)))</f>
        <v/>
      </c>
      <c r="H595" s="141" t="str">
        <f>IF(ISERROR(VLOOKUP(A595,'Cadastro-Estoque'!A:J,1,FALSE)),"",VLOOKUP(A595,'Cadastro-Estoque'!A:J,3,FALSE))</f>
        <v/>
      </c>
    </row>
    <row r="596" spans="5:8">
      <c r="E596" s="141" t="str">
        <f t="shared" si="9"/>
        <v/>
      </c>
      <c r="F596" s="141" t="str">
        <f>IF(ISBLANK(A596),"",IF(ISERROR(VLOOKUP(A596,'Cadastro-Estoque'!A:J,1,FALSE)),"Produto não cadastrado",VLOOKUP(A596,'Cadastro-Estoque'!A:J,4,FALSE)))</f>
        <v/>
      </c>
      <c r="G596" s="141" t="str">
        <f>IF(ISBLANK(A596),"",IF(ISERROR(VLOOKUP(A596,'Cadastro-Estoque'!A:J,1,FALSE)),"Produto não cadastrado",VLOOKUP(A596,'Cadastro-Estoque'!A:J,2,FALSE)))</f>
        <v/>
      </c>
      <c r="H596" s="141" t="str">
        <f>IF(ISERROR(VLOOKUP(A596,'Cadastro-Estoque'!A:J,1,FALSE)),"",VLOOKUP(A596,'Cadastro-Estoque'!A:J,3,FALSE))</f>
        <v/>
      </c>
    </row>
    <row r="597" spans="5:8">
      <c r="E597" s="141" t="str">
        <f t="shared" si="9"/>
        <v/>
      </c>
      <c r="F597" s="141" t="str">
        <f>IF(ISBLANK(A597),"",IF(ISERROR(VLOOKUP(A597,'Cadastro-Estoque'!A:J,1,FALSE)),"Produto não cadastrado",VLOOKUP(A597,'Cadastro-Estoque'!A:J,4,FALSE)))</f>
        <v/>
      </c>
      <c r="G597" s="141" t="str">
        <f>IF(ISBLANK(A597),"",IF(ISERROR(VLOOKUP(A597,'Cadastro-Estoque'!A:J,1,FALSE)),"Produto não cadastrado",VLOOKUP(A597,'Cadastro-Estoque'!A:J,2,FALSE)))</f>
        <v/>
      </c>
      <c r="H597" s="141" t="str">
        <f>IF(ISERROR(VLOOKUP(A597,'Cadastro-Estoque'!A:J,1,FALSE)),"",VLOOKUP(A597,'Cadastro-Estoque'!A:J,3,FALSE))</f>
        <v/>
      </c>
    </row>
    <row r="598" spans="5:8">
      <c r="E598" s="141" t="str">
        <f t="shared" si="9"/>
        <v/>
      </c>
      <c r="F598" s="141" t="str">
        <f>IF(ISBLANK(A598),"",IF(ISERROR(VLOOKUP(A598,'Cadastro-Estoque'!A:J,1,FALSE)),"Produto não cadastrado",VLOOKUP(A598,'Cadastro-Estoque'!A:J,4,FALSE)))</f>
        <v/>
      </c>
      <c r="G598" s="141" t="str">
        <f>IF(ISBLANK(A598),"",IF(ISERROR(VLOOKUP(A598,'Cadastro-Estoque'!A:J,1,FALSE)),"Produto não cadastrado",VLOOKUP(A598,'Cadastro-Estoque'!A:J,2,FALSE)))</f>
        <v/>
      </c>
      <c r="H598" s="141" t="str">
        <f>IF(ISERROR(VLOOKUP(A598,'Cadastro-Estoque'!A:J,1,FALSE)),"",VLOOKUP(A598,'Cadastro-Estoque'!A:J,3,FALSE))</f>
        <v/>
      </c>
    </row>
    <row r="599" spans="5:8">
      <c r="E599" s="141" t="str">
        <f t="shared" si="9"/>
        <v/>
      </c>
      <c r="F599" s="141" t="str">
        <f>IF(ISBLANK(A599),"",IF(ISERROR(VLOOKUP(A599,'Cadastro-Estoque'!A:J,1,FALSE)),"Produto não cadastrado",VLOOKUP(A599,'Cadastro-Estoque'!A:J,4,FALSE)))</f>
        <v/>
      </c>
      <c r="G599" s="141" t="str">
        <f>IF(ISBLANK(A599),"",IF(ISERROR(VLOOKUP(A599,'Cadastro-Estoque'!A:J,1,FALSE)),"Produto não cadastrado",VLOOKUP(A599,'Cadastro-Estoque'!A:J,2,FALSE)))</f>
        <v/>
      </c>
      <c r="H599" s="141" t="str">
        <f>IF(ISERROR(VLOOKUP(A599,'Cadastro-Estoque'!A:J,1,FALSE)),"",VLOOKUP(A599,'Cadastro-Estoque'!A:J,3,FALSE))</f>
        <v/>
      </c>
    </row>
    <row r="600" spans="5:8">
      <c r="E600" s="141" t="str">
        <f t="shared" si="9"/>
        <v/>
      </c>
      <c r="F600" s="141" t="str">
        <f>IF(ISBLANK(A600),"",IF(ISERROR(VLOOKUP(A600,'Cadastro-Estoque'!A:J,1,FALSE)),"Produto não cadastrado",VLOOKUP(A600,'Cadastro-Estoque'!A:J,4,FALSE)))</f>
        <v/>
      </c>
      <c r="G600" s="141" t="str">
        <f>IF(ISBLANK(A600),"",IF(ISERROR(VLOOKUP(A600,'Cadastro-Estoque'!A:J,1,FALSE)),"Produto não cadastrado",VLOOKUP(A600,'Cadastro-Estoque'!A:J,2,FALSE)))</f>
        <v/>
      </c>
      <c r="H600" s="141" t="str">
        <f>IF(ISERROR(VLOOKUP(A600,'Cadastro-Estoque'!A:J,1,FALSE)),"",VLOOKUP(A600,'Cadastro-Estoque'!A:J,3,FALSE))</f>
        <v/>
      </c>
    </row>
    <row r="601" spans="5:8">
      <c r="E601" s="141" t="str">
        <f t="shared" si="9"/>
        <v/>
      </c>
      <c r="F601" s="141" t="str">
        <f>IF(ISBLANK(A601),"",IF(ISERROR(VLOOKUP(A601,'Cadastro-Estoque'!A:J,1,FALSE)),"Produto não cadastrado",VLOOKUP(A601,'Cadastro-Estoque'!A:J,4,FALSE)))</f>
        <v/>
      </c>
      <c r="G601" s="141" t="str">
        <f>IF(ISBLANK(A601),"",IF(ISERROR(VLOOKUP(A601,'Cadastro-Estoque'!A:J,1,FALSE)),"Produto não cadastrado",VLOOKUP(A601,'Cadastro-Estoque'!A:J,2,FALSE)))</f>
        <v/>
      </c>
      <c r="H601" s="141" t="str">
        <f>IF(ISERROR(VLOOKUP(A601,'Cadastro-Estoque'!A:J,1,FALSE)),"",VLOOKUP(A601,'Cadastro-Estoque'!A:J,3,FALSE))</f>
        <v/>
      </c>
    </row>
    <row r="602" spans="5:8">
      <c r="E602" s="141" t="str">
        <f t="shared" si="9"/>
        <v/>
      </c>
      <c r="F602" s="141" t="str">
        <f>IF(ISBLANK(A602),"",IF(ISERROR(VLOOKUP(A602,'Cadastro-Estoque'!A:J,1,FALSE)),"Produto não cadastrado",VLOOKUP(A602,'Cadastro-Estoque'!A:J,4,FALSE)))</f>
        <v/>
      </c>
      <c r="G602" s="141" t="str">
        <f>IF(ISBLANK(A602),"",IF(ISERROR(VLOOKUP(A602,'Cadastro-Estoque'!A:J,1,FALSE)),"Produto não cadastrado",VLOOKUP(A602,'Cadastro-Estoque'!A:J,2,FALSE)))</f>
        <v/>
      </c>
      <c r="H602" s="141" t="str">
        <f>IF(ISERROR(VLOOKUP(A602,'Cadastro-Estoque'!A:J,1,FALSE)),"",VLOOKUP(A602,'Cadastro-Estoque'!A:J,3,FALSE))</f>
        <v/>
      </c>
    </row>
    <row r="603" spans="5:8">
      <c r="E603" s="141" t="str">
        <f t="shared" si="9"/>
        <v/>
      </c>
      <c r="F603" s="141" t="str">
        <f>IF(ISBLANK(A603),"",IF(ISERROR(VLOOKUP(A603,'Cadastro-Estoque'!A:J,1,FALSE)),"Produto não cadastrado",VLOOKUP(A603,'Cadastro-Estoque'!A:J,4,FALSE)))</f>
        <v/>
      </c>
      <c r="G603" s="141" t="str">
        <f>IF(ISBLANK(A603),"",IF(ISERROR(VLOOKUP(A603,'Cadastro-Estoque'!A:J,1,FALSE)),"Produto não cadastrado",VLOOKUP(A603,'Cadastro-Estoque'!A:J,2,FALSE)))</f>
        <v/>
      </c>
      <c r="H603" s="141" t="str">
        <f>IF(ISERROR(VLOOKUP(A603,'Cadastro-Estoque'!A:J,1,FALSE)),"",VLOOKUP(A603,'Cadastro-Estoque'!A:J,3,FALSE))</f>
        <v/>
      </c>
    </row>
    <row r="604" spans="5:8">
      <c r="E604" s="141" t="str">
        <f t="shared" si="9"/>
        <v/>
      </c>
      <c r="F604" s="141" t="str">
        <f>IF(ISBLANK(A604),"",IF(ISERROR(VLOOKUP(A604,'Cadastro-Estoque'!A:J,1,FALSE)),"Produto não cadastrado",VLOOKUP(A604,'Cadastro-Estoque'!A:J,4,FALSE)))</f>
        <v/>
      </c>
      <c r="G604" s="141" t="str">
        <f>IF(ISBLANK(A604),"",IF(ISERROR(VLOOKUP(A604,'Cadastro-Estoque'!A:J,1,FALSE)),"Produto não cadastrado",VLOOKUP(A604,'Cadastro-Estoque'!A:J,2,FALSE)))</f>
        <v/>
      </c>
      <c r="H604" s="141" t="str">
        <f>IF(ISERROR(VLOOKUP(A604,'Cadastro-Estoque'!A:J,1,FALSE)),"",VLOOKUP(A604,'Cadastro-Estoque'!A:J,3,FALSE))</f>
        <v/>
      </c>
    </row>
    <row r="605" spans="5:8">
      <c r="E605" s="141" t="str">
        <f t="shared" si="9"/>
        <v/>
      </c>
      <c r="F605" s="141" t="str">
        <f>IF(ISBLANK(A605),"",IF(ISERROR(VLOOKUP(A605,'Cadastro-Estoque'!A:J,1,FALSE)),"Produto não cadastrado",VLOOKUP(A605,'Cadastro-Estoque'!A:J,4,FALSE)))</f>
        <v/>
      </c>
      <c r="G605" s="141" t="str">
        <f>IF(ISBLANK(A605),"",IF(ISERROR(VLOOKUP(A605,'Cadastro-Estoque'!A:J,1,FALSE)),"Produto não cadastrado",VLOOKUP(A605,'Cadastro-Estoque'!A:J,2,FALSE)))</f>
        <v/>
      </c>
      <c r="H605" s="141" t="str">
        <f>IF(ISERROR(VLOOKUP(A605,'Cadastro-Estoque'!A:J,1,FALSE)),"",VLOOKUP(A605,'Cadastro-Estoque'!A:J,3,FALSE))</f>
        <v/>
      </c>
    </row>
    <row r="606" spans="5:8">
      <c r="E606" s="141" t="str">
        <f t="shared" si="9"/>
        <v/>
      </c>
      <c r="F606" s="141" t="str">
        <f>IF(ISBLANK(A606),"",IF(ISERROR(VLOOKUP(A606,'Cadastro-Estoque'!A:J,1,FALSE)),"Produto não cadastrado",VLOOKUP(A606,'Cadastro-Estoque'!A:J,4,FALSE)))</f>
        <v/>
      </c>
      <c r="G606" s="141" t="str">
        <f>IF(ISBLANK(A606),"",IF(ISERROR(VLOOKUP(A606,'Cadastro-Estoque'!A:J,1,FALSE)),"Produto não cadastrado",VLOOKUP(A606,'Cadastro-Estoque'!A:J,2,FALSE)))</f>
        <v/>
      </c>
      <c r="H606" s="141" t="str">
        <f>IF(ISERROR(VLOOKUP(A606,'Cadastro-Estoque'!A:J,1,FALSE)),"",VLOOKUP(A606,'Cadastro-Estoque'!A:J,3,FALSE))</f>
        <v/>
      </c>
    </row>
    <row r="607" spans="5:8">
      <c r="E607" s="141" t="str">
        <f t="shared" si="9"/>
        <v/>
      </c>
      <c r="F607" s="141" t="str">
        <f>IF(ISBLANK(A607),"",IF(ISERROR(VLOOKUP(A607,'Cadastro-Estoque'!A:J,1,FALSE)),"Produto não cadastrado",VLOOKUP(A607,'Cadastro-Estoque'!A:J,4,FALSE)))</f>
        <v/>
      </c>
      <c r="G607" s="141" t="str">
        <f>IF(ISBLANK(A607),"",IF(ISERROR(VLOOKUP(A607,'Cadastro-Estoque'!A:J,1,FALSE)),"Produto não cadastrado",VLOOKUP(A607,'Cadastro-Estoque'!A:J,2,FALSE)))</f>
        <v/>
      </c>
      <c r="H607" s="141" t="str">
        <f>IF(ISERROR(VLOOKUP(A607,'Cadastro-Estoque'!A:J,1,FALSE)),"",VLOOKUP(A607,'Cadastro-Estoque'!A:J,3,FALSE))</f>
        <v/>
      </c>
    </row>
    <row r="608" spans="5:8">
      <c r="E608" s="141" t="str">
        <f t="shared" si="9"/>
        <v/>
      </c>
      <c r="F608" s="141" t="str">
        <f>IF(ISBLANK(A608),"",IF(ISERROR(VLOOKUP(A608,'Cadastro-Estoque'!A:J,1,FALSE)),"Produto não cadastrado",VLOOKUP(A608,'Cadastro-Estoque'!A:J,4,FALSE)))</f>
        <v/>
      </c>
      <c r="G608" s="141" t="str">
        <f>IF(ISBLANK(A608),"",IF(ISERROR(VLOOKUP(A608,'Cadastro-Estoque'!A:J,1,FALSE)),"Produto não cadastrado",VLOOKUP(A608,'Cadastro-Estoque'!A:J,2,FALSE)))</f>
        <v/>
      </c>
      <c r="H608" s="141" t="str">
        <f>IF(ISERROR(VLOOKUP(A608,'Cadastro-Estoque'!A:J,1,FALSE)),"",VLOOKUP(A608,'Cadastro-Estoque'!A:J,3,FALSE))</f>
        <v/>
      </c>
    </row>
    <row r="609" spans="5:8">
      <c r="E609" s="141" t="str">
        <f t="shared" si="9"/>
        <v/>
      </c>
      <c r="F609" s="141" t="str">
        <f>IF(ISBLANK(A609),"",IF(ISERROR(VLOOKUP(A609,'Cadastro-Estoque'!A:J,1,FALSE)),"Produto não cadastrado",VLOOKUP(A609,'Cadastro-Estoque'!A:J,4,FALSE)))</f>
        <v/>
      </c>
      <c r="G609" s="141" t="str">
        <f>IF(ISBLANK(A609),"",IF(ISERROR(VLOOKUP(A609,'Cadastro-Estoque'!A:J,1,FALSE)),"Produto não cadastrado",VLOOKUP(A609,'Cadastro-Estoque'!A:J,2,FALSE)))</f>
        <v/>
      </c>
      <c r="H609" s="141" t="str">
        <f>IF(ISERROR(VLOOKUP(A609,'Cadastro-Estoque'!A:J,1,FALSE)),"",VLOOKUP(A609,'Cadastro-Estoque'!A:J,3,FALSE))</f>
        <v/>
      </c>
    </row>
    <row r="610" spans="5:8">
      <c r="E610" s="141" t="str">
        <f t="shared" si="9"/>
        <v/>
      </c>
      <c r="F610" s="141" t="str">
        <f>IF(ISBLANK(A610),"",IF(ISERROR(VLOOKUP(A610,'Cadastro-Estoque'!A:J,1,FALSE)),"Produto não cadastrado",VLOOKUP(A610,'Cadastro-Estoque'!A:J,4,FALSE)))</f>
        <v/>
      </c>
      <c r="G610" s="141" t="str">
        <f>IF(ISBLANK(A610),"",IF(ISERROR(VLOOKUP(A610,'Cadastro-Estoque'!A:J,1,FALSE)),"Produto não cadastrado",VLOOKUP(A610,'Cadastro-Estoque'!A:J,2,FALSE)))</f>
        <v/>
      </c>
      <c r="H610" s="141" t="str">
        <f>IF(ISERROR(VLOOKUP(A610,'Cadastro-Estoque'!A:J,1,FALSE)),"",VLOOKUP(A610,'Cadastro-Estoque'!A:J,3,FALSE))</f>
        <v/>
      </c>
    </row>
    <row r="611" spans="5:8">
      <c r="E611" s="141" t="str">
        <f t="shared" si="9"/>
        <v/>
      </c>
      <c r="F611" s="141" t="str">
        <f>IF(ISBLANK(A611),"",IF(ISERROR(VLOOKUP(A611,'Cadastro-Estoque'!A:J,1,FALSE)),"Produto não cadastrado",VLOOKUP(A611,'Cadastro-Estoque'!A:J,4,FALSE)))</f>
        <v/>
      </c>
      <c r="G611" s="141" t="str">
        <f>IF(ISBLANK(A611),"",IF(ISERROR(VLOOKUP(A611,'Cadastro-Estoque'!A:J,1,FALSE)),"Produto não cadastrado",VLOOKUP(A611,'Cadastro-Estoque'!A:J,2,FALSE)))</f>
        <v/>
      </c>
      <c r="H611" s="141" t="str">
        <f>IF(ISERROR(VLOOKUP(A611,'Cadastro-Estoque'!A:J,1,FALSE)),"",VLOOKUP(A611,'Cadastro-Estoque'!A:J,3,FALSE))</f>
        <v/>
      </c>
    </row>
    <row r="612" spans="5:8">
      <c r="E612" s="141" t="str">
        <f t="shared" si="9"/>
        <v/>
      </c>
      <c r="F612" s="141" t="str">
        <f>IF(ISBLANK(A612),"",IF(ISERROR(VLOOKUP(A612,'Cadastro-Estoque'!A:J,1,FALSE)),"Produto não cadastrado",VLOOKUP(A612,'Cadastro-Estoque'!A:J,4,FALSE)))</f>
        <v/>
      </c>
      <c r="G612" s="141" t="str">
        <f>IF(ISBLANK(A612),"",IF(ISERROR(VLOOKUP(A612,'Cadastro-Estoque'!A:J,1,FALSE)),"Produto não cadastrado",VLOOKUP(A612,'Cadastro-Estoque'!A:J,2,FALSE)))</f>
        <v/>
      </c>
      <c r="H612" s="141" t="str">
        <f>IF(ISERROR(VLOOKUP(A612,'Cadastro-Estoque'!A:J,1,FALSE)),"",VLOOKUP(A612,'Cadastro-Estoque'!A:J,3,FALSE))</f>
        <v/>
      </c>
    </row>
    <row r="613" spans="5:8">
      <c r="E613" s="141" t="str">
        <f t="shared" si="9"/>
        <v/>
      </c>
      <c r="F613" s="141" t="str">
        <f>IF(ISBLANK(A613),"",IF(ISERROR(VLOOKUP(A613,'Cadastro-Estoque'!A:J,1,FALSE)),"Produto não cadastrado",VLOOKUP(A613,'Cadastro-Estoque'!A:J,4,FALSE)))</f>
        <v/>
      </c>
      <c r="G613" s="141" t="str">
        <f>IF(ISBLANK(A613),"",IF(ISERROR(VLOOKUP(A613,'Cadastro-Estoque'!A:J,1,FALSE)),"Produto não cadastrado",VLOOKUP(A613,'Cadastro-Estoque'!A:J,2,FALSE)))</f>
        <v/>
      </c>
      <c r="H613" s="141" t="str">
        <f>IF(ISERROR(VLOOKUP(A613,'Cadastro-Estoque'!A:J,1,FALSE)),"",VLOOKUP(A613,'Cadastro-Estoque'!A:J,3,FALSE))</f>
        <v/>
      </c>
    </row>
    <row r="614" spans="5:8">
      <c r="E614" s="141" t="str">
        <f t="shared" si="9"/>
        <v/>
      </c>
      <c r="F614" s="141" t="str">
        <f>IF(ISBLANK(A614),"",IF(ISERROR(VLOOKUP(A614,'Cadastro-Estoque'!A:J,1,FALSE)),"Produto não cadastrado",VLOOKUP(A614,'Cadastro-Estoque'!A:J,4,FALSE)))</f>
        <v/>
      </c>
      <c r="G614" s="141" t="str">
        <f>IF(ISBLANK(A614),"",IF(ISERROR(VLOOKUP(A614,'Cadastro-Estoque'!A:J,1,FALSE)),"Produto não cadastrado",VLOOKUP(A614,'Cadastro-Estoque'!A:J,2,FALSE)))</f>
        <v/>
      </c>
      <c r="H614" s="141" t="str">
        <f>IF(ISERROR(VLOOKUP(A614,'Cadastro-Estoque'!A:J,1,FALSE)),"",VLOOKUP(A614,'Cadastro-Estoque'!A:J,3,FALSE))</f>
        <v/>
      </c>
    </row>
    <row r="615" spans="5:8">
      <c r="E615" s="141" t="str">
        <f t="shared" si="9"/>
        <v/>
      </c>
      <c r="F615" s="141" t="str">
        <f>IF(ISBLANK(A615),"",IF(ISERROR(VLOOKUP(A615,'Cadastro-Estoque'!A:J,1,FALSE)),"Produto não cadastrado",VLOOKUP(A615,'Cadastro-Estoque'!A:J,4,FALSE)))</f>
        <v/>
      </c>
      <c r="G615" s="141" t="str">
        <f>IF(ISBLANK(A615),"",IF(ISERROR(VLOOKUP(A615,'Cadastro-Estoque'!A:J,1,FALSE)),"Produto não cadastrado",VLOOKUP(A615,'Cadastro-Estoque'!A:J,2,FALSE)))</f>
        <v/>
      </c>
      <c r="H615" s="141" t="str">
        <f>IF(ISERROR(VLOOKUP(A615,'Cadastro-Estoque'!A:J,1,FALSE)),"",VLOOKUP(A615,'Cadastro-Estoque'!A:J,3,FALSE))</f>
        <v/>
      </c>
    </row>
    <row r="616" spans="5:8">
      <c r="E616" s="141" t="str">
        <f t="shared" si="9"/>
        <v/>
      </c>
      <c r="F616" s="141" t="str">
        <f>IF(ISBLANK(A616),"",IF(ISERROR(VLOOKUP(A616,'Cadastro-Estoque'!A:J,1,FALSE)),"Produto não cadastrado",VLOOKUP(A616,'Cadastro-Estoque'!A:J,4,FALSE)))</f>
        <v/>
      </c>
      <c r="G616" s="141" t="str">
        <f>IF(ISBLANK(A616),"",IF(ISERROR(VLOOKUP(A616,'Cadastro-Estoque'!A:J,1,FALSE)),"Produto não cadastrado",VLOOKUP(A616,'Cadastro-Estoque'!A:J,2,FALSE)))</f>
        <v/>
      </c>
      <c r="H616" s="141" t="str">
        <f>IF(ISERROR(VLOOKUP(A616,'Cadastro-Estoque'!A:J,1,FALSE)),"",VLOOKUP(A616,'Cadastro-Estoque'!A:J,3,FALSE))</f>
        <v/>
      </c>
    </row>
    <row r="617" spans="5:8">
      <c r="E617" s="141" t="str">
        <f t="shared" si="9"/>
        <v/>
      </c>
      <c r="F617" s="141" t="str">
        <f>IF(ISBLANK(A617),"",IF(ISERROR(VLOOKUP(A617,'Cadastro-Estoque'!A:J,1,FALSE)),"Produto não cadastrado",VLOOKUP(A617,'Cadastro-Estoque'!A:J,4,FALSE)))</f>
        <v/>
      </c>
      <c r="G617" s="141" t="str">
        <f>IF(ISBLANK(A617),"",IF(ISERROR(VLOOKUP(A617,'Cadastro-Estoque'!A:J,1,FALSE)),"Produto não cadastrado",VLOOKUP(A617,'Cadastro-Estoque'!A:J,2,FALSE)))</f>
        <v/>
      </c>
      <c r="H617" s="141" t="str">
        <f>IF(ISERROR(VLOOKUP(A617,'Cadastro-Estoque'!A:J,1,FALSE)),"",VLOOKUP(A617,'Cadastro-Estoque'!A:J,3,FALSE))</f>
        <v/>
      </c>
    </row>
    <row r="618" spans="5:8">
      <c r="E618" s="141" t="str">
        <f t="shared" si="9"/>
        <v/>
      </c>
      <c r="F618" s="141" t="str">
        <f>IF(ISBLANK(A618),"",IF(ISERROR(VLOOKUP(A618,'Cadastro-Estoque'!A:J,1,FALSE)),"Produto não cadastrado",VLOOKUP(A618,'Cadastro-Estoque'!A:J,4,FALSE)))</f>
        <v/>
      </c>
      <c r="G618" s="141" t="str">
        <f>IF(ISBLANK(A618),"",IF(ISERROR(VLOOKUP(A618,'Cadastro-Estoque'!A:J,1,FALSE)),"Produto não cadastrado",VLOOKUP(A618,'Cadastro-Estoque'!A:J,2,FALSE)))</f>
        <v/>
      </c>
      <c r="H618" s="141" t="str">
        <f>IF(ISERROR(VLOOKUP(A618,'Cadastro-Estoque'!A:J,1,FALSE)),"",VLOOKUP(A618,'Cadastro-Estoque'!A:J,3,FALSE))</f>
        <v/>
      </c>
    </row>
    <row r="619" spans="5:8">
      <c r="E619" s="141" t="str">
        <f t="shared" si="9"/>
        <v/>
      </c>
      <c r="F619" s="141" t="str">
        <f>IF(ISBLANK(A619),"",IF(ISERROR(VLOOKUP(A619,'Cadastro-Estoque'!A:J,1,FALSE)),"Produto não cadastrado",VLOOKUP(A619,'Cadastro-Estoque'!A:J,4,FALSE)))</f>
        <v/>
      </c>
      <c r="G619" s="141" t="str">
        <f>IF(ISBLANK(A619),"",IF(ISERROR(VLOOKUP(A619,'Cadastro-Estoque'!A:J,1,FALSE)),"Produto não cadastrado",VLOOKUP(A619,'Cadastro-Estoque'!A:J,2,FALSE)))</f>
        <v/>
      </c>
      <c r="H619" s="141" t="str">
        <f>IF(ISERROR(VLOOKUP(A619,'Cadastro-Estoque'!A:J,1,FALSE)),"",VLOOKUP(A619,'Cadastro-Estoque'!A:J,3,FALSE))</f>
        <v/>
      </c>
    </row>
    <row r="620" spans="5:8">
      <c r="E620" s="141" t="str">
        <f t="shared" si="9"/>
        <v/>
      </c>
      <c r="F620" s="141" t="str">
        <f>IF(ISBLANK(A620),"",IF(ISERROR(VLOOKUP(A620,'Cadastro-Estoque'!A:J,1,FALSE)),"Produto não cadastrado",VLOOKUP(A620,'Cadastro-Estoque'!A:J,4,FALSE)))</f>
        <v/>
      </c>
      <c r="G620" s="141" t="str">
        <f>IF(ISBLANK(A620),"",IF(ISERROR(VLOOKUP(A620,'Cadastro-Estoque'!A:J,1,FALSE)),"Produto não cadastrado",VLOOKUP(A620,'Cadastro-Estoque'!A:J,2,FALSE)))</f>
        <v/>
      </c>
      <c r="H620" s="141" t="str">
        <f>IF(ISERROR(VLOOKUP(A620,'Cadastro-Estoque'!A:J,1,FALSE)),"",VLOOKUP(A620,'Cadastro-Estoque'!A:J,3,FALSE))</f>
        <v/>
      </c>
    </row>
    <row r="621" spans="5:8">
      <c r="E621" s="141" t="str">
        <f t="shared" si="9"/>
        <v/>
      </c>
      <c r="F621" s="141" t="str">
        <f>IF(ISBLANK(A621),"",IF(ISERROR(VLOOKUP(A621,'Cadastro-Estoque'!A:J,1,FALSE)),"Produto não cadastrado",VLOOKUP(A621,'Cadastro-Estoque'!A:J,4,FALSE)))</f>
        <v/>
      </c>
      <c r="G621" s="141" t="str">
        <f>IF(ISBLANK(A621),"",IF(ISERROR(VLOOKUP(A621,'Cadastro-Estoque'!A:J,1,FALSE)),"Produto não cadastrado",VLOOKUP(A621,'Cadastro-Estoque'!A:J,2,FALSE)))</f>
        <v/>
      </c>
      <c r="H621" s="141" t="str">
        <f>IF(ISERROR(VLOOKUP(A621,'Cadastro-Estoque'!A:J,1,FALSE)),"",VLOOKUP(A621,'Cadastro-Estoque'!A:J,3,FALSE))</f>
        <v/>
      </c>
    </row>
    <row r="622" spans="5:8">
      <c r="E622" s="141" t="str">
        <f t="shared" si="9"/>
        <v/>
      </c>
      <c r="F622" s="141" t="str">
        <f>IF(ISBLANK(A622),"",IF(ISERROR(VLOOKUP(A622,'Cadastro-Estoque'!A:J,1,FALSE)),"Produto não cadastrado",VLOOKUP(A622,'Cadastro-Estoque'!A:J,4,FALSE)))</f>
        <v/>
      </c>
      <c r="G622" s="141" t="str">
        <f>IF(ISBLANK(A622),"",IF(ISERROR(VLOOKUP(A622,'Cadastro-Estoque'!A:J,1,FALSE)),"Produto não cadastrado",VLOOKUP(A622,'Cadastro-Estoque'!A:J,2,FALSE)))</f>
        <v/>
      </c>
      <c r="H622" s="141" t="str">
        <f>IF(ISERROR(VLOOKUP(A622,'Cadastro-Estoque'!A:J,1,FALSE)),"",VLOOKUP(A622,'Cadastro-Estoque'!A:J,3,FALSE))</f>
        <v/>
      </c>
    </row>
    <row r="623" spans="5:8">
      <c r="E623" s="141" t="str">
        <f t="shared" si="9"/>
        <v/>
      </c>
      <c r="F623" s="141" t="str">
        <f>IF(ISBLANK(A623),"",IF(ISERROR(VLOOKUP(A623,'Cadastro-Estoque'!A:J,1,FALSE)),"Produto não cadastrado",VLOOKUP(A623,'Cadastro-Estoque'!A:J,4,FALSE)))</f>
        <v/>
      </c>
      <c r="G623" s="141" t="str">
        <f>IF(ISBLANK(A623),"",IF(ISERROR(VLOOKUP(A623,'Cadastro-Estoque'!A:J,1,FALSE)),"Produto não cadastrado",VLOOKUP(A623,'Cadastro-Estoque'!A:J,2,FALSE)))</f>
        <v/>
      </c>
      <c r="H623" s="141" t="str">
        <f>IF(ISERROR(VLOOKUP(A623,'Cadastro-Estoque'!A:J,1,FALSE)),"",VLOOKUP(A623,'Cadastro-Estoque'!A:J,3,FALSE))</f>
        <v/>
      </c>
    </row>
    <row r="624" spans="5:8">
      <c r="E624" s="141" t="str">
        <f t="shared" si="9"/>
        <v/>
      </c>
      <c r="F624" s="141" t="str">
        <f>IF(ISBLANK(A624),"",IF(ISERROR(VLOOKUP(A624,'Cadastro-Estoque'!A:J,1,FALSE)),"Produto não cadastrado",VLOOKUP(A624,'Cadastro-Estoque'!A:J,4,FALSE)))</f>
        <v/>
      </c>
      <c r="G624" s="141" t="str">
        <f>IF(ISBLANK(A624),"",IF(ISERROR(VLOOKUP(A624,'Cadastro-Estoque'!A:J,1,FALSE)),"Produto não cadastrado",VLOOKUP(A624,'Cadastro-Estoque'!A:J,2,FALSE)))</f>
        <v/>
      </c>
      <c r="H624" s="141" t="str">
        <f>IF(ISERROR(VLOOKUP(A624,'Cadastro-Estoque'!A:J,1,FALSE)),"",VLOOKUP(A624,'Cadastro-Estoque'!A:J,3,FALSE))</f>
        <v/>
      </c>
    </row>
    <row r="625" spans="5:8">
      <c r="E625" s="141" t="str">
        <f t="shared" si="9"/>
        <v/>
      </c>
      <c r="F625" s="141" t="str">
        <f>IF(ISBLANK(A625),"",IF(ISERROR(VLOOKUP(A625,'Cadastro-Estoque'!A:J,1,FALSE)),"Produto não cadastrado",VLOOKUP(A625,'Cadastro-Estoque'!A:J,4,FALSE)))</f>
        <v/>
      </c>
      <c r="G625" s="141" t="str">
        <f>IF(ISBLANK(A625),"",IF(ISERROR(VLOOKUP(A625,'Cadastro-Estoque'!A:J,1,FALSE)),"Produto não cadastrado",VLOOKUP(A625,'Cadastro-Estoque'!A:J,2,FALSE)))</f>
        <v/>
      </c>
      <c r="H625" s="141" t="str">
        <f>IF(ISERROR(VLOOKUP(A625,'Cadastro-Estoque'!A:J,1,FALSE)),"",VLOOKUP(A625,'Cadastro-Estoque'!A:J,3,FALSE))</f>
        <v/>
      </c>
    </row>
    <row r="626" spans="5:8">
      <c r="E626" s="141" t="str">
        <f t="shared" si="9"/>
        <v/>
      </c>
      <c r="F626" s="141" t="str">
        <f>IF(ISBLANK(A626),"",IF(ISERROR(VLOOKUP(A626,'Cadastro-Estoque'!A:J,1,FALSE)),"Produto não cadastrado",VLOOKUP(A626,'Cadastro-Estoque'!A:J,4,FALSE)))</f>
        <v/>
      </c>
      <c r="G626" s="141" t="str">
        <f>IF(ISBLANK(A626),"",IF(ISERROR(VLOOKUP(A626,'Cadastro-Estoque'!A:J,1,FALSE)),"Produto não cadastrado",VLOOKUP(A626,'Cadastro-Estoque'!A:J,2,FALSE)))</f>
        <v/>
      </c>
      <c r="H626" s="141" t="str">
        <f>IF(ISERROR(VLOOKUP(A626,'Cadastro-Estoque'!A:J,1,FALSE)),"",VLOOKUP(A626,'Cadastro-Estoque'!A:J,3,FALSE))</f>
        <v/>
      </c>
    </row>
    <row r="627" spans="5:8">
      <c r="E627" s="141" t="str">
        <f t="shared" si="9"/>
        <v/>
      </c>
      <c r="F627" s="141" t="str">
        <f>IF(ISBLANK(A627),"",IF(ISERROR(VLOOKUP(A627,'Cadastro-Estoque'!A:J,1,FALSE)),"Produto não cadastrado",VLOOKUP(A627,'Cadastro-Estoque'!A:J,4,FALSE)))</f>
        <v/>
      </c>
      <c r="G627" s="141" t="str">
        <f>IF(ISBLANK(A627),"",IF(ISERROR(VLOOKUP(A627,'Cadastro-Estoque'!A:J,1,FALSE)),"Produto não cadastrado",VLOOKUP(A627,'Cadastro-Estoque'!A:J,2,FALSE)))</f>
        <v/>
      </c>
      <c r="H627" s="141" t="str">
        <f>IF(ISERROR(VLOOKUP(A627,'Cadastro-Estoque'!A:J,1,FALSE)),"",VLOOKUP(A627,'Cadastro-Estoque'!A:J,3,FALSE))</f>
        <v/>
      </c>
    </row>
    <row r="628" spans="5:8">
      <c r="E628" s="141" t="str">
        <f t="shared" si="9"/>
        <v/>
      </c>
      <c r="F628" s="141" t="str">
        <f>IF(ISBLANK(A628),"",IF(ISERROR(VLOOKUP(A628,'Cadastro-Estoque'!A:J,1,FALSE)),"Produto não cadastrado",VLOOKUP(A628,'Cadastro-Estoque'!A:J,4,FALSE)))</f>
        <v/>
      </c>
      <c r="G628" s="141" t="str">
        <f>IF(ISBLANK(A628),"",IF(ISERROR(VLOOKUP(A628,'Cadastro-Estoque'!A:J,1,FALSE)),"Produto não cadastrado",VLOOKUP(A628,'Cadastro-Estoque'!A:J,2,FALSE)))</f>
        <v/>
      </c>
      <c r="H628" s="141" t="str">
        <f>IF(ISERROR(VLOOKUP(A628,'Cadastro-Estoque'!A:J,1,FALSE)),"",VLOOKUP(A628,'Cadastro-Estoque'!A:J,3,FALSE))</f>
        <v/>
      </c>
    </row>
    <row r="629" spans="5:8">
      <c r="E629" s="141" t="str">
        <f t="shared" si="9"/>
        <v/>
      </c>
      <c r="F629" s="141" t="str">
        <f>IF(ISBLANK(A629),"",IF(ISERROR(VLOOKUP(A629,'Cadastro-Estoque'!A:J,1,FALSE)),"Produto não cadastrado",VLOOKUP(A629,'Cadastro-Estoque'!A:J,4,FALSE)))</f>
        <v/>
      </c>
      <c r="G629" s="141" t="str">
        <f>IF(ISBLANK(A629),"",IF(ISERROR(VLOOKUP(A629,'Cadastro-Estoque'!A:J,1,FALSE)),"Produto não cadastrado",VLOOKUP(A629,'Cadastro-Estoque'!A:J,2,FALSE)))</f>
        <v/>
      </c>
      <c r="H629" s="141" t="str">
        <f>IF(ISERROR(VLOOKUP(A629,'Cadastro-Estoque'!A:J,1,FALSE)),"",VLOOKUP(A629,'Cadastro-Estoque'!A:J,3,FALSE))</f>
        <v/>
      </c>
    </row>
    <row r="630" spans="5:8">
      <c r="E630" s="141" t="str">
        <f t="shared" si="9"/>
        <v/>
      </c>
      <c r="F630" s="141" t="str">
        <f>IF(ISBLANK(A630),"",IF(ISERROR(VLOOKUP(A630,'Cadastro-Estoque'!A:J,1,FALSE)),"Produto não cadastrado",VLOOKUP(A630,'Cadastro-Estoque'!A:J,4,FALSE)))</f>
        <v/>
      </c>
      <c r="G630" s="141" t="str">
        <f>IF(ISBLANK(A630),"",IF(ISERROR(VLOOKUP(A630,'Cadastro-Estoque'!A:J,1,FALSE)),"Produto não cadastrado",VLOOKUP(A630,'Cadastro-Estoque'!A:J,2,FALSE)))</f>
        <v/>
      </c>
      <c r="H630" s="141" t="str">
        <f>IF(ISERROR(VLOOKUP(A630,'Cadastro-Estoque'!A:J,1,FALSE)),"",VLOOKUP(A630,'Cadastro-Estoque'!A:J,3,FALSE))</f>
        <v/>
      </c>
    </row>
    <row r="631" spans="5:8">
      <c r="E631" s="141" t="str">
        <f t="shared" si="9"/>
        <v/>
      </c>
      <c r="F631" s="141" t="str">
        <f>IF(ISBLANK(A631),"",IF(ISERROR(VLOOKUP(A631,'Cadastro-Estoque'!A:J,1,FALSE)),"Produto não cadastrado",VLOOKUP(A631,'Cadastro-Estoque'!A:J,4,FALSE)))</f>
        <v/>
      </c>
      <c r="G631" s="141" t="str">
        <f>IF(ISBLANK(A631),"",IF(ISERROR(VLOOKUP(A631,'Cadastro-Estoque'!A:J,1,FALSE)),"Produto não cadastrado",VLOOKUP(A631,'Cadastro-Estoque'!A:J,2,FALSE)))</f>
        <v/>
      </c>
      <c r="H631" s="141" t="str">
        <f>IF(ISERROR(VLOOKUP(A631,'Cadastro-Estoque'!A:J,1,FALSE)),"",VLOOKUP(A631,'Cadastro-Estoque'!A:J,3,FALSE))</f>
        <v/>
      </c>
    </row>
    <row r="632" spans="5:8">
      <c r="E632" s="141" t="str">
        <f t="shared" si="9"/>
        <v/>
      </c>
      <c r="F632" s="141" t="str">
        <f>IF(ISBLANK(A632),"",IF(ISERROR(VLOOKUP(A632,'Cadastro-Estoque'!A:J,1,FALSE)),"Produto não cadastrado",VLOOKUP(A632,'Cadastro-Estoque'!A:J,4,FALSE)))</f>
        <v/>
      </c>
      <c r="G632" s="141" t="str">
        <f>IF(ISBLANK(A632),"",IF(ISERROR(VLOOKUP(A632,'Cadastro-Estoque'!A:J,1,FALSE)),"Produto não cadastrado",VLOOKUP(A632,'Cadastro-Estoque'!A:J,2,FALSE)))</f>
        <v/>
      </c>
      <c r="H632" s="141" t="str">
        <f>IF(ISERROR(VLOOKUP(A632,'Cadastro-Estoque'!A:J,1,FALSE)),"",VLOOKUP(A632,'Cadastro-Estoque'!A:J,3,FALSE))</f>
        <v/>
      </c>
    </row>
    <row r="633" spans="5:8">
      <c r="E633" s="141" t="str">
        <f t="shared" si="9"/>
        <v/>
      </c>
      <c r="F633" s="141" t="str">
        <f>IF(ISBLANK(A633),"",IF(ISERROR(VLOOKUP(A633,'Cadastro-Estoque'!A:J,1,FALSE)),"Produto não cadastrado",VLOOKUP(A633,'Cadastro-Estoque'!A:J,4,FALSE)))</f>
        <v/>
      </c>
      <c r="G633" s="141" t="str">
        <f>IF(ISBLANK(A633),"",IF(ISERROR(VLOOKUP(A633,'Cadastro-Estoque'!A:J,1,FALSE)),"Produto não cadastrado",VLOOKUP(A633,'Cadastro-Estoque'!A:J,2,FALSE)))</f>
        <v/>
      </c>
      <c r="H633" s="141" t="str">
        <f>IF(ISERROR(VLOOKUP(A633,'Cadastro-Estoque'!A:J,1,FALSE)),"",VLOOKUP(A633,'Cadastro-Estoque'!A:J,3,FALSE))</f>
        <v/>
      </c>
    </row>
    <row r="634" spans="5:8">
      <c r="E634" s="141" t="str">
        <f t="shared" si="9"/>
        <v/>
      </c>
      <c r="F634" s="141" t="str">
        <f>IF(ISBLANK(A634),"",IF(ISERROR(VLOOKUP(A634,'Cadastro-Estoque'!A:J,1,FALSE)),"Produto não cadastrado",VLOOKUP(A634,'Cadastro-Estoque'!A:J,4,FALSE)))</f>
        <v/>
      </c>
      <c r="G634" s="141" t="str">
        <f>IF(ISBLANK(A634),"",IF(ISERROR(VLOOKUP(A634,'Cadastro-Estoque'!A:J,1,FALSE)),"Produto não cadastrado",VLOOKUP(A634,'Cadastro-Estoque'!A:J,2,FALSE)))</f>
        <v/>
      </c>
      <c r="H634" s="141" t="str">
        <f>IF(ISERROR(VLOOKUP(A634,'Cadastro-Estoque'!A:J,1,FALSE)),"",VLOOKUP(A634,'Cadastro-Estoque'!A:J,3,FALSE))</f>
        <v/>
      </c>
    </row>
    <row r="635" spans="5:8">
      <c r="E635" s="141" t="str">
        <f t="shared" si="9"/>
        <v/>
      </c>
      <c r="F635" s="141" t="str">
        <f>IF(ISBLANK(A635),"",IF(ISERROR(VLOOKUP(A635,'Cadastro-Estoque'!A:J,1,FALSE)),"Produto não cadastrado",VLOOKUP(A635,'Cadastro-Estoque'!A:J,4,FALSE)))</f>
        <v/>
      </c>
      <c r="G635" s="141" t="str">
        <f>IF(ISBLANK(A635),"",IF(ISERROR(VLOOKUP(A635,'Cadastro-Estoque'!A:J,1,FALSE)),"Produto não cadastrado",VLOOKUP(A635,'Cadastro-Estoque'!A:J,2,FALSE)))</f>
        <v/>
      </c>
      <c r="H635" s="141" t="str">
        <f>IF(ISERROR(VLOOKUP(A635,'Cadastro-Estoque'!A:J,1,FALSE)),"",VLOOKUP(A635,'Cadastro-Estoque'!A:J,3,FALSE))</f>
        <v/>
      </c>
    </row>
    <row r="636" spans="5:8">
      <c r="E636" s="141" t="str">
        <f t="shared" si="9"/>
        <v/>
      </c>
      <c r="F636" s="141" t="str">
        <f>IF(ISBLANK(A636),"",IF(ISERROR(VLOOKUP(A636,'Cadastro-Estoque'!A:J,1,FALSE)),"Produto não cadastrado",VLOOKUP(A636,'Cadastro-Estoque'!A:J,4,FALSE)))</f>
        <v/>
      </c>
      <c r="G636" s="141" t="str">
        <f>IF(ISBLANK(A636),"",IF(ISERROR(VLOOKUP(A636,'Cadastro-Estoque'!A:J,1,FALSE)),"Produto não cadastrado",VLOOKUP(A636,'Cadastro-Estoque'!A:J,2,FALSE)))</f>
        <v/>
      </c>
      <c r="H636" s="141" t="str">
        <f>IF(ISERROR(VLOOKUP(A636,'Cadastro-Estoque'!A:J,1,FALSE)),"",VLOOKUP(A636,'Cadastro-Estoque'!A:J,3,FALSE))</f>
        <v/>
      </c>
    </row>
    <row r="637" spans="5:8">
      <c r="E637" s="141" t="str">
        <f t="shared" si="9"/>
        <v/>
      </c>
      <c r="F637" s="141" t="str">
        <f>IF(ISBLANK(A637),"",IF(ISERROR(VLOOKUP(A637,'Cadastro-Estoque'!A:J,1,FALSE)),"Produto não cadastrado",VLOOKUP(A637,'Cadastro-Estoque'!A:J,4,FALSE)))</f>
        <v/>
      </c>
      <c r="G637" s="141" t="str">
        <f>IF(ISBLANK(A637),"",IF(ISERROR(VLOOKUP(A637,'Cadastro-Estoque'!A:J,1,FALSE)),"Produto não cadastrado",VLOOKUP(A637,'Cadastro-Estoque'!A:J,2,FALSE)))</f>
        <v/>
      </c>
      <c r="H637" s="141" t="str">
        <f>IF(ISERROR(VLOOKUP(A637,'Cadastro-Estoque'!A:J,1,FALSE)),"",VLOOKUP(A637,'Cadastro-Estoque'!A:J,3,FALSE))</f>
        <v/>
      </c>
    </row>
    <row r="638" spans="5:8">
      <c r="E638" s="141" t="str">
        <f t="shared" si="9"/>
        <v/>
      </c>
      <c r="F638" s="141" t="str">
        <f>IF(ISBLANK(A638),"",IF(ISERROR(VLOOKUP(A638,'Cadastro-Estoque'!A:J,1,FALSE)),"Produto não cadastrado",VLOOKUP(A638,'Cadastro-Estoque'!A:J,4,FALSE)))</f>
        <v/>
      </c>
      <c r="G638" s="141" t="str">
        <f>IF(ISBLANK(A638),"",IF(ISERROR(VLOOKUP(A638,'Cadastro-Estoque'!A:J,1,FALSE)),"Produto não cadastrado",VLOOKUP(A638,'Cadastro-Estoque'!A:J,2,FALSE)))</f>
        <v/>
      </c>
      <c r="H638" s="141" t="str">
        <f>IF(ISERROR(VLOOKUP(A638,'Cadastro-Estoque'!A:J,1,FALSE)),"",VLOOKUP(A638,'Cadastro-Estoque'!A:J,3,FALSE))</f>
        <v/>
      </c>
    </row>
    <row r="639" spans="5:8">
      <c r="E639" s="141" t="str">
        <f t="shared" si="9"/>
        <v/>
      </c>
      <c r="F639" s="141" t="str">
        <f>IF(ISBLANK(A639),"",IF(ISERROR(VLOOKUP(A639,'Cadastro-Estoque'!A:J,1,FALSE)),"Produto não cadastrado",VLOOKUP(A639,'Cadastro-Estoque'!A:J,4,FALSE)))</f>
        <v/>
      </c>
      <c r="G639" s="141" t="str">
        <f>IF(ISBLANK(A639),"",IF(ISERROR(VLOOKUP(A639,'Cadastro-Estoque'!A:J,1,FALSE)),"Produto não cadastrado",VLOOKUP(A639,'Cadastro-Estoque'!A:J,2,FALSE)))</f>
        <v/>
      </c>
      <c r="H639" s="141" t="str">
        <f>IF(ISERROR(VLOOKUP(A639,'Cadastro-Estoque'!A:J,1,FALSE)),"",VLOOKUP(A639,'Cadastro-Estoque'!A:J,3,FALSE))</f>
        <v/>
      </c>
    </row>
    <row r="640" spans="5:8">
      <c r="E640" s="141" t="str">
        <f t="shared" si="9"/>
        <v/>
      </c>
      <c r="F640" s="141" t="str">
        <f>IF(ISBLANK(A640),"",IF(ISERROR(VLOOKUP(A640,'Cadastro-Estoque'!A:J,1,FALSE)),"Produto não cadastrado",VLOOKUP(A640,'Cadastro-Estoque'!A:J,4,FALSE)))</f>
        <v/>
      </c>
      <c r="G640" s="141" t="str">
        <f>IF(ISBLANK(A640),"",IF(ISERROR(VLOOKUP(A640,'Cadastro-Estoque'!A:J,1,FALSE)),"Produto não cadastrado",VLOOKUP(A640,'Cadastro-Estoque'!A:J,2,FALSE)))</f>
        <v/>
      </c>
      <c r="H640" s="141" t="str">
        <f>IF(ISERROR(VLOOKUP(A640,'Cadastro-Estoque'!A:J,1,FALSE)),"",VLOOKUP(A640,'Cadastro-Estoque'!A:J,3,FALSE))</f>
        <v/>
      </c>
    </row>
    <row r="641" spans="5:8">
      <c r="E641" s="141" t="str">
        <f t="shared" si="9"/>
        <v/>
      </c>
      <c r="F641" s="141" t="str">
        <f>IF(ISBLANK(A641),"",IF(ISERROR(VLOOKUP(A641,'Cadastro-Estoque'!A:J,1,FALSE)),"Produto não cadastrado",VLOOKUP(A641,'Cadastro-Estoque'!A:J,4,FALSE)))</f>
        <v/>
      </c>
      <c r="G641" s="141" t="str">
        <f>IF(ISBLANK(A641),"",IF(ISERROR(VLOOKUP(A641,'Cadastro-Estoque'!A:J,1,FALSE)),"Produto não cadastrado",VLOOKUP(A641,'Cadastro-Estoque'!A:J,2,FALSE)))</f>
        <v/>
      </c>
      <c r="H641" s="141" t="str">
        <f>IF(ISERROR(VLOOKUP(A641,'Cadastro-Estoque'!A:J,1,FALSE)),"",VLOOKUP(A641,'Cadastro-Estoque'!A:J,3,FALSE))</f>
        <v/>
      </c>
    </row>
    <row r="642" spans="5:8">
      <c r="E642" s="141" t="str">
        <f t="shared" si="9"/>
        <v/>
      </c>
      <c r="F642" s="141" t="str">
        <f>IF(ISBLANK(A642),"",IF(ISERROR(VLOOKUP(A642,'Cadastro-Estoque'!A:J,1,FALSE)),"Produto não cadastrado",VLOOKUP(A642,'Cadastro-Estoque'!A:J,4,FALSE)))</f>
        <v/>
      </c>
      <c r="G642" s="141" t="str">
        <f>IF(ISBLANK(A642),"",IF(ISERROR(VLOOKUP(A642,'Cadastro-Estoque'!A:J,1,FALSE)),"Produto não cadastrado",VLOOKUP(A642,'Cadastro-Estoque'!A:J,2,FALSE)))</f>
        <v/>
      </c>
      <c r="H642" s="141" t="str">
        <f>IF(ISERROR(VLOOKUP(A642,'Cadastro-Estoque'!A:J,1,FALSE)),"",VLOOKUP(A642,'Cadastro-Estoque'!A:J,3,FALSE))</f>
        <v/>
      </c>
    </row>
    <row r="643" spans="5:8">
      <c r="E643" s="141" t="str">
        <f t="shared" si="9"/>
        <v/>
      </c>
      <c r="F643" s="141" t="str">
        <f>IF(ISBLANK(A643),"",IF(ISERROR(VLOOKUP(A643,'Cadastro-Estoque'!A:J,1,FALSE)),"Produto não cadastrado",VLOOKUP(A643,'Cadastro-Estoque'!A:J,4,FALSE)))</f>
        <v/>
      </c>
      <c r="G643" s="141" t="str">
        <f>IF(ISBLANK(A643),"",IF(ISERROR(VLOOKUP(A643,'Cadastro-Estoque'!A:J,1,FALSE)),"Produto não cadastrado",VLOOKUP(A643,'Cadastro-Estoque'!A:J,2,FALSE)))</f>
        <v/>
      </c>
      <c r="H643" s="141" t="str">
        <f>IF(ISERROR(VLOOKUP(A643,'Cadastro-Estoque'!A:J,1,FALSE)),"",VLOOKUP(A643,'Cadastro-Estoque'!A:J,3,FALSE))</f>
        <v/>
      </c>
    </row>
    <row r="644" spans="5:8">
      <c r="E644" s="141" t="str">
        <f t="shared" ref="E644:E707" si="10">IF(ISBLANK(A644),"",C644*D644)</f>
        <v/>
      </c>
      <c r="F644" s="141" t="str">
        <f>IF(ISBLANK(A644),"",IF(ISERROR(VLOOKUP(A644,'Cadastro-Estoque'!A:J,1,FALSE)),"Produto não cadastrado",VLOOKUP(A644,'Cadastro-Estoque'!A:J,4,FALSE)))</f>
        <v/>
      </c>
      <c r="G644" s="141" t="str">
        <f>IF(ISBLANK(A644),"",IF(ISERROR(VLOOKUP(A644,'Cadastro-Estoque'!A:J,1,FALSE)),"Produto não cadastrado",VLOOKUP(A644,'Cadastro-Estoque'!A:J,2,FALSE)))</f>
        <v/>
      </c>
      <c r="H644" s="141" t="str">
        <f>IF(ISERROR(VLOOKUP(A644,'Cadastro-Estoque'!A:J,1,FALSE)),"",VLOOKUP(A644,'Cadastro-Estoque'!A:J,3,FALSE))</f>
        <v/>
      </c>
    </row>
    <row r="645" spans="5:8">
      <c r="E645" s="141" t="str">
        <f t="shared" si="10"/>
        <v/>
      </c>
      <c r="F645" s="141" t="str">
        <f>IF(ISBLANK(A645),"",IF(ISERROR(VLOOKUP(A645,'Cadastro-Estoque'!A:J,1,FALSE)),"Produto não cadastrado",VLOOKUP(A645,'Cadastro-Estoque'!A:J,4,FALSE)))</f>
        <v/>
      </c>
      <c r="G645" s="141" t="str">
        <f>IF(ISBLANK(A645),"",IF(ISERROR(VLOOKUP(A645,'Cadastro-Estoque'!A:J,1,FALSE)),"Produto não cadastrado",VLOOKUP(A645,'Cadastro-Estoque'!A:J,2,FALSE)))</f>
        <v/>
      </c>
      <c r="H645" s="141" t="str">
        <f>IF(ISERROR(VLOOKUP(A645,'Cadastro-Estoque'!A:J,1,FALSE)),"",VLOOKUP(A645,'Cadastro-Estoque'!A:J,3,FALSE))</f>
        <v/>
      </c>
    </row>
    <row r="646" spans="5:8">
      <c r="E646" s="141" t="str">
        <f t="shared" si="10"/>
        <v/>
      </c>
      <c r="F646" s="141" t="str">
        <f>IF(ISBLANK(A646),"",IF(ISERROR(VLOOKUP(A646,'Cadastro-Estoque'!A:J,1,FALSE)),"Produto não cadastrado",VLOOKUP(A646,'Cadastro-Estoque'!A:J,4,FALSE)))</f>
        <v/>
      </c>
      <c r="G646" s="141" t="str">
        <f>IF(ISBLANK(A646),"",IF(ISERROR(VLOOKUP(A646,'Cadastro-Estoque'!A:J,1,FALSE)),"Produto não cadastrado",VLOOKUP(A646,'Cadastro-Estoque'!A:J,2,FALSE)))</f>
        <v/>
      </c>
      <c r="H646" s="141" t="str">
        <f>IF(ISERROR(VLOOKUP(A646,'Cadastro-Estoque'!A:J,1,FALSE)),"",VLOOKUP(A646,'Cadastro-Estoque'!A:J,3,FALSE))</f>
        <v/>
      </c>
    </row>
    <row r="647" spans="5:8">
      <c r="E647" s="141" t="str">
        <f t="shared" si="10"/>
        <v/>
      </c>
      <c r="F647" s="141" t="str">
        <f>IF(ISBLANK(A647),"",IF(ISERROR(VLOOKUP(A647,'Cadastro-Estoque'!A:J,1,FALSE)),"Produto não cadastrado",VLOOKUP(A647,'Cadastro-Estoque'!A:J,4,FALSE)))</f>
        <v/>
      </c>
      <c r="G647" s="141" t="str">
        <f>IF(ISBLANK(A647),"",IF(ISERROR(VLOOKUP(A647,'Cadastro-Estoque'!A:J,1,FALSE)),"Produto não cadastrado",VLOOKUP(A647,'Cadastro-Estoque'!A:J,2,FALSE)))</f>
        <v/>
      </c>
      <c r="H647" s="141" t="str">
        <f>IF(ISERROR(VLOOKUP(A647,'Cadastro-Estoque'!A:J,1,FALSE)),"",VLOOKUP(A647,'Cadastro-Estoque'!A:J,3,FALSE))</f>
        <v/>
      </c>
    </row>
    <row r="648" spans="5:8">
      <c r="E648" s="141" t="str">
        <f t="shared" si="10"/>
        <v/>
      </c>
      <c r="F648" s="141" t="str">
        <f>IF(ISBLANK(A648),"",IF(ISERROR(VLOOKUP(A648,'Cadastro-Estoque'!A:J,1,FALSE)),"Produto não cadastrado",VLOOKUP(A648,'Cadastro-Estoque'!A:J,4,FALSE)))</f>
        <v/>
      </c>
      <c r="G648" s="141" t="str">
        <f>IF(ISBLANK(A648),"",IF(ISERROR(VLOOKUP(A648,'Cadastro-Estoque'!A:J,1,FALSE)),"Produto não cadastrado",VLOOKUP(A648,'Cadastro-Estoque'!A:J,2,FALSE)))</f>
        <v/>
      </c>
      <c r="H648" s="141" t="str">
        <f>IF(ISERROR(VLOOKUP(A648,'Cadastro-Estoque'!A:J,1,FALSE)),"",VLOOKUP(A648,'Cadastro-Estoque'!A:J,3,FALSE))</f>
        <v/>
      </c>
    </row>
    <row r="649" spans="5:8">
      <c r="E649" s="141" t="str">
        <f t="shared" si="10"/>
        <v/>
      </c>
      <c r="F649" s="141" t="str">
        <f>IF(ISBLANK(A649),"",IF(ISERROR(VLOOKUP(A649,'Cadastro-Estoque'!A:J,1,FALSE)),"Produto não cadastrado",VLOOKUP(A649,'Cadastro-Estoque'!A:J,4,FALSE)))</f>
        <v/>
      </c>
      <c r="G649" s="141" t="str">
        <f>IF(ISBLANK(A649),"",IF(ISERROR(VLOOKUP(A649,'Cadastro-Estoque'!A:J,1,FALSE)),"Produto não cadastrado",VLOOKUP(A649,'Cadastro-Estoque'!A:J,2,FALSE)))</f>
        <v/>
      </c>
      <c r="H649" s="141" t="str">
        <f>IF(ISERROR(VLOOKUP(A649,'Cadastro-Estoque'!A:J,1,FALSE)),"",VLOOKUP(A649,'Cadastro-Estoque'!A:J,3,FALSE))</f>
        <v/>
      </c>
    </row>
    <row r="650" spans="5:8">
      <c r="E650" s="141" t="str">
        <f t="shared" si="10"/>
        <v/>
      </c>
      <c r="F650" s="141" t="str">
        <f>IF(ISBLANK(A650),"",IF(ISERROR(VLOOKUP(A650,'Cadastro-Estoque'!A:J,1,FALSE)),"Produto não cadastrado",VLOOKUP(A650,'Cadastro-Estoque'!A:J,4,FALSE)))</f>
        <v/>
      </c>
      <c r="G650" s="141" t="str">
        <f>IF(ISBLANK(A650),"",IF(ISERROR(VLOOKUP(A650,'Cadastro-Estoque'!A:J,1,FALSE)),"Produto não cadastrado",VLOOKUP(A650,'Cadastro-Estoque'!A:J,2,FALSE)))</f>
        <v/>
      </c>
      <c r="H650" s="141" t="str">
        <f>IF(ISERROR(VLOOKUP(A650,'Cadastro-Estoque'!A:J,1,FALSE)),"",VLOOKUP(A650,'Cadastro-Estoque'!A:J,3,FALSE))</f>
        <v/>
      </c>
    </row>
    <row r="651" spans="5:8">
      <c r="E651" s="141" t="str">
        <f t="shared" si="10"/>
        <v/>
      </c>
      <c r="F651" s="141" t="str">
        <f>IF(ISBLANK(A651),"",IF(ISERROR(VLOOKUP(A651,'Cadastro-Estoque'!A:J,1,FALSE)),"Produto não cadastrado",VLOOKUP(A651,'Cadastro-Estoque'!A:J,4,FALSE)))</f>
        <v/>
      </c>
      <c r="G651" s="141" t="str">
        <f>IF(ISBLANK(A651),"",IF(ISERROR(VLOOKUP(A651,'Cadastro-Estoque'!A:J,1,FALSE)),"Produto não cadastrado",VLOOKUP(A651,'Cadastro-Estoque'!A:J,2,FALSE)))</f>
        <v/>
      </c>
      <c r="H651" s="141" t="str">
        <f>IF(ISERROR(VLOOKUP(A651,'Cadastro-Estoque'!A:J,1,FALSE)),"",VLOOKUP(A651,'Cadastro-Estoque'!A:J,3,FALSE))</f>
        <v/>
      </c>
    </row>
    <row r="652" spans="5:8">
      <c r="E652" s="141" t="str">
        <f t="shared" si="10"/>
        <v/>
      </c>
      <c r="F652" s="141" t="str">
        <f>IF(ISBLANK(A652),"",IF(ISERROR(VLOOKUP(A652,'Cadastro-Estoque'!A:J,1,FALSE)),"Produto não cadastrado",VLOOKUP(A652,'Cadastro-Estoque'!A:J,4,FALSE)))</f>
        <v/>
      </c>
      <c r="G652" s="141" t="str">
        <f>IF(ISBLANK(A652),"",IF(ISERROR(VLOOKUP(A652,'Cadastro-Estoque'!A:J,1,FALSE)),"Produto não cadastrado",VLOOKUP(A652,'Cadastro-Estoque'!A:J,2,FALSE)))</f>
        <v/>
      </c>
      <c r="H652" s="141" t="str">
        <f>IF(ISERROR(VLOOKUP(A652,'Cadastro-Estoque'!A:J,1,FALSE)),"",VLOOKUP(A652,'Cadastro-Estoque'!A:J,3,FALSE))</f>
        <v/>
      </c>
    </row>
    <row r="653" spans="5:8">
      <c r="E653" s="141" t="str">
        <f t="shared" si="10"/>
        <v/>
      </c>
      <c r="F653" s="141" t="str">
        <f>IF(ISBLANK(A653),"",IF(ISERROR(VLOOKUP(A653,'Cadastro-Estoque'!A:J,1,FALSE)),"Produto não cadastrado",VLOOKUP(A653,'Cadastro-Estoque'!A:J,4,FALSE)))</f>
        <v/>
      </c>
      <c r="G653" s="141" t="str">
        <f>IF(ISBLANK(A653),"",IF(ISERROR(VLOOKUP(A653,'Cadastro-Estoque'!A:J,1,FALSE)),"Produto não cadastrado",VLOOKUP(A653,'Cadastro-Estoque'!A:J,2,FALSE)))</f>
        <v/>
      </c>
      <c r="H653" s="141" t="str">
        <f>IF(ISERROR(VLOOKUP(A653,'Cadastro-Estoque'!A:J,1,FALSE)),"",VLOOKUP(A653,'Cadastro-Estoque'!A:J,3,FALSE))</f>
        <v/>
      </c>
    </row>
    <row r="654" spans="5:8">
      <c r="E654" s="141" t="str">
        <f t="shared" si="10"/>
        <v/>
      </c>
      <c r="F654" s="141" t="str">
        <f>IF(ISBLANK(A654),"",IF(ISERROR(VLOOKUP(A654,'Cadastro-Estoque'!A:J,1,FALSE)),"Produto não cadastrado",VLOOKUP(A654,'Cadastro-Estoque'!A:J,4,FALSE)))</f>
        <v/>
      </c>
      <c r="G654" s="141" t="str">
        <f>IF(ISBLANK(A654),"",IF(ISERROR(VLOOKUP(A654,'Cadastro-Estoque'!A:J,1,FALSE)),"Produto não cadastrado",VLOOKUP(A654,'Cadastro-Estoque'!A:J,2,FALSE)))</f>
        <v/>
      </c>
      <c r="H654" s="141" t="str">
        <f>IF(ISERROR(VLOOKUP(A654,'Cadastro-Estoque'!A:J,1,FALSE)),"",VLOOKUP(A654,'Cadastro-Estoque'!A:J,3,FALSE))</f>
        <v/>
      </c>
    </row>
    <row r="655" spans="5:8">
      <c r="E655" s="141" t="str">
        <f t="shared" si="10"/>
        <v/>
      </c>
      <c r="F655" s="141" t="str">
        <f>IF(ISBLANK(A655),"",IF(ISERROR(VLOOKUP(A655,'Cadastro-Estoque'!A:J,1,FALSE)),"Produto não cadastrado",VLOOKUP(A655,'Cadastro-Estoque'!A:J,4,FALSE)))</f>
        <v/>
      </c>
      <c r="G655" s="141" t="str">
        <f>IF(ISBLANK(A655),"",IF(ISERROR(VLOOKUP(A655,'Cadastro-Estoque'!A:J,1,FALSE)),"Produto não cadastrado",VLOOKUP(A655,'Cadastro-Estoque'!A:J,2,FALSE)))</f>
        <v/>
      </c>
      <c r="H655" s="141" t="str">
        <f>IF(ISERROR(VLOOKUP(A655,'Cadastro-Estoque'!A:J,1,FALSE)),"",VLOOKUP(A655,'Cadastro-Estoque'!A:J,3,FALSE))</f>
        <v/>
      </c>
    </row>
    <row r="656" spans="5:8">
      <c r="E656" s="141" t="str">
        <f t="shared" si="10"/>
        <v/>
      </c>
      <c r="F656" s="141" t="str">
        <f>IF(ISBLANK(A656),"",IF(ISERROR(VLOOKUP(A656,'Cadastro-Estoque'!A:J,1,FALSE)),"Produto não cadastrado",VLOOKUP(A656,'Cadastro-Estoque'!A:J,4,FALSE)))</f>
        <v/>
      </c>
      <c r="G656" s="141" t="str">
        <f>IF(ISBLANK(A656),"",IF(ISERROR(VLOOKUP(A656,'Cadastro-Estoque'!A:J,1,FALSE)),"Produto não cadastrado",VLOOKUP(A656,'Cadastro-Estoque'!A:J,2,FALSE)))</f>
        <v/>
      </c>
      <c r="H656" s="141" t="str">
        <f>IF(ISERROR(VLOOKUP(A656,'Cadastro-Estoque'!A:J,1,FALSE)),"",VLOOKUP(A656,'Cadastro-Estoque'!A:J,3,FALSE))</f>
        <v/>
      </c>
    </row>
    <row r="657" spans="5:8">
      <c r="E657" s="141" t="str">
        <f t="shared" si="10"/>
        <v/>
      </c>
      <c r="F657" s="141" t="str">
        <f>IF(ISBLANK(A657),"",IF(ISERROR(VLOOKUP(A657,'Cadastro-Estoque'!A:J,1,FALSE)),"Produto não cadastrado",VLOOKUP(A657,'Cadastro-Estoque'!A:J,4,FALSE)))</f>
        <v/>
      </c>
      <c r="G657" s="141" t="str">
        <f>IF(ISBLANK(A657),"",IF(ISERROR(VLOOKUP(A657,'Cadastro-Estoque'!A:J,1,FALSE)),"Produto não cadastrado",VLOOKUP(A657,'Cadastro-Estoque'!A:J,2,FALSE)))</f>
        <v/>
      </c>
      <c r="H657" s="141" t="str">
        <f>IF(ISERROR(VLOOKUP(A657,'Cadastro-Estoque'!A:J,1,FALSE)),"",VLOOKUP(A657,'Cadastro-Estoque'!A:J,3,FALSE))</f>
        <v/>
      </c>
    </row>
    <row r="658" spans="5:8">
      <c r="E658" s="141" t="str">
        <f t="shared" si="10"/>
        <v/>
      </c>
      <c r="F658" s="141" t="str">
        <f>IF(ISBLANK(A658),"",IF(ISERROR(VLOOKUP(A658,'Cadastro-Estoque'!A:J,1,FALSE)),"Produto não cadastrado",VLOOKUP(A658,'Cadastro-Estoque'!A:J,4,FALSE)))</f>
        <v/>
      </c>
      <c r="G658" s="141" t="str">
        <f>IF(ISBLANK(A658),"",IF(ISERROR(VLOOKUP(A658,'Cadastro-Estoque'!A:J,1,FALSE)),"Produto não cadastrado",VLOOKUP(A658,'Cadastro-Estoque'!A:J,2,FALSE)))</f>
        <v/>
      </c>
      <c r="H658" s="141" t="str">
        <f>IF(ISERROR(VLOOKUP(A658,'Cadastro-Estoque'!A:J,1,FALSE)),"",VLOOKUP(A658,'Cadastro-Estoque'!A:J,3,FALSE))</f>
        <v/>
      </c>
    </row>
    <row r="659" spans="5:8">
      <c r="E659" s="141" t="str">
        <f t="shared" si="10"/>
        <v/>
      </c>
      <c r="F659" s="141" t="str">
        <f>IF(ISBLANK(A659),"",IF(ISERROR(VLOOKUP(A659,'Cadastro-Estoque'!A:J,1,FALSE)),"Produto não cadastrado",VLOOKUP(A659,'Cadastro-Estoque'!A:J,4,FALSE)))</f>
        <v/>
      </c>
      <c r="G659" s="141" t="str">
        <f>IF(ISBLANK(A659),"",IF(ISERROR(VLOOKUP(A659,'Cadastro-Estoque'!A:J,1,FALSE)),"Produto não cadastrado",VLOOKUP(A659,'Cadastro-Estoque'!A:J,2,FALSE)))</f>
        <v/>
      </c>
      <c r="H659" s="141" t="str">
        <f>IF(ISERROR(VLOOKUP(A659,'Cadastro-Estoque'!A:J,1,FALSE)),"",VLOOKUP(A659,'Cadastro-Estoque'!A:J,3,FALSE))</f>
        <v/>
      </c>
    </row>
    <row r="660" spans="5:8">
      <c r="E660" s="141" t="str">
        <f t="shared" si="10"/>
        <v/>
      </c>
      <c r="F660" s="141" t="str">
        <f>IF(ISBLANK(A660),"",IF(ISERROR(VLOOKUP(A660,'Cadastro-Estoque'!A:J,1,FALSE)),"Produto não cadastrado",VLOOKUP(A660,'Cadastro-Estoque'!A:J,4,FALSE)))</f>
        <v/>
      </c>
      <c r="G660" s="141" t="str">
        <f>IF(ISBLANK(A660),"",IF(ISERROR(VLOOKUP(A660,'Cadastro-Estoque'!A:J,1,FALSE)),"Produto não cadastrado",VLOOKUP(A660,'Cadastro-Estoque'!A:J,2,FALSE)))</f>
        <v/>
      </c>
      <c r="H660" s="141" t="str">
        <f>IF(ISERROR(VLOOKUP(A660,'Cadastro-Estoque'!A:J,1,FALSE)),"",VLOOKUP(A660,'Cadastro-Estoque'!A:J,3,FALSE))</f>
        <v/>
      </c>
    </row>
    <row r="661" spans="5:8">
      <c r="E661" s="141" t="str">
        <f t="shared" si="10"/>
        <v/>
      </c>
      <c r="F661" s="141" t="str">
        <f>IF(ISBLANK(A661),"",IF(ISERROR(VLOOKUP(A661,'Cadastro-Estoque'!A:J,1,FALSE)),"Produto não cadastrado",VLOOKUP(A661,'Cadastro-Estoque'!A:J,4,FALSE)))</f>
        <v/>
      </c>
      <c r="G661" s="141" t="str">
        <f>IF(ISBLANK(A661),"",IF(ISERROR(VLOOKUP(A661,'Cadastro-Estoque'!A:J,1,FALSE)),"Produto não cadastrado",VLOOKUP(A661,'Cadastro-Estoque'!A:J,2,FALSE)))</f>
        <v/>
      </c>
      <c r="H661" s="141" t="str">
        <f>IF(ISERROR(VLOOKUP(A661,'Cadastro-Estoque'!A:J,1,FALSE)),"",VLOOKUP(A661,'Cadastro-Estoque'!A:J,3,FALSE))</f>
        <v/>
      </c>
    </row>
    <row r="662" spans="5:8">
      <c r="E662" s="141" t="str">
        <f t="shared" si="10"/>
        <v/>
      </c>
      <c r="F662" s="141" t="str">
        <f>IF(ISBLANK(A662),"",IF(ISERROR(VLOOKUP(A662,'Cadastro-Estoque'!A:J,1,FALSE)),"Produto não cadastrado",VLOOKUP(A662,'Cadastro-Estoque'!A:J,4,FALSE)))</f>
        <v/>
      </c>
      <c r="G662" s="141" t="str">
        <f>IF(ISBLANK(A662),"",IF(ISERROR(VLOOKUP(A662,'Cadastro-Estoque'!A:J,1,FALSE)),"Produto não cadastrado",VLOOKUP(A662,'Cadastro-Estoque'!A:J,2,FALSE)))</f>
        <v/>
      </c>
      <c r="H662" s="141" t="str">
        <f>IF(ISERROR(VLOOKUP(A662,'Cadastro-Estoque'!A:J,1,FALSE)),"",VLOOKUP(A662,'Cadastro-Estoque'!A:J,3,FALSE))</f>
        <v/>
      </c>
    </row>
    <row r="663" spans="5:8">
      <c r="E663" s="141" t="str">
        <f t="shared" si="10"/>
        <v/>
      </c>
      <c r="F663" s="141" t="str">
        <f>IF(ISBLANK(A663),"",IF(ISERROR(VLOOKUP(A663,'Cadastro-Estoque'!A:J,1,FALSE)),"Produto não cadastrado",VLOOKUP(A663,'Cadastro-Estoque'!A:J,4,FALSE)))</f>
        <v/>
      </c>
      <c r="G663" s="141" t="str">
        <f>IF(ISBLANK(A663),"",IF(ISERROR(VLOOKUP(A663,'Cadastro-Estoque'!A:J,1,FALSE)),"Produto não cadastrado",VLOOKUP(A663,'Cadastro-Estoque'!A:J,2,FALSE)))</f>
        <v/>
      </c>
      <c r="H663" s="141" t="str">
        <f>IF(ISERROR(VLOOKUP(A663,'Cadastro-Estoque'!A:J,1,FALSE)),"",VLOOKUP(A663,'Cadastro-Estoque'!A:J,3,FALSE))</f>
        <v/>
      </c>
    </row>
    <row r="664" spans="5:8">
      <c r="E664" s="141" t="str">
        <f t="shared" si="10"/>
        <v/>
      </c>
      <c r="F664" s="141" t="str">
        <f>IF(ISBLANK(A664),"",IF(ISERROR(VLOOKUP(A664,'Cadastro-Estoque'!A:J,1,FALSE)),"Produto não cadastrado",VLOOKUP(A664,'Cadastro-Estoque'!A:J,4,FALSE)))</f>
        <v/>
      </c>
      <c r="G664" s="141" t="str">
        <f>IF(ISBLANK(A664),"",IF(ISERROR(VLOOKUP(A664,'Cadastro-Estoque'!A:J,1,FALSE)),"Produto não cadastrado",VLOOKUP(A664,'Cadastro-Estoque'!A:J,2,FALSE)))</f>
        <v/>
      </c>
      <c r="H664" s="141" t="str">
        <f>IF(ISERROR(VLOOKUP(A664,'Cadastro-Estoque'!A:J,1,FALSE)),"",VLOOKUP(A664,'Cadastro-Estoque'!A:J,3,FALSE))</f>
        <v/>
      </c>
    </row>
    <row r="665" spans="5:8">
      <c r="E665" s="141" t="str">
        <f t="shared" si="10"/>
        <v/>
      </c>
      <c r="F665" s="141" t="str">
        <f>IF(ISBLANK(A665),"",IF(ISERROR(VLOOKUP(A665,'Cadastro-Estoque'!A:J,1,FALSE)),"Produto não cadastrado",VLOOKUP(A665,'Cadastro-Estoque'!A:J,4,FALSE)))</f>
        <v/>
      </c>
      <c r="G665" s="141" t="str">
        <f>IF(ISBLANK(A665),"",IF(ISERROR(VLOOKUP(A665,'Cadastro-Estoque'!A:J,1,FALSE)),"Produto não cadastrado",VLOOKUP(A665,'Cadastro-Estoque'!A:J,2,FALSE)))</f>
        <v/>
      </c>
      <c r="H665" s="141" t="str">
        <f>IF(ISERROR(VLOOKUP(A665,'Cadastro-Estoque'!A:J,1,FALSE)),"",VLOOKUP(A665,'Cadastro-Estoque'!A:J,3,FALSE))</f>
        <v/>
      </c>
    </row>
    <row r="666" spans="5:8">
      <c r="E666" s="141" t="str">
        <f t="shared" si="10"/>
        <v/>
      </c>
      <c r="F666" s="141" t="str">
        <f>IF(ISBLANK(A666),"",IF(ISERROR(VLOOKUP(A666,'Cadastro-Estoque'!A:J,1,FALSE)),"Produto não cadastrado",VLOOKUP(A666,'Cadastro-Estoque'!A:J,4,FALSE)))</f>
        <v/>
      </c>
      <c r="G666" s="141" t="str">
        <f>IF(ISBLANK(A666),"",IF(ISERROR(VLOOKUP(A666,'Cadastro-Estoque'!A:J,1,FALSE)),"Produto não cadastrado",VLOOKUP(A666,'Cadastro-Estoque'!A:J,2,FALSE)))</f>
        <v/>
      </c>
      <c r="H666" s="141" t="str">
        <f>IF(ISERROR(VLOOKUP(A666,'Cadastro-Estoque'!A:J,1,FALSE)),"",VLOOKUP(A666,'Cadastro-Estoque'!A:J,3,FALSE))</f>
        <v/>
      </c>
    </row>
    <row r="667" spans="5:8">
      <c r="E667" s="141" t="str">
        <f t="shared" si="10"/>
        <v/>
      </c>
      <c r="F667" s="141" t="str">
        <f>IF(ISBLANK(A667),"",IF(ISERROR(VLOOKUP(A667,'Cadastro-Estoque'!A:J,1,FALSE)),"Produto não cadastrado",VLOOKUP(A667,'Cadastro-Estoque'!A:J,4,FALSE)))</f>
        <v/>
      </c>
      <c r="G667" s="141" t="str">
        <f>IF(ISBLANK(A667),"",IF(ISERROR(VLOOKUP(A667,'Cadastro-Estoque'!A:J,1,FALSE)),"Produto não cadastrado",VLOOKUP(A667,'Cadastro-Estoque'!A:J,2,FALSE)))</f>
        <v/>
      </c>
      <c r="H667" s="141" t="str">
        <f>IF(ISERROR(VLOOKUP(A667,'Cadastro-Estoque'!A:J,1,FALSE)),"",VLOOKUP(A667,'Cadastro-Estoque'!A:J,3,FALSE))</f>
        <v/>
      </c>
    </row>
    <row r="668" spans="5:8">
      <c r="E668" s="141" t="str">
        <f t="shared" si="10"/>
        <v/>
      </c>
      <c r="F668" s="141" t="str">
        <f>IF(ISBLANK(A668),"",IF(ISERROR(VLOOKUP(A668,'Cadastro-Estoque'!A:J,1,FALSE)),"Produto não cadastrado",VLOOKUP(A668,'Cadastro-Estoque'!A:J,4,FALSE)))</f>
        <v/>
      </c>
      <c r="G668" s="141" t="str">
        <f>IF(ISBLANK(A668),"",IF(ISERROR(VLOOKUP(A668,'Cadastro-Estoque'!A:J,1,FALSE)),"Produto não cadastrado",VLOOKUP(A668,'Cadastro-Estoque'!A:J,2,FALSE)))</f>
        <v/>
      </c>
      <c r="H668" s="141" t="str">
        <f>IF(ISERROR(VLOOKUP(A668,'Cadastro-Estoque'!A:J,1,FALSE)),"",VLOOKUP(A668,'Cadastro-Estoque'!A:J,3,FALSE))</f>
        <v/>
      </c>
    </row>
    <row r="669" spans="5:8">
      <c r="E669" s="141" t="str">
        <f t="shared" si="10"/>
        <v/>
      </c>
      <c r="F669" s="141" t="str">
        <f>IF(ISBLANK(A669),"",IF(ISERROR(VLOOKUP(A669,'Cadastro-Estoque'!A:J,1,FALSE)),"Produto não cadastrado",VLOOKUP(A669,'Cadastro-Estoque'!A:J,4,FALSE)))</f>
        <v/>
      </c>
      <c r="G669" s="141" t="str">
        <f>IF(ISBLANK(A669),"",IF(ISERROR(VLOOKUP(A669,'Cadastro-Estoque'!A:J,1,FALSE)),"Produto não cadastrado",VLOOKUP(A669,'Cadastro-Estoque'!A:J,2,FALSE)))</f>
        <v/>
      </c>
      <c r="H669" s="141" t="str">
        <f>IF(ISERROR(VLOOKUP(A669,'Cadastro-Estoque'!A:J,1,FALSE)),"",VLOOKUP(A669,'Cadastro-Estoque'!A:J,3,FALSE))</f>
        <v/>
      </c>
    </row>
    <row r="670" spans="5:8">
      <c r="E670" s="141" t="str">
        <f t="shared" si="10"/>
        <v/>
      </c>
      <c r="F670" s="141" t="str">
        <f>IF(ISBLANK(A670),"",IF(ISERROR(VLOOKUP(A670,'Cadastro-Estoque'!A:J,1,FALSE)),"Produto não cadastrado",VLOOKUP(A670,'Cadastro-Estoque'!A:J,4,FALSE)))</f>
        <v/>
      </c>
      <c r="G670" s="141" t="str">
        <f>IF(ISBLANK(A670),"",IF(ISERROR(VLOOKUP(A670,'Cadastro-Estoque'!A:J,1,FALSE)),"Produto não cadastrado",VLOOKUP(A670,'Cadastro-Estoque'!A:J,2,FALSE)))</f>
        <v/>
      </c>
      <c r="H670" s="141" t="str">
        <f>IF(ISERROR(VLOOKUP(A670,'Cadastro-Estoque'!A:J,1,FALSE)),"",VLOOKUP(A670,'Cadastro-Estoque'!A:J,3,FALSE))</f>
        <v/>
      </c>
    </row>
    <row r="671" spans="5:8">
      <c r="E671" s="141" t="str">
        <f t="shared" si="10"/>
        <v/>
      </c>
      <c r="F671" s="141" t="str">
        <f>IF(ISBLANK(A671),"",IF(ISERROR(VLOOKUP(A671,'Cadastro-Estoque'!A:J,1,FALSE)),"Produto não cadastrado",VLOOKUP(A671,'Cadastro-Estoque'!A:J,4,FALSE)))</f>
        <v/>
      </c>
      <c r="G671" s="141" t="str">
        <f>IF(ISBLANK(A671),"",IF(ISERROR(VLOOKUP(A671,'Cadastro-Estoque'!A:J,1,FALSE)),"Produto não cadastrado",VLOOKUP(A671,'Cadastro-Estoque'!A:J,2,FALSE)))</f>
        <v/>
      </c>
      <c r="H671" s="141" t="str">
        <f>IF(ISERROR(VLOOKUP(A671,'Cadastro-Estoque'!A:J,1,FALSE)),"",VLOOKUP(A671,'Cadastro-Estoque'!A:J,3,FALSE))</f>
        <v/>
      </c>
    </row>
    <row r="672" spans="5:8">
      <c r="E672" s="141" t="str">
        <f t="shared" si="10"/>
        <v/>
      </c>
      <c r="F672" s="141" t="str">
        <f>IF(ISBLANK(A672),"",IF(ISERROR(VLOOKUP(A672,'Cadastro-Estoque'!A:J,1,FALSE)),"Produto não cadastrado",VLOOKUP(A672,'Cadastro-Estoque'!A:J,4,FALSE)))</f>
        <v/>
      </c>
      <c r="G672" s="141" t="str">
        <f>IF(ISBLANK(A672),"",IF(ISERROR(VLOOKUP(A672,'Cadastro-Estoque'!A:J,1,FALSE)),"Produto não cadastrado",VLOOKUP(A672,'Cadastro-Estoque'!A:J,2,FALSE)))</f>
        <v/>
      </c>
      <c r="H672" s="141" t="str">
        <f>IF(ISERROR(VLOOKUP(A672,'Cadastro-Estoque'!A:J,1,FALSE)),"",VLOOKUP(A672,'Cadastro-Estoque'!A:J,3,FALSE))</f>
        <v/>
      </c>
    </row>
    <row r="673" spans="5:8">
      <c r="E673" s="141" t="str">
        <f t="shared" si="10"/>
        <v/>
      </c>
      <c r="F673" s="141" t="str">
        <f>IF(ISBLANK(A673),"",IF(ISERROR(VLOOKUP(A673,'Cadastro-Estoque'!A:J,1,FALSE)),"Produto não cadastrado",VLOOKUP(A673,'Cadastro-Estoque'!A:J,4,FALSE)))</f>
        <v/>
      </c>
      <c r="G673" s="141" t="str">
        <f>IF(ISBLANK(A673),"",IF(ISERROR(VLOOKUP(A673,'Cadastro-Estoque'!A:J,1,FALSE)),"Produto não cadastrado",VLOOKUP(A673,'Cadastro-Estoque'!A:J,2,FALSE)))</f>
        <v/>
      </c>
      <c r="H673" s="141" t="str">
        <f>IF(ISERROR(VLOOKUP(A673,'Cadastro-Estoque'!A:J,1,FALSE)),"",VLOOKUP(A673,'Cadastro-Estoque'!A:J,3,FALSE))</f>
        <v/>
      </c>
    </row>
    <row r="674" spans="5:8">
      <c r="E674" s="141" t="str">
        <f t="shared" si="10"/>
        <v/>
      </c>
      <c r="F674" s="141" t="str">
        <f>IF(ISBLANK(A674),"",IF(ISERROR(VLOOKUP(A674,'Cadastro-Estoque'!A:J,1,FALSE)),"Produto não cadastrado",VLOOKUP(A674,'Cadastro-Estoque'!A:J,4,FALSE)))</f>
        <v/>
      </c>
      <c r="G674" s="141" t="str">
        <f>IF(ISBLANK(A674),"",IF(ISERROR(VLOOKUP(A674,'Cadastro-Estoque'!A:J,1,FALSE)),"Produto não cadastrado",VLOOKUP(A674,'Cadastro-Estoque'!A:J,2,FALSE)))</f>
        <v/>
      </c>
      <c r="H674" s="141" t="str">
        <f>IF(ISERROR(VLOOKUP(A674,'Cadastro-Estoque'!A:J,1,FALSE)),"",VLOOKUP(A674,'Cadastro-Estoque'!A:J,3,FALSE))</f>
        <v/>
      </c>
    </row>
    <row r="675" spans="5:8">
      <c r="E675" s="141" t="str">
        <f t="shared" si="10"/>
        <v/>
      </c>
      <c r="F675" s="141" t="str">
        <f>IF(ISBLANK(A675),"",IF(ISERROR(VLOOKUP(A675,'Cadastro-Estoque'!A:J,1,FALSE)),"Produto não cadastrado",VLOOKUP(A675,'Cadastro-Estoque'!A:J,4,FALSE)))</f>
        <v/>
      </c>
      <c r="G675" s="141" t="str">
        <f>IF(ISBLANK(A675),"",IF(ISERROR(VLOOKUP(A675,'Cadastro-Estoque'!A:J,1,FALSE)),"Produto não cadastrado",VLOOKUP(A675,'Cadastro-Estoque'!A:J,2,FALSE)))</f>
        <v/>
      </c>
      <c r="H675" s="141" t="str">
        <f>IF(ISERROR(VLOOKUP(A675,'Cadastro-Estoque'!A:J,1,FALSE)),"",VLOOKUP(A675,'Cadastro-Estoque'!A:J,3,FALSE))</f>
        <v/>
      </c>
    </row>
    <row r="676" spans="5:8">
      <c r="E676" s="141" t="str">
        <f t="shared" si="10"/>
        <v/>
      </c>
      <c r="F676" s="141" t="str">
        <f>IF(ISBLANK(A676),"",IF(ISERROR(VLOOKUP(A676,'Cadastro-Estoque'!A:J,1,FALSE)),"Produto não cadastrado",VLOOKUP(A676,'Cadastro-Estoque'!A:J,4,FALSE)))</f>
        <v/>
      </c>
      <c r="G676" s="141" t="str">
        <f>IF(ISBLANK(A676),"",IF(ISERROR(VLOOKUP(A676,'Cadastro-Estoque'!A:J,1,FALSE)),"Produto não cadastrado",VLOOKUP(A676,'Cadastro-Estoque'!A:J,2,FALSE)))</f>
        <v/>
      </c>
      <c r="H676" s="141" t="str">
        <f>IF(ISERROR(VLOOKUP(A676,'Cadastro-Estoque'!A:J,1,FALSE)),"",VLOOKUP(A676,'Cadastro-Estoque'!A:J,3,FALSE))</f>
        <v/>
      </c>
    </row>
    <row r="677" spans="5:8">
      <c r="E677" s="141" t="str">
        <f t="shared" si="10"/>
        <v/>
      </c>
      <c r="F677" s="141" t="str">
        <f>IF(ISBLANK(A677),"",IF(ISERROR(VLOOKUP(A677,'Cadastro-Estoque'!A:J,1,FALSE)),"Produto não cadastrado",VLOOKUP(A677,'Cadastro-Estoque'!A:J,4,FALSE)))</f>
        <v/>
      </c>
      <c r="G677" s="141" t="str">
        <f>IF(ISBLANK(A677),"",IF(ISERROR(VLOOKUP(A677,'Cadastro-Estoque'!A:J,1,FALSE)),"Produto não cadastrado",VLOOKUP(A677,'Cadastro-Estoque'!A:J,2,FALSE)))</f>
        <v/>
      </c>
      <c r="H677" s="141" t="str">
        <f>IF(ISERROR(VLOOKUP(A677,'Cadastro-Estoque'!A:J,1,FALSE)),"",VLOOKUP(A677,'Cadastro-Estoque'!A:J,3,FALSE))</f>
        <v/>
      </c>
    </row>
    <row r="678" spans="5:8">
      <c r="E678" s="141" t="str">
        <f t="shared" si="10"/>
        <v/>
      </c>
      <c r="F678" s="141" t="str">
        <f>IF(ISBLANK(A678),"",IF(ISERROR(VLOOKUP(A678,'Cadastro-Estoque'!A:J,1,FALSE)),"Produto não cadastrado",VLOOKUP(A678,'Cadastro-Estoque'!A:J,4,FALSE)))</f>
        <v/>
      </c>
      <c r="G678" s="141" t="str">
        <f>IF(ISBLANK(A678),"",IF(ISERROR(VLOOKUP(A678,'Cadastro-Estoque'!A:J,1,FALSE)),"Produto não cadastrado",VLOOKUP(A678,'Cadastro-Estoque'!A:J,2,FALSE)))</f>
        <v/>
      </c>
      <c r="H678" s="141" t="str">
        <f>IF(ISERROR(VLOOKUP(A678,'Cadastro-Estoque'!A:J,1,FALSE)),"",VLOOKUP(A678,'Cadastro-Estoque'!A:J,3,FALSE))</f>
        <v/>
      </c>
    </row>
    <row r="679" spans="5:8">
      <c r="E679" s="141" t="str">
        <f t="shared" si="10"/>
        <v/>
      </c>
      <c r="F679" s="141" t="str">
        <f>IF(ISBLANK(A679),"",IF(ISERROR(VLOOKUP(A679,'Cadastro-Estoque'!A:J,1,FALSE)),"Produto não cadastrado",VLOOKUP(A679,'Cadastro-Estoque'!A:J,4,FALSE)))</f>
        <v/>
      </c>
      <c r="G679" s="141" t="str">
        <f>IF(ISBLANK(A679),"",IF(ISERROR(VLOOKUP(A679,'Cadastro-Estoque'!A:J,1,FALSE)),"Produto não cadastrado",VLOOKUP(A679,'Cadastro-Estoque'!A:J,2,FALSE)))</f>
        <v/>
      </c>
      <c r="H679" s="141" t="str">
        <f>IF(ISERROR(VLOOKUP(A679,'Cadastro-Estoque'!A:J,1,FALSE)),"",VLOOKUP(A679,'Cadastro-Estoque'!A:J,3,FALSE))</f>
        <v/>
      </c>
    </row>
    <row r="680" spans="5:8">
      <c r="E680" s="141" t="str">
        <f t="shared" si="10"/>
        <v/>
      </c>
      <c r="F680" s="141" t="str">
        <f>IF(ISBLANK(A680),"",IF(ISERROR(VLOOKUP(A680,'Cadastro-Estoque'!A:J,1,FALSE)),"Produto não cadastrado",VLOOKUP(A680,'Cadastro-Estoque'!A:J,4,FALSE)))</f>
        <v/>
      </c>
      <c r="G680" s="141" t="str">
        <f>IF(ISBLANK(A680),"",IF(ISERROR(VLOOKUP(A680,'Cadastro-Estoque'!A:J,1,FALSE)),"Produto não cadastrado",VLOOKUP(A680,'Cadastro-Estoque'!A:J,2,FALSE)))</f>
        <v/>
      </c>
      <c r="H680" s="141" t="str">
        <f>IF(ISERROR(VLOOKUP(A680,'Cadastro-Estoque'!A:J,1,FALSE)),"",VLOOKUP(A680,'Cadastro-Estoque'!A:J,3,FALSE))</f>
        <v/>
      </c>
    </row>
    <row r="681" spans="5:8">
      <c r="E681" s="141" t="str">
        <f t="shared" si="10"/>
        <v/>
      </c>
      <c r="F681" s="141" t="str">
        <f>IF(ISBLANK(A681),"",IF(ISERROR(VLOOKUP(A681,'Cadastro-Estoque'!A:J,1,FALSE)),"Produto não cadastrado",VLOOKUP(A681,'Cadastro-Estoque'!A:J,4,FALSE)))</f>
        <v/>
      </c>
      <c r="G681" s="141" t="str">
        <f>IF(ISBLANK(A681),"",IF(ISERROR(VLOOKUP(A681,'Cadastro-Estoque'!A:J,1,FALSE)),"Produto não cadastrado",VLOOKUP(A681,'Cadastro-Estoque'!A:J,2,FALSE)))</f>
        <v/>
      </c>
      <c r="H681" s="141" t="str">
        <f>IF(ISERROR(VLOOKUP(A681,'Cadastro-Estoque'!A:J,1,FALSE)),"",VLOOKUP(A681,'Cadastro-Estoque'!A:J,3,FALSE))</f>
        <v/>
      </c>
    </row>
    <row r="682" spans="5:8">
      <c r="E682" s="141" t="str">
        <f t="shared" si="10"/>
        <v/>
      </c>
      <c r="F682" s="141" t="str">
        <f>IF(ISBLANK(A682),"",IF(ISERROR(VLOOKUP(A682,'Cadastro-Estoque'!A:J,1,FALSE)),"Produto não cadastrado",VLOOKUP(A682,'Cadastro-Estoque'!A:J,4,FALSE)))</f>
        <v/>
      </c>
      <c r="G682" s="141" t="str">
        <f>IF(ISBLANK(A682),"",IF(ISERROR(VLOOKUP(A682,'Cadastro-Estoque'!A:J,1,FALSE)),"Produto não cadastrado",VLOOKUP(A682,'Cadastro-Estoque'!A:J,2,FALSE)))</f>
        <v/>
      </c>
      <c r="H682" s="141" t="str">
        <f>IF(ISERROR(VLOOKUP(A682,'Cadastro-Estoque'!A:J,1,FALSE)),"",VLOOKUP(A682,'Cadastro-Estoque'!A:J,3,FALSE))</f>
        <v/>
      </c>
    </row>
    <row r="683" spans="5:8">
      <c r="E683" s="141" t="str">
        <f t="shared" si="10"/>
        <v/>
      </c>
      <c r="F683" s="141" t="str">
        <f>IF(ISBLANK(A683),"",IF(ISERROR(VLOOKUP(A683,'Cadastro-Estoque'!A:J,1,FALSE)),"Produto não cadastrado",VLOOKUP(A683,'Cadastro-Estoque'!A:J,4,FALSE)))</f>
        <v/>
      </c>
      <c r="G683" s="141" t="str">
        <f>IF(ISBLANK(A683),"",IF(ISERROR(VLOOKUP(A683,'Cadastro-Estoque'!A:J,1,FALSE)),"Produto não cadastrado",VLOOKUP(A683,'Cadastro-Estoque'!A:J,2,FALSE)))</f>
        <v/>
      </c>
      <c r="H683" s="141" t="str">
        <f>IF(ISERROR(VLOOKUP(A683,'Cadastro-Estoque'!A:J,1,FALSE)),"",VLOOKUP(A683,'Cadastro-Estoque'!A:J,3,FALSE))</f>
        <v/>
      </c>
    </row>
    <row r="684" spans="5:8">
      <c r="E684" s="141" t="str">
        <f t="shared" si="10"/>
        <v/>
      </c>
      <c r="F684" s="141" t="str">
        <f>IF(ISBLANK(A684),"",IF(ISERROR(VLOOKUP(A684,'Cadastro-Estoque'!A:J,1,FALSE)),"Produto não cadastrado",VLOOKUP(A684,'Cadastro-Estoque'!A:J,4,FALSE)))</f>
        <v/>
      </c>
      <c r="G684" s="141" t="str">
        <f>IF(ISBLANK(A684),"",IF(ISERROR(VLOOKUP(A684,'Cadastro-Estoque'!A:J,1,FALSE)),"Produto não cadastrado",VLOOKUP(A684,'Cadastro-Estoque'!A:J,2,FALSE)))</f>
        <v/>
      </c>
      <c r="H684" s="141" t="str">
        <f>IF(ISERROR(VLOOKUP(A684,'Cadastro-Estoque'!A:J,1,FALSE)),"",VLOOKUP(A684,'Cadastro-Estoque'!A:J,3,FALSE))</f>
        <v/>
      </c>
    </row>
    <row r="685" spans="5:8">
      <c r="E685" s="141" t="str">
        <f t="shared" si="10"/>
        <v/>
      </c>
      <c r="F685" s="141" t="str">
        <f>IF(ISBLANK(A685),"",IF(ISERROR(VLOOKUP(A685,'Cadastro-Estoque'!A:J,1,FALSE)),"Produto não cadastrado",VLOOKUP(A685,'Cadastro-Estoque'!A:J,4,FALSE)))</f>
        <v/>
      </c>
      <c r="G685" s="141" t="str">
        <f>IF(ISBLANK(A685),"",IF(ISERROR(VLOOKUP(A685,'Cadastro-Estoque'!A:J,1,FALSE)),"Produto não cadastrado",VLOOKUP(A685,'Cadastro-Estoque'!A:J,2,FALSE)))</f>
        <v/>
      </c>
      <c r="H685" s="141" t="str">
        <f>IF(ISERROR(VLOOKUP(A685,'Cadastro-Estoque'!A:J,1,FALSE)),"",VLOOKUP(A685,'Cadastro-Estoque'!A:J,3,FALSE))</f>
        <v/>
      </c>
    </row>
    <row r="686" spans="5:8">
      <c r="E686" s="141" t="str">
        <f t="shared" si="10"/>
        <v/>
      </c>
      <c r="F686" s="141" t="str">
        <f>IF(ISBLANK(A686),"",IF(ISERROR(VLOOKUP(A686,'Cadastro-Estoque'!A:J,1,FALSE)),"Produto não cadastrado",VLOOKUP(A686,'Cadastro-Estoque'!A:J,4,FALSE)))</f>
        <v/>
      </c>
      <c r="G686" s="141" t="str">
        <f>IF(ISBLANK(A686),"",IF(ISERROR(VLOOKUP(A686,'Cadastro-Estoque'!A:J,1,FALSE)),"Produto não cadastrado",VLOOKUP(A686,'Cadastro-Estoque'!A:J,2,FALSE)))</f>
        <v/>
      </c>
      <c r="H686" s="141" t="str">
        <f>IF(ISERROR(VLOOKUP(A686,'Cadastro-Estoque'!A:J,1,FALSE)),"",VLOOKUP(A686,'Cadastro-Estoque'!A:J,3,FALSE))</f>
        <v/>
      </c>
    </row>
    <row r="687" spans="5:8">
      <c r="E687" s="141" t="str">
        <f t="shared" si="10"/>
        <v/>
      </c>
      <c r="F687" s="141" t="str">
        <f>IF(ISBLANK(A687),"",IF(ISERROR(VLOOKUP(A687,'Cadastro-Estoque'!A:J,1,FALSE)),"Produto não cadastrado",VLOOKUP(A687,'Cadastro-Estoque'!A:J,4,FALSE)))</f>
        <v/>
      </c>
      <c r="G687" s="141" t="str">
        <f>IF(ISBLANK(A687),"",IF(ISERROR(VLOOKUP(A687,'Cadastro-Estoque'!A:J,1,FALSE)),"Produto não cadastrado",VLOOKUP(A687,'Cadastro-Estoque'!A:J,2,FALSE)))</f>
        <v/>
      </c>
      <c r="H687" s="141" t="str">
        <f>IF(ISERROR(VLOOKUP(A687,'Cadastro-Estoque'!A:J,1,FALSE)),"",VLOOKUP(A687,'Cadastro-Estoque'!A:J,3,FALSE))</f>
        <v/>
      </c>
    </row>
    <row r="688" spans="5:8">
      <c r="E688" s="141" t="str">
        <f t="shared" si="10"/>
        <v/>
      </c>
      <c r="F688" s="141" t="str">
        <f>IF(ISBLANK(A688),"",IF(ISERROR(VLOOKUP(A688,'Cadastro-Estoque'!A:J,1,FALSE)),"Produto não cadastrado",VLOOKUP(A688,'Cadastro-Estoque'!A:J,4,FALSE)))</f>
        <v/>
      </c>
      <c r="G688" s="141" t="str">
        <f>IF(ISBLANK(A688),"",IF(ISERROR(VLOOKUP(A688,'Cadastro-Estoque'!A:J,1,FALSE)),"Produto não cadastrado",VLOOKUP(A688,'Cadastro-Estoque'!A:J,2,FALSE)))</f>
        <v/>
      </c>
      <c r="H688" s="141" t="str">
        <f>IF(ISERROR(VLOOKUP(A688,'Cadastro-Estoque'!A:J,1,FALSE)),"",VLOOKUP(A688,'Cadastro-Estoque'!A:J,3,FALSE))</f>
        <v/>
      </c>
    </row>
    <row r="689" spans="5:8">
      <c r="E689" s="141" t="str">
        <f t="shared" si="10"/>
        <v/>
      </c>
      <c r="F689" s="141" t="str">
        <f>IF(ISBLANK(A689),"",IF(ISERROR(VLOOKUP(A689,'Cadastro-Estoque'!A:J,1,FALSE)),"Produto não cadastrado",VLOOKUP(A689,'Cadastro-Estoque'!A:J,4,FALSE)))</f>
        <v/>
      </c>
      <c r="G689" s="141" t="str">
        <f>IF(ISBLANK(A689),"",IF(ISERROR(VLOOKUP(A689,'Cadastro-Estoque'!A:J,1,FALSE)),"Produto não cadastrado",VLOOKUP(A689,'Cadastro-Estoque'!A:J,2,FALSE)))</f>
        <v/>
      </c>
      <c r="H689" s="141" t="str">
        <f>IF(ISERROR(VLOOKUP(A689,'Cadastro-Estoque'!A:J,1,FALSE)),"",VLOOKUP(A689,'Cadastro-Estoque'!A:J,3,FALSE))</f>
        <v/>
      </c>
    </row>
    <row r="690" spans="5:8">
      <c r="E690" s="141" t="str">
        <f t="shared" si="10"/>
        <v/>
      </c>
      <c r="F690" s="141" t="str">
        <f>IF(ISBLANK(A690),"",IF(ISERROR(VLOOKUP(A690,'Cadastro-Estoque'!A:J,1,FALSE)),"Produto não cadastrado",VLOOKUP(A690,'Cadastro-Estoque'!A:J,4,FALSE)))</f>
        <v/>
      </c>
      <c r="G690" s="141" t="str">
        <f>IF(ISBLANK(A690),"",IF(ISERROR(VLOOKUP(A690,'Cadastro-Estoque'!A:J,1,FALSE)),"Produto não cadastrado",VLOOKUP(A690,'Cadastro-Estoque'!A:J,2,FALSE)))</f>
        <v/>
      </c>
      <c r="H690" s="141" t="str">
        <f>IF(ISERROR(VLOOKUP(A690,'Cadastro-Estoque'!A:J,1,FALSE)),"",VLOOKUP(A690,'Cadastro-Estoque'!A:J,3,FALSE))</f>
        <v/>
      </c>
    </row>
    <row r="691" spans="5:8">
      <c r="E691" s="141" t="str">
        <f t="shared" si="10"/>
        <v/>
      </c>
      <c r="F691" s="141" t="str">
        <f>IF(ISBLANK(A691),"",IF(ISERROR(VLOOKUP(A691,'Cadastro-Estoque'!A:J,1,FALSE)),"Produto não cadastrado",VLOOKUP(A691,'Cadastro-Estoque'!A:J,4,FALSE)))</f>
        <v/>
      </c>
      <c r="G691" s="141" t="str">
        <f>IF(ISBLANK(A691),"",IF(ISERROR(VLOOKUP(A691,'Cadastro-Estoque'!A:J,1,FALSE)),"Produto não cadastrado",VLOOKUP(A691,'Cadastro-Estoque'!A:J,2,FALSE)))</f>
        <v/>
      </c>
      <c r="H691" s="141" t="str">
        <f>IF(ISERROR(VLOOKUP(A691,'Cadastro-Estoque'!A:J,1,FALSE)),"",VLOOKUP(A691,'Cadastro-Estoque'!A:J,3,FALSE))</f>
        <v/>
      </c>
    </row>
    <row r="692" spans="5:8">
      <c r="E692" s="141" t="str">
        <f t="shared" si="10"/>
        <v/>
      </c>
      <c r="F692" s="141" t="str">
        <f>IF(ISBLANK(A692),"",IF(ISERROR(VLOOKUP(A692,'Cadastro-Estoque'!A:J,1,FALSE)),"Produto não cadastrado",VLOOKUP(A692,'Cadastro-Estoque'!A:J,4,FALSE)))</f>
        <v/>
      </c>
      <c r="G692" s="141" t="str">
        <f>IF(ISBLANK(A692),"",IF(ISERROR(VLOOKUP(A692,'Cadastro-Estoque'!A:J,1,FALSE)),"Produto não cadastrado",VLOOKUP(A692,'Cadastro-Estoque'!A:J,2,FALSE)))</f>
        <v/>
      </c>
      <c r="H692" s="141" t="str">
        <f>IF(ISERROR(VLOOKUP(A692,'Cadastro-Estoque'!A:J,1,FALSE)),"",VLOOKUP(A692,'Cadastro-Estoque'!A:J,3,FALSE))</f>
        <v/>
      </c>
    </row>
    <row r="693" spans="5:8">
      <c r="E693" s="141" t="str">
        <f t="shared" si="10"/>
        <v/>
      </c>
      <c r="F693" s="141" t="str">
        <f>IF(ISBLANK(A693),"",IF(ISERROR(VLOOKUP(A693,'Cadastro-Estoque'!A:J,1,FALSE)),"Produto não cadastrado",VLOOKUP(A693,'Cadastro-Estoque'!A:J,4,FALSE)))</f>
        <v/>
      </c>
      <c r="G693" s="141" t="str">
        <f>IF(ISBLANK(A693),"",IF(ISERROR(VLOOKUP(A693,'Cadastro-Estoque'!A:J,1,FALSE)),"Produto não cadastrado",VLOOKUP(A693,'Cadastro-Estoque'!A:J,2,FALSE)))</f>
        <v/>
      </c>
      <c r="H693" s="141" t="str">
        <f>IF(ISERROR(VLOOKUP(A693,'Cadastro-Estoque'!A:J,1,FALSE)),"",VLOOKUP(A693,'Cadastro-Estoque'!A:J,3,FALSE))</f>
        <v/>
      </c>
    </row>
    <row r="694" spans="5:8">
      <c r="E694" s="141" t="str">
        <f t="shared" si="10"/>
        <v/>
      </c>
      <c r="F694" s="141" t="str">
        <f>IF(ISBLANK(A694),"",IF(ISERROR(VLOOKUP(A694,'Cadastro-Estoque'!A:J,1,FALSE)),"Produto não cadastrado",VLOOKUP(A694,'Cadastro-Estoque'!A:J,4,FALSE)))</f>
        <v/>
      </c>
      <c r="G694" s="141" t="str">
        <f>IF(ISBLANK(A694),"",IF(ISERROR(VLOOKUP(A694,'Cadastro-Estoque'!A:J,1,FALSE)),"Produto não cadastrado",VLOOKUP(A694,'Cadastro-Estoque'!A:J,2,FALSE)))</f>
        <v/>
      </c>
      <c r="H694" s="141" t="str">
        <f>IF(ISERROR(VLOOKUP(A694,'Cadastro-Estoque'!A:J,1,FALSE)),"",VLOOKUP(A694,'Cadastro-Estoque'!A:J,3,FALSE))</f>
        <v/>
      </c>
    </row>
    <row r="695" spans="5:8">
      <c r="E695" s="141" t="str">
        <f t="shared" si="10"/>
        <v/>
      </c>
      <c r="F695" s="141" t="str">
        <f>IF(ISBLANK(A695),"",IF(ISERROR(VLOOKUP(A695,'Cadastro-Estoque'!A:J,1,FALSE)),"Produto não cadastrado",VLOOKUP(A695,'Cadastro-Estoque'!A:J,4,FALSE)))</f>
        <v/>
      </c>
      <c r="G695" s="141" t="str">
        <f>IF(ISBLANK(A695),"",IF(ISERROR(VLOOKUP(A695,'Cadastro-Estoque'!A:J,1,FALSE)),"Produto não cadastrado",VLOOKUP(A695,'Cadastro-Estoque'!A:J,2,FALSE)))</f>
        <v/>
      </c>
      <c r="H695" s="141" t="str">
        <f>IF(ISERROR(VLOOKUP(A695,'Cadastro-Estoque'!A:J,1,FALSE)),"",VLOOKUP(A695,'Cadastro-Estoque'!A:J,3,FALSE))</f>
        <v/>
      </c>
    </row>
    <row r="696" spans="5:8">
      <c r="E696" s="141" t="str">
        <f t="shared" si="10"/>
        <v/>
      </c>
      <c r="F696" s="141" t="str">
        <f>IF(ISBLANK(A696),"",IF(ISERROR(VLOOKUP(A696,'Cadastro-Estoque'!A:J,1,FALSE)),"Produto não cadastrado",VLOOKUP(A696,'Cadastro-Estoque'!A:J,4,FALSE)))</f>
        <v/>
      </c>
      <c r="G696" s="141" t="str">
        <f>IF(ISBLANK(A696),"",IF(ISERROR(VLOOKUP(A696,'Cadastro-Estoque'!A:J,1,FALSE)),"Produto não cadastrado",VLOOKUP(A696,'Cadastro-Estoque'!A:J,2,FALSE)))</f>
        <v/>
      </c>
      <c r="H696" s="141" t="str">
        <f>IF(ISERROR(VLOOKUP(A696,'Cadastro-Estoque'!A:J,1,FALSE)),"",VLOOKUP(A696,'Cadastro-Estoque'!A:J,3,FALSE))</f>
        <v/>
      </c>
    </row>
    <row r="697" spans="5:8">
      <c r="E697" s="141" t="str">
        <f t="shared" si="10"/>
        <v/>
      </c>
      <c r="F697" s="141" t="str">
        <f>IF(ISBLANK(A697),"",IF(ISERROR(VLOOKUP(A697,'Cadastro-Estoque'!A:J,1,FALSE)),"Produto não cadastrado",VLOOKUP(A697,'Cadastro-Estoque'!A:J,4,FALSE)))</f>
        <v/>
      </c>
      <c r="G697" s="141" t="str">
        <f>IF(ISBLANK(A697),"",IF(ISERROR(VLOOKUP(A697,'Cadastro-Estoque'!A:J,1,FALSE)),"Produto não cadastrado",VLOOKUP(A697,'Cadastro-Estoque'!A:J,2,FALSE)))</f>
        <v/>
      </c>
      <c r="H697" s="141" t="str">
        <f>IF(ISERROR(VLOOKUP(A697,'Cadastro-Estoque'!A:J,1,FALSE)),"",VLOOKUP(A697,'Cadastro-Estoque'!A:J,3,FALSE))</f>
        <v/>
      </c>
    </row>
    <row r="698" spans="5:8">
      <c r="E698" s="141" t="str">
        <f t="shared" si="10"/>
        <v/>
      </c>
      <c r="F698" s="141" t="str">
        <f>IF(ISBLANK(A698),"",IF(ISERROR(VLOOKUP(A698,'Cadastro-Estoque'!A:J,1,FALSE)),"Produto não cadastrado",VLOOKUP(A698,'Cadastro-Estoque'!A:J,4,FALSE)))</f>
        <v/>
      </c>
      <c r="G698" s="141" t="str">
        <f>IF(ISBLANK(A698),"",IF(ISERROR(VLOOKUP(A698,'Cadastro-Estoque'!A:J,1,FALSE)),"Produto não cadastrado",VLOOKUP(A698,'Cadastro-Estoque'!A:J,2,FALSE)))</f>
        <v/>
      </c>
      <c r="H698" s="141" t="str">
        <f>IF(ISERROR(VLOOKUP(A698,'Cadastro-Estoque'!A:J,1,FALSE)),"",VLOOKUP(A698,'Cadastro-Estoque'!A:J,3,FALSE))</f>
        <v/>
      </c>
    </row>
    <row r="699" spans="5:8">
      <c r="E699" s="141" t="str">
        <f t="shared" si="10"/>
        <v/>
      </c>
      <c r="F699" s="141" t="str">
        <f>IF(ISBLANK(A699),"",IF(ISERROR(VLOOKUP(A699,'Cadastro-Estoque'!A:J,1,FALSE)),"Produto não cadastrado",VLOOKUP(A699,'Cadastro-Estoque'!A:J,4,FALSE)))</f>
        <v/>
      </c>
      <c r="G699" s="141" t="str">
        <f>IF(ISBLANK(A699),"",IF(ISERROR(VLOOKUP(A699,'Cadastro-Estoque'!A:J,1,FALSE)),"Produto não cadastrado",VLOOKUP(A699,'Cadastro-Estoque'!A:J,2,FALSE)))</f>
        <v/>
      </c>
      <c r="H699" s="141" t="str">
        <f>IF(ISERROR(VLOOKUP(A699,'Cadastro-Estoque'!A:J,1,FALSE)),"",VLOOKUP(A699,'Cadastro-Estoque'!A:J,3,FALSE))</f>
        <v/>
      </c>
    </row>
    <row r="700" spans="5:8">
      <c r="E700" s="141" t="str">
        <f t="shared" si="10"/>
        <v/>
      </c>
      <c r="F700" s="141" t="str">
        <f>IF(ISBLANK(A700),"",IF(ISERROR(VLOOKUP(A700,'Cadastro-Estoque'!A:J,1,FALSE)),"Produto não cadastrado",VLOOKUP(A700,'Cadastro-Estoque'!A:J,4,FALSE)))</f>
        <v/>
      </c>
      <c r="G700" s="141" t="str">
        <f>IF(ISBLANK(A700),"",IF(ISERROR(VLOOKUP(A700,'Cadastro-Estoque'!A:J,1,FALSE)),"Produto não cadastrado",VLOOKUP(A700,'Cadastro-Estoque'!A:J,2,FALSE)))</f>
        <v/>
      </c>
      <c r="H700" s="141" t="str">
        <f>IF(ISERROR(VLOOKUP(A700,'Cadastro-Estoque'!A:J,1,FALSE)),"",VLOOKUP(A700,'Cadastro-Estoque'!A:J,3,FALSE))</f>
        <v/>
      </c>
    </row>
    <row r="701" spans="5:8">
      <c r="E701" s="141" t="str">
        <f t="shared" si="10"/>
        <v/>
      </c>
      <c r="F701" s="141" t="str">
        <f>IF(ISBLANK(A701),"",IF(ISERROR(VLOOKUP(A701,'Cadastro-Estoque'!A:J,1,FALSE)),"Produto não cadastrado",VLOOKUP(A701,'Cadastro-Estoque'!A:J,4,FALSE)))</f>
        <v/>
      </c>
      <c r="G701" s="141" t="str">
        <f>IF(ISBLANK(A701),"",IF(ISERROR(VLOOKUP(A701,'Cadastro-Estoque'!A:J,1,FALSE)),"Produto não cadastrado",VLOOKUP(A701,'Cadastro-Estoque'!A:J,2,FALSE)))</f>
        <v/>
      </c>
      <c r="H701" s="141" t="str">
        <f>IF(ISERROR(VLOOKUP(A701,'Cadastro-Estoque'!A:J,1,FALSE)),"",VLOOKUP(A701,'Cadastro-Estoque'!A:J,3,FALSE))</f>
        <v/>
      </c>
    </row>
    <row r="702" spans="5:8">
      <c r="E702" s="141" t="str">
        <f t="shared" si="10"/>
        <v/>
      </c>
      <c r="F702" s="141" t="str">
        <f>IF(ISBLANK(A702),"",IF(ISERROR(VLOOKUP(A702,'Cadastro-Estoque'!A:J,1,FALSE)),"Produto não cadastrado",VLOOKUP(A702,'Cadastro-Estoque'!A:J,4,FALSE)))</f>
        <v/>
      </c>
      <c r="G702" s="141" t="str">
        <f>IF(ISBLANK(A702),"",IF(ISERROR(VLOOKUP(A702,'Cadastro-Estoque'!A:J,1,FALSE)),"Produto não cadastrado",VLOOKUP(A702,'Cadastro-Estoque'!A:J,2,FALSE)))</f>
        <v/>
      </c>
      <c r="H702" s="141" t="str">
        <f>IF(ISERROR(VLOOKUP(A702,'Cadastro-Estoque'!A:J,1,FALSE)),"",VLOOKUP(A702,'Cadastro-Estoque'!A:J,3,FALSE))</f>
        <v/>
      </c>
    </row>
    <row r="703" spans="5:8">
      <c r="E703" s="141" t="str">
        <f t="shared" si="10"/>
        <v/>
      </c>
      <c r="F703" s="141" t="str">
        <f>IF(ISBLANK(A703),"",IF(ISERROR(VLOOKUP(A703,'Cadastro-Estoque'!A:J,1,FALSE)),"Produto não cadastrado",VLOOKUP(A703,'Cadastro-Estoque'!A:J,4,FALSE)))</f>
        <v/>
      </c>
      <c r="G703" s="141" t="str">
        <f>IF(ISBLANK(A703),"",IF(ISERROR(VLOOKUP(A703,'Cadastro-Estoque'!A:J,1,FALSE)),"Produto não cadastrado",VLOOKUP(A703,'Cadastro-Estoque'!A:J,2,FALSE)))</f>
        <v/>
      </c>
      <c r="H703" s="141" t="str">
        <f>IF(ISERROR(VLOOKUP(A703,'Cadastro-Estoque'!A:J,1,FALSE)),"",VLOOKUP(A703,'Cadastro-Estoque'!A:J,3,FALSE))</f>
        <v/>
      </c>
    </row>
    <row r="704" spans="5:8">
      <c r="E704" s="141" t="str">
        <f t="shared" si="10"/>
        <v/>
      </c>
      <c r="F704" s="141" t="str">
        <f>IF(ISBLANK(A704),"",IF(ISERROR(VLOOKUP(A704,'Cadastro-Estoque'!A:J,1,FALSE)),"Produto não cadastrado",VLOOKUP(A704,'Cadastro-Estoque'!A:J,4,FALSE)))</f>
        <v/>
      </c>
      <c r="G704" s="141" t="str">
        <f>IF(ISBLANK(A704),"",IF(ISERROR(VLOOKUP(A704,'Cadastro-Estoque'!A:J,1,FALSE)),"Produto não cadastrado",VLOOKUP(A704,'Cadastro-Estoque'!A:J,2,FALSE)))</f>
        <v/>
      </c>
      <c r="H704" s="141" t="str">
        <f>IF(ISERROR(VLOOKUP(A704,'Cadastro-Estoque'!A:J,1,FALSE)),"",VLOOKUP(A704,'Cadastro-Estoque'!A:J,3,FALSE))</f>
        <v/>
      </c>
    </row>
    <row r="705" spans="5:8">
      <c r="E705" s="141" t="str">
        <f t="shared" si="10"/>
        <v/>
      </c>
      <c r="F705" s="141" t="str">
        <f>IF(ISBLANK(A705),"",IF(ISERROR(VLOOKUP(A705,'Cadastro-Estoque'!A:J,1,FALSE)),"Produto não cadastrado",VLOOKUP(A705,'Cadastro-Estoque'!A:J,4,FALSE)))</f>
        <v/>
      </c>
      <c r="G705" s="141" t="str">
        <f>IF(ISBLANK(A705),"",IF(ISERROR(VLOOKUP(A705,'Cadastro-Estoque'!A:J,1,FALSE)),"Produto não cadastrado",VLOOKUP(A705,'Cadastro-Estoque'!A:J,2,FALSE)))</f>
        <v/>
      </c>
      <c r="H705" s="141" t="str">
        <f>IF(ISERROR(VLOOKUP(A705,'Cadastro-Estoque'!A:J,1,FALSE)),"",VLOOKUP(A705,'Cadastro-Estoque'!A:J,3,FALSE))</f>
        <v/>
      </c>
    </row>
    <row r="706" spans="5:8">
      <c r="E706" s="141" t="str">
        <f t="shared" si="10"/>
        <v/>
      </c>
      <c r="F706" s="141" t="str">
        <f>IF(ISBLANK(A706),"",IF(ISERROR(VLOOKUP(A706,'Cadastro-Estoque'!A:J,1,FALSE)),"Produto não cadastrado",VLOOKUP(A706,'Cadastro-Estoque'!A:J,4,FALSE)))</f>
        <v/>
      </c>
      <c r="G706" s="141" t="str">
        <f>IF(ISBLANK(A706),"",IF(ISERROR(VLOOKUP(A706,'Cadastro-Estoque'!A:J,1,FALSE)),"Produto não cadastrado",VLOOKUP(A706,'Cadastro-Estoque'!A:J,2,FALSE)))</f>
        <v/>
      </c>
      <c r="H706" s="141" t="str">
        <f>IF(ISERROR(VLOOKUP(A706,'Cadastro-Estoque'!A:J,1,FALSE)),"",VLOOKUP(A706,'Cadastro-Estoque'!A:J,3,FALSE))</f>
        <v/>
      </c>
    </row>
    <row r="707" spans="5:8">
      <c r="E707" s="141" t="str">
        <f t="shared" si="10"/>
        <v/>
      </c>
      <c r="F707" s="141" t="str">
        <f>IF(ISBLANK(A707),"",IF(ISERROR(VLOOKUP(A707,'Cadastro-Estoque'!A:J,1,FALSE)),"Produto não cadastrado",VLOOKUP(A707,'Cadastro-Estoque'!A:J,4,FALSE)))</f>
        <v/>
      </c>
      <c r="G707" s="141" t="str">
        <f>IF(ISBLANK(A707),"",IF(ISERROR(VLOOKUP(A707,'Cadastro-Estoque'!A:J,1,FALSE)),"Produto não cadastrado",VLOOKUP(A707,'Cadastro-Estoque'!A:J,2,FALSE)))</f>
        <v/>
      </c>
      <c r="H707" s="141" t="str">
        <f>IF(ISERROR(VLOOKUP(A707,'Cadastro-Estoque'!A:J,1,FALSE)),"",VLOOKUP(A707,'Cadastro-Estoque'!A:J,3,FALSE))</f>
        <v/>
      </c>
    </row>
    <row r="708" spans="5:8">
      <c r="E708" s="141" t="str">
        <f t="shared" ref="E708:E771" si="11">IF(ISBLANK(A708),"",C708*D708)</f>
        <v/>
      </c>
      <c r="F708" s="141" t="str">
        <f>IF(ISBLANK(A708),"",IF(ISERROR(VLOOKUP(A708,'Cadastro-Estoque'!A:J,1,FALSE)),"Produto não cadastrado",VLOOKUP(A708,'Cadastro-Estoque'!A:J,4,FALSE)))</f>
        <v/>
      </c>
      <c r="G708" s="141" t="str">
        <f>IF(ISBLANK(A708),"",IF(ISERROR(VLOOKUP(A708,'Cadastro-Estoque'!A:J,1,FALSE)),"Produto não cadastrado",VLOOKUP(A708,'Cadastro-Estoque'!A:J,2,FALSE)))</f>
        <v/>
      </c>
      <c r="H708" s="141" t="str">
        <f>IF(ISERROR(VLOOKUP(A708,'Cadastro-Estoque'!A:J,1,FALSE)),"",VLOOKUP(A708,'Cadastro-Estoque'!A:J,3,FALSE))</f>
        <v/>
      </c>
    </row>
    <row r="709" spans="5:8">
      <c r="E709" s="141" t="str">
        <f t="shared" si="11"/>
        <v/>
      </c>
      <c r="F709" s="141" t="str">
        <f>IF(ISBLANK(A709),"",IF(ISERROR(VLOOKUP(A709,'Cadastro-Estoque'!A:J,1,FALSE)),"Produto não cadastrado",VLOOKUP(A709,'Cadastro-Estoque'!A:J,4,FALSE)))</f>
        <v/>
      </c>
      <c r="G709" s="141" t="str">
        <f>IF(ISBLANK(A709),"",IF(ISERROR(VLOOKUP(A709,'Cadastro-Estoque'!A:J,1,FALSE)),"Produto não cadastrado",VLOOKUP(A709,'Cadastro-Estoque'!A:J,2,FALSE)))</f>
        <v/>
      </c>
      <c r="H709" s="141" t="str">
        <f>IF(ISERROR(VLOOKUP(A709,'Cadastro-Estoque'!A:J,1,FALSE)),"",VLOOKUP(A709,'Cadastro-Estoque'!A:J,3,FALSE))</f>
        <v/>
      </c>
    </row>
    <row r="710" spans="5:8">
      <c r="E710" s="141" t="str">
        <f t="shared" si="11"/>
        <v/>
      </c>
      <c r="F710" s="141" t="str">
        <f>IF(ISBLANK(A710),"",IF(ISERROR(VLOOKUP(A710,'Cadastro-Estoque'!A:J,1,FALSE)),"Produto não cadastrado",VLOOKUP(A710,'Cadastro-Estoque'!A:J,4,FALSE)))</f>
        <v/>
      </c>
      <c r="G710" s="141" t="str">
        <f>IF(ISBLANK(A710),"",IF(ISERROR(VLOOKUP(A710,'Cadastro-Estoque'!A:J,1,FALSE)),"Produto não cadastrado",VLOOKUP(A710,'Cadastro-Estoque'!A:J,2,FALSE)))</f>
        <v/>
      </c>
      <c r="H710" s="141" t="str">
        <f>IF(ISERROR(VLOOKUP(A710,'Cadastro-Estoque'!A:J,1,FALSE)),"",VLOOKUP(A710,'Cadastro-Estoque'!A:J,3,FALSE))</f>
        <v/>
      </c>
    </row>
    <row r="711" spans="5:8">
      <c r="E711" s="141" t="str">
        <f t="shared" si="11"/>
        <v/>
      </c>
      <c r="F711" s="141" t="str">
        <f>IF(ISBLANK(A711),"",IF(ISERROR(VLOOKUP(A711,'Cadastro-Estoque'!A:J,1,FALSE)),"Produto não cadastrado",VLOOKUP(A711,'Cadastro-Estoque'!A:J,4,FALSE)))</f>
        <v/>
      </c>
      <c r="G711" s="141" t="str">
        <f>IF(ISBLANK(A711),"",IF(ISERROR(VLOOKUP(A711,'Cadastro-Estoque'!A:J,1,FALSE)),"Produto não cadastrado",VLOOKUP(A711,'Cadastro-Estoque'!A:J,2,FALSE)))</f>
        <v/>
      </c>
      <c r="H711" s="141" t="str">
        <f>IF(ISERROR(VLOOKUP(A711,'Cadastro-Estoque'!A:J,1,FALSE)),"",VLOOKUP(A711,'Cadastro-Estoque'!A:J,3,FALSE))</f>
        <v/>
      </c>
    </row>
    <row r="712" spans="5:8">
      <c r="E712" s="141" t="str">
        <f t="shared" si="11"/>
        <v/>
      </c>
      <c r="F712" s="141" t="str">
        <f>IF(ISBLANK(A712),"",IF(ISERROR(VLOOKUP(A712,'Cadastro-Estoque'!A:J,1,FALSE)),"Produto não cadastrado",VLOOKUP(A712,'Cadastro-Estoque'!A:J,4,FALSE)))</f>
        <v/>
      </c>
      <c r="G712" s="141" t="str">
        <f>IF(ISBLANK(A712),"",IF(ISERROR(VLOOKUP(A712,'Cadastro-Estoque'!A:J,1,FALSE)),"Produto não cadastrado",VLOOKUP(A712,'Cadastro-Estoque'!A:J,2,FALSE)))</f>
        <v/>
      </c>
      <c r="H712" s="141" t="str">
        <f>IF(ISERROR(VLOOKUP(A712,'Cadastro-Estoque'!A:J,1,FALSE)),"",VLOOKUP(A712,'Cadastro-Estoque'!A:J,3,FALSE))</f>
        <v/>
      </c>
    </row>
    <row r="713" spans="5:8">
      <c r="E713" s="141" t="str">
        <f t="shared" si="11"/>
        <v/>
      </c>
      <c r="F713" s="141" t="str">
        <f>IF(ISBLANK(A713),"",IF(ISERROR(VLOOKUP(A713,'Cadastro-Estoque'!A:J,1,FALSE)),"Produto não cadastrado",VLOOKUP(A713,'Cadastro-Estoque'!A:J,4,FALSE)))</f>
        <v/>
      </c>
      <c r="G713" s="141" t="str">
        <f>IF(ISBLANK(A713),"",IF(ISERROR(VLOOKUP(A713,'Cadastro-Estoque'!A:J,1,FALSE)),"Produto não cadastrado",VLOOKUP(A713,'Cadastro-Estoque'!A:J,2,FALSE)))</f>
        <v/>
      </c>
      <c r="H713" s="141" t="str">
        <f>IF(ISERROR(VLOOKUP(A713,'Cadastro-Estoque'!A:J,1,FALSE)),"",VLOOKUP(A713,'Cadastro-Estoque'!A:J,3,FALSE))</f>
        <v/>
      </c>
    </row>
    <row r="714" spans="5:8">
      <c r="E714" s="141" t="str">
        <f t="shared" si="11"/>
        <v/>
      </c>
      <c r="F714" s="141" t="str">
        <f>IF(ISBLANK(A714),"",IF(ISERROR(VLOOKUP(A714,'Cadastro-Estoque'!A:J,1,FALSE)),"Produto não cadastrado",VLOOKUP(A714,'Cadastro-Estoque'!A:J,4,FALSE)))</f>
        <v/>
      </c>
      <c r="G714" s="141" t="str">
        <f>IF(ISBLANK(A714),"",IF(ISERROR(VLOOKUP(A714,'Cadastro-Estoque'!A:J,1,FALSE)),"Produto não cadastrado",VLOOKUP(A714,'Cadastro-Estoque'!A:J,2,FALSE)))</f>
        <v/>
      </c>
      <c r="H714" s="141" t="str">
        <f>IF(ISERROR(VLOOKUP(A714,'Cadastro-Estoque'!A:J,1,FALSE)),"",VLOOKUP(A714,'Cadastro-Estoque'!A:J,3,FALSE))</f>
        <v/>
      </c>
    </row>
    <row r="715" spans="5:8">
      <c r="E715" s="141" t="str">
        <f t="shared" si="11"/>
        <v/>
      </c>
      <c r="F715" s="141" t="str">
        <f>IF(ISBLANK(A715),"",IF(ISERROR(VLOOKUP(A715,'Cadastro-Estoque'!A:J,1,FALSE)),"Produto não cadastrado",VLOOKUP(A715,'Cadastro-Estoque'!A:J,4,FALSE)))</f>
        <v/>
      </c>
      <c r="G715" s="141" t="str">
        <f>IF(ISBLANK(A715),"",IF(ISERROR(VLOOKUP(A715,'Cadastro-Estoque'!A:J,1,FALSE)),"Produto não cadastrado",VLOOKUP(A715,'Cadastro-Estoque'!A:J,2,FALSE)))</f>
        <v/>
      </c>
      <c r="H715" s="141" t="str">
        <f>IF(ISERROR(VLOOKUP(A715,'Cadastro-Estoque'!A:J,1,FALSE)),"",VLOOKUP(A715,'Cadastro-Estoque'!A:J,3,FALSE))</f>
        <v/>
      </c>
    </row>
    <row r="716" spans="5:8">
      <c r="E716" s="141" t="str">
        <f t="shared" si="11"/>
        <v/>
      </c>
      <c r="F716" s="141" t="str">
        <f>IF(ISBLANK(A716),"",IF(ISERROR(VLOOKUP(A716,'Cadastro-Estoque'!A:J,1,FALSE)),"Produto não cadastrado",VLOOKUP(A716,'Cadastro-Estoque'!A:J,4,FALSE)))</f>
        <v/>
      </c>
      <c r="G716" s="141" t="str">
        <f>IF(ISBLANK(A716),"",IF(ISERROR(VLOOKUP(A716,'Cadastro-Estoque'!A:J,1,FALSE)),"Produto não cadastrado",VLOOKUP(A716,'Cadastro-Estoque'!A:J,2,FALSE)))</f>
        <v/>
      </c>
      <c r="H716" s="141" t="str">
        <f>IF(ISERROR(VLOOKUP(A716,'Cadastro-Estoque'!A:J,1,FALSE)),"",VLOOKUP(A716,'Cadastro-Estoque'!A:J,3,FALSE))</f>
        <v/>
      </c>
    </row>
    <row r="717" spans="5:8">
      <c r="E717" s="141" t="str">
        <f t="shared" si="11"/>
        <v/>
      </c>
      <c r="F717" s="141" t="str">
        <f>IF(ISBLANK(A717),"",IF(ISERROR(VLOOKUP(A717,'Cadastro-Estoque'!A:J,1,FALSE)),"Produto não cadastrado",VLOOKUP(A717,'Cadastro-Estoque'!A:J,4,FALSE)))</f>
        <v/>
      </c>
      <c r="G717" s="141" t="str">
        <f>IF(ISBLANK(A717),"",IF(ISERROR(VLOOKUP(A717,'Cadastro-Estoque'!A:J,1,FALSE)),"Produto não cadastrado",VLOOKUP(A717,'Cadastro-Estoque'!A:J,2,FALSE)))</f>
        <v/>
      </c>
      <c r="H717" s="141" t="str">
        <f>IF(ISERROR(VLOOKUP(A717,'Cadastro-Estoque'!A:J,1,FALSE)),"",VLOOKUP(A717,'Cadastro-Estoque'!A:J,3,FALSE))</f>
        <v/>
      </c>
    </row>
    <row r="718" spans="5:8">
      <c r="E718" s="141" t="str">
        <f t="shared" si="11"/>
        <v/>
      </c>
      <c r="F718" s="141" t="str">
        <f>IF(ISBLANK(A718),"",IF(ISERROR(VLOOKUP(A718,'Cadastro-Estoque'!A:J,1,FALSE)),"Produto não cadastrado",VLOOKUP(A718,'Cadastro-Estoque'!A:J,4,FALSE)))</f>
        <v/>
      </c>
      <c r="G718" s="141" t="str">
        <f>IF(ISBLANK(A718),"",IF(ISERROR(VLOOKUP(A718,'Cadastro-Estoque'!A:J,1,FALSE)),"Produto não cadastrado",VLOOKUP(A718,'Cadastro-Estoque'!A:J,2,FALSE)))</f>
        <v/>
      </c>
      <c r="H718" s="141" t="str">
        <f>IF(ISERROR(VLOOKUP(A718,'Cadastro-Estoque'!A:J,1,FALSE)),"",VLOOKUP(A718,'Cadastro-Estoque'!A:J,3,FALSE))</f>
        <v/>
      </c>
    </row>
    <row r="719" spans="5:8">
      <c r="E719" s="141" t="str">
        <f t="shared" si="11"/>
        <v/>
      </c>
      <c r="F719" s="141" t="str">
        <f>IF(ISBLANK(A719),"",IF(ISERROR(VLOOKUP(A719,'Cadastro-Estoque'!A:J,1,FALSE)),"Produto não cadastrado",VLOOKUP(A719,'Cadastro-Estoque'!A:J,4,FALSE)))</f>
        <v/>
      </c>
      <c r="G719" s="141" t="str">
        <f>IF(ISBLANK(A719),"",IF(ISERROR(VLOOKUP(A719,'Cadastro-Estoque'!A:J,1,FALSE)),"Produto não cadastrado",VLOOKUP(A719,'Cadastro-Estoque'!A:J,2,FALSE)))</f>
        <v/>
      </c>
      <c r="H719" s="141" t="str">
        <f>IF(ISERROR(VLOOKUP(A719,'Cadastro-Estoque'!A:J,1,FALSE)),"",VLOOKUP(A719,'Cadastro-Estoque'!A:J,3,FALSE))</f>
        <v/>
      </c>
    </row>
    <row r="720" spans="5:8">
      <c r="E720" s="141" t="str">
        <f t="shared" si="11"/>
        <v/>
      </c>
      <c r="F720" s="141" t="str">
        <f>IF(ISBLANK(A720),"",IF(ISERROR(VLOOKUP(A720,'Cadastro-Estoque'!A:J,1,FALSE)),"Produto não cadastrado",VLOOKUP(A720,'Cadastro-Estoque'!A:J,4,FALSE)))</f>
        <v/>
      </c>
      <c r="G720" s="141" t="str">
        <f>IF(ISBLANK(A720),"",IF(ISERROR(VLOOKUP(A720,'Cadastro-Estoque'!A:J,1,FALSE)),"Produto não cadastrado",VLOOKUP(A720,'Cadastro-Estoque'!A:J,2,FALSE)))</f>
        <v/>
      </c>
      <c r="H720" s="141" t="str">
        <f>IF(ISERROR(VLOOKUP(A720,'Cadastro-Estoque'!A:J,1,FALSE)),"",VLOOKUP(A720,'Cadastro-Estoque'!A:J,3,FALSE))</f>
        <v/>
      </c>
    </row>
    <row r="721" spans="5:8">
      <c r="E721" s="141" t="str">
        <f t="shared" si="11"/>
        <v/>
      </c>
      <c r="F721" s="141" t="str">
        <f>IF(ISBLANK(A721),"",IF(ISERROR(VLOOKUP(A721,'Cadastro-Estoque'!A:J,1,FALSE)),"Produto não cadastrado",VLOOKUP(A721,'Cadastro-Estoque'!A:J,4,FALSE)))</f>
        <v/>
      </c>
      <c r="G721" s="141" t="str">
        <f>IF(ISBLANK(A721),"",IF(ISERROR(VLOOKUP(A721,'Cadastro-Estoque'!A:J,1,FALSE)),"Produto não cadastrado",VLOOKUP(A721,'Cadastro-Estoque'!A:J,2,FALSE)))</f>
        <v/>
      </c>
      <c r="H721" s="141" t="str">
        <f>IF(ISERROR(VLOOKUP(A721,'Cadastro-Estoque'!A:J,1,FALSE)),"",VLOOKUP(A721,'Cadastro-Estoque'!A:J,3,FALSE))</f>
        <v/>
      </c>
    </row>
    <row r="722" spans="5:8">
      <c r="E722" s="141" t="str">
        <f t="shared" si="11"/>
        <v/>
      </c>
      <c r="F722" s="141" t="str">
        <f>IF(ISBLANK(A722),"",IF(ISERROR(VLOOKUP(A722,'Cadastro-Estoque'!A:J,1,FALSE)),"Produto não cadastrado",VLOOKUP(A722,'Cadastro-Estoque'!A:J,4,FALSE)))</f>
        <v/>
      </c>
      <c r="G722" s="141" t="str">
        <f>IF(ISBLANK(A722),"",IF(ISERROR(VLOOKUP(A722,'Cadastro-Estoque'!A:J,1,FALSE)),"Produto não cadastrado",VLOOKUP(A722,'Cadastro-Estoque'!A:J,2,FALSE)))</f>
        <v/>
      </c>
      <c r="H722" s="141" t="str">
        <f>IF(ISERROR(VLOOKUP(A722,'Cadastro-Estoque'!A:J,1,FALSE)),"",VLOOKUP(A722,'Cadastro-Estoque'!A:J,3,FALSE))</f>
        <v/>
      </c>
    </row>
    <row r="723" spans="5:8">
      <c r="E723" s="141" t="str">
        <f t="shared" si="11"/>
        <v/>
      </c>
      <c r="F723" s="141" t="str">
        <f>IF(ISBLANK(A723),"",IF(ISERROR(VLOOKUP(A723,'Cadastro-Estoque'!A:J,1,FALSE)),"Produto não cadastrado",VLOOKUP(A723,'Cadastro-Estoque'!A:J,4,FALSE)))</f>
        <v/>
      </c>
      <c r="G723" s="141" t="str">
        <f>IF(ISBLANK(A723),"",IF(ISERROR(VLOOKUP(A723,'Cadastro-Estoque'!A:J,1,FALSE)),"Produto não cadastrado",VLOOKUP(A723,'Cadastro-Estoque'!A:J,2,FALSE)))</f>
        <v/>
      </c>
      <c r="H723" s="141" t="str">
        <f>IF(ISERROR(VLOOKUP(A723,'Cadastro-Estoque'!A:J,1,FALSE)),"",VLOOKUP(A723,'Cadastro-Estoque'!A:J,3,FALSE))</f>
        <v/>
      </c>
    </row>
    <row r="724" spans="5:8">
      <c r="E724" s="141" t="str">
        <f t="shared" si="11"/>
        <v/>
      </c>
      <c r="F724" s="141" t="str">
        <f>IF(ISBLANK(A724),"",IF(ISERROR(VLOOKUP(A724,'Cadastro-Estoque'!A:J,1,FALSE)),"Produto não cadastrado",VLOOKUP(A724,'Cadastro-Estoque'!A:J,4,FALSE)))</f>
        <v/>
      </c>
      <c r="G724" s="141" t="str">
        <f>IF(ISBLANK(A724),"",IF(ISERROR(VLOOKUP(A724,'Cadastro-Estoque'!A:J,1,FALSE)),"Produto não cadastrado",VLOOKUP(A724,'Cadastro-Estoque'!A:J,2,FALSE)))</f>
        <v/>
      </c>
      <c r="H724" s="141" t="str">
        <f>IF(ISERROR(VLOOKUP(A724,'Cadastro-Estoque'!A:J,1,FALSE)),"",VLOOKUP(A724,'Cadastro-Estoque'!A:J,3,FALSE))</f>
        <v/>
      </c>
    </row>
    <row r="725" spans="5:8">
      <c r="E725" s="141" t="str">
        <f t="shared" si="11"/>
        <v/>
      </c>
      <c r="F725" s="141" t="str">
        <f>IF(ISBLANK(A725),"",IF(ISERROR(VLOOKUP(A725,'Cadastro-Estoque'!A:J,1,FALSE)),"Produto não cadastrado",VLOOKUP(A725,'Cadastro-Estoque'!A:J,4,FALSE)))</f>
        <v/>
      </c>
      <c r="G725" s="141" t="str">
        <f>IF(ISBLANK(A725),"",IF(ISERROR(VLOOKUP(A725,'Cadastro-Estoque'!A:J,1,FALSE)),"Produto não cadastrado",VLOOKUP(A725,'Cadastro-Estoque'!A:J,2,FALSE)))</f>
        <v/>
      </c>
      <c r="H725" s="141" t="str">
        <f>IF(ISERROR(VLOOKUP(A725,'Cadastro-Estoque'!A:J,1,FALSE)),"",VLOOKUP(A725,'Cadastro-Estoque'!A:J,3,FALSE))</f>
        <v/>
      </c>
    </row>
    <row r="726" spans="5:8">
      <c r="E726" s="141" t="str">
        <f t="shared" si="11"/>
        <v/>
      </c>
      <c r="F726" s="141" t="str">
        <f>IF(ISBLANK(A726),"",IF(ISERROR(VLOOKUP(A726,'Cadastro-Estoque'!A:J,1,FALSE)),"Produto não cadastrado",VLOOKUP(A726,'Cadastro-Estoque'!A:J,4,FALSE)))</f>
        <v/>
      </c>
      <c r="G726" s="141" t="str">
        <f>IF(ISBLANK(A726),"",IF(ISERROR(VLOOKUP(A726,'Cadastro-Estoque'!A:J,1,FALSE)),"Produto não cadastrado",VLOOKUP(A726,'Cadastro-Estoque'!A:J,2,FALSE)))</f>
        <v/>
      </c>
      <c r="H726" s="141" t="str">
        <f>IF(ISERROR(VLOOKUP(A726,'Cadastro-Estoque'!A:J,1,FALSE)),"",VLOOKUP(A726,'Cadastro-Estoque'!A:J,3,FALSE))</f>
        <v/>
      </c>
    </row>
    <row r="727" spans="5:8">
      <c r="E727" s="141" t="str">
        <f t="shared" si="11"/>
        <v/>
      </c>
      <c r="F727" s="141" t="str">
        <f>IF(ISBLANK(A727),"",IF(ISERROR(VLOOKUP(A727,'Cadastro-Estoque'!A:J,1,FALSE)),"Produto não cadastrado",VLOOKUP(A727,'Cadastro-Estoque'!A:J,4,FALSE)))</f>
        <v/>
      </c>
      <c r="G727" s="141" t="str">
        <f>IF(ISBLANK(A727),"",IF(ISERROR(VLOOKUP(A727,'Cadastro-Estoque'!A:J,1,FALSE)),"Produto não cadastrado",VLOOKUP(A727,'Cadastro-Estoque'!A:J,2,FALSE)))</f>
        <v/>
      </c>
      <c r="H727" s="141" t="str">
        <f>IF(ISERROR(VLOOKUP(A727,'Cadastro-Estoque'!A:J,1,FALSE)),"",VLOOKUP(A727,'Cadastro-Estoque'!A:J,3,FALSE))</f>
        <v/>
      </c>
    </row>
    <row r="728" spans="5:8">
      <c r="E728" s="141" t="str">
        <f t="shared" si="11"/>
        <v/>
      </c>
      <c r="F728" s="141" t="str">
        <f>IF(ISBLANK(A728),"",IF(ISERROR(VLOOKUP(A728,'Cadastro-Estoque'!A:J,1,FALSE)),"Produto não cadastrado",VLOOKUP(A728,'Cadastro-Estoque'!A:J,4,FALSE)))</f>
        <v/>
      </c>
      <c r="G728" s="141" t="str">
        <f>IF(ISBLANK(A728),"",IF(ISERROR(VLOOKUP(A728,'Cadastro-Estoque'!A:J,1,FALSE)),"Produto não cadastrado",VLOOKUP(A728,'Cadastro-Estoque'!A:J,2,FALSE)))</f>
        <v/>
      </c>
      <c r="H728" s="141" t="str">
        <f>IF(ISERROR(VLOOKUP(A728,'Cadastro-Estoque'!A:J,1,FALSE)),"",VLOOKUP(A728,'Cadastro-Estoque'!A:J,3,FALSE))</f>
        <v/>
      </c>
    </row>
    <row r="729" spans="5:8">
      <c r="E729" s="141" t="str">
        <f t="shared" si="11"/>
        <v/>
      </c>
      <c r="F729" s="141" t="str">
        <f>IF(ISBLANK(A729),"",IF(ISERROR(VLOOKUP(A729,'Cadastro-Estoque'!A:J,1,FALSE)),"Produto não cadastrado",VLOOKUP(A729,'Cadastro-Estoque'!A:J,4,FALSE)))</f>
        <v/>
      </c>
      <c r="G729" s="141" t="str">
        <f>IF(ISBLANK(A729),"",IF(ISERROR(VLOOKUP(A729,'Cadastro-Estoque'!A:J,1,FALSE)),"Produto não cadastrado",VLOOKUP(A729,'Cadastro-Estoque'!A:J,2,FALSE)))</f>
        <v/>
      </c>
      <c r="H729" s="141" t="str">
        <f>IF(ISERROR(VLOOKUP(A729,'Cadastro-Estoque'!A:J,1,FALSE)),"",VLOOKUP(A729,'Cadastro-Estoque'!A:J,3,FALSE))</f>
        <v/>
      </c>
    </row>
    <row r="730" spans="5:8">
      <c r="E730" s="141" t="str">
        <f t="shared" si="11"/>
        <v/>
      </c>
      <c r="F730" s="141" t="str">
        <f>IF(ISBLANK(A730),"",IF(ISERROR(VLOOKUP(A730,'Cadastro-Estoque'!A:J,1,FALSE)),"Produto não cadastrado",VLOOKUP(A730,'Cadastro-Estoque'!A:J,4,FALSE)))</f>
        <v/>
      </c>
      <c r="G730" s="141" t="str">
        <f>IF(ISBLANK(A730),"",IF(ISERROR(VLOOKUP(A730,'Cadastro-Estoque'!A:J,1,FALSE)),"Produto não cadastrado",VLOOKUP(A730,'Cadastro-Estoque'!A:J,2,FALSE)))</f>
        <v/>
      </c>
      <c r="H730" s="141" t="str">
        <f>IF(ISERROR(VLOOKUP(A730,'Cadastro-Estoque'!A:J,1,FALSE)),"",VLOOKUP(A730,'Cadastro-Estoque'!A:J,3,FALSE))</f>
        <v/>
      </c>
    </row>
    <row r="731" spans="5:8">
      <c r="E731" s="141" t="str">
        <f t="shared" si="11"/>
        <v/>
      </c>
      <c r="F731" s="141" t="str">
        <f>IF(ISBLANK(A731),"",IF(ISERROR(VLOOKUP(A731,'Cadastro-Estoque'!A:J,1,FALSE)),"Produto não cadastrado",VLOOKUP(A731,'Cadastro-Estoque'!A:J,4,FALSE)))</f>
        <v/>
      </c>
      <c r="G731" s="141" t="str">
        <f>IF(ISBLANK(A731),"",IF(ISERROR(VLOOKUP(A731,'Cadastro-Estoque'!A:J,1,FALSE)),"Produto não cadastrado",VLOOKUP(A731,'Cadastro-Estoque'!A:J,2,FALSE)))</f>
        <v/>
      </c>
      <c r="H731" s="141" t="str">
        <f>IF(ISERROR(VLOOKUP(A731,'Cadastro-Estoque'!A:J,1,FALSE)),"",VLOOKUP(A731,'Cadastro-Estoque'!A:J,3,FALSE))</f>
        <v/>
      </c>
    </row>
    <row r="732" spans="5:8">
      <c r="E732" s="141" t="str">
        <f t="shared" si="11"/>
        <v/>
      </c>
      <c r="F732" s="141" t="str">
        <f>IF(ISBLANK(A732),"",IF(ISERROR(VLOOKUP(A732,'Cadastro-Estoque'!A:J,1,FALSE)),"Produto não cadastrado",VLOOKUP(A732,'Cadastro-Estoque'!A:J,4,FALSE)))</f>
        <v/>
      </c>
      <c r="G732" s="141" t="str">
        <f>IF(ISBLANK(A732),"",IF(ISERROR(VLOOKUP(A732,'Cadastro-Estoque'!A:J,1,FALSE)),"Produto não cadastrado",VLOOKUP(A732,'Cadastro-Estoque'!A:J,2,FALSE)))</f>
        <v/>
      </c>
      <c r="H732" s="141" t="str">
        <f>IF(ISERROR(VLOOKUP(A732,'Cadastro-Estoque'!A:J,1,FALSE)),"",VLOOKUP(A732,'Cadastro-Estoque'!A:J,3,FALSE))</f>
        <v/>
      </c>
    </row>
    <row r="733" spans="5:8">
      <c r="E733" s="141" t="str">
        <f t="shared" si="11"/>
        <v/>
      </c>
      <c r="F733" s="141" t="str">
        <f>IF(ISBLANK(A733),"",IF(ISERROR(VLOOKUP(A733,'Cadastro-Estoque'!A:J,1,FALSE)),"Produto não cadastrado",VLOOKUP(A733,'Cadastro-Estoque'!A:J,4,FALSE)))</f>
        <v/>
      </c>
      <c r="G733" s="141" t="str">
        <f>IF(ISBLANK(A733),"",IF(ISERROR(VLOOKUP(A733,'Cadastro-Estoque'!A:J,1,FALSE)),"Produto não cadastrado",VLOOKUP(A733,'Cadastro-Estoque'!A:J,2,FALSE)))</f>
        <v/>
      </c>
      <c r="H733" s="141" t="str">
        <f>IF(ISERROR(VLOOKUP(A733,'Cadastro-Estoque'!A:J,1,FALSE)),"",VLOOKUP(A733,'Cadastro-Estoque'!A:J,3,FALSE))</f>
        <v/>
      </c>
    </row>
    <row r="734" spans="5:8">
      <c r="E734" s="141" t="str">
        <f t="shared" si="11"/>
        <v/>
      </c>
      <c r="F734" s="141" t="str">
        <f>IF(ISBLANK(A734),"",IF(ISERROR(VLOOKUP(A734,'Cadastro-Estoque'!A:J,1,FALSE)),"Produto não cadastrado",VLOOKUP(A734,'Cadastro-Estoque'!A:J,4,FALSE)))</f>
        <v/>
      </c>
      <c r="G734" s="141" t="str">
        <f>IF(ISBLANK(A734),"",IF(ISERROR(VLOOKUP(A734,'Cadastro-Estoque'!A:J,1,FALSE)),"Produto não cadastrado",VLOOKUP(A734,'Cadastro-Estoque'!A:J,2,FALSE)))</f>
        <v/>
      </c>
      <c r="H734" s="141" t="str">
        <f>IF(ISERROR(VLOOKUP(A734,'Cadastro-Estoque'!A:J,1,FALSE)),"",VLOOKUP(A734,'Cadastro-Estoque'!A:J,3,FALSE))</f>
        <v/>
      </c>
    </row>
    <row r="735" spans="5:8">
      <c r="E735" s="141" t="str">
        <f t="shared" si="11"/>
        <v/>
      </c>
      <c r="F735" s="141" t="str">
        <f>IF(ISBLANK(A735),"",IF(ISERROR(VLOOKUP(A735,'Cadastro-Estoque'!A:J,1,FALSE)),"Produto não cadastrado",VLOOKUP(A735,'Cadastro-Estoque'!A:J,4,FALSE)))</f>
        <v/>
      </c>
      <c r="G735" s="141" t="str">
        <f>IF(ISBLANK(A735),"",IF(ISERROR(VLOOKUP(A735,'Cadastro-Estoque'!A:J,1,FALSE)),"Produto não cadastrado",VLOOKUP(A735,'Cadastro-Estoque'!A:J,2,FALSE)))</f>
        <v/>
      </c>
      <c r="H735" s="141" t="str">
        <f>IF(ISERROR(VLOOKUP(A735,'Cadastro-Estoque'!A:J,1,FALSE)),"",VLOOKUP(A735,'Cadastro-Estoque'!A:J,3,FALSE))</f>
        <v/>
      </c>
    </row>
    <row r="736" spans="5:8">
      <c r="E736" s="141" t="str">
        <f t="shared" si="11"/>
        <v/>
      </c>
      <c r="F736" s="141" t="str">
        <f>IF(ISBLANK(A736),"",IF(ISERROR(VLOOKUP(A736,'Cadastro-Estoque'!A:J,1,FALSE)),"Produto não cadastrado",VLOOKUP(A736,'Cadastro-Estoque'!A:J,4,FALSE)))</f>
        <v/>
      </c>
      <c r="G736" s="141" t="str">
        <f>IF(ISBLANK(A736),"",IF(ISERROR(VLOOKUP(A736,'Cadastro-Estoque'!A:J,1,FALSE)),"Produto não cadastrado",VLOOKUP(A736,'Cadastro-Estoque'!A:J,2,FALSE)))</f>
        <v/>
      </c>
      <c r="H736" s="141" t="str">
        <f>IF(ISERROR(VLOOKUP(A736,'Cadastro-Estoque'!A:J,1,FALSE)),"",VLOOKUP(A736,'Cadastro-Estoque'!A:J,3,FALSE))</f>
        <v/>
      </c>
    </row>
    <row r="737" spans="5:8">
      <c r="E737" s="141" t="str">
        <f t="shared" si="11"/>
        <v/>
      </c>
      <c r="F737" s="141" t="str">
        <f>IF(ISBLANK(A737),"",IF(ISERROR(VLOOKUP(A737,'Cadastro-Estoque'!A:J,1,FALSE)),"Produto não cadastrado",VLOOKUP(A737,'Cadastro-Estoque'!A:J,4,FALSE)))</f>
        <v/>
      </c>
      <c r="G737" s="141" t="str">
        <f>IF(ISBLANK(A737),"",IF(ISERROR(VLOOKUP(A737,'Cadastro-Estoque'!A:J,1,FALSE)),"Produto não cadastrado",VLOOKUP(A737,'Cadastro-Estoque'!A:J,2,FALSE)))</f>
        <v/>
      </c>
      <c r="H737" s="141" t="str">
        <f>IF(ISERROR(VLOOKUP(A737,'Cadastro-Estoque'!A:J,1,FALSE)),"",VLOOKUP(A737,'Cadastro-Estoque'!A:J,3,FALSE))</f>
        <v/>
      </c>
    </row>
    <row r="738" spans="5:8">
      <c r="E738" s="141" t="str">
        <f t="shared" si="11"/>
        <v/>
      </c>
      <c r="F738" s="141" t="str">
        <f>IF(ISBLANK(A738),"",IF(ISERROR(VLOOKUP(A738,'Cadastro-Estoque'!A:J,1,FALSE)),"Produto não cadastrado",VLOOKUP(A738,'Cadastro-Estoque'!A:J,4,FALSE)))</f>
        <v/>
      </c>
      <c r="G738" s="141" t="str">
        <f>IF(ISBLANK(A738),"",IF(ISERROR(VLOOKUP(A738,'Cadastro-Estoque'!A:J,1,FALSE)),"Produto não cadastrado",VLOOKUP(A738,'Cadastro-Estoque'!A:J,2,FALSE)))</f>
        <v/>
      </c>
      <c r="H738" s="141" t="str">
        <f>IF(ISERROR(VLOOKUP(A738,'Cadastro-Estoque'!A:J,1,FALSE)),"",VLOOKUP(A738,'Cadastro-Estoque'!A:J,3,FALSE))</f>
        <v/>
      </c>
    </row>
    <row r="739" spans="5:8">
      <c r="E739" s="141" t="str">
        <f t="shared" si="11"/>
        <v/>
      </c>
      <c r="F739" s="141" t="str">
        <f>IF(ISBLANK(A739),"",IF(ISERROR(VLOOKUP(A739,'Cadastro-Estoque'!A:J,1,FALSE)),"Produto não cadastrado",VLOOKUP(A739,'Cadastro-Estoque'!A:J,4,FALSE)))</f>
        <v/>
      </c>
      <c r="G739" s="141" t="str">
        <f>IF(ISBLANK(A739),"",IF(ISERROR(VLOOKUP(A739,'Cadastro-Estoque'!A:J,1,FALSE)),"Produto não cadastrado",VLOOKUP(A739,'Cadastro-Estoque'!A:J,2,FALSE)))</f>
        <v/>
      </c>
      <c r="H739" s="141" t="str">
        <f>IF(ISERROR(VLOOKUP(A739,'Cadastro-Estoque'!A:J,1,FALSE)),"",VLOOKUP(A739,'Cadastro-Estoque'!A:J,3,FALSE))</f>
        <v/>
      </c>
    </row>
    <row r="740" spans="5:8">
      <c r="E740" s="141" t="str">
        <f t="shared" si="11"/>
        <v/>
      </c>
      <c r="F740" s="141" t="str">
        <f>IF(ISBLANK(A740),"",IF(ISERROR(VLOOKUP(A740,'Cadastro-Estoque'!A:J,1,FALSE)),"Produto não cadastrado",VLOOKUP(A740,'Cadastro-Estoque'!A:J,4,FALSE)))</f>
        <v/>
      </c>
      <c r="G740" s="141" t="str">
        <f>IF(ISBLANK(A740),"",IF(ISERROR(VLOOKUP(A740,'Cadastro-Estoque'!A:J,1,FALSE)),"Produto não cadastrado",VLOOKUP(A740,'Cadastro-Estoque'!A:J,2,FALSE)))</f>
        <v/>
      </c>
      <c r="H740" s="141" t="str">
        <f>IF(ISERROR(VLOOKUP(A740,'Cadastro-Estoque'!A:J,1,FALSE)),"",VLOOKUP(A740,'Cadastro-Estoque'!A:J,3,FALSE))</f>
        <v/>
      </c>
    </row>
    <row r="741" spans="5:8">
      <c r="E741" s="141" t="str">
        <f t="shared" si="11"/>
        <v/>
      </c>
      <c r="F741" s="141" t="str">
        <f>IF(ISBLANK(A741),"",IF(ISERROR(VLOOKUP(A741,'Cadastro-Estoque'!A:J,1,FALSE)),"Produto não cadastrado",VLOOKUP(A741,'Cadastro-Estoque'!A:J,4,FALSE)))</f>
        <v/>
      </c>
      <c r="G741" s="141" t="str">
        <f>IF(ISBLANK(A741),"",IF(ISERROR(VLOOKUP(A741,'Cadastro-Estoque'!A:J,1,FALSE)),"Produto não cadastrado",VLOOKUP(A741,'Cadastro-Estoque'!A:J,2,FALSE)))</f>
        <v/>
      </c>
      <c r="H741" s="141" t="str">
        <f>IF(ISERROR(VLOOKUP(A741,'Cadastro-Estoque'!A:J,1,FALSE)),"",VLOOKUP(A741,'Cadastro-Estoque'!A:J,3,FALSE))</f>
        <v/>
      </c>
    </row>
    <row r="742" spans="5:8">
      <c r="E742" s="141" t="str">
        <f t="shared" si="11"/>
        <v/>
      </c>
      <c r="F742" s="141" t="str">
        <f>IF(ISBLANK(A742),"",IF(ISERROR(VLOOKUP(A742,'Cadastro-Estoque'!A:J,1,FALSE)),"Produto não cadastrado",VLOOKUP(A742,'Cadastro-Estoque'!A:J,4,FALSE)))</f>
        <v/>
      </c>
      <c r="G742" s="141" t="str">
        <f>IF(ISBLANK(A742),"",IF(ISERROR(VLOOKUP(A742,'Cadastro-Estoque'!A:J,1,FALSE)),"Produto não cadastrado",VLOOKUP(A742,'Cadastro-Estoque'!A:J,2,FALSE)))</f>
        <v/>
      </c>
      <c r="H742" s="141" t="str">
        <f>IF(ISERROR(VLOOKUP(A742,'Cadastro-Estoque'!A:J,1,FALSE)),"",VLOOKUP(A742,'Cadastro-Estoque'!A:J,3,FALSE))</f>
        <v/>
      </c>
    </row>
    <row r="743" spans="5:8">
      <c r="E743" s="141" t="str">
        <f t="shared" si="11"/>
        <v/>
      </c>
      <c r="F743" s="141" t="str">
        <f>IF(ISBLANK(A743),"",IF(ISERROR(VLOOKUP(A743,'Cadastro-Estoque'!A:J,1,FALSE)),"Produto não cadastrado",VLOOKUP(A743,'Cadastro-Estoque'!A:J,4,FALSE)))</f>
        <v/>
      </c>
      <c r="G743" s="141" t="str">
        <f>IF(ISBLANK(A743),"",IF(ISERROR(VLOOKUP(A743,'Cadastro-Estoque'!A:J,1,FALSE)),"Produto não cadastrado",VLOOKUP(A743,'Cadastro-Estoque'!A:J,2,FALSE)))</f>
        <v/>
      </c>
      <c r="H743" s="141" t="str">
        <f>IF(ISERROR(VLOOKUP(A743,'Cadastro-Estoque'!A:J,1,FALSE)),"",VLOOKUP(A743,'Cadastro-Estoque'!A:J,3,FALSE))</f>
        <v/>
      </c>
    </row>
    <row r="744" spans="5:8">
      <c r="E744" s="141" t="str">
        <f t="shared" si="11"/>
        <v/>
      </c>
      <c r="F744" s="141" t="str">
        <f>IF(ISBLANK(A744),"",IF(ISERROR(VLOOKUP(A744,'Cadastro-Estoque'!A:J,1,FALSE)),"Produto não cadastrado",VLOOKUP(A744,'Cadastro-Estoque'!A:J,4,FALSE)))</f>
        <v/>
      </c>
      <c r="G744" s="141" t="str">
        <f>IF(ISBLANK(A744),"",IF(ISERROR(VLOOKUP(A744,'Cadastro-Estoque'!A:J,1,FALSE)),"Produto não cadastrado",VLOOKUP(A744,'Cadastro-Estoque'!A:J,2,FALSE)))</f>
        <v/>
      </c>
      <c r="H744" s="141" t="str">
        <f>IF(ISERROR(VLOOKUP(A744,'Cadastro-Estoque'!A:J,1,FALSE)),"",VLOOKUP(A744,'Cadastro-Estoque'!A:J,3,FALSE))</f>
        <v/>
      </c>
    </row>
    <row r="745" spans="5:8">
      <c r="E745" s="141" t="str">
        <f t="shared" si="11"/>
        <v/>
      </c>
      <c r="F745" s="141" t="str">
        <f>IF(ISBLANK(A745),"",IF(ISERROR(VLOOKUP(A745,'Cadastro-Estoque'!A:J,1,FALSE)),"Produto não cadastrado",VLOOKUP(A745,'Cadastro-Estoque'!A:J,4,FALSE)))</f>
        <v/>
      </c>
      <c r="G745" s="141" t="str">
        <f>IF(ISBLANK(A745),"",IF(ISERROR(VLOOKUP(A745,'Cadastro-Estoque'!A:J,1,FALSE)),"Produto não cadastrado",VLOOKUP(A745,'Cadastro-Estoque'!A:J,2,FALSE)))</f>
        <v/>
      </c>
      <c r="H745" s="141" t="str">
        <f>IF(ISERROR(VLOOKUP(A745,'Cadastro-Estoque'!A:J,1,FALSE)),"",VLOOKUP(A745,'Cadastro-Estoque'!A:J,3,FALSE))</f>
        <v/>
      </c>
    </row>
    <row r="746" spans="5:8">
      <c r="E746" s="141" t="str">
        <f t="shared" si="11"/>
        <v/>
      </c>
      <c r="F746" s="141" t="str">
        <f>IF(ISBLANK(A746),"",IF(ISERROR(VLOOKUP(A746,'Cadastro-Estoque'!A:J,1,FALSE)),"Produto não cadastrado",VLOOKUP(A746,'Cadastro-Estoque'!A:J,4,FALSE)))</f>
        <v/>
      </c>
      <c r="G746" s="141" t="str">
        <f>IF(ISBLANK(A746),"",IF(ISERROR(VLOOKUP(A746,'Cadastro-Estoque'!A:J,1,FALSE)),"Produto não cadastrado",VLOOKUP(A746,'Cadastro-Estoque'!A:J,2,FALSE)))</f>
        <v/>
      </c>
      <c r="H746" s="141" t="str">
        <f>IF(ISERROR(VLOOKUP(A746,'Cadastro-Estoque'!A:J,1,FALSE)),"",VLOOKUP(A746,'Cadastro-Estoque'!A:J,3,FALSE))</f>
        <v/>
      </c>
    </row>
    <row r="747" spans="5:8">
      <c r="E747" s="141" t="str">
        <f t="shared" si="11"/>
        <v/>
      </c>
      <c r="F747" s="141" t="str">
        <f>IF(ISBLANK(A747),"",IF(ISERROR(VLOOKUP(A747,'Cadastro-Estoque'!A:J,1,FALSE)),"Produto não cadastrado",VLOOKUP(A747,'Cadastro-Estoque'!A:J,4,FALSE)))</f>
        <v/>
      </c>
      <c r="G747" s="141" t="str">
        <f>IF(ISBLANK(A747),"",IF(ISERROR(VLOOKUP(A747,'Cadastro-Estoque'!A:J,1,FALSE)),"Produto não cadastrado",VLOOKUP(A747,'Cadastro-Estoque'!A:J,2,FALSE)))</f>
        <v/>
      </c>
      <c r="H747" s="141" t="str">
        <f>IF(ISERROR(VLOOKUP(A747,'Cadastro-Estoque'!A:J,1,FALSE)),"",VLOOKUP(A747,'Cadastro-Estoque'!A:J,3,FALSE))</f>
        <v/>
      </c>
    </row>
    <row r="748" spans="5:8">
      <c r="E748" s="141" t="str">
        <f t="shared" si="11"/>
        <v/>
      </c>
      <c r="F748" s="141" t="str">
        <f>IF(ISBLANK(A748),"",IF(ISERROR(VLOOKUP(A748,'Cadastro-Estoque'!A:J,1,FALSE)),"Produto não cadastrado",VLOOKUP(A748,'Cadastro-Estoque'!A:J,4,FALSE)))</f>
        <v/>
      </c>
      <c r="G748" s="141" t="str">
        <f>IF(ISBLANK(A748),"",IF(ISERROR(VLOOKUP(A748,'Cadastro-Estoque'!A:J,1,FALSE)),"Produto não cadastrado",VLOOKUP(A748,'Cadastro-Estoque'!A:J,2,FALSE)))</f>
        <v/>
      </c>
      <c r="H748" s="141" t="str">
        <f>IF(ISERROR(VLOOKUP(A748,'Cadastro-Estoque'!A:J,1,FALSE)),"",VLOOKUP(A748,'Cadastro-Estoque'!A:J,3,FALSE))</f>
        <v/>
      </c>
    </row>
    <row r="749" spans="5:8">
      <c r="E749" s="141" t="str">
        <f t="shared" si="11"/>
        <v/>
      </c>
      <c r="F749" s="141" t="str">
        <f>IF(ISBLANK(A749),"",IF(ISERROR(VLOOKUP(A749,'Cadastro-Estoque'!A:J,1,FALSE)),"Produto não cadastrado",VLOOKUP(A749,'Cadastro-Estoque'!A:J,4,FALSE)))</f>
        <v/>
      </c>
      <c r="G749" s="141" t="str">
        <f>IF(ISBLANK(A749),"",IF(ISERROR(VLOOKUP(A749,'Cadastro-Estoque'!A:J,1,FALSE)),"Produto não cadastrado",VLOOKUP(A749,'Cadastro-Estoque'!A:J,2,FALSE)))</f>
        <v/>
      </c>
      <c r="H749" s="141" t="str">
        <f>IF(ISERROR(VLOOKUP(A749,'Cadastro-Estoque'!A:J,1,FALSE)),"",VLOOKUP(A749,'Cadastro-Estoque'!A:J,3,FALSE))</f>
        <v/>
      </c>
    </row>
    <row r="750" spans="5:8">
      <c r="E750" s="141" t="str">
        <f t="shared" si="11"/>
        <v/>
      </c>
      <c r="F750" s="141" t="str">
        <f>IF(ISBLANK(A750),"",IF(ISERROR(VLOOKUP(A750,'Cadastro-Estoque'!A:J,1,FALSE)),"Produto não cadastrado",VLOOKUP(A750,'Cadastro-Estoque'!A:J,4,FALSE)))</f>
        <v/>
      </c>
      <c r="G750" s="141" t="str">
        <f>IF(ISBLANK(A750),"",IF(ISERROR(VLOOKUP(A750,'Cadastro-Estoque'!A:J,1,FALSE)),"Produto não cadastrado",VLOOKUP(A750,'Cadastro-Estoque'!A:J,2,FALSE)))</f>
        <v/>
      </c>
      <c r="H750" s="141" t="str">
        <f>IF(ISERROR(VLOOKUP(A750,'Cadastro-Estoque'!A:J,1,FALSE)),"",VLOOKUP(A750,'Cadastro-Estoque'!A:J,3,FALSE))</f>
        <v/>
      </c>
    </row>
    <row r="751" spans="5:8">
      <c r="E751" s="141" t="str">
        <f t="shared" si="11"/>
        <v/>
      </c>
      <c r="F751" s="141" t="str">
        <f>IF(ISBLANK(A751),"",IF(ISERROR(VLOOKUP(A751,'Cadastro-Estoque'!A:J,1,FALSE)),"Produto não cadastrado",VLOOKUP(A751,'Cadastro-Estoque'!A:J,4,FALSE)))</f>
        <v/>
      </c>
      <c r="G751" s="141" t="str">
        <f>IF(ISBLANK(A751),"",IF(ISERROR(VLOOKUP(A751,'Cadastro-Estoque'!A:J,1,FALSE)),"Produto não cadastrado",VLOOKUP(A751,'Cadastro-Estoque'!A:J,2,FALSE)))</f>
        <v/>
      </c>
      <c r="H751" s="141" t="str">
        <f>IF(ISERROR(VLOOKUP(A751,'Cadastro-Estoque'!A:J,1,FALSE)),"",VLOOKUP(A751,'Cadastro-Estoque'!A:J,3,FALSE))</f>
        <v/>
      </c>
    </row>
    <row r="752" spans="5:8">
      <c r="E752" s="141" t="str">
        <f t="shared" si="11"/>
        <v/>
      </c>
      <c r="F752" s="141" t="str">
        <f>IF(ISBLANK(A752),"",IF(ISERROR(VLOOKUP(A752,'Cadastro-Estoque'!A:J,1,FALSE)),"Produto não cadastrado",VLOOKUP(A752,'Cadastro-Estoque'!A:J,4,FALSE)))</f>
        <v/>
      </c>
      <c r="G752" s="141" t="str">
        <f>IF(ISBLANK(A752),"",IF(ISERROR(VLOOKUP(A752,'Cadastro-Estoque'!A:J,1,FALSE)),"Produto não cadastrado",VLOOKUP(A752,'Cadastro-Estoque'!A:J,2,FALSE)))</f>
        <v/>
      </c>
      <c r="H752" s="141" t="str">
        <f>IF(ISERROR(VLOOKUP(A752,'Cadastro-Estoque'!A:J,1,FALSE)),"",VLOOKUP(A752,'Cadastro-Estoque'!A:J,3,FALSE))</f>
        <v/>
      </c>
    </row>
    <row r="753" spans="5:8">
      <c r="E753" s="141" t="str">
        <f t="shared" si="11"/>
        <v/>
      </c>
      <c r="F753" s="141" t="str">
        <f>IF(ISBLANK(A753),"",IF(ISERROR(VLOOKUP(A753,'Cadastro-Estoque'!A:J,1,FALSE)),"Produto não cadastrado",VLOOKUP(A753,'Cadastro-Estoque'!A:J,4,FALSE)))</f>
        <v/>
      </c>
      <c r="G753" s="141" t="str">
        <f>IF(ISBLANK(A753),"",IF(ISERROR(VLOOKUP(A753,'Cadastro-Estoque'!A:J,1,FALSE)),"Produto não cadastrado",VLOOKUP(A753,'Cadastro-Estoque'!A:J,2,FALSE)))</f>
        <v/>
      </c>
      <c r="H753" s="141" t="str">
        <f>IF(ISERROR(VLOOKUP(A753,'Cadastro-Estoque'!A:J,1,FALSE)),"",VLOOKUP(A753,'Cadastro-Estoque'!A:J,3,FALSE))</f>
        <v/>
      </c>
    </row>
    <row r="754" spans="5:8">
      <c r="E754" s="141" t="str">
        <f t="shared" si="11"/>
        <v/>
      </c>
      <c r="F754" s="141" t="str">
        <f>IF(ISBLANK(A754),"",IF(ISERROR(VLOOKUP(A754,'Cadastro-Estoque'!A:J,1,FALSE)),"Produto não cadastrado",VLOOKUP(A754,'Cadastro-Estoque'!A:J,4,FALSE)))</f>
        <v/>
      </c>
      <c r="G754" s="141" t="str">
        <f>IF(ISBLANK(A754),"",IF(ISERROR(VLOOKUP(A754,'Cadastro-Estoque'!A:J,1,FALSE)),"Produto não cadastrado",VLOOKUP(A754,'Cadastro-Estoque'!A:J,2,FALSE)))</f>
        <v/>
      </c>
      <c r="H754" s="141" t="str">
        <f>IF(ISERROR(VLOOKUP(A754,'Cadastro-Estoque'!A:J,1,FALSE)),"",VLOOKUP(A754,'Cadastro-Estoque'!A:J,3,FALSE))</f>
        <v/>
      </c>
    </row>
    <row r="755" spans="5:8">
      <c r="E755" s="141" t="str">
        <f t="shared" si="11"/>
        <v/>
      </c>
      <c r="F755" s="141" t="str">
        <f>IF(ISBLANK(A755),"",IF(ISERROR(VLOOKUP(A755,'Cadastro-Estoque'!A:J,1,FALSE)),"Produto não cadastrado",VLOOKUP(A755,'Cadastro-Estoque'!A:J,4,FALSE)))</f>
        <v/>
      </c>
      <c r="G755" s="141" t="str">
        <f>IF(ISBLANK(A755),"",IF(ISERROR(VLOOKUP(A755,'Cadastro-Estoque'!A:J,1,FALSE)),"Produto não cadastrado",VLOOKUP(A755,'Cadastro-Estoque'!A:J,2,FALSE)))</f>
        <v/>
      </c>
      <c r="H755" s="141" t="str">
        <f>IF(ISERROR(VLOOKUP(A755,'Cadastro-Estoque'!A:J,1,FALSE)),"",VLOOKUP(A755,'Cadastro-Estoque'!A:J,3,FALSE))</f>
        <v/>
      </c>
    </row>
    <row r="756" spans="5:8">
      <c r="E756" s="141" t="str">
        <f t="shared" si="11"/>
        <v/>
      </c>
      <c r="F756" s="141" t="str">
        <f>IF(ISBLANK(A756),"",IF(ISERROR(VLOOKUP(A756,'Cadastro-Estoque'!A:J,1,FALSE)),"Produto não cadastrado",VLOOKUP(A756,'Cadastro-Estoque'!A:J,4,FALSE)))</f>
        <v/>
      </c>
      <c r="G756" s="141" t="str">
        <f>IF(ISBLANK(A756),"",IF(ISERROR(VLOOKUP(A756,'Cadastro-Estoque'!A:J,1,FALSE)),"Produto não cadastrado",VLOOKUP(A756,'Cadastro-Estoque'!A:J,2,FALSE)))</f>
        <v/>
      </c>
      <c r="H756" s="141" t="str">
        <f>IF(ISERROR(VLOOKUP(A756,'Cadastro-Estoque'!A:J,1,FALSE)),"",VLOOKUP(A756,'Cadastro-Estoque'!A:J,3,FALSE))</f>
        <v/>
      </c>
    </row>
    <row r="757" spans="5:8">
      <c r="E757" s="141" t="str">
        <f t="shared" si="11"/>
        <v/>
      </c>
      <c r="F757" s="141" t="str">
        <f>IF(ISBLANK(A757),"",IF(ISERROR(VLOOKUP(A757,'Cadastro-Estoque'!A:J,1,FALSE)),"Produto não cadastrado",VLOOKUP(A757,'Cadastro-Estoque'!A:J,4,FALSE)))</f>
        <v/>
      </c>
      <c r="G757" s="141" t="str">
        <f>IF(ISBLANK(A757),"",IF(ISERROR(VLOOKUP(A757,'Cadastro-Estoque'!A:J,1,FALSE)),"Produto não cadastrado",VLOOKUP(A757,'Cadastro-Estoque'!A:J,2,FALSE)))</f>
        <v/>
      </c>
      <c r="H757" s="141" t="str">
        <f>IF(ISERROR(VLOOKUP(A757,'Cadastro-Estoque'!A:J,1,FALSE)),"",VLOOKUP(A757,'Cadastro-Estoque'!A:J,3,FALSE))</f>
        <v/>
      </c>
    </row>
    <row r="758" spans="5:8">
      <c r="E758" s="141" t="str">
        <f t="shared" si="11"/>
        <v/>
      </c>
      <c r="F758" s="141" t="str">
        <f>IF(ISBLANK(A758),"",IF(ISERROR(VLOOKUP(A758,'Cadastro-Estoque'!A:J,1,FALSE)),"Produto não cadastrado",VLOOKUP(A758,'Cadastro-Estoque'!A:J,4,FALSE)))</f>
        <v/>
      </c>
      <c r="G758" s="141" t="str">
        <f>IF(ISBLANK(A758),"",IF(ISERROR(VLOOKUP(A758,'Cadastro-Estoque'!A:J,1,FALSE)),"Produto não cadastrado",VLOOKUP(A758,'Cadastro-Estoque'!A:J,2,FALSE)))</f>
        <v/>
      </c>
      <c r="H758" s="141" t="str">
        <f>IF(ISERROR(VLOOKUP(A758,'Cadastro-Estoque'!A:J,1,FALSE)),"",VLOOKUP(A758,'Cadastro-Estoque'!A:J,3,FALSE))</f>
        <v/>
      </c>
    </row>
    <row r="759" spans="5:8">
      <c r="E759" s="141" t="str">
        <f t="shared" si="11"/>
        <v/>
      </c>
      <c r="F759" s="141" t="str">
        <f>IF(ISBLANK(A759),"",IF(ISERROR(VLOOKUP(A759,'Cadastro-Estoque'!A:J,1,FALSE)),"Produto não cadastrado",VLOOKUP(A759,'Cadastro-Estoque'!A:J,4,FALSE)))</f>
        <v/>
      </c>
      <c r="G759" s="141" t="str">
        <f>IF(ISBLANK(A759),"",IF(ISERROR(VLOOKUP(A759,'Cadastro-Estoque'!A:J,1,FALSE)),"Produto não cadastrado",VLOOKUP(A759,'Cadastro-Estoque'!A:J,2,FALSE)))</f>
        <v/>
      </c>
      <c r="H759" s="141" t="str">
        <f>IF(ISERROR(VLOOKUP(A759,'Cadastro-Estoque'!A:J,1,FALSE)),"",VLOOKUP(A759,'Cadastro-Estoque'!A:J,3,FALSE))</f>
        <v/>
      </c>
    </row>
    <row r="760" spans="5:8">
      <c r="E760" s="141" t="str">
        <f t="shared" si="11"/>
        <v/>
      </c>
      <c r="F760" s="141" t="str">
        <f>IF(ISBLANK(A760),"",IF(ISERROR(VLOOKUP(A760,'Cadastro-Estoque'!A:J,1,FALSE)),"Produto não cadastrado",VLOOKUP(A760,'Cadastro-Estoque'!A:J,4,FALSE)))</f>
        <v/>
      </c>
      <c r="G760" s="141" t="str">
        <f>IF(ISBLANK(A760),"",IF(ISERROR(VLOOKUP(A760,'Cadastro-Estoque'!A:J,1,FALSE)),"Produto não cadastrado",VLOOKUP(A760,'Cadastro-Estoque'!A:J,2,FALSE)))</f>
        <v/>
      </c>
      <c r="H760" s="141" t="str">
        <f>IF(ISERROR(VLOOKUP(A760,'Cadastro-Estoque'!A:J,1,FALSE)),"",VLOOKUP(A760,'Cadastro-Estoque'!A:J,3,FALSE))</f>
        <v/>
      </c>
    </row>
    <row r="761" spans="5:8">
      <c r="E761" s="141" t="str">
        <f t="shared" si="11"/>
        <v/>
      </c>
      <c r="F761" s="141" t="str">
        <f>IF(ISBLANK(A761),"",IF(ISERROR(VLOOKUP(A761,'Cadastro-Estoque'!A:J,1,FALSE)),"Produto não cadastrado",VLOOKUP(A761,'Cadastro-Estoque'!A:J,4,FALSE)))</f>
        <v/>
      </c>
      <c r="G761" s="141" t="str">
        <f>IF(ISBLANK(A761),"",IF(ISERROR(VLOOKUP(A761,'Cadastro-Estoque'!A:J,1,FALSE)),"Produto não cadastrado",VLOOKUP(A761,'Cadastro-Estoque'!A:J,2,FALSE)))</f>
        <v/>
      </c>
      <c r="H761" s="141" t="str">
        <f>IF(ISERROR(VLOOKUP(A761,'Cadastro-Estoque'!A:J,1,FALSE)),"",VLOOKUP(A761,'Cadastro-Estoque'!A:J,3,FALSE))</f>
        <v/>
      </c>
    </row>
    <row r="762" spans="5:8">
      <c r="E762" s="141" t="str">
        <f t="shared" si="11"/>
        <v/>
      </c>
      <c r="F762" s="141" t="str">
        <f>IF(ISBLANK(A762),"",IF(ISERROR(VLOOKUP(A762,'Cadastro-Estoque'!A:J,1,FALSE)),"Produto não cadastrado",VLOOKUP(A762,'Cadastro-Estoque'!A:J,4,FALSE)))</f>
        <v/>
      </c>
      <c r="G762" s="141" t="str">
        <f>IF(ISBLANK(A762),"",IF(ISERROR(VLOOKUP(A762,'Cadastro-Estoque'!A:J,1,FALSE)),"Produto não cadastrado",VLOOKUP(A762,'Cadastro-Estoque'!A:J,2,FALSE)))</f>
        <v/>
      </c>
      <c r="H762" s="141" t="str">
        <f>IF(ISERROR(VLOOKUP(A762,'Cadastro-Estoque'!A:J,1,FALSE)),"",VLOOKUP(A762,'Cadastro-Estoque'!A:J,3,FALSE))</f>
        <v/>
      </c>
    </row>
    <row r="763" spans="5:8">
      <c r="E763" s="141" t="str">
        <f t="shared" si="11"/>
        <v/>
      </c>
      <c r="F763" s="141" t="str">
        <f>IF(ISBLANK(A763),"",IF(ISERROR(VLOOKUP(A763,'Cadastro-Estoque'!A:J,1,FALSE)),"Produto não cadastrado",VLOOKUP(A763,'Cadastro-Estoque'!A:J,4,FALSE)))</f>
        <v/>
      </c>
      <c r="G763" s="141" t="str">
        <f>IF(ISBLANK(A763),"",IF(ISERROR(VLOOKUP(A763,'Cadastro-Estoque'!A:J,1,FALSE)),"Produto não cadastrado",VLOOKUP(A763,'Cadastro-Estoque'!A:J,2,FALSE)))</f>
        <v/>
      </c>
      <c r="H763" s="141" t="str">
        <f>IF(ISERROR(VLOOKUP(A763,'Cadastro-Estoque'!A:J,1,FALSE)),"",VLOOKUP(A763,'Cadastro-Estoque'!A:J,3,FALSE))</f>
        <v/>
      </c>
    </row>
    <row r="764" spans="5:8">
      <c r="E764" s="141" t="str">
        <f t="shared" si="11"/>
        <v/>
      </c>
      <c r="F764" s="141" t="str">
        <f>IF(ISBLANK(A764),"",IF(ISERROR(VLOOKUP(A764,'Cadastro-Estoque'!A:J,1,FALSE)),"Produto não cadastrado",VLOOKUP(A764,'Cadastro-Estoque'!A:J,4,FALSE)))</f>
        <v/>
      </c>
      <c r="G764" s="141" t="str">
        <f>IF(ISBLANK(A764),"",IF(ISERROR(VLOOKUP(A764,'Cadastro-Estoque'!A:J,1,FALSE)),"Produto não cadastrado",VLOOKUP(A764,'Cadastro-Estoque'!A:J,2,FALSE)))</f>
        <v/>
      </c>
      <c r="H764" s="141" t="str">
        <f>IF(ISERROR(VLOOKUP(A764,'Cadastro-Estoque'!A:J,1,FALSE)),"",VLOOKUP(A764,'Cadastro-Estoque'!A:J,3,FALSE))</f>
        <v/>
      </c>
    </row>
    <row r="765" spans="5:8">
      <c r="E765" s="141" t="str">
        <f t="shared" si="11"/>
        <v/>
      </c>
      <c r="F765" s="141" t="str">
        <f>IF(ISBLANK(A765),"",IF(ISERROR(VLOOKUP(A765,'Cadastro-Estoque'!A:J,1,FALSE)),"Produto não cadastrado",VLOOKUP(A765,'Cadastro-Estoque'!A:J,4,FALSE)))</f>
        <v/>
      </c>
      <c r="G765" s="141" t="str">
        <f>IF(ISBLANK(A765),"",IF(ISERROR(VLOOKUP(A765,'Cadastro-Estoque'!A:J,1,FALSE)),"Produto não cadastrado",VLOOKUP(A765,'Cadastro-Estoque'!A:J,2,FALSE)))</f>
        <v/>
      </c>
      <c r="H765" s="141" t="str">
        <f>IF(ISERROR(VLOOKUP(A765,'Cadastro-Estoque'!A:J,1,FALSE)),"",VLOOKUP(A765,'Cadastro-Estoque'!A:J,3,FALSE))</f>
        <v/>
      </c>
    </row>
    <row r="766" spans="5:8">
      <c r="E766" s="141" t="str">
        <f t="shared" si="11"/>
        <v/>
      </c>
      <c r="F766" s="141" t="str">
        <f>IF(ISBLANK(A766),"",IF(ISERROR(VLOOKUP(A766,'Cadastro-Estoque'!A:J,1,FALSE)),"Produto não cadastrado",VLOOKUP(A766,'Cadastro-Estoque'!A:J,4,FALSE)))</f>
        <v/>
      </c>
      <c r="G766" s="141" t="str">
        <f>IF(ISBLANK(A766),"",IF(ISERROR(VLOOKUP(A766,'Cadastro-Estoque'!A:J,1,FALSE)),"Produto não cadastrado",VLOOKUP(A766,'Cadastro-Estoque'!A:J,2,FALSE)))</f>
        <v/>
      </c>
      <c r="H766" s="141" t="str">
        <f>IF(ISERROR(VLOOKUP(A766,'Cadastro-Estoque'!A:J,1,FALSE)),"",VLOOKUP(A766,'Cadastro-Estoque'!A:J,3,FALSE))</f>
        <v/>
      </c>
    </row>
    <row r="767" spans="5:8">
      <c r="E767" s="141" t="str">
        <f t="shared" si="11"/>
        <v/>
      </c>
      <c r="F767" s="141" t="str">
        <f>IF(ISBLANK(A767),"",IF(ISERROR(VLOOKUP(A767,'Cadastro-Estoque'!A:J,1,FALSE)),"Produto não cadastrado",VLOOKUP(A767,'Cadastro-Estoque'!A:J,4,FALSE)))</f>
        <v/>
      </c>
      <c r="G767" s="141" t="str">
        <f>IF(ISBLANK(A767),"",IF(ISERROR(VLOOKUP(A767,'Cadastro-Estoque'!A:J,1,FALSE)),"Produto não cadastrado",VLOOKUP(A767,'Cadastro-Estoque'!A:J,2,FALSE)))</f>
        <v/>
      </c>
      <c r="H767" s="141" t="str">
        <f>IF(ISERROR(VLOOKUP(A767,'Cadastro-Estoque'!A:J,1,FALSE)),"",VLOOKUP(A767,'Cadastro-Estoque'!A:J,3,FALSE))</f>
        <v/>
      </c>
    </row>
    <row r="768" spans="5:8">
      <c r="E768" s="141" t="str">
        <f t="shared" si="11"/>
        <v/>
      </c>
      <c r="F768" s="141" t="str">
        <f>IF(ISBLANK(A768),"",IF(ISERROR(VLOOKUP(A768,'Cadastro-Estoque'!A:J,1,FALSE)),"Produto não cadastrado",VLOOKUP(A768,'Cadastro-Estoque'!A:J,4,FALSE)))</f>
        <v/>
      </c>
      <c r="G768" s="141" t="str">
        <f>IF(ISBLANK(A768),"",IF(ISERROR(VLOOKUP(A768,'Cadastro-Estoque'!A:J,1,FALSE)),"Produto não cadastrado",VLOOKUP(A768,'Cadastro-Estoque'!A:J,2,FALSE)))</f>
        <v/>
      </c>
      <c r="H768" s="141" t="str">
        <f>IF(ISERROR(VLOOKUP(A768,'Cadastro-Estoque'!A:J,1,FALSE)),"",VLOOKUP(A768,'Cadastro-Estoque'!A:J,3,FALSE))</f>
        <v/>
      </c>
    </row>
    <row r="769" spans="5:8">
      <c r="E769" s="141" t="str">
        <f t="shared" si="11"/>
        <v/>
      </c>
      <c r="F769" s="141" t="str">
        <f>IF(ISBLANK(A769),"",IF(ISERROR(VLOOKUP(A769,'Cadastro-Estoque'!A:J,1,FALSE)),"Produto não cadastrado",VLOOKUP(A769,'Cadastro-Estoque'!A:J,4,FALSE)))</f>
        <v/>
      </c>
      <c r="G769" s="141" t="str">
        <f>IF(ISBLANK(A769),"",IF(ISERROR(VLOOKUP(A769,'Cadastro-Estoque'!A:J,1,FALSE)),"Produto não cadastrado",VLOOKUP(A769,'Cadastro-Estoque'!A:J,2,FALSE)))</f>
        <v/>
      </c>
      <c r="H769" s="141" t="str">
        <f>IF(ISERROR(VLOOKUP(A769,'Cadastro-Estoque'!A:J,1,FALSE)),"",VLOOKUP(A769,'Cadastro-Estoque'!A:J,3,FALSE))</f>
        <v/>
      </c>
    </row>
    <row r="770" spans="5:8">
      <c r="E770" s="141" t="str">
        <f t="shared" si="11"/>
        <v/>
      </c>
      <c r="F770" s="141" t="str">
        <f>IF(ISBLANK(A770),"",IF(ISERROR(VLOOKUP(A770,'Cadastro-Estoque'!A:J,1,FALSE)),"Produto não cadastrado",VLOOKUP(A770,'Cadastro-Estoque'!A:J,4,FALSE)))</f>
        <v/>
      </c>
      <c r="G770" s="141" t="str">
        <f>IF(ISBLANK(A770),"",IF(ISERROR(VLOOKUP(A770,'Cadastro-Estoque'!A:J,1,FALSE)),"Produto não cadastrado",VLOOKUP(A770,'Cadastro-Estoque'!A:J,2,FALSE)))</f>
        <v/>
      </c>
      <c r="H770" s="141" t="str">
        <f>IF(ISERROR(VLOOKUP(A770,'Cadastro-Estoque'!A:J,1,FALSE)),"",VLOOKUP(A770,'Cadastro-Estoque'!A:J,3,FALSE))</f>
        <v/>
      </c>
    </row>
    <row r="771" spans="5:8">
      <c r="E771" s="141" t="str">
        <f t="shared" si="11"/>
        <v/>
      </c>
      <c r="F771" s="141" t="str">
        <f>IF(ISBLANK(A771),"",IF(ISERROR(VLOOKUP(A771,'Cadastro-Estoque'!A:J,1,FALSE)),"Produto não cadastrado",VLOOKUP(A771,'Cadastro-Estoque'!A:J,4,FALSE)))</f>
        <v/>
      </c>
      <c r="G771" s="141" t="str">
        <f>IF(ISBLANK(A771),"",IF(ISERROR(VLOOKUP(A771,'Cadastro-Estoque'!A:J,1,FALSE)),"Produto não cadastrado",VLOOKUP(A771,'Cadastro-Estoque'!A:J,2,FALSE)))</f>
        <v/>
      </c>
      <c r="H771" s="141" t="str">
        <f>IF(ISERROR(VLOOKUP(A771,'Cadastro-Estoque'!A:J,1,FALSE)),"",VLOOKUP(A771,'Cadastro-Estoque'!A:J,3,FALSE))</f>
        <v/>
      </c>
    </row>
    <row r="772" spans="5:8">
      <c r="E772" s="141" t="str">
        <f t="shared" ref="E772:E835" si="12">IF(ISBLANK(A772),"",C772*D772)</f>
        <v/>
      </c>
      <c r="F772" s="141" t="str">
        <f>IF(ISBLANK(A772),"",IF(ISERROR(VLOOKUP(A772,'Cadastro-Estoque'!A:J,1,FALSE)),"Produto não cadastrado",VLOOKUP(A772,'Cadastro-Estoque'!A:J,4,FALSE)))</f>
        <v/>
      </c>
      <c r="G772" s="141" t="str">
        <f>IF(ISBLANK(A772),"",IF(ISERROR(VLOOKUP(A772,'Cadastro-Estoque'!A:J,1,FALSE)),"Produto não cadastrado",VLOOKUP(A772,'Cadastro-Estoque'!A:J,2,FALSE)))</f>
        <v/>
      </c>
      <c r="H772" s="141" t="str">
        <f>IF(ISERROR(VLOOKUP(A772,'Cadastro-Estoque'!A:J,1,FALSE)),"",VLOOKUP(A772,'Cadastro-Estoque'!A:J,3,FALSE))</f>
        <v/>
      </c>
    </row>
    <row r="773" spans="5:8">
      <c r="E773" s="141" t="str">
        <f t="shared" si="12"/>
        <v/>
      </c>
      <c r="F773" s="141" t="str">
        <f>IF(ISBLANK(A773),"",IF(ISERROR(VLOOKUP(A773,'Cadastro-Estoque'!A:J,1,FALSE)),"Produto não cadastrado",VLOOKUP(A773,'Cadastro-Estoque'!A:J,4,FALSE)))</f>
        <v/>
      </c>
      <c r="G773" s="141" t="str">
        <f>IF(ISBLANK(A773),"",IF(ISERROR(VLOOKUP(A773,'Cadastro-Estoque'!A:J,1,FALSE)),"Produto não cadastrado",VLOOKUP(A773,'Cadastro-Estoque'!A:J,2,FALSE)))</f>
        <v/>
      </c>
      <c r="H773" s="141" t="str">
        <f>IF(ISERROR(VLOOKUP(A773,'Cadastro-Estoque'!A:J,1,FALSE)),"",VLOOKUP(A773,'Cadastro-Estoque'!A:J,3,FALSE))</f>
        <v/>
      </c>
    </row>
    <row r="774" spans="5:8">
      <c r="E774" s="141" t="str">
        <f t="shared" si="12"/>
        <v/>
      </c>
      <c r="F774" s="141" t="str">
        <f>IF(ISBLANK(A774),"",IF(ISERROR(VLOOKUP(A774,'Cadastro-Estoque'!A:J,1,FALSE)),"Produto não cadastrado",VLOOKUP(A774,'Cadastro-Estoque'!A:J,4,FALSE)))</f>
        <v/>
      </c>
      <c r="G774" s="141" t="str">
        <f>IF(ISBLANK(A774),"",IF(ISERROR(VLOOKUP(A774,'Cadastro-Estoque'!A:J,1,FALSE)),"Produto não cadastrado",VLOOKUP(A774,'Cadastro-Estoque'!A:J,2,FALSE)))</f>
        <v/>
      </c>
      <c r="H774" s="141" t="str">
        <f>IF(ISERROR(VLOOKUP(A774,'Cadastro-Estoque'!A:J,1,FALSE)),"",VLOOKUP(A774,'Cadastro-Estoque'!A:J,3,FALSE))</f>
        <v/>
      </c>
    </row>
    <row r="775" spans="5:8">
      <c r="E775" s="141" t="str">
        <f t="shared" si="12"/>
        <v/>
      </c>
      <c r="F775" s="141" t="str">
        <f>IF(ISBLANK(A775),"",IF(ISERROR(VLOOKUP(A775,'Cadastro-Estoque'!A:J,1,FALSE)),"Produto não cadastrado",VLOOKUP(A775,'Cadastro-Estoque'!A:J,4,FALSE)))</f>
        <v/>
      </c>
      <c r="G775" s="141" t="str">
        <f>IF(ISBLANK(A775),"",IF(ISERROR(VLOOKUP(A775,'Cadastro-Estoque'!A:J,1,FALSE)),"Produto não cadastrado",VLOOKUP(A775,'Cadastro-Estoque'!A:J,2,FALSE)))</f>
        <v/>
      </c>
      <c r="H775" s="141" t="str">
        <f>IF(ISERROR(VLOOKUP(A775,'Cadastro-Estoque'!A:J,1,FALSE)),"",VLOOKUP(A775,'Cadastro-Estoque'!A:J,3,FALSE))</f>
        <v/>
      </c>
    </row>
    <row r="776" spans="5:8">
      <c r="E776" s="141" t="str">
        <f t="shared" si="12"/>
        <v/>
      </c>
      <c r="F776" s="141" t="str">
        <f>IF(ISBLANK(A776),"",IF(ISERROR(VLOOKUP(A776,'Cadastro-Estoque'!A:J,1,FALSE)),"Produto não cadastrado",VLOOKUP(A776,'Cadastro-Estoque'!A:J,4,FALSE)))</f>
        <v/>
      </c>
      <c r="G776" s="141" t="str">
        <f>IF(ISBLANK(A776),"",IF(ISERROR(VLOOKUP(A776,'Cadastro-Estoque'!A:J,1,FALSE)),"Produto não cadastrado",VLOOKUP(A776,'Cadastro-Estoque'!A:J,2,FALSE)))</f>
        <v/>
      </c>
      <c r="H776" s="141" t="str">
        <f>IF(ISERROR(VLOOKUP(A776,'Cadastro-Estoque'!A:J,1,FALSE)),"",VLOOKUP(A776,'Cadastro-Estoque'!A:J,3,FALSE))</f>
        <v/>
      </c>
    </row>
    <row r="777" spans="5:8">
      <c r="E777" s="141" t="str">
        <f t="shared" si="12"/>
        <v/>
      </c>
      <c r="F777" s="141" t="str">
        <f>IF(ISBLANK(A777),"",IF(ISERROR(VLOOKUP(A777,'Cadastro-Estoque'!A:J,1,FALSE)),"Produto não cadastrado",VLOOKUP(A777,'Cadastro-Estoque'!A:J,4,FALSE)))</f>
        <v/>
      </c>
      <c r="G777" s="141" t="str">
        <f>IF(ISBLANK(A777),"",IF(ISERROR(VLOOKUP(A777,'Cadastro-Estoque'!A:J,1,FALSE)),"Produto não cadastrado",VLOOKUP(A777,'Cadastro-Estoque'!A:J,2,FALSE)))</f>
        <v/>
      </c>
      <c r="H777" s="141" t="str">
        <f>IF(ISERROR(VLOOKUP(A777,'Cadastro-Estoque'!A:J,1,FALSE)),"",VLOOKUP(A777,'Cadastro-Estoque'!A:J,3,FALSE))</f>
        <v/>
      </c>
    </row>
    <row r="778" spans="5:8">
      <c r="E778" s="141" t="str">
        <f t="shared" si="12"/>
        <v/>
      </c>
      <c r="F778" s="141" t="str">
        <f>IF(ISBLANK(A778),"",IF(ISERROR(VLOOKUP(A778,'Cadastro-Estoque'!A:J,1,FALSE)),"Produto não cadastrado",VLOOKUP(A778,'Cadastro-Estoque'!A:J,4,FALSE)))</f>
        <v/>
      </c>
      <c r="G778" s="141" t="str">
        <f>IF(ISBLANK(A778),"",IF(ISERROR(VLOOKUP(A778,'Cadastro-Estoque'!A:J,1,FALSE)),"Produto não cadastrado",VLOOKUP(A778,'Cadastro-Estoque'!A:J,2,FALSE)))</f>
        <v/>
      </c>
      <c r="H778" s="141" t="str">
        <f>IF(ISERROR(VLOOKUP(A778,'Cadastro-Estoque'!A:J,1,FALSE)),"",VLOOKUP(A778,'Cadastro-Estoque'!A:J,3,FALSE))</f>
        <v/>
      </c>
    </row>
    <row r="779" spans="5:8">
      <c r="E779" s="141" t="str">
        <f t="shared" si="12"/>
        <v/>
      </c>
      <c r="F779" s="141" t="str">
        <f>IF(ISBLANK(A779),"",IF(ISERROR(VLOOKUP(A779,'Cadastro-Estoque'!A:J,1,FALSE)),"Produto não cadastrado",VLOOKUP(A779,'Cadastro-Estoque'!A:J,4,FALSE)))</f>
        <v/>
      </c>
      <c r="G779" s="141" t="str">
        <f>IF(ISBLANK(A779),"",IF(ISERROR(VLOOKUP(A779,'Cadastro-Estoque'!A:J,1,FALSE)),"Produto não cadastrado",VLOOKUP(A779,'Cadastro-Estoque'!A:J,2,FALSE)))</f>
        <v/>
      </c>
      <c r="H779" s="141" t="str">
        <f>IF(ISERROR(VLOOKUP(A779,'Cadastro-Estoque'!A:J,1,FALSE)),"",VLOOKUP(A779,'Cadastro-Estoque'!A:J,3,FALSE))</f>
        <v/>
      </c>
    </row>
    <row r="780" spans="5:8">
      <c r="E780" s="141" t="str">
        <f t="shared" si="12"/>
        <v/>
      </c>
      <c r="F780" s="141" t="str">
        <f>IF(ISBLANK(A780),"",IF(ISERROR(VLOOKUP(A780,'Cadastro-Estoque'!A:J,1,FALSE)),"Produto não cadastrado",VLOOKUP(A780,'Cadastro-Estoque'!A:J,4,FALSE)))</f>
        <v/>
      </c>
      <c r="G780" s="141" t="str">
        <f>IF(ISBLANK(A780),"",IF(ISERROR(VLOOKUP(A780,'Cadastro-Estoque'!A:J,1,FALSE)),"Produto não cadastrado",VLOOKUP(A780,'Cadastro-Estoque'!A:J,2,FALSE)))</f>
        <v/>
      </c>
      <c r="H780" s="141" t="str">
        <f>IF(ISERROR(VLOOKUP(A780,'Cadastro-Estoque'!A:J,1,FALSE)),"",VLOOKUP(A780,'Cadastro-Estoque'!A:J,3,FALSE))</f>
        <v/>
      </c>
    </row>
    <row r="781" spans="5:8">
      <c r="E781" s="141" t="str">
        <f t="shared" si="12"/>
        <v/>
      </c>
      <c r="F781" s="141" t="str">
        <f>IF(ISBLANK(A781),"",IF(ISERROR(VLOOKUP(A781,'Cadastro-Estoque'!A:J,1,FALSE)),"Produto não cadastrado",VLOOKUP(A781,'Cadastro-Estoque'!A:J,4,FALSE)))</f>
        <v/>
      </c>
      <c r="G781" s="141" t="str">
        <f>IF(ISBLANK(A781),"",IF(ISERROR(VLOOKUP(A781,'Cadastro-Estoque'!A:J,1,FALSE)),"Produto não cadastrado",VLOOKUP(A781,'Cadastro-Estoque'!A:J,2,FALSE)))</f>
        <v/>
      </c>
      <c r="H781" s="141" t="str">
        <f>IF(ISERROR(VLOOKUP(A781,'Cadastro-Estoque'!A:J,1,FALSE)),"",VLOOKUP(A781,'Cadastro-Estoque'!A:J,3,FALSE))</f>
        <v/>
      </c>
    </row>
    <row r="782" spans="5:8">
      <c r="E782" s="141" t="str">
        <f t="shared" si="12"/>
        <v/>
      </c>
      <c r="F782" s="141" t="str">
        <f>IF(ISBLANK(A782),"",IF(ISERROR(VLOOKUP(A782,'Cadastro-Estoque'!A:J,1,FALSE)),"Produto não cadastrado",VLOOKUP(A782,'Cadastro-Estoque'!A:J,4,FALSE)))</f>
        <v/>
      </c>
      <c r="G782" s="141" t="str">
        <f>IF(ISBLANK(A782),"",IF(ISERROR(VLOOKUP(A782,'Cadastro-Estoque'!A:J,1,FALSE)),"Produto não cadastrado",VLOOKUP(A782,'Cadastro-Estoque'!A:J,2,FALSE)))</f>
        <v/>
      </c>
      <c r="H782" s="141" t="str">
        <f>IF(ISERROR(VLOOKUP(A782,'Cadastro-Estoque'!A:J,1,FALSE)),"",VLOOKUP(A782,'Cadastro-Estoque'!A:J,3,FALSE))</f>
        <v/>
      </c>
    </row>
    <row r="783" spans="5:8">
      <c r="E783" s="141" t="str">
        <f t="shared" si="12"/>
        <v/>
      </c>
      <c r="F783" s="141" t="str">
        <f>IF(ISBLANK(A783),"",IF(ISERROR(VLOOKUP(A783,'Cadastro-Estoque'!A:J,1,FALSE)),"Produto não cadastrado",VLOOKUP(A783,'Cadastro-Estoque'!A:J,4,FALSE)))</f>
        <v/>
      </c>
      <c r="G783" s="141" t="str">
        <f>IF(ISBLANK(A783),"",IF(ISERROR(VLOOKUP(A783,'Cadastro-Estoque'!A:J,1,FALSE)),"Produto não cadastrado",VLOOKUP(A783,'Cadastro-Estoque'!A:J,2,FALSE)))</f>
        <v/>
      </c>
      <c r="H783" s="141" t="str">
        <f>IF(ISERROR(VLOOKUP(A783,'Cadastro-Estoque'!A:J,1,FALSE)),"",VLOOKUP(A783,'Cadastro-Estoque'!A:J,3,FALSE))</f>
        <v/>
      </c>
    </row>
    <row r="784" spans="5:8">
      <c r="E784" s="141" t="str">
        <f t="shared" si="12"/>
        <v/>
      </c>
      <c r="F784" s="141" t="str">
        <f>IF(ISBLANK(A784),"",IF(ISERROR(VLOOKUP(A784,'Cadastro-Estoque'!A:J,1,FALSE)),"Produto não cadastrado",VLOOKUP(A784,'Cadastro-Estoque'!A:J,4,FALSE)))</f>
        <v/>
      </c>
      <c r="G784" s="141" t="str">
        <f>IF(ISBLANK(A784),"",IF(ISERROR(VLOOKUP(A784,'Cadastro-Estoque'!A:J,1,FALSE)),"Produto não cadastrado",VLOOKUP(A784,'Cadastro-Estoque'!A:J,2,FALSE)))</f>
        <v/>
      </c>
      <c r="H784" s="141" t="str">
        <f>IF(ISERROR(VLOOKUP(A784,'Cadastro-Estoque'!A:J,1,FALSE)),"",VLOOKUP(A784,'Cadastro-Estoque'!A:J,3,FALSE))</f>
        <v/>
      </c>
    </row>
    <row r="785" spans="5:8">
      <c r="E785" s="141" t="str">
        <f t="shared" si="12"/>
        <v/>
      </c>
      <c r="F785" s="141" t="str">
        <f>IF(ISBLANK(A785),"",IF(ISERROR(VLOOKUP(A785,'Cadastro-Estoque'!A:J,1,FALSE)),"Produto não cadastrado",VLOOKUP(A785,'Cadastro-Estoque'!A:J,4,FALSE)))</f>
        <v/>
      </c>
      <c r="G785" s="141" t="str">
        <f>IF(ISBLANK(A785),"",IF(ISERROR(VLOOKUP(A785,'Cadastro-Estoque'!A:J,1,FALSE)),"Produto não cadastrado",VLOOKUP(A785,'Cadastro-Estoque'!A:J,2,FALSE)))</f>
        <v/>
      </c>
      <c r="H785" s="141" t="str">
        <f>IF(ISERROR(VLOOKUP(A785,'Cadastro-Estoque'!A:J,1,FALSE)),"",VLOOKUP(A785,'Cadastro-Estoque'!A:J,3,FALSE))</f>
        <v/>
      </c>
    </row>
    <row r="786" spans="5:8">
      <c r="E786" s="141" t="str">
        <f t="shared" si="12"/>
        <v/>
      </c>
      <c r="F786" s="141" t="str">
        <f>IF(ISBLANK(A786),"",IF(ISERROR(VLOOKUP(A786,'Cadastro-Estoque'!A:J,1,FALSE)),"Produto não cadastrado",VLOOKUP(A786,'Cadastro-Estoque'!A:J,4,FALSE)))</f>
        <v/>
      </c>
      <c r="G786" s="141" t="str">
        <f>IF(ISBLANK(A786),"",IF(ISERROR(VLOOKUP(A786,'Cadastro-Estoque'!A:J,1,FALSE)),"Produto não cadastrado",VLOOKUP(A786,'Cadastro-Estoque'!A:J,2,FALSE)))</f>
        <v/>
      </c>
      <c r="H786" s="141" t="str">
        <f>IF(ISERROR(VLOOKUP(A786,'Cadastro-Estoque'!A:J,1,FALSE)),"",VLOOKUP(A786,'Cadastro-Estoque'!A:J,3,FALSE))</f>
        <v/>
      </c>
    </row>
    <row r="787" spans="5:8">
      <c r="E787" s="141" t="str">
        <f t="shared" si="12"/>
        <v/>
      </c>
      <c r="F787" s="141" t="str">
        <f>IF(ISBLANK(A787),"",IF(ISERROR(VLOOKUP(A787,'Cadastro-Estoque'!A:J,1,FALSE)),"Produto não cadastrado",VLOOKUP(A787,'Cadastro-Estoque'!A:J,4,FALSE)))</f>
        <v/>
      </c>
      <c r="G787" s="141" t="str">
        <f>IF(ISBLANK(A787),"",IF(ISERROR(VLOOKUP(A787,'Cadastro-Estoque'!A:J,1,FALSE)),"Produto não cadastrado",VLOOKUP(A787,'Cadastro-Estoque'!A:J,2,FALSE)))</f>
        <v/>
      </c>
      <c r="H787" s="141" t="str">
        <f>IF(ISERROR(VLOOKUP(A787,'Cadastro-Estoque'!A:J,1,FALSE)),"",VLOOKUP(A787,'Cadastro-Estoque'!A:J,3,FALSE))</f>
        <v/>
      </c>
    </row>
    <row r="788" spans="5:8">
      <c r="E788" s="141" t="str">
        <f t="shared" si="12"/>
        <v/>
      </c>
      <c r="F788" s="141" t="str">
        <f>IF(ISBLANK(A788),"",IF(ISERROR(VLOOKUP(A788,'Cadastro-Estoque'!A:J,1,FALSE)),"Produto não cadastrado",VLOOKUP(A788,'Cadastro-Estoque'!A:J,4,FALSE)))</f>
        <v/>
      </c>
      <c r="G788" s="141" t="str">
        <f>IF(ISBLANK(A788),"",IF(ISERROR(VLOOKUP(A788,'Cadastro-Estoque'!A:J,1,FALSE)),"Produto não cadastrado",VLOOKUP(A788,'Cadastro-Estoque'!A:J,2,FALSE)))</f>
        <v/>
      </c>
      <c r="H788" s="141" t="str">
        <f>IF(ISERROR(VLOOKUP(A788,'Cadastro-Estoque'!A:J,1,FALSE)),"",VLOOKUP(A788,'Cadastro-Estoque'!A:J,3,FALSE))</f>
        <v/>
      </c>
    </row>
    <row r="789" spans="5:8">
      <c r="E789" s="141" t="str">
        <f t="shared" si="12"/>
        <v/>
      </c>
      <c r="F789" s="141" t="str">
        <f>IF(ISBLANK(A789),"",IF(ISERROR(VLOOKUP(A789,'Cadastro-Estoque'!A:J,1,FALSE)),"Produto não cadastrado",VLOOKUP(A789,'Cadastro-Estoque'!A:J,4,FALSE)))</f>
        <v/>
      </c>
      <c r="G789" s="141" t="str">
        <f>IF(ISBLANK(A789),"",IF(ISERROR(VLOOKUP(A789,'Cadastro-Estoque'!A:J,1,FALSE)),"Produto não cadastrado",VLOOKUP(A789,'Cadastro-Estoque'!A:J,2,FALSE)))</f>
        <v/>
      </c>
      <c r="H789" s="141" t="str">
        <f>IF(ISERROR(VLOOKUP(A789,'Cadastro-Estoque'!A:J,1,FALSE)),"",VLOOKUP(A789,'Cadastro-Estoque'!A:J,3,FALSE))</f>
        <v/>
      </c>
    </row>
    <row r="790" spans="5:8">
      <c r="E790" s="141" t="str">
        <f t="shared" si="12"/>
        <v/>
      </c>
      <c r="F790" s="141" t="str">
        <f>IF(ISBLANK(A790),"",IF(ISERROR(VLOOKUP(A790,'Cadastro-Estoque'!A:J,1,FALSE)),"Produto não cadastrado",VLOOKUP(A790,'Cadastro-Estoque'!A:J,4,FALSE)))</f>
        <v/>
      </c>
      <c r="G790" s="141" t="str">
        <f>IF(ISBLANK(A790),"",IF(ISERROR(VLOOKUP(A790,'Cadastro-Estoque'!A:J,1,FALSE)),"Produto não cadastrado",VLOOKUP(A790,'Cadastro-Estoque'!A:J,2,FALSE)))</f>
        <v/>
      </c>
      <c r="H790" s="141" t="str">
        <f>IF(ISERROR(VLOOKUP(A790,'Cadastro-Estoque'!A:J,1,FALSE)),"",VLOOKUP(A790,'Cadastro-Estoque'!A:J,3,FALSE))</f>
        <v/>
      </c>
    </row>
    <row r="791" spans="5:8">
      <c r="E791" s="141" t="str">
        <f t="shared" si="12"/>
        <v/>
      </c>
      <c r="F791" s="141" t="str">
        <f>IF(ISBLANK(A791),"",IF(ISERROR(VLOOKUP(A791,'Cadastro-Estoque'!A:J,1,FALSE)),"Produto não cadastrado",VLOOKUP(A791,'Cadastro-Estoque'!A:J,4,FALSE)))</f>
        <v/>
      </c>
      <c r="G791" s="141" t="str">
        <f>IF(ISBLANK(A791),"",IF(ISERROR(VLOOKUP(A791,'Cadastro-Estoque'!A:J,1,FALSE)),"Produto não cadastrado",VLOOKUP(A791,'Cadastro-Estoque'!A:J,2,FALSE)))</f>
        <v/>
      </c>
      <c r="H791" s="141" t="str">
        <f>IF(ISERROR(VLOOKUP(A791,'Cadastro-Estoque'!A:J,1,FALSE)),"",VLOOKUP(A791,'Cadastro-Estoque'!A:J,3,FALSE))</f>
        <v/>
      </c>
    </row>
    <row r="792" spans="5:8">
      <c r="E792" s="141" t="str">
        <f t="shared" si="12"/>
        <v/>
      </c>
      <c r="F792" s="141" t="str">
        <f>IF(ISBLANK(A792),"",IF(ISERROR(VLOOKUP(A792,'Cadastro-Estoque'!A:J,1,FALSE)),"Produto não cadastrado",VLOOKUP(A792,'Cadastro-Estoque'!A:J,4,FALSE)))</f>
        <v/>
      </c>
      <c r="G792" s="141" t="str">
        <f>IF(ISBLANK(A792),"",IF(ISERROR(VLOOKUP(A792,'Cadastro-Estoque'!A:J,1,FALSE)),"Produto não cadastrado",VLOOKUP(A792,'Cadastro-Estoque'!A:J,2,FALSE)))</f>
        <v/>
      </c>
      <c r="H792" s="141" t="str">
        <f>IF(ISERROR(VLOOKUP(A792,'Cadastro-Estoque'!A:J,1,FALSE)),"",VLOOKUP(A792,'Cadastro-Estoque'!A:J,3,FALSE))</f>
        <v/>
      </c>
    </row>
    <row r="793" spans="5:8">
      <c r="E793" s="141" t="str">
        <f t="shared" si="12"/>
        <v/>
      </c>
      <c r="F793" s="141" t="str">
        <f>IF(ISBLANK(A793),"",IF(ISERROR(VLOOKUP(A793,'Cadastro-Estoque'!A:J,1,FALSE)),"Produto não cadastrado",VLOOKUP(A793,'Cadastro-Estoque'!A:J,4,FALSE)))</f>
        <v/>
      </c>
      <c r="G793" s="141" t="str">
        <f>IF(ISBLANK(A793),"",IF(ISERROR(VLOOKUP(A793,'Cadastro-Estoque'!A:J,1,FALSE)),"Produto não cadastrado",VLOOKUP(A793,'Cadastro-Estoque'!A:J,2,FALSE)))</f>
        <v/>
      </c>
      <c r="H793" s="141" t="str">
        <f>IF(ISERROR(VLOOKUP(A793,'Cadastro-Estoque'!A:J,1,FALSE)),"",VLOOKUP(A793,'Cadastro-Estoque'!A:J,3,FALSE))</f>
        <v/>
      </c>
    </row>
    <row r="794" spans="5:8">
      <c r="E794" s="141" t="str">
        <f t="shared" si="12"/>
        <v/>
      </c>
      <c r="F794" s="141" t="str">
        <f>IF(ISBLANK(A794),"",IF(ISERROR(VLOOKUP(A794,'Cadastro-Estoque'!A:J,1,FALSE)),"Produto não cadastrado",VLOOKUP(A794,'Cadastro-Estoque'!A:J,4,FALSE)))</f>
        <v/>
      </c>
      <c r="G794" s="141" t="str">
        <f>IF(ISBLANK(A794),"",IF(ISERROR(VLOOKUP(A794,'Cadastro-Estoque'!A:J,1,FALSE)),"Produto não cadastrado",VLOOKUP(A794,'Cadastro-Estoque'!A:J,2,FALSE)))</f>
        <v/>
      </c>
      <c r="H794" s="141" t="str">
        <f>IF(ISERROR(VLOOKUP(A794,'Cadastro-Estoque'!A:J,1,FALSE)),"",VLOOKUP(A794,'Cadastro-Estoque'!A:J,3,FALSE))</f>
        <v/>
      </c>
    </row>
    <row r="795" spans="5:8">
      <c r="E795" s="141" t="str">
        <f t="shared" si="12"/>
        <v/>
      </c>
      <c r="F795" s="141" t="str">
        <f>IF(ISBLANK(A795),"",IF(ISERROR(VLOOKUP(A795,'Cadastro-Estoque'!A:J,1,FALSE)),"Produto não cadastrado",VLOOKUP(A795,'Cadastro-Estoque'!A:J,4,FALSE)))</f>
        <v/>
      </c>
      <c r="G795" s="141" t="str">
        <f>IF(ISBLANK(A795),"",IF(ISERROR(VLOOKUP(A795,'Cadastro-Estoque'!A:J,1,FALSE)),"Produto não cadastrado",VLOOKUP(A795,'Cadastro-Estoque'!A:J,2,FALSE)))</f>
        <v/>
      </c>
      <c r="H795" s="141" t="str">
        <f>IF(ISERROR(VLOOKUP(A795,'Cadastro-Estoque'!A:J,1,FALSE)),"",VLOOKUP(A795,'Cadastro-Estoque'!A:J,3,FALSE))</f>
        <v/>
      </c>
    </row>
    <row r="796" spans="5:8">
      <c r="E796" s="141" t="str">
        <f t="shared" si="12"/>
        <v/>
      </c>
      <c r="F796" s="141" t="str">
        <f>IF(ISBLANK(A796),"",IF(ISERROR(VLOOKUP(A796,'Cadastro-Estoque'!A:J,1,FALSE)),"Produto não cadastrado",VLOOKUP(A796,'Cadastro-Estoque'!A:J,4,FALSE)))</f>
        <v/>
      </c>
      <c r="G796" s="141" t="str">
        <f>IF(ISBLANK(A796),"",IF(ISERROR(VLOOKUP(A796,'Cadastro-Estoque'!A:J,1,FALSE)),"Produto não cadastrado",VLOOKUP(A796,'Cadastro-Estoque'!A:J,2,FALSE)))</f>
        <v/>
      </c>
      <c r="H796" s="141" t="str">
        <f>IF(ISERROR(VLOOKUP(A796,'Cadastro-Estoque'!A:J,1,FALSE)),"",VLOOKUP(A796,'Cadastro-Estoque'!A:J,3,FALSE))</f>
        <v/>
      </c>
    </row>
    <row r="797" spans="5:8">
      <c r="E797" s="141" t="str">
        <f t="shared" si="12"/>
        <v/>
      </c>
      <c r="F797" s="141" t="str">
        <f>IF(ISBLANK(A797),"",IF(ISERROR(VLOOKUP(A797,'Cadastro-Estoque'!A:J,1,FALSE)),"Produto não cadastrado",VLOOKUP(A797,'Cadastro-Estoque'!A:J,4,FALSE)))</f>
        <v/>
      </c>
      <c r="G797" s="141" t="str">
        <f>IF(ISBLANK(A797),"",IF(ISERROR(VLOOKUP(A797,'Cadastro-Estoque'!A:J,1,FALSE)),"Produto não cadastrado",VLOOKUP(A797,'Cadastro-Estoque'!A:J,2,FALSE)))</f>
        <v/>
      </c>
      <c r="H797" s="141" t="str">
        <f>IF(ISERROR(VLOOKUP(A797,'Cadastro-Estoque'!A:J,1,FALSE)),"",VLOOKUP(A797,'Cadastro-Estoque'!A:J,3,FALSE))</f>
        <v/>
      </c>
    </row>
    <row r="798" spans="5:8">
      <c r="E798" s="141" t="str">
        <f t="shared" si="12"/>
        <v/>
      </c>
      <c r="F798" s="141" t="str">
        <f>IF(ISBLANK(A798),"",IF(ISERROR(VLOOKUP(A798,'Cadastro-Estoque'!A:J,1,FALSE)),"Produto não cadastrado",VLOOKUP(A798,'Cadastro-Estoque'!A:J,4,FALSE)))</f>
        <v/>
      </c>
      <c r="G798" s="141" t="str">
        <f>IF(ISBLANK(A798),"",IF(ISERROR(VLOOKUP(A798,'Cadastro-Estoque'!A:J,1,FALSE)),"Produto não cadastrado",VLOOKUP(A798,'Cadastro-Estoque'!A:J,2,FALSE)))</f>
        <v/>
      </c>
      <c r="H798" s="141" t="str">
        <f>IF(ISERROR(VLOOKUP(A798,'Cadastro-Estoque'!A:J,1,FALSE)),"",VLOOKUP(A798,'Cadastro-Estoque'!A:J,3,FALSE))</f>
        <v/>
      </c>
    </row>
    <row r="799" spans="5:8">
      <c r="E799" s="141" t="str">
        <f t="shared" si="12"/>
        <v/>
      </c>
      <c r="F799" s="141" t="str">
        <f>IF(ISBLANK(A799),"",IF(ISERROR(VLOOKUP(A799,'Cadastro-Estoque'!A:J,1,FALSE)),"Produto não cadastrado",VLOOKUP(A799,'Cadastro-Estoque'!A:J,4,FALSE)))</f>
        <v/>
      </c>
      <c r="G799" s="141" t="str">
        <f>IF(ISBLANK(A799),"",IF(ISERROR(VLOOKUP(A799,'Cadastro-Estoque'!A:J,1,FALSE)),"Produto não cadastrado",VLOOKUP(A799,'Cadastro-Estoque'!A:J,2,FALSE)))</f>
        <v/>
      </c>
      <c r="H799" s="141" t="str">
        <f>IF(ISERROR(VLOOKUP(A799,'Cadastro-Estoque'!A:J,1,FALSE)),"",VLOOKUP(A799,'Cadastro-Estoque'!A:J,3,FALSE))</f>
        <v/>
      </c>
    </row>
    <row r="800" spans="5:8">
      <c r="E800" s="141" t="str">
        <f t="shared" si="12"/>
        <v/>
      </c>
      <c r="F800" s="141" t="str">
        <f>IF(ISBLANK(A800),"",IF(ISERROR(VLOOKUP(A800,'Cadastro-Estoque'!A:J,1,FALSE)),"Produto não cadastrado",VLOOKUP(A800,'Cadastro-Estoque'!A:J,4,FALSE)))</f>
        <v/>
      </c>
      <c r="G800" s="141" t="str">
        <f>IF(ISBLANK(A800),"",IF(ISERROR(VLOOKUP(A800,'Cadastro-Estoque'!A:J,1,FALSE)),"Produto não cadastrado",VLOOKUP(A800,'Cadastro-Estoque'!A:J,2,FALSE)))</f>
        <v/>
      </c>
      <c r="H800" s="141" t="str">
        <f>IF(ISERROR(VLOOKUP(A800,'Cadastro-Estoque'!A:J,1,FALSE)),"",VLOOKUP(A800,'Cadastro-Estoque'!A:J,3,FALSE))</f>
        <v/>
      </c>
    </row>
    <row r="801" spans="5:8">
      <c r="E801" s="141" t="str">
        <f t="shared" si="12"/>
        <v/>
      </c>
      <c r="F801" s="141" t="str">
        <f>IF(ISBLANK(A801),"",IF(ISERROR(VLOOKUP(A801,'Cadastro-Estoque'!A:J,1,FALSE)),"Produto não cadastrado",VLOOKUP(A801,'Cadastro-Estoque'!A:J,4,FALSE)))</f>
        <v/>
      </c>
      <c r="G801" s="141" t="str">
        <f>IF(ISBLANK(A801),"",IF(ISERROR(VLOOKUP(A801,'Cadastro-Estoque'!A:J,1,FALSE)),"Produto não cadastrado",VLOOKUP(A801,'Cadastro-Estoque'!A:J,2,FALSE)))</f>
        <v/>
      </c>
      <c r="H801" s="141" t="str">
        <f>IF(ISERROR(VLOOKUP(A801,'Cadastro-Estoque'!A:J,1,FALSE)),"",VLOOKUP(A801,'Cadastro-Estoque'!A:J,3,FALSE))</f>
        <v/>
      </c>
    </row>
    <row r="802" spans="5:8">
      <c r="E802" s="141" t="str">
        <f t="shared" si="12"/>
        <v/>
      </c>
      <c r="F802" s="141" t="str">
        <f>IF(ISBLANK(A802),"",IF(ISERROR(VLOOKUP(A802,'Cadastro-Estoque'!A:J,1,FALSE)),"Produto não cadastrado",VLOOKUP(A802,'Cadastro-Estoque'!A:J,4,FALSE)))</f>
        <v/>
      </c>
      <c r="G802" s="141" t="str">
        <f>IF(ISBLANK(A802),"",IF(ISERROR(VLOOKUP(A802,'Cadastro-Estoque'!A:J,1,FALSE)),"Produto não cadastrado",VLOOKUP(A802,'Cadastro-Estoque'!A:J,2,FALSE)))</f>
        <v/>
      </c>
      <c r="H802" s="141" t="str">
        <f>IF(ISERROR(VLOOKUP(A802,'Cadastro-Estoque'!A:J,1,FALSE)),"",VLOOKUP(A802,'Cadastro-Estoque'!A:J,3,FALSE))</f>
        <v/>
      </c>
    </row>
    <row r="803" spans="5:8">
      <c r="E803" s="141" t="str">
        <f t="shared" si="12"/>
        <v/>
      </c>
      <c r="F803" s="141" t="str">
        <f>IF(ISBLANK(A803),"",IF(ISERROR(VLOOKUP(A803,'Cadastro-Estoque'!A:J,1,FALSE)),"Produto não cadastrado",VLOOKUP(A803,'Cadastro-Estoque'!A:J,4,FALSE)))</f>
        <v/>
      </c>
      <c r="G803" s="141" t="str">
        <f>IF(ISBLANK(A803),"",IF(ISERROR(VLOOKUP(A803,'Cadastro-Estoque'!A:J,1,FALSE)),"Produto não cadastrado",VLOOKUP(A803,'Cadastro-Estoque'!A:J,2,FALSE)))</f>
        <v/>
      </c>
      <c r="H803" s="141" t="str">
        <f>IF(ISERROR(VLOOKUP(A803,'Cadastro-Estoque'!A:J,1,FALSE)),"",VLOOKUP(A803,'Cadastro-Estoque'!A:J,3,FALSE))</f>
        <v/>
      </c>
    </row>
    <row r="804" spans="5:8">
      <c r="E804" s="141" t="str">
        <f t="shared" si="12"/>
        <v/>
      </c>
      <c r="F804" s="141" t="str">
        <f>IF(ISBLANK(A804),"",IF(ISERROR(VLOOKUP(A804,'Cadastro-Estoque'!A:J,1,FALSE)),"Produto não cadastrado",VLOOKUP(A804,'Cadastro-Estoque'!A:J,4,FALSE)))</f>
        <v/>
      </c>
      <c r="G804" s="141" t="str">
        <f>IF(ISBLANK(A804),"",IF(ISERROR(VLOOKUP(A804,'Cadastro-Estoque'!A:J,1,FALSE)),"Produto não cadastrado",VLOOKUP(A804,'Cadastro-Estoque'!A:J,2,FALSE)))</f>
        <v/>
      </c>
      <c r="H804" s="141" t="str">
        <f>IF(ISERROR(VLOOKUP(A804,'Cadastro-Estoque'!A:J,1,FALSE)),"",VLOOKUP(A804,'Cadastro-Estoque'!A:J,3,FALSE))</f>
        <v/>
      </c>
    </row>
    <row r="805" spans="5:8">
      <c r="E805" s="141" t="str">
        <f t="shared" si="12"/>
        <v/>
      </c>
      <c r="F805" s="141" t="str">
        <f>IF(ISBLANK(A805),"",IF(ISERROR(VLOOKUP(A805,'Cadastro-Estoque'!A:J,1,FALSE)),"Produto não cadastrado",VLOOKUP(A805,'Cadastro-Estoque'!A:J,4,FALSE)))</f>
        <v/>
      </c>
      <c r="G805" s="141" t="str">
        <f>IF(ISBLANK(A805),"",IF(ISERROR(VLOOKUP(A805,'Cadastro-Estoque'!A:J,1,FALSE)),"Produto não cadastrado",VLOOKUP(A805,'Cadastro-Estoque'!A:J,2,FALSE)))</f>
        <v/>
      </c>
      <c r="H805" s="141" t="str">
        <f>IF(ISERROR(VLOOKUP(A805,'Cadastro-Estoque'!A:J,1,FALSE)),"",VLOOKUP(A805,'Cadastro-Estoque'!A:J,3,FALSE))</f>
        <v/>
      </c>
    </row>
    <row r="806" spans="5:8">
      <c r="E806" s="141" t="str">
        <f t="shared" si="12"/>
        <v/>
      </c>
      <c r="F806" s="141" t="str">
        <f>IF(ISBLANK(A806),"",IF(ISERROR(VLOOKUP(A806,'Cadastro-Estoque'!A:J,1,FALSE)),"Produto não cadastrado",VLOOKUP(A806,'Cadastro-Estoque'!A:J,4,FALSE)))</f>
        <v/>
      </c>
      <c r="G806" s="141" t="str">
        <f>IF(ISBLANK(A806),"",IF(ISERROR(VLOOKUP(A806,'Cadastro-Estoque'!A:J,1,FALSE)),"Produto não cadastrado",VLOOKUP(A806,'Cadastro-Estoque'!A:J,2,FALSE)))</f>
        <v/>
      </c>
      <c r="H806" s="141" t="str">
        <f>IF(ISERROR(VLOOKUP(A806,'Cadastro-Estoque'!A:J,1,FALSE)),"",VLOOKUP(A806,'Cadastro-Estoque'!A:J,3,FALSE))</f>
        <v/>
      </c>
    </row>
    <row r="807" spans="5:8">
      <c r="E807" s="141" t="str">
        <f t="shared" si="12"/>
        <v/>
      </c>
      <c r="F807" s="141" t="str">
        <f>IF(ISBLANK(A807),"",IF(ISERROR(VLOOKUP(A807,'Cadastro-Estoque'!A:J,1,FALSE)),"Produto não cadastrado",VLOOKUP(A807,'Cadastro-Estoque'!A:J,4,FALSE)))</f>
        <v/>
      </c>
      <c r="G807" s="141" t="str">
        <f>IF(ISBLANK(A807),"",IF(ISERROR(VLOOKUP(A807,'Cadastro-Estoque'!A:J,1,FALSE)),"Produto não cadastrado",VLOOKUP(A807,'Cadastro-Estoque'!A:J,2,FALSE)))</f>
        <v/>
      </c>
      <c r="H807" s="141" t="str">
        <f>IF(ISERROR(VLOOKUP(A807,'Cadastro-Estoque'!A:J,1,FALSE)),"",VLOOKUP(A807,'Cadastro-Estoque'!A:J,3,FALSE))</f>
        <v/>
      </c>
    </row>
    <row r="808" spans="5:8">
      <c r="E808" s="141" t="str">
        <f t="shared" si="12"/>
        <v/>
      </c>
      <c r="F808" s="141" t="str">
        <f>IF(ISBLANK(A808),"",IF(ISERROR(VLOOKUP(A808,'Cadastro-Estoque'!A:J,1,FALSE)),"Produto não cadastrado",VLOOKUP(A808,'Cadastro-Estoque'!A:J,4,FALSE)))</f>
        <v/>
      </c>
      <c r="G808" s="141" t="str">
        <f>IF(ISBLANK(A808),"",IF(ISERROR(VLOOKUP(A808,'Cadastro-Estoque'!A:J,1,FALSE)),"Produto não cadastrado",VLOOKUP(A808,'Cadastro-Estoque'!A:J,2,FALSE)))</f>
        <v/>
      </c>
      <c r="H808" s="141" t="str">
        <f>IF(ISERROR(VLOOKUP(A808,'Cadastro-Estoque'!A:J,1,FALSE)),"",VLOOKUP(A808,'Cadastro-Estoque'!A:J,3,FALSE))</f>
        <v/>
      </c>
    </row>
    <row r="809" spans="5:8">
      <c r="E809" s="141" t="str">
        <f t="shared" si="12"/>
        <v/>
      </c>
      <c r="F809" s="141" t="str">
        <f>IF(ISBLANK(A809),"",IF(ISERROR(VLOOKUP(A809,'Cadastro-Estoque'!A:J,1,FALSE)),"Produto não cadastrado",VLOOKUP(A809,'Cadastro-Estoque'!A:J,4,FALSE)))</f>
        <v/>
      </c>
      <c r="G809" s="141" t="str">
        <f>IF(ISBLANK(A809),"",IF(ISERROR(VLOOKUP(A809,'Cadastro-Estoque'!A:J,1,FALSE)),"Produto não cadastrado",VLOOKUP(A809,'Cadastro-Estoque'!A:J,2,FALSE)))</f>
        <v/>
      </c>
      <c r="H809" s="141" t="str">
        <f>IF(ISERROR(VLOOKUP(A809,'Cadastro-Estoque'!A:J,1,FALSE)),"",VLOOKUP(A809,'Cadastro-Estoque'!A:J,3,FALSE))</f>
        <v/>
      </c>
    </row>
    <row r="810" spans="5:8">
      <c r="E810" s="141" t="str">
        <f t="shared" si="12"/>
        <v/>
      </c>
      <c r="F810" s="141" t="str">
        <f>IF(ISBLANK(A810),"",IF(ISERROR(VLOOKUP(A810,'Cadastro-Estoque'!A:J,1,FALSE)),"Produto não cadastrado",VLOOKUP(A810,'Cadastro-Estoque'!A:J,4,FALSE)))</f>
        <v/>
      </c>
      <c r="G810" s="141" t="str">
        <f>IF(ISBLANK(A810),"",IF(ISERROR(VLOOKUP(A810,'Cadastro-Estoque'!A:J,1,FALSE)),"Produto não cadastrado",VLOOKUP(A810,'Cadastro-Estoque'!A:J,2,FALSE)))</f>
        <v/>
      </c>
      <c r="H810" s="141" t="str">
        <f>IF(ISERROR(VLOOKUP(A810,'Cadastro-Estoque'!A:J,1,FALSE)),"",VLOOKUP(A810,'Cadastro-Estoque'!A:J,3,FALSE))</f>
        <v/>
      </c>
    </row>
    <row r="811" spans="5:8">
      <c r="E811" s="141" t="str">
        <f t="shared" si="12"/>
        <v/>
      </c>
      <c r="F811" s="141" t="str">
        <f>IF(ISBLANK(A811),"",IF(ISERROR(VLOOKUP(A811,'Cadastro-Estoque'!A:J,1,FALSE)),"Produto não cadastrado",VLOOKUP(A811,'Cadastro-Estoque'!A:J,4,FALSE)))</f>
        <v/>
      </c>
      <c r="G811" s="141" t="str">
        <f>IF(ISBLANK(A811),"",IF(ISERROR(VLOOKUP(A811,'Cadastro-Estoque'!A:J,1,FALSE)),"Produto não cadastrado",VLOOKUP(A811,'Cadastro-Estoque'!A:J,2,FALSE)))</f>
        <v/>
      </c>
      <c r="H811" s="141" t="str">
        <f>IF(ISERROR(VLOOKUP(A811,'Cadastro-Estoque'!A:J,1,FALSE)),"",VLOOKUP(A811,'Cadastro-Estoque'!A:J,3,FALSE))</f>
        <v/>
      </c>
    </row>
    <row r="812" spans="5:8">
      <c r="E812" s="141" t="str">
        <f t="shared" si="12"/>
        <v/>
      </c>
      <c r="F812" s="141" t="str">
        <f>IF(ISBLANK(A812),"",IF(ISERROR(VLOOKUP(A812,'Cadastro-Estoque'!A:J,1,FALSE)),"Produto não cadastrado",VLOOKUP(A812,'Cadastro-Estoque'!A:J,4,FALSE)))</f>
        <v/>
      </c>
      <c r="G812" s="141" t="str">
        <f>IF(ISBLANK(A812),"",IF(ISERROR(VLOOKUP(A812,'Cadastro-Estoque'!A:J,1,FALSE)),"Produto não cadastrado",VLOOKUP(A812,'Cadastro-Estoque'!A:J,2,FALSE)))</f>
        <v/>
      </c>
      <c r="H812" s="141" t="str">
        <f>IF(ISERROR(VLOOKUP(A812,'Cadastro-Estoque'!A:J,1,FALSE)),"",VLOOKUP(A812,'Cadastro-Estoque'!A:J,3,FALSE))</f>
        <v/>
      </c>
    </row>
    <row r="813" spans="5:8">
      <c r="E813" s="141" t="str">
        <f t="shared" si="12"/>
        <v/>
      </c>
      <c r="F813" s="141" t="str">
        <f>IF(ISBLANK(A813),"",IF(ISERROR(VLOOKUP(A813,'Cadastro-Estoque'!A:J,1,FALSE)),"Produto não cadastrado",VLOOKUP(A813,'Cadastro-Estoque'!A:J,4,FALSE)))</f>
        <v/>
      </c>
      <c r="G813" s="141" t="str">
        <f>IF(ISBLANK(A813),"",IF(ISERROR(VLOOKUP(A813,'Cadastro-Estoque'!A:J,1,FALSE)),"Produto não cadastrado",VLOOKUP(A813,'Cadastro-Estoque'!A:J,2,FALSE)))</f>
        <v/>
      </c>
      <c r="H813" s="141" t="str">
        <f>IF(ISERROR(VLOOKUP(A813,'Cadastro-Estoque'!A:J,1,FALSE)),"",VLOOKUP(A813,'Cadastro-Estoque'!A:J,3,FALSE))</f>
        <v/>
      </c>
    </row>
    <row r="814" spans="5:8">
      <c r="E814" s="141" t="str">
        <f t="shared" si="12"/>
        <v/>
      </c>
      <c r="F814" s="141" t="str">
        <f>IF(ISBLANK(A814),"",IF(ISERROR(VLOOKUP(A814,'Cadastro-Estoque'!A:J,1,FALSE)),"Produto não cadastrado",VLOOKUP(A814,'Cadastro-Estoque'!A:J,4,FALSE)))</f>
        <v/>
      </c>
      <c r="G814" s="141" t="str">
        <f>IF(ISBLANK(A814),"",IF(ISERROR(VLOOKUP(A814,'Cadastro-Estoque'!A:J,1,FALSE)),"Produto não cadastrado",VLOOKUP(A814,'Cadastro-Estoque'!A:J,2,FALSE)))</f>
        <v/>
      </c>
      <c r="H814" s="141" t="str">
        <f>IF(ISERROR(VLOOKUP(A814,'Cadastro-Estoque'!A:J,1,FALSE)),"",VLOOKUP(A814,'Cadastro-Estoque'!A:J,3,FALSE))</f>
        <v/>
      </c>
    </row>
    <row r="815" spans="5:8">
      <c r="E815" s="141" t="str">
        <f t="shared" si="12"/>
        <v/>
      </c>
      <c r="F815" s="141" t="str">
        <f>IF(ISBLANK(A815),"",IF(ISERROR(VLOOKUP(A815,'Cadastro-Estoque'!A:J,1,FALSE)),"Produto não cadastrado",VLOOKUP(A815,'Cadastro-Estoque'!A:J,4,FALSE)))</f>
        <v/>
      </c>
      <c r="G815" s="141" t="str">
        <f>IF(ISBLANK(A815),"",IF(ISERROR(VLOOKUP(A815,'Cadastro-Estoque'!A:J,1,FALSE)),"Produto não cadastrado",VLOOKUP(A815,'Cadastro-Estoque'!A:J,2,FALSE)))</f>
        <v/>
      </c>
      <c r="H815" s="141" t="str">
        <f>IF(ISERROR(VLOOKUP(A815,'Cadastro-Estoque'!A:J,1,FALSE)),"",VLOOKUP(A815,'Cadastro-Estoque'!A:J,3,FALSE))</f>
        <v/>
      </c>
    </row>
    <row r="816" spans="5:8">
      <c r="E816" s="141" t="str">
        <f t="shared" si="12"/>
        <v/>
      </c>
      <c r="F816" s="141" t="str">
        <f>IF(ISBLANK(A816),"",IF(ISERROR(VLOOKUP(A816,'Cadastro-Estoque'!A:J,1,FALSE)),"Produto não cadastrado",VLOOKUP(A816,'Cadastro-Estoque'!A:J,4,FALSE)))</f>
        <v/>
      </c>
      <c r="G816" s="141" t="str">
        <f>IF(ISBLANK(A816),"",IF(ISERROR(VLOOKUP(A816,'Cadastro-Estoque'!A:J,1,FALSE)),"Produto não cadastrado",VLOOKUP(A816,'Cadastro-Estoque'!A:J,2,FALSE)))</f>
        <v/>
      </c>
      <c r="H816" s="141" t="str">
        <f>IF(ISERROR(VLOOKUP(A816,'Cadastro-Estoque'!A:J,1,FALSE)),"",VLOOKUP(A816,'Cadastro-Estoque'!A:J,3,FALSE))</f>
        <v/>
      </c>
    </row>
    <row r="817" spans="5:8">
      <c r="E817" s="141" t="str">
        <f t="shared" si="12"/>
        <v/>
      </c>
      <c r="F817" s="141" t="str">
        <f>IF(ISBLANK(A817),"",IF(ISERROR(VLOOKUP(A817,'Cadastro-Estoque'!A:J,1,FALSE)),"Produto não cadastrado",VLOOKUP(A817,'Cadastro-Estoque'!A:J,4,FALSE)))</f>
        <v/>
      </c>
      <c r="G817" s="141" t="str">
        <f>IF(ISBLANK(A817),"",IF(ISERROR(VLOOKUP(A817,'Cadastro-Estoque'!A:J,1,FALSE)),"Produto não cadastrado",VLOOKUP(A817,'Cadastro-Estoque'!A:J,2,FALSE)))</f>
        <v/>
      </c>
      <c r="H817" s="141" t="str">
        <f>IF(ISERROR(VLOOKUP(A817,'Cadastro-Estoque'!A:J,1,FALSE)),"",VLOOKUP(A817,'Cadastro-Estoque'!A:J,3,FALSE))</f>
        <v/>
      </c>
    </row>
    <row r="818" spans="5:8">
      <c r="E818" s="141" t="str">
        <f t="shared" si="12"/>
        <v/>
      </c>
      <c r="F818" s="141" t="str">
        <f>IF(ISBLANK(A818),"",IF(ISERROR(VLOOKUP(A818,'Cadastro-Estoque'!A:J,1,FALSE)),"Produto não cadastrado",VLOOKUP(A818,'Cadastro-Estoque'!A:J,4,FALSE)))</f>
        <v/>
      </c>
      <c r="G818" s="141" t="str">
        <f>IF(ISBLANK(A818),"",IF(ISERROR(VLOOKUP(A818,'Cadastro-Estoque'!A:J,1,FALSE)),"Produto não cadastrado",VLOOKUP(A818,'Cadastro-Estoque'!A:J,2,FALSE)))</f>
        <v/>
      </c>
      <c r="H818" s="141" t="str">
        <f>IF(ISERROR(VLOOKUP(A818,'Cadastro-Estoque'!A:J,1,FALSE)),"",VLOOKUP(A818,'Cadastro-Estoque'!A:J,3,FALSE))</f>
        <v/>
      </c>
    </row>
    <row r="819" spans="5:8">
      <c r="E819" s="141" t="str">
        <f t="shared" si="12"/>
        <v/>
      </c>
      <c r="F819" s="141" t="str">
        <f>IF(ISBLANK(A819),"",IF(ISERROR(VLOOKUP(A819,'Cadastro-Estoque'!A:J,1,FALSE)),"Produto não cadastrado",VLOOKUP(A819,'Cadastro-Estoque'!A:J,4,FALSE)))</f>
        <v/>
      </c>
      <c r="G819" s="141" t="str">
        <f>IF(ISBLANK(A819),"",IF(ISERROR(VLOOKUP(A819,'Cadastro-Estoque'!A:J,1,FALSE)),"Produto não cadastrado",VLOOKUP(A819,'Cadastro-Estoque'!A:J,2,FALSE)))</f>
        <v/>
      </c>
      <c r="H819" s="141" t="str">
        <f>IF(ISERROR(VLOOKUP(A819,'Cadastro-Estoque'!A:J,1,FALSE)),"",VLOOKUP(A819,'Cadastro-Estoque'!A:J,3,FALSE))</f>
        <v/>
      </c>
    </row>
    <row r="820" spans="5:8">
      <c r="E820" s="141" t="str">
        <f t="shared" si="12"/>
        <v/>
      </c>
      <c r="F820" s="141" t="str">
        <f>IF(ISBLANK(A820),"",IF(ISERROR(VLOOKUP(A820,'Cadastro-Estoque'!A:J,1,FALSE)),"Produto não cadastrado",VLOOKUP(A820,'Cadastro-Estoque'!A:J,4,FALSE)))</f>
        <v/>
      </c>
      <c r="G820" s="141" t="str">
        <f>IF(ISBLANK(A820),"",IF(ISERROR(VLOOKUP(A820,'Cadastro-Estoque'!A:J,1,FALSE)),"Produto não cadastrado",VLOOKUP(A820,'Cadastro-Estoque'!A:J,2,FALSE)))</f>
        <v/>
      </c>
      <c r="H820" s="141" t="str">
        <f>IF(ISERROR(VLOOKUP(A820,'Cadastro-Estoque'!A:J,1,FALSE)),"",VLOOKUP(A820,'Cadastro-Estoque'!A:J,3,FALSE))</f>
        <v/>
      </c>
    </row>
    <row r="821" spans="5:8">
      <c r="E821" s="141" t="str">
        <f t="shared" si="12"/>
        <v/>
      </c>
      <c r="F821" s="141" t="str">
        <f>IF(ISBLANK(A821),"",IF(ISERROR(VLOOKUP(A821,'Cadastro-Estoque'!A:J,1,FALSE)),"Produto não cadastrado",VLOOKUP(A821,'Cadastro-Estoque'!A:J,4,FALSE)))</f>
        <v/>
      </c>
      <c r="G821" s="141" t="str">
        <f>IF(ISBLANK(A821),"",IF(ISERROR(VLOOKUP(A821,'Cadastro-Estoque'!A:J,1,FALSE)),"Produto não cadastrado",VLOOKUP(A821,'Cadastro-Estoque'!A:J,2,FALSE)))</f>
        <v/>
      </c>
      <c r="H821" s="141" t="str">
        <f>IF(ISERROR(VLOOKUP(A821,'Cadastro-Estoque'!A:J,1,FALSE)),"",VLOOKUP(A821,'Cadastro-Estoque'!A:J,3,FALSE))</f>
        <v/>
      </c>
    </row>
    <row r="822" spans="5:8">
      <c r="E822" s="141" t="str">
        <f t="shared" si="12"/>
        <v/>
      </c>
      <c r="F822" s="141" t="str">
        <f>IF(ISBLANK(A822),"",IF(ISERROR(VLOOKUP(A822,'Cadastro-Estoque'!A:J,1,FALSE)),"Produto não cadastrado",VLOOKUP(A822,'Cadastro-Estoque'!A:J,4,FALSE)))</f>
        <v/>
      </c>
      <c r="G822" s="141" t="str">
        <f>IF(ISBLANK(A822),"",IF(ISERROR(VLOOKUP(A822,'Cadastro-Estoque'!A:J,1,FALSE)),"Produto não cadastrado",VLOOKUP(A822,'Cadastro-Estoque'!A:J,2,FALSE)))</f>
        <v/>
      </c>
      <c r="H822" s="141" t="str">
        <f>IF(ISERROR(VLOOKUP(A822,'Cadastro-Estoque'!A:J,1,FALSE)),"",VLOOKUP(A822,'Cadastro-Estoque'!A:J,3,FALSE))</f>
        <v/>
      </c>
    </row>
    <row r="823" spans="5:8">
      <c r="E823" s="141" t="str">
        <f t="shared" si="12"/>
        <v/>
      </c>
      <c r="F823" s="141" t="str">
        <f>IF(ISBLANK(A823),"",IF(ISERROR(VLOOKUP(A823,'Cadastro-Estoque'!A:J,1,FALSE)),"Produto não cadastrado",VLOOKUP(A823,'Cadastro-Estoque'!A:J,4,FALSE)))</f>
        <v/>
      </c>
      <c r="G823" s="141" t="str">
        <f>IF(ISBLANK(A823),"",IF(ISERROR(VLOOKUP(A823,'Cadastro-Estoque'!A:J,1,FALSE)),"Produto não cadastrado",VLOOKUP(A823,'Cadastro-Estoque'!A:J,2,FALSE)))</f>
        <v/>
      </c>
      <c r="H823" s="141" t="str">
        <f>IF(ISERROR(VLOOKUP(A823,'Cadastro-Estoque'!A:J,1,FALSE)),"",VLOOKUP(A823,'Cadastro-Estoque'!A:J,3,FALSE))</f>
        <v/>
      </c>
    </row>
    <row r="824" spans="5:8">
      <c r="E824" s="141" t="str">
        <f t="shared" si="12"/>
        <v/>
      </c>
      <c r="F824" s="141" t="str">
        <f>IF(ISBLANK(A824),"",IF(ISERROR(VLOOKUP(A824,'Cadastro-Estoque'!A:J,1,FALSE)),"Produto não cadastrado",VLOOKUP(A824,'Cadastro-Estoque'!A:J,4,FALSE)))</f>
        <v/>
      </c>
      <c r="G824" s="141" t="str">
        <f>IF(ISBLANK(A824),"",IF(ISERROR(VLOOKUP(A824,'Cadastro-Estoque'!A:J,1,FALSE)),"Produto não cadastrado",VLOOKUP(A824,'Cadastro-Estoque'!A:J,2,FALSE)))</f>
        <v/>
      </c>
      <c r="H824" s="141" t="str">
        <f>IF(ISERROR(VLOOKUP(A824,'Cadastro-Estoque'!A:J,1,FALSE)),"",VLOOKUP(A824,'Cadastro-Estoque'!A:J,3,FALSE))</f>
        <v/>
      </c>
    </row>
    <row r="825" spans="5:8">
      <c r="E825" s="141" t="str">
        <f t="shared" si="12"/>
        <v/>
      </c>
      <c r="F825" s="141" t="str">
        <f>IF(ISBLANK(A825),"",IF(ISERROR(VLOOKUP(A825,'Cadastro-Estoque'!A:J,1,FALSE)),"Produto não cadastrado",VLOOKUP(A825,'Cadastro-Estoque'!A:J,4,FALSE)))</f>
        <v/>
      </c>
      <c r="G825" s="141" t="str">
        <f>IF(ISBLANK(A825),"",IF(ISERROR(VLOOKUP(A825,'Cadastro-Estoque'!A:J,1,FALSE)),"Produto não cadastrado",VLOOKUP(A825,'Cadastro-Estoque'!A:J,2,FALSE)))</f>
        <v/>
      </c>
      <c r="H825" s="141" t="str">
        <f>IF(ISERROR(VLOOKUP(A825,'Cadastro-Estoque'!A:J,1,FALSE)),"",VLOOKUP(A825,'Cadastro-Estoque'!A:J,3,FALSE))</f>
        <v/>
      </c>
    </row>
    <row r="826" spans="5:8">
      <c r="E826" s="141" t="str">
        <f t="shared" si="12"/>
        <v/>
      </c>
      <c r="F826" s="141" t="str">
        <f>IF(ISBLANK(A826),"",IF(ISERROR(VLOOKUP(A826,'Cadastro-Estoque'!A:J,1,FALSE)),"Produto não cadastrado",VLOOKUP(A826,'Cadastro-Estoque'!A:J,4,FALSE)))</f>
        <v/>
      </c>
      <c r="G826" s="141" t="str">
        <f>IF(ISBLANK(A826),"",IF(ISERROR(VLOOKUP(A826,'Cadastro-Estoque'!A:J,1,FALSE)),"Produto não cadastrado",VLOOKUP(A826,'Cadastro-Estoque'!A:J,2,FALSE)))</f>
        <v/>
      </c>
      <c r="H826" s="141" t="str">
        <f>IF(ISERROR(VLOOKUP(A826,'Cadastro-Estoque'!A:J,1,FALSE)),"",VLOOKUP(A826,'Cadastro-Estoque'!A:J,3,FALSE))</f>
        <v/>
      </c>
    </row>
    <row r="827" spans="5:8">
      <c r="E827" s="141" t="str">
        <f t="shared" si="12"/>
        <v/>
      </c>
      <c r="F827" s="141" t="str">
        <f>IF(ISBLANK(A827),"",IF(ISERROR(VLOOKUP(A827,'Cadastro-Estoque'!A:J,1,FALSE)),"Produto não cadastrado",VLOOKUP(A827,'Cadastro-Estoque'!A:J,4,FALSE)))</f>
        <v/>
      </c>
      <c r="G827" s="141" t="str">
        <f>IF(ISBLANK(A827),"",IF(ISERROR(VLOOKUP(A827,'Cadastro-Estoque'!A:J,1,FALSE)),"Produto não cadastrado",VLOOKUP(A827,'Cadastro-Estoque'!A:J,2,FALSE)))</f>
        <v/>
      </c>
      <c r="H827" s="141" t="str">
        <f>IF(ISERROR(VLOOKUP(A827,'Cadastro-Estoque'!A:J,1,FALSE)),"",VLOOKUP(A827,'Cadastro-Estoque'!A:J,3,FALSE))</f>
        <v/>
      </c>
    </row>
    <row r="828" spans="5:8">
      <c r="E828" s="141" t="str">
        <f t="shared" si="12"/>
        <v/>
      </c>
      <c r="F828" s="141" t="str">
        <f>IF(ISBLANK(A828),"",IF(ISERROR(VLOOKUP(A828,'Cadastro-Estoque'!A:J,1,FALSE)),"Produto não cadastrado",VLOOKUP(A828,'Cadastro-Estoque'!A:J,4,FALSE)))</f>
        <v/>
      </c>
      <c r="G828" s="141" t="str">
        <f>IF(ISBLANK(A828),"",IF(ISERROR(VLOOKUP(A828,'Cadastro-Estoque'!A:J,1,FALSE)),"Produto não cadastrado",VLOOKUP(A828,'Cadastro-Estoque'!A:J,2,FALSE)))</f>
        <v/>
      </c>
      <c r="H828" s="141" t="str">
        <f>IF(ISERROR(VLOOKUP(A828,'Cadastro-Estoque'!A:J,1,FALSE)),"",VLOOKUP(A828,'Cadastro-Estoque'!A:J,3,FALSE))</f>
        <v/>
      </c>
    </row>
    <row r="829" spans="5:8">
      <c r="E829" s="141" t="str">
        <f t="shared" si="12"/>
        <v/>
      </c>
      <c r="F829" s="141" t="str">
        <f>IF(ISBLANK(A829),"",IF(ISERROR(VLOOKUP(A829,'Cadastro-Estoque'!A:J,1,FALSE)),"Produto não cadastrado",VLOOKUP(A829,'Cadastro-Estoque'!A:J,4,FALSE)))</f>
        <v/>
      </c>
      <c r="G829" s="141" t="str">
        <f>IF(ISBLANK(A829),"",IF(ISERROR(VLOOKUP(A829,'Cadastro-Estoque'!A:J,1,FALSE)),"Produto não cadastrado",VLOOKUP(A829,'Cadastro-Estoque'!A:J,2,FALSE)))</f>
        <v/>
      </c>
      <c r="H829" s="141" t="str">
        <f>IF(ISERROR(VLOOKUP(A829,'Cadastro-Estoque'!A:J,1,FALSE)),"",VLOOKUP(A829,'Cadastro-Estoque'!A:J,3,FALSE))</f>
        <v/>
      </c>
    </row>
    <row r="830" spans="5:8">
      <c r="E830" s="141" t="str">
        <f t="shared" si="12"/>
        <v/>
      </c>
      <c r="F830" s="141" t="str">
        <f>IF(ISBLANK(A830),"",IF(ISERROR(VLOOKUP(A830,'Cadastro-Estoque'!A:J,1,FALSE)),"Produto não cadastrado",VLOOKUP(A830,'Cadastro-Estoque'!A:J,4,FALSE)))</f>
        <v/>
      </c>
      <c r="G830" s="141" t="str">
        <f>IF(ISBLANK(A830),"",IF(ISERROR(VLOOKUP(A830,'Cadastro-Estoque'!A:J,1,FALSE)),"Produto não cadastrado",VLOOKUP(A830,'Cadastro-Estoque'!A:J,2,FALSE)))</f>
        <v/>
      </c>
      <c r="H830" s="141" t="str">
        <f>IF(ISERROR(VLOOKUP(A830,'Cadastro-Estoque'!A:J,1,FALSE)),"",VLOOKUP(A830,'Cadastro-Estoque'!A:J,3,FALSE))</f>
        <v/>
      </c>
    </row>
    <row r="831" spans="5:8">
      <c r="E831" s="141" t="str">
        <f t="shared" si="12"/>
        <v/>
      </c>
      <c r="F831" s="141" t="str">
        <f>IF(ISBLANK(A831),"",IF(ISERROR(VLOOKUP(A831,'Cadastro-Estoque'!A:J,1,FALSE)),"Produto não cadastrado",VLOOKUP(A831,'Cadastro-Estoque'!A:J,4,FALSE)))</f>
        <v/>
      </c>
      <c r="G831" s="141" t="str">
        <f>IF(ISBLANK(A831),"",IF(ISERROR(VLOOKUP(A831,'Cadastro-Estoque'!A:J,1,FALSE)),"Produto não cadastrado",VLOOKUP(A831,'Cadastro-Estoque'!A:J,2,FALSE)))</f>
        <v/>
      </c>
      <c r="H831" s="141" t="str">
        <f>IF(ISERROR(VLOOKUP(A831,'Cadastro-Estoque'!A:J,1,FALSE)),"",VLOOKUP(A831,'Cadastro-Estoque'!A:J,3,FALSE))</f>
        <v/>
      </c>
    </row>
    <row r="832" spans="5:8">
      <c r="E832" s="141" t="str">
        <f t="shared" si="12"/>
        <v/>
      </c>
      <c r="F832" s="141" t="str">
        <f>IF(ISBLANK(A832),"",IF(ISERROR(VLOOKUP(A832,'Cadastro-Estoque'!A:J,1,FALSE)),"Produto não cadastrado",VLOOKUP(A832,'Cadastro-Estoque'!A:J,4,FALSE)))</f>
        <v/>
      </c>
      <c r="G832" s="141" t="str">
        <f>IF(ISBLANK(A832),"",IF(ISERROR(VLOOKUP(A832,'Cadastro-Estoque'!A:J,1,FALSE)),"Produto não cadastrado",VLOOKUP(A832,'Cadastro-Estoque'!A:J,2,FALSE)))</f>
        <v/>
      </c>
      <c r="H832" s="141" t="str">
        <f>IF(ISERROR(VLOOKUP(A832,'Cadastro-Estoque'!A:J,1,FALSE)),"",VLOOKUP(A832,'Cadastro-Estoque'!A:J,3,FALSE))</f>
        <v/>
      </c>
    </row>
    <row r="833" spans="5:8">
      <c r="E833" s="141" t="str">
        <f t="shared" si="12"/>
        <v/>
      </c>
      <c r="F833" s="141" t="str">
        <f>IF(ISBLANK(A833),"",IF(ISERROR(VLOOKUP(A833,'Cadastro-Estoque'!A:J,1,FALSE)),"Produto não cadastrado",VLOOKUP(A833,'Cadastro-Estoque'!A:J,4,FALSE)))</f>
        <v/>
      </c>
      <c r="G833" s="141" t="str">
        <f>IF(ISBLANK(A833),"",IF(ISERROR(VLOOKUP(A833,'Cadastro-Estoque'!A:J,1,FALSE)),"Produto não cadastrado",VLOOKUP(A833,'Cadastro-Estoque'!A:J,2,FALSE)))</f>
        <v/>
      </c>
      <c r="H833" s="141" t="str">
        <f>IF(ISERROR(VLOOKUP(A833,'Cadastro-Estoque'!A:J,1,FALSE)),"",VLOOKUP(A833,'Cadastro-Estoque'!A:J,3,FALSE))</f>
        <v/>
      </c>
    </row>
    <row r="834" spans="5:8">
      <c r="E834" s="141" t="str">
        <f t="shared" si="12"/>
        <v/>
      </c>
      <c r="F834" s="141" t="str">
        <f>IF(ISBLANK(A834),"",IF(ISERROR(VLOOKUP(A834,'Cadastro-Estoque'!A:J,1,FALSE)),"Produto não cadastrado",VLOOKUP(A834,'Cadastro-Estoque'!A:J,4,FALSE)))</f>
        <v/>
      </c>
      <c r="G834" s="141" t="str">
        <f>IF(ISBLANK(A834),"",IF(ISERROR(VLOOKUP(A834,'Cadastro-Estoque'!A:J,1,FALSE)),"Produto não cadastrado",VLOOKUP(A834,'Cadastro-Estoque'!A:J,2,FALSE)))</f>
        <v/>
      </c>
      <c r="H834" s="141" t="str">
        <f>IF(ISERROR(VLOOKUP(A834,'Cadastro-Estoque'!A:J,1,FALSE)),"",VLOOKUP(A834,'Cadastro-Estoque'!A:J,3,FALSE))</f>
        <v/>
      </c>
    </row>
    <row r="835" spans="5:8">
      <c r="E835" s="141" t="str">
        <f t="shared" si="12"/>
        <v/>
      </c>
      <c r="F835" s="141" t="str">
        <f>IF(ISBLANK(A835),"",IF(ISERROR(VLOOKUP(A835,'Cadastro-Estoque'!A:J,1,FALSE)),"Produto não cadastrado",VLOOKUP(A835,'Cadastro-Estoque'!A:J,4,FALSE)))</f>
        <v/>
      </c>
      <c r="G835" s="141" t="str">
        <f>IF(ISBLANK(A835),"",IF(ISERROR(VLOOKUP(A835,'Cadastro-Estoque'!A:J,1,FALSE)),"Produto não cadastrado",VLOOKUP(A835,'Cadastro-Estoque'!A:J,2,FALSE)))</f>
        <v/>
      </c>
      <c r="H835" s="141" t="str">
        <f>IF(ISERROR(VLOOKUP(A835,'Cadastro-Estoque'!A:J,1,FALSE)),"",VLOOKUP(A835,'Cadastro-Estoque'!A:J,3,FALSE))</f>
        <v/>
      </c>
    </row>
    <row r="836" spans="5:8">
      <c r="E836" s="141" t="str">
        <f t="shared" ref="E836:E899" si="13">IF(ISBLANK(A836),"",C836*D836)</f>
        <v/>
      </c>
      <c r="F836" s="141" t="str">
        <f>IF(ISBLANK(A836),"",IF(ISERROR(VLOOKUP(A836,'Cadastro-Estoque'!A:J,1,FALSE)),"Produto não cadastrado",VLOOKUP(A836,'Cadastro-Estoque'!A:J,4,FALSE)))</f>
        <v/>
      </c>
      <c r="G836" s="141" t="str">
        <f>IF(ISBLANK(A836),"",IF(ISERROR(VLOOKUP(A836,'Cadastro-Estoque'!A:J,1,FALSE)),"Produto não cadastrado",VLOOKUP(A836,'Cadastro-Estoque'!A:J,2,FALSE)))</f>
        <v/>
      </c>
      <c r="H836" s="141" t="str">
        <f>IF(ISERROR(VLOOKUP(A836,'Cadastro-Estoque'!A:J,1,FALSE)),"",VLOOKUP(A836,'Cadastro-Estoque'!A:J,3,FALSE))</f>
        <v/>
      </c>
    </row>
    <row r="837" spans="5:8">
      <c r="E837" s="141" t="str">
        <f t="shared" si="13"/>
        <v/>
      </c>
      <c r="F837" s="141" t="str">
        <f>IF(ISBLANK(A837),"",IF(ISERROR(VLOOKUP(A837,'Cadastro-Estoque'!A:J,1,FALSE)),"Produto não cadastrado",VLOOKUP(A837,'Cadastro-Estoque'!A:J,4,FALSE)))</f>
        <v/>
      </c>
      <c r="G837" s="141" t="str">
        <f>IF(ISBLANK(A837),"",IF(ISERROR(VLOOKUP(A837,'Cadastro-Estoque'!A:J,1,FALSE)),"Produto não cadastrado",VLOOKUP(A837,'Cadastro-Estoque'!A:J,2,FALSE)))</f>
        <v/>
      </c>
      <c r="H837" s="141" t="str">
        <f>IF(ISERROR(VLOOKUP(A837,'Cadastro-Estoque'!A:J,1,FALSE)),"",VLOOKUP(A837,'Cadastro-Estoque'!A:J,3,FALSE))</f>
        <v/>
      </c>
    </row>
    <row r="838" spans="5:8">
      <c r="E838" s="141" t="str">
        <f t="shared" si="13"/>
        <v/>
      </c>
      <c r="F838" s="141" t="str">
        <f>IF(ISBLANK(A838),"",IF(ISERROR(VLOOKUP(A838,'Cadastro-Estoque'!A:J,1,FALSE)),"Produto não cadastrado",VLOOKUP(A838,'Cadastro-Estoque'!A:J,4,FALSE)))</f>
        <v/>
      </c>
      <c r="G838" s="141" t="str">
        <f>IF(ISBLANK(A838),"",IF(ISERROR(VLOOKUP(A838,'Cadastro-Estoque'!A:J,1,FALSE)),"Produto não cadastrado",VLOOKUP(A838,'Cadastro-Estoque'!A:J,2,FALSE)))</f>
        <v/>
      </c>
      <c r="H838" s="141" t="str">
        <f>IF(ISERROR(VLOOKUP(A838,'Cadastro-Estoque'!A:J,1,FALSE)),"",VLOOKUP(A838,'Cadastro-Estoque'!A:J,3,FALSE))</f>
        <v/>
      </c>
    </row>
    <row r="839" spans="5:8">
      <c r="E839" s="141" t="str">
        <f t="shared" si="13"/>
        <v/>
      </c>
      <c r="F839" s="141" t="str">
        <f>IF(ISBLANK(A839),"",IF(ISERROR(VLOOKUP(A839,'Cadastro-Estoque'!A:J,1,FALSE)),"Produto não cadastrado",VLOOKUP(A839,'Cadastro-Estoque'!A:J,4,FALSE)))</f>
        <v/>
      </c>
      <c r="G839" s="141" t="str">
        <f>IF(ISBLANK(A839),"",IF(ISERROR(VLOOKUP(A839,'Cadastro-Estoque'!A:J,1,FALSE)),"Produto não cadastrado",VLOOKUP(A839,'Cadastro-Estoque'!A:J,2,FALSE)))</f>
        <v/>
      </c>
      <c r="H839" s="141" t="str">
        <f>IF(ISERROR(VLOOKUP(A839,'Cadastro-Estoque'!A:J,1,FALSE)),"",VLOOKUP(A839,'Cadastro-Estoque'!A:J,3,FALSE))</f>
        <v/>
      </c>
    </row>
    <row r="840" spans="5:8">
      <c r="E840" s="141" t="str">
        <f t="shared" si="13"/>
        <v/>
      </c>
      <c r="F840" s="141" t="str">
        <f>IF(ISBLANK(A840),"",IF(ISERROR(VLOOKUP(A840,'Cadastro-Estoque'!A:J,1,FALSE)),"Produto não cadastrado",VLOOKUP(A840,'Cadastro-Estoque'!A:J,4,FALSE)))</f>
        <v/>
      </c>
      <c r="G840" s="141" t="str">
        <f>IF(ISBLANK(A840),"",IF(ISERROR(VLOOKUP(A840,'Cadastro-Estoque'!A:J,1,FALSE)),"Produto não cadastrado",VLOOKUP(A840,'Cadastro-Estoque'!A:J,2,FALSE)))</f>
        <v/>
      </c>
      <c r="H840" s="141" t="str">
        <f>IF(ISERROR(VLOOKUP(A840,'Cadastro-Estoque'!A:J,1,FALSE)),"",VLOOKUP(A840,'Cadastro-Estoque'!A:J,3,FALSE))</f>
        <v/>
      </c>
    </row>
    <row r="841" spans="5:8">
      <c r="E841" s="141" t="str">
        <f t="shared" si="13"/>
        <v/>
      </c>
      <c r="F841" s="141" t="str">
        <f>IF(ISBLANK(A841),"",IF(ISERROR(VLOOKUP(A841,'Cadastro-Estoque'!A:J,1,FALSE)),"Produto não cadastrado",VLOOKUP(A841,'Cadastro-Estoque'!A:J,4,FALSE)))</f>
        <v/>
      </c>
      <c r="G841" s="141" t="str">
        <f>IF(ISBLANK(A841),"",IF(ISERROR(VLOOKUP(A841,'Cadastro-Estoque'!A:J,1,FALSE)),"Produto não cadastrado",VLOOKUP(A841,'Cadastro-Estoque'!A:J,2,FALSE)))</f>
        <v/>
      </c>
      <c r="H841" s="141" t="str">
        <f>IF(ISERROR(VLOOKUP(A841,'Cadastro-Estoque'!A:J,1,FALSE)),"",VLOOKUP(A841,'Cadastro-Estoque'!A:J,3,FALSE))</f>
        <v/>
      </c>
    </row>
    <row r="842" spans="5:8">
      <c r="E842" s="141" t="str">
        <f t="shared" si="13"/>
        <v/>
      </c>
      <c r="F842" s="141" t="str">
        <f>IF(ISBLANK(A842),"",IF(ISERROR(VLOOKUP(A842,'Cadastro-Estoque'!A:J,1,FALSE)),"Produto não cadastrado",VLOOKUP(A842,'Cadastro-Estoque'!A:J,4,FALSE)))</f>
        <v/>
      </c>
      <c r="G842" s="141" t="str">
        <f>IF(ISBLANK(A842),"",IF(ISERROR(VLOOKUP(A842,'Cadastro-Estoque'!A:J,1,FALSE)),"Produto não cadastrado",VLOOKUP(A842,'Cadastro-Estoque'!A:J,2,FALSE)))</f>
        <v/>
      </c>
      <c r="H842" s="141" t="str">
        <f>IF(ISERROR(VLOOKUP(A842,'Cadastro-Estoque'!A:J,1,FALSE)),"",VLOOKUP(A842,'Cadastro-Estoque'!A:J,3,FALSE))</f>
        <v/>
      </c>
    </row>
    <row r="843" spans="5:8">
      <c r="E843" s="141" t="str">
        <f t="shared" si="13"/>
        <v/>
      </c>
      <c r="F843" s="141" t="str">
        <f>IF(ISBLANK(A843),"",IF(ISERROR(VLOOKUP(A843,'Cadastro-Estoque'!A:J,1,FALSE)),"Produto não cadastrado",VLOOKUP(A843,'Cadastro-Estoque'!A:J,4,FALSE)))</f>
        <v/>
      </c>
      <c r="G843" s="141" t="str">
        <f>IF(ISBLANK(A843),"",IF(ISERROR(VLOOKUP(A843,'Cadastro-Estoque'!A:J,1,FALSE)),"Produto não cadastrado",VLOOKUP(A843,'Cadastro-Estoque'!A:J,2,FALSE)))</f>
        <v/>
      </c>
      <c r="H843" s="141" t="str">
        <f>IF(ISERROR(VLOOKUP(A843,'Cadastro-Estoque'!A:J,1,FALSE)),"",VLOOKUP(A843,'Cadastro-Estoque'!A:J,3,FALSE))</f>
        <v/>
      </c>
    </row>
    <row r="844" spans="5:8">
      <c r="E844" s="141" t="str">
        <f t="shared" si="13"/>
        <v/>
      </c>
      <c r="F844" s="141" t="str">
        <f>IF(ISBLANK(A844),"",IF(ISERROR(VLOOKUP(A844,'Cadastro-Estoque'!A:J,1,FALSE)),"Produto não cadastrado",VLOOKUP(A844,'Cadastro-Estoque'!A:J,4,FALSE)))</f>
        <v/>
      </c>
      <c r="G844" s="141" t="str">
        <f>IF(ISBLANK(A844),"",IF(ISERROR(VLOOKUP(A844,'Cadastro-Estoque'!A:J,1,FALSE)),"Produto não cadastrado",VLOOKUP(A844,'Cadastro-Estoque'!A:J,2,FALSE)))</f>
        <v/>
      </c>
      <c r="H844" s="141" t="str">
        <f>IF(ISERROR(VLOOKUP(A844,'Cadastro-Estoque'!A:J,1,FALSE)),"",VLOOKUP(A844,'Cadastro-Estoque'!A:J,3,FALSE))</f>
        <v/>
      </c>
    </row>
    <row r="845" spans="5:8">
      <c r="E845" s="141" t="str">
        <f t="shared" si="13"/>
        <v/>
      </c>
      <c r="F845" s="141" t="str">
        <f>IF(ISBLANK(A845),"",IF(ISERROR(VLOOKUP(A845,'Cadastro-Estoque'!A:J,1,FALSE)),"Produto não cadastrado",VLOOKUP(A845,'Cadastro-Estoque'!A:J,4,FALSE)))</f>
        <v/>
      </c>
      <c r="G845" s="141" t="str">
        <f>IF(ISBLANK(A845),"",IF(ISERROR(VLOOKUP(A845,'Cadastro-Estoque'!A:J,1,FALSE)),"Produto não cadastrado",VLOOKUP(A845,'Cadastro-Estoque'!A:J,2,FALSE)))</f>
        <v/>
      </c>
      <c r="H845" s="141" t="str">
        <f>IF(ISERROR(VLOOKUP(A845,'Cadastro-Estoque'!A:J,1,FALSE)),"",VLOOKUP(A845,'Cadastro-Estoque'!A:J,3,FALSE))</f>
        <v/>
      </c>
    </row>
    <row r="846" spans="5:8">
      <c r="E846" s="141" t="str">
        <f t="shared" si="13"/>
        <v/>
      </c>
      <c r="F846" s="141" t="str">
        <f>IF(ISBLANK(A846),"",IF(ISERROR(VLOOKUP(A846,'Cadastro-Estoque'!A:J,1,FALSE)),"Produto não cadastrado",VLOOKUP(A846,'Cadastro-Estoque'!A:J,4,FALSE)))</f>
        <v/>
      </c>
      <c r="G846" s="141" t="str">
        <f>IF(ISBLANK(A846),"",IF(ISERROR(VLOOKUP(A846,'Cadastro-Estoque'!A:J,1,FALSE)),"Produto não cadastrado",VLOOKUP(A846,'Cadastro-Estoque'!A:J,2,FALSE)))</f>
        <v/>
      </c>
      <c r="H846" s="141" t="str">
        <f>IF(ISERROR(VLOOKUP(A846,'Cadastro-Estoque'!A:J,1,FALSE)),"",VLOOKUP(A846,'Cadastro-Estoque'!A:J,3,FALSE))</f>
        <v/>
      </c>
    </row>
    <row r="847" spans="5:8">
      <c r="E847" s="141" t="str">
        <f t="shared" si="13"/>
        <v/>
      </c>
      <c r="F847" s="141" t="str">
        <f>IF(ISBLANK(A847),"",IF(ISERROR(VLOOKUP(A847,'Cadastro-Estoque'!A:J,1,FALSE)),"Produto não cadastrado",VLOOKUP(A847,'Cadastro-Estoque'!A:J,4,FALSE)))</f>
        <v/>
      </c>
      <c r="G847" s="141" t="str">
        <f>IF(ISBLANK(A847),"",IF(ISERROR(VLOOKUP(A847,'Cadastro-Estoque'!A:J,1,FALSE)),"Produto não cadastrado",VLOOKUP(A847,'Cadastro-Estoque'!A:J,2,FALSE)))</f>
        <v/>
      </c>
      <c r="H847" s="141" t="str">
        <f>IF(ISERROR(VLOOKUP(A847,'Cadastro-Estoque'!A:J,1,FALSE)),"",VLOOKUP(A847,'Cadastro-Estoque'!A:J,3,FALSE))</f>
        <v/>
      </c>
    </row>
    <row r="848" spans="5:8">
      <c r="E848" s="141" t="str">
        <f t="shared" si="13"/>
        <v/>
      </c>
      <c r="F848" s="141" t="str">
        <f>IF(ISBLANK(A848),"",IF(ISERROR(VLOOKUP(A848,'Cadastro-Estoque'!A:J,1,FALSE)),"Produto não cadastrado",VLOOKUP(A848,'Cadastro-Estoque'!A:J,4,FALSE)))</f>
        <v/>
      </c>
      <c r="G848" s="141" t="str">
        <f>IF(ISBLANK(A848),"",IF(ISERROR(VLOOKUP(A848,'Cadastro-Estoque'!A:J,1,FALSE)),"Produto não cadastrado",VLOOKUP(A848,'Cadastro-Estoque'!A:J,2,FALSE)))</f>
        <v/>
      </c>
      <c r="H848" s="141" t="str">
        <f>IF(ISERROR(VLOOKUP(A848,'Cadastro-Estoque'!A:J,1,FALSE)),"",VLOOKUP(A848,'Cadastro-Estoque'!A:J,3,FALSE))</f>
        <v/>
      </c>
    </row>
    <row r="849" spans="5:8">
      <c r="E849" s="141" t="str">
        <f t="shared" si="13"/>
        <v/>
      </c>
      <c r="F849" s="141" t="str">
        <f>IF(ISBLANK(A849),"",IF(ISERROR(VLOOKUP(A849,'Cadastro-Estoque'!A:J,1,FALSE)),"Produto não cadastrado",VLOOKUP(A849,'Cadastro-Estoque'!A:J,4,FALSE)))</f>
        <v/>
      </c>
      <c r="G849" s="141" t="str">
        <f>IF(ISBLANK(A849),"",IF(ISERROR(VLOOKUP(A849,'Cadastro-Estoque'!A:J,1,FALSE)),"Produto não cadastrado",VLOOKUP(A849,'Cadastro-Estoque'!A:J,2,FALSE)))</f>
        <v/>
      </c>
      <c r="H849" s="141" t="str">
        <f>IF(ISERROR(VLOOKUP(A849,'Cadastro-Estoque'!A:J,1,FALSE)),"",VLOOKUP(A849,'Cadastro-Estoque'!A:J,3,FALSE))</f>
        <v/>
      </c>
    </row>
    <row r="850" spans="5:8">
      <c r="E850" s="141" t="str">
        <f t="shared" si="13"/>
        <v/>
      </c>
      <c r="F850" s="141" t="str">
        <f>IF(ISBLANK(A850),"",IF(ISERROR(VLOOKUP(A850,'Cadastro-Estoque'!A:J,1,FALSE)),"Produto não cadastrado",VLOOKUP(A850,'Cadastro-Estoque'!A:J,4,FALSE)))</f>
        <v/>
      </c>
      <c r="G850" s="141" t="str">
        <f>IF(ISBLANK(A850),"",IF(ISERROR(VLOOKUP(A850,'Cadastro-Estoque'!A:J,1,FALSE)),"Produto não cadastrado",VLOOKUP(A850,'Cadastro-Estoque'!A:J,2,FALSE)))</f>
        <v/>
      </c>
      <c r="H850" s="141" t="str">
        <f>IF(ISERROR(VLOOKUP(A850,'Cadastro-Estoque'!A:J,1,FALSE)),"",VLOOKUP(A850,'Cadastro-Estoque'!A:J,3,FALSE))</f>
        <v/>
      </c>
    </row>
    <row r="851" spans="5:8">
      <c r="E851" s="141" t="str">
        <f t="shared" si="13"/>
        <v/>
      </c>
      <c r="F851" s="141" t="str">
        <f>IF(ISBLANK(A851),"",IF(ISERROR(VLOOKUP(A851,'Cadastro-Estoque'!A:J,1,FALSE)),"Produto não cadastrado",VLOOKUP(A851,'Cadastro-Estoque'!A:J,4,FALSE)))</f>
        <v/>
      </c>
      <c r="G851" s="141" t="str">
        <f>IF(ISBLANK(A851),"",IF(ISERROR(VLOOKUP(A851,'Cadastro-Estoque'!A:J,1,FALSE)),"Produto não cadastrado",VLOOKUP(A851,'Cadastro-Estoque'!A:J,2,FALSE)))</f>
        <v/>
      </c>
      <c r="H851" s="141" t="str">
        <f>IF(ISERROR(VLOOKUP(A851,'Cadastro-Estoque'!A:J,1,FALSE)),"",VLOOKUP(A851,'Cadastro-Estoque'!A:J,3,FALSE))</f>
        <v/>
      </c>
    </row>
    <row r="852" spans="5:8">
      <c r="E852" s="141" t="str">
        <f t="shared" si="13"/>
        <v/>
      </c>
      <c r="F852" s="141" t="str">
        <f>IF(ISBLANK(A852),"",IF(ISERROR(VLOOKUP(A852,'Cadastro-Estoque'!A:J,1,FALSE)),"Produto não cadastrado",VLOOKUP(A852,'Cadastro-Estoque'!A:J,4,FALSE)))</f>
        <v/>
      </c>
      <c r="G852" s="141" t="str">
        <f>IF(ISBLANK(A852),"",IF(ISERROR(VLOOKUP(A852,'Cadastro-Estoque'!A:J,1,FALSE)),"Produto não cadastrado",VLOOKUP(A852,'Cadastro-Estoque'!A:J,2,FALSE)))</f>
        <v/>
      </c>
      <c r="H852" s="141" t="str">
        <f>IF(ISERROR(VLOOKUP(A852,'Cadastro-Estoque'!A:J,1,FALSE)),"",VLOOKUP(A852,'Cadastro-Estoque'!A:J,3,FALSE))</f>
        <v/>
      </c>
    </row>
    <row r="853" spans="5:8">
      <c r="E853" s="141" t="str">
        <f t="shared" si="13"/>
        <v/>
      </c>
      <c r="F853" s="141" t="str">
        <f>IF(ISBLANK(A853),"",IF(ISERROR(VLOOKUP(A853,'Cadastro-Estoque'!A:J,1,FALSE)),"Produto não cadastrado",VLOOKUP(A853,'Cadastro-Estoque'!A:J,4,FALSE)))</f>
        <v/>
      </c>
      <c r="G853" s="141" t="str">
        <f>IF(ISBLANK(A853),"",IF(ISERROR(VLOOKUP(A853,'Cadastro-Estoque'!A:J,1,FALSE)),"Produto não cadastrado",VLOOKUP(A853,'Cadastro-Estoque'!A:J,2,FALSE)))</f>
        <v/>
      </c>
      <c r="H853" s="141" t="str">
        <f>IF(ISERROR(VLOOKUP(A853,'Cadastro-Estoque'!A:J,1,FALSE)),"",VLOOKUP(A853,'Cadastro-Estoque'!A:J,3,FALSE))</f>
        <v/>
      </c>
    </row>
    <row r="854" spans="5:8">
      <c r="E854" s="141" t="str">
        <f t="shared" si="13"/>
        <v/>
      </c>
      <c r="F854" s="141" t="str">
        <f>IF(ISBLANK(A854),"",IF(ISERROR(VLOOKUP(A854,'Cadastro-Estoque'!A:J,1,FALSE)),"Produto não cadastrado",VLOOKUP(A854,'Cadastro-Estoque'!A:J,4,FALSE)))</f>
        <v/>
      </c>
      <c r="G854" s="141" t="str">
        <f>IF(ISBLANK(A854),"",IF(ISERROR(VLOOKUP(A854,'Cadastro-Estoque'!A:J,1,FALSE)),"Produto não cadastrado",VLOOKUP(A854,'Cadastro-Estoque'!A:J,2,FALSE)))</f>
        <v/>
      </c>
      <c r="H854" s="141" t="str">
        <f>IF(ISERROR(VLOOKUP(A854,'Cadastro-Estoque'!A:J,1,FALSE)),"",VLOOKUP(A854,'Cadastro-Estoque'!A:J,3,FALSE))</f>
        <v/>
      </c>
    </row>
    <row r="855" spans="5:8">
      <c r="E855" s="141" t="str">
        <f t="shared" si="13"/>
        <v/>
      </c>
      <c r="F855" s="141" t="str">
        <f>IF(ISBLANK(A855),"",IF(ISERROR(VLOOKUP(A855,'Cadastro-Estoque'!A:J,1,FALSE)),"Produto não cadastrado",VLOOKUP(A855,'Cadastro-Estoque'!A:J,4,FALSE)))</f>
        <v/>
      </c>
      <c r="G855" s="141" t="str">
        <f>IF(ISBLANK(A855),"",IF(ISERROR(VLOOKUP(A855,'Cadastro-Estoque'!A:J,1,FALSE)),"Produto não cadastrado",VLOOKUP(A855,'Cadastro-Estoque'!A:J,2,FALSE)))</f>
        <v/>
      </c>
      <c r="H855" s="141" t="str">
        <f>IF(ISERROR(VLOOKUP(A855,'Cadastro-Estoque'!A:J,1,FALSE)),"",VLOOKUP(A855,'Cadastro-Estoque'!A:J,3,FALSE))</f>
        <v/>
      </c>
    </row>
    <row r="856" spans="5:8">
      <c r="E856" s="141" t="str">
        <f t="shared" si="13"/>
        <v/>
      </c>
      <c r="F856" s="141" t="str">
        <f>IF(ISBLANK(A856),"",IF(ISERROR(VLOOKUP(A856,'Cadastro-Estoque'!A:J,1,FALSE)),"Produto não cadastrado",VLOOKUP(A856,'Cadastro-Estoque'!A:J,4,FALSE)))</f>
        <v/>
      </c>
      <c r="G856" s="141" t="str">
        <f>IF(ISBLANK(A856),"",IF(ISERROR(VLOOKUP(A856,'Cadastro-Estoque'!A:J,1,FALSE)),"Produto não cadastrado",VLOOKUP(A856,'Cadastro-Estoque'!A:J,2,FALSE)))</f>
        <v/>
      </c>
      <c r="H856" s="141" t="str">
        <f>IF(ISERROR(VLOOKUP(A856,'Cadastro-Estoque'!A:J,1,FALSE)),"",VLOOKUP(A856,'Cadastro-Estoque'!A:J,3,FALSE))</f>
        <v/>
      </c>
    </row>
    <row r="857" spans="5:8">
      <c r="E857" s="141" t="str">
        <f t="shared" si="13"/>
        <v/>
      </c>
      <c r="F857" s="141" t="str">
        <f>IF(ISBLANK(A857),"",IF(ISERROR(VLOOKUP(A857,'Cadastro-Estoque'!A:J,1,FALSE)),"Produto não cadastrado",VLOOKUP(A857,'Cadastro-Estoque'!A:J,4,FALSE)))</f>
        <v/>
      </c>
      <c r="G857" s="141" t="str">
        <f>IF(ISBLANK(A857),"",IF(ISERROR(VLOOKUP(A857,'Cadastro-Estoque'!A:J,1,FALSE)),"Produto não cadastrado",VLOOKUP(A857,'Cadastro-Estoque'!A:J,2,FALSE)))</f>
        <v/>
      </c>
      <c r="H857" s="141" t="str">
        <f>IF(ISERROR(VLOOKUP(A857,'Cadastro-Estoque'!A:J,1,FALSE)),"",VLOOKUP(A857,'Cadastro-Estoque'!A:J,3,FALSE))</f>
        <v/>
      </c>
    </row>
    <row r="858" spans="5:8">
      <c r="E858" s="141" t="str">
        <f t="shared" si="13"/>
        <v/>
      </c>
      <c r="F858" s="141" t="str">
        <f>IF(ISBLANK(A858),"",IF(ISERROR(VLOOKUP(A858,'Cadastro-Estoque'!A:J,1,FALSE)),"Produto não cadastrado",VLOOKUP(A858,'Cadastro-Estoque'!A:J,4,FALSE)))</f>
        <v/>
      </c>
      <c r="G858" s="141" t="str">
        <f>IF(ISBLANK(A858),"",IF(ISERROR(VLOOKUP(A858,'Cadastro-Estoque'!A:J,1,FALSE)),"Produto não cadastrado",VLOOKUP(A858,'Cadastro-Estoque'!A:J,2,FALSE)))</f>
        <v/>
      </c>
      <c r="H858" s="141" t="str">
        <f>IF(ISERROR(VLOOKUP(A858,'Cadastro-Estoque'!A:J,1,FALSE)),"",VLOOKUP(A858,'Cadastro-Estoque'!A:J,3,FALSE))</f>
        <v/>
      </c>
    </row>
    <row r="859" spans="5:8">
      <c r="E859" s="141" t="str">
        <f t="shared" si="13"/>
        <v/>
      </c>
      <c r="F859" s="141" t="str">
        <f>IF(ISBLANK(A859),"",IF(ISERROR(VLOOKUP(A859,'Cadastro-Estoque'!A:J,1,FALSE)),"Produto não cadastrado",VLOOKUP(A859,'Cadastro-Estoque'!A:J,4,FALSE)))</f>
        <v/>
      </c>
      <c r="G859" s="141" t="str">
        <f>IF(ISBLANK(A859),"",IF(ISERROR(VLOOKUP(A859,'Cadastro-Estoque'!A:J,1,FALSE)),"Produto não cadastrado",VLOOKUP(A859,'Cadastro-Estoque'!A:J,2,FALSE)))</f>
        <v/>
      </c>
      <c r="H859" s="141" t="str">
        <f>IF(ISERROR(VLOOKUP(A859,'Cadastro-Estoque'!A:J,1,FALSE)),"",VLOOKUP(A859,'Cadastro-Estoque'!A:J,3,FALSE))</f>
        <v/>
      </c>
    </row>
    <row r="860" spans="5:8">
      <c r="E860" s="141" t="str">
        <f t="shared" si="13"/>
        <v/>
      </c>
      <c r="F860" s="141" t="str">
        <f>IF(ISBLANK(A860),"",IF(ISERROR(VLOOKUP(A860,'Cadastro-Estoque'!A:J,1,FALSE)),"Produto não cadastrado",VLOOKUP(A860,'Cadastro-Estoque'!A:J,4,FALSE)))</f>
        <v/>
      </c>
      <c r="G860" s="141" t="str">
        <f>IF(ISBLANK(A860),"",IF(ISERROR(VLOOKUP(A860,'Cadastro-Estoque'!A:J,1,FALSE)),"Produto não cadastrado",VLOOKUP(A860,'Cadastro-Estoque'!A:J,2,FALSE)))</f>
        <v/>
      </c>
      <c r="H860" s="141" t="str">
        <f>IF(ISERROR(VLOOKUP(A860,'Cadastro-Estoque'!A:J,1,FALSE)),"",VLOOKUP(A860,'Cadastro-Estoque'!A:J,3,FALSE))</f>
        <v/>
      </c>
    </row>
    <row r="861" spans="5:8">
      <c r="E861" s="141" t="str">
        <f t="shared" si="13"/>
        <v/>
      </c>
      <c r="F861" s="141" t="str">
        <f>IF(ISBLANK(A861),"",IF(ISERROR(VLOOKUP(A861,'Cadastro-Estoque'!A:J,1,FALSE)),"Produto não cadastrado",VLOOKUP(A861,'Cadastro-Estoque'!A:J,4,FALSE)))</f>
        <v/>
      </c>
      <c r="G861" s="141" t="str">
        <f>IF(ISBLANK(A861),"",IF(ISERROR(VLOOKUP(A861,'Cadastro-Estoque'!A:J,1,FALSE)),"Produto não cadastrado",VLOOKUP(A861,'Cadastro-Estoque'!A:J,2,FALSE)))</f>
        <v/>
      </c>
      <c r="H861" s="141" t="str">
        <f>IF(ISERROR(VLOOKUP(A861,'Cadastro-Estoque'!A:J,1,FALSE)),"",VLOOKUP(A861,'Cadastro-Estoque'!A:J,3,FALSE))</f>
        <v/>
      </c>
    </row>
    <row r="862" spans="5:8">
      <c r="E862" s="141" t="str">
        <f t="shared" si="13"/>
        <v/>
      </c>
      <c r="F862" s="141" t="str">
        <f>IF(ISBLANK(A862),"",IF(ISERROR(VLOOKUP(A862,'Cadastro-Estoque'!A:J,1,FALSE)),"Produto não cadastrado",VLOOKUP(A862,'Cadastro-Estoque'!A:J,4,FALSE)))</f>
        <v/>
      </c>
      <c r="G862" s="141" t="str">
        <f>IF(ISBLANK(A862),"",IF(ISERROR(VLOOKUP(A862,'Cadastro-Estoque'!A:J,1,FALSE)),"Produto não cadastrado",VLOOKUP(A862,'Cadastro-Estoque'!A:J,2,FALSE)))</f>
        <v/>
      </c>
      <c r="H862" s="141" t="str">
        <f>IF(ISERROR(VLOOKUP(A862,'Cadastro-Estoque'!A:J,1,FALSE)),"",VLOOKUP(A862,'Cadastro-Estoque'!A:J,3,FALSE))</f>
        <v/>
      </c>
    </row>
    <row r="863" spans="5:8">
      <c r="E863" s="141" t="str">
        <f t="shared" si="13"/>
        <v/>
      </c>
      <c r="F863" s="141" t="str">
        <f>IF(ISBLANK(A863),"",IF(ISERROR(VLOOKUP(A863,'Cadastro-Estoque'!A:J,1,FALSE)),"Produto não cadastrado",VLOOKUP(A863,'Cadastro-Estoque'!A:J,4,FALSE)))</f>
        <v/>
      </c>
      <c r="G863" s="141" t="str">
        <f>IF(ISBLANK(A863),"",IF(ISERROR(VLOOKUP(A863,'Cadastro-Estoque'!A:J,1,FALSE)),"Produto não cadastrado",VLOOKUP(A863,'Cadastro-Estoque'!A:J,2,FALSE)))</f>
        <v/>
      </c>
      <c r="H863" s="141" t="str">
        <f>IF(ISERROR(VLOOKUP(A863,'Cadastro-Estoque'!A:J,1,FALSE)),"",VLOOKUP(A863,'Cadastro-Estoque'!A:J,3,FALSE))</f>
        <v/>
      </c>
    </row>
    <row r="864" spans="5:8">
      <c r="E864" s="141" t="str">
        <f t="shared" si="13"/>
        <v/>
      </c>
      <c r="F864" s="141" t="str">
        <f>IF(ISBLANK(A864),"",IF(ISERROR(VLOOKUP(A864,'Cadastro-Estoque'!A:J,1,FALSE)),"Produto não cadastrado",VLOOKUP(A864,'Cadastro-Estoque'!A:J,4,FALSE)))</f>
        <v/>
      </c>
      <c r="G864" s="141" t="str">
        <f>IF(ISBLANK(A864),"",IF(ISERROR(VLOOKUP(A864,'Cadastro-Estoque'!A:J,1,FALSE)),"Produto não cadastrado",VLOOKUP(A864,'Cadastro-Estoque'!A:J,2,FALSE)))</f>
        <v/>
      </c>
      <c r="H864" s="141" t="str">
        <f>IF(ISERROR(VLOOKUP(A864,'Cadastro-Estoque'!A:J,1,FALSE)),"",VLOOKUP(A864,'Cadastro-Estoque'!A:J,3,FALSE))</f>
        <v/>
      </c>
    </row>
    <row r="865" spans="5:8">
      <c r="E865" s="141" t="str">
        <f t="shared" si="13"/>
        <v/>
      </c>
      <c r="F865" s="141" t="str">
        <f>IF(ISBLANK(A865),"",IF(ISERROR(VLOOKUP(A865,'Cadastro-Estoque'!A:J,1,FALSE)),"Produto não cadastrado",VLOOKUP(A865,'Cadastro-Estoque'!A:J,4,FALSE)))</f>
        <v/>
      </c>
      <c r="G865" s="141" t="str">
        <f>IF(ISBLANK(A865),"",IF(ISERROR(VLOOKUP(A865,'Cadastro-Estoque'!A:J,1,FALSE)),"Produto não cadastrado",VLOOKUP(A865,'Cadastro-Estoque'!A:J,2,FALSE)))</f>
        <v/>
      </c>
      <c r="H865" s="141" t="str">
        <f>IF(ISERROR(VLOOKUP(A865,'Cadastro-Estoque'!A:J,1,FALSE)),"",VLOOKUP(A865,'Cadastro-Estoque'!A:J,3,FALSE))</f>
        <v/>
      </c>
    </row>
    <row r="866" spans="5:8">
      <c r="E866" s="141" t="str">
        <f t="shared" si="13"/>
        <v/>
      </c>
      <c r="F866" s="141" t="str">
        <f>IF(ISBLANK(A866),"",IF(ISERROR(VLOOKUP(A866,'Cadastro-Estoque'!A:J,1,FALSE)),"Produto não cadastrado",VLOOKUP(A866,'Cadastro-Estoque'!A:J,4,FALSE)))</f>
        <v/>
      </c>
      <c r="G866" s="141" t="str">
        <f>IF(ISBLANK(A866),"",IF(ISERROR(VLOOKUP(A866,'Cadastro-Estoque'!A:J,1,FALSE)),"Produto não cadastrado",VLOOKUP(A866,'Cadastro-Estoque'!A:J,2,FALSE)))</f>
        <v/>
      </c>
      <c r="H866" s="141" t="str">
        <f>IF(ISERROR(VLOOKUP(A866,'Cadastro-Estoque'!A:J,1,FALSE)),"",VLOOKUP(A866,'Cadastro-Estoque'!A:J,3,FALSE))</f>
        <v/>
      </c>
    </row>
    <row r="867" spans="5:8">
      <c r="E867" s="141" t="str">
        <f t="shared" si="13"/>
        <v/>
      </c>
      <c r="F867" s="141" t="str">
        <f>IF(ISBLANK(A867),"",IF(ISERROR(VLOOKUP(A867,'Cadastro-Estoque'!A:J,1,FALSE)),"Produto não cadastrado",VLOOKUP(A867,'Cadastro-Estoque'!A:J,4,FALSE)))</f>
        <v/>
      </c>
      <c r="G867" s="141" t="str">
        <f>IF(ISBLANK(A867),"",IF(ISERROR(VLOOKUP(A867,'Cadastro-Estoque'!A:J,1,FALSE)),"Produto não cadastrado",VLOOKUP(A867,'Cadastro-Estoque'!A:J,2,FALSE)))</f>
        <v/>
      </c>
      <c r="H867" s="141" t="str">
        <f>IF(ISERROR(VLOOKUP(A867,'Cadastro-Estoque'!A:J,1,FALSE)),"",VLOOKUP(A867,'Cadastro-Estoque'!A:J,3,FALSE))</f>
        <v/>
      </c>
    </row>
    <row r="868" spans="5:8">
      <c r="E868" s="141" t="str">
        <f t="shared" si="13"/>
        <v/>
      </c>
      <c r="F868" s="141" t="str">
        <f>IF(ISBLANK(A868),"",IF(ISERROR(VLOOKUP(A868,'Cadastro-Estoque'!A:J,1,FALSE)),"Produto não cadastrado",VLOOKUP(A868,'Cadastro-Estoque'!A:J,4,FALSE)))</f>
        <v/>
      </c>
      <c r="G868" s="141" t="str">
        <f>IF(ISBLANK(A868),"",IF(ISERROR(VLOOKUP(A868,'Cadastro-Estoque'!A:J,1,FALSE)),"Produto não cadastrado",VLOOKUP(A868,'Cadastro-Estoque'!A:J,2,FALSE)))</f>
        <v/>
      </c>
      <c r="H868" s="141" t="str">
        <f>IF(ISERROR(VLOOKUP(A868,'Cadastro-Estoque'!A:J,1,FALSE)),"",VLOOKUP(A868,'Cadastro-Estoque'!A:J,3,FALSE))</f>
        <v/>
      </c>
    </row>
    <row r="869" spans="5:8">
      <c r="E869" s="141" t="str">
        <f t="shared" si="13"/>
        <v/>
      </c>
      <c r="F869" s="141" t="str">
        <f>IF(ISBLANK(A869),"",IF(ISERROR(VLOOKUP(A869,'Cadastro-Estoque'!A:J,1,FALSE)),"Produto não cadastrado",VLOOKUP(A869,'Cadastro-Estoque'!A:J,4,FALSE)))</f>
        <v/>
      </c>
      <c r="G869" s="141" t="str">
        <f>IF(ISBLANK(A869),"",IF(ISERROR(VLOOKUP(A869,'Cadastro-Estoque'!A:J,1,FALSE)),"Produto não cadastrado",VLOOKUP(A869,'Cadastro-Estoque'!A:J,2,FALSE)))</f>
        <v/>
      </c>
      <c r="H869" s="141" t="str">
        <f>IF(ISERROR(VLOOKUP(A869,'Cadastro-Estoque'!A:J,1,FALSE)),"",VLOOKUP(A869,'Cadastro-Estoque'!A:J,3,FALSE))</f>
        <v/>
      </c>
    </row>
    <row r="870" spans="5:8">
      <c r="E870" s="141" t="str">
        <f t="shared" si="13"/>
        <v/>
      </c>
      <c r="F870" s="141" t="str">
        <f>IF(ISBLANK(A870),"",IF(ISERROR(VLOOKUP(A870,'Cadastro-Estoque'!A:J,1,FALSE)),"Produto não cadastrado",VLOOKUP(A870,'Cadastro-Estoque'!A:J,4,FALSE)))</f>
        <v/>
      </c>
      <c r="G870" s="141" t="str">
        <f>IF(ISBLANK(A870),"",IF(ISERROR(VLOOKUP(A870,'Cadastro-Estoque'!A:J,1,FALSE)),"Produto não cadastrado",VLOOKUP(A870,'Cadastro-Estoque'!A:J,2,FALSE)))</f>
        <v/>
      </c>
      <c r="H870" s="141" t="str">
        <f>IF(ISERROR(VLOOKUP(A870,'Cadastro-Estoque'!A:J,1,FALSE)),"",VLOOKUP(A870,'Cadastro-Estoque'!A:J,3,FALSE))</f>
        <v/>
      </c>
    </row>
    <row r="871" spans="5:8">
      <c r="E871" s="141" t="str">
        <f t="shared" si="13"/>
        <v/>
      </c>
      <c r="F871" s="141" t="str">
        <f>IF(ISBLANK(A871),"",IF(ISERROR(VLOOKUP(A871,'Cadastro-Estoque'!A:J,1,FALSE)),"Produto não cadastrado",VLOOKUP(A871,'Cadastro-Estoque'!A:J,4,FALSE)))</f>
        <v/>
      </c>
      <c r="G871" s="141" t="str">
        <f>IF(ISBLANK(A871),"",IF(ISERROR(VLOOKUP(A871,'Cadastro-Estoque'!A:J,1,FALSE)),"Produto não cadastrado",VLOOKUP(A871,'Cadastro-Estoque'!A:J,2,FALSE)))</f>
        <v/>
      </c>
      <c r="H871" s="141" t="str">
        <f>IF(ISERROR(VLOOKUP(A871,'Cadastro-Estoque'!A:J,1,FALSE)),"",VLOOKUP(A871,'Cadastro-Estoque'!A:J,3,FALSE))</f>
        <v/>
      </c>
    </row>
    <row r="872" spans="5:8">
      <c r="E872" s="141" t="str">
        <f t="shared" si="13"/>
        <v/>
      </c>
      <c r="F872" s="141" t="str">
        <f>IF(ISBLANK(A872),"",IF(ISERROR(VLOOKUP(A872,'Cadastro-Estoque'!A:J,1,FALSE)),"Produto não cadastrado",VLOOKUP(A872,'Cadastro-Estoque'!A:J,4,FALSE)))</f>
        <v/>
      </c>
      <c r="G872" s="141" t="str">
        <f>IF(ISBLANK(A872),"",IF(ISERROR(VLOOKUP(A872,'Cadastro-Estoque'!A:J,1,FALSE)),"Produto não cadastrado",VLOOKUP(A872,'Cadastro-Estoque'!A:J,2,FALSE)))</f>
        <v/>
      </c>
      <c r="H872" s="141" t="str">
        <f>IF(ISERROR(VLOOKUP(A872,'Cadastro-Estoque'!A:J,1,FALSE)),"",VLOOKUP(A872,'Cadastro-Estoque'!A:J,3,FALSE))</f>
        <v/>
      </c>
    </row>
    <row r="873" spans="5:8">
      <c r="E873" s="141" t="str">
        <f t="shared" si="13"/>
        <v/>
      </c>
      <c r="F873" s="141" t="str">
        <f>IF(ISBLANK(A873),"",IF(ISERROR(VLOOKUP(A873,'Cadastro-Estoque'!A:J,1,FALSE)),"Produto não cadastrado",VLOOKUP(A873,'Cadastro-Estoque'!A:J,4,FALSE)))</f>
        <v/>
      </c>
      <c r="G873" s="141" t="str">
        <f>IF(ISBLANK(A873),"",IF(ISERROR(VLOOKUP(A873,'Cadastro-Estoque'!A:J,1,FALSE)),"Produto não cadastrado",VLOOKUP(A873,'Cadastro-Estoque'!A:J,2,FALSE)))</f>
        <v/>
      </c>
      <c r="H873" s="141" t="str">
        <f>IF(ISERROR(VLOOKUP(A873,'Cadastro-Estoque'!A:J,1,FALSE)),"",VLOOKUP(A873,'Cadastro-Estoque'!A:J,3,FALSE))</f>
        <v/>
      </c>
    </row>
    <row r="874" spans="5:8">
      <c r="E874" s="141" t="str">
        <f t="shared" si="13"/>
        <v/>
      </c>
      <c r="F874" s="141" t="str">
        <f>IF(ISBLANK(A874),"",IF(ISERROR(VLOOKUP(A874,'Cadastro-Estoque'!A:J,1,FALSE)),"Produto não cadastrado",VLOOKUP(A874,'Cadastro-Estoque'!A:J,4,FALSE)))</f>
        <v/>
      </c>
      <c r="G874" s="141" t="str">
        <f>IF(ISBLANK(A874),"",IF(ISERROR(VLOOKUP(A874,'Cadastro-Estoque'!A:J,1,FALSE)),"Produto não cadastrado",VLOOKUP(A874,'Cadastro-Estoque'!A:J,2,FALSE)))</f>
        <v/>
      </c>
      <c r="H874" s="141" t="str">
        <f>IF(ISERROR(VLOOKUP(A874,'Cadastro-Estoque'!A:J,1,FALSE)),"",VLOOKUP(A874,'Cadastro-Estoque'!A:J,3,FALSE))</f>
        <v/>
      </c>
    </row>
    <row r="875" spans="5:8">
      <c r="E875" s="141" t="str">
        <f t="shared" si="13"/>
        <v/>
      </c>
      <c r="F875" s="141" t="str">
        <f>IF(ISBLANK(A875),"",IF(ISERROR(VLOOKUP(A875,'Cadastro-Estoque'!A:J,1,FALSE)),"Produto não cadastrado",VLOOKUP(A875,'Cadastro-Estoque'!A:J,4,FALSE)))</f>
        <v/>
      </c>
      <c r="G875" s="141" t="str">
        <f>IF(ISBLANK(A875),"",IF(ISERROR(VLOOKUP(A875,'Cadastro-Estoque'!A:J,1,FALSE)),"Produto não cadastrado",VLOOKUP(A875,'Cadastro-Estoque'!A:J,2,FALSE)))</f>
        <v/>
      </c>
      <c r="H875" s="141" t="str">
        <f>IF(ISERROR(VLOOKUP(A875,'Cadastro-Estoque'!A:J,1,FALSE)),"",VLOOKUP(A875,'Cadastro-Estoque'!A:J,3,FALSE))</f>
        <v/>
      </c>
    </row>
    <row r="876" spans="5:8">
      <c r="E876" s="141" t="str">
        <f t="shared" si="13"/>
        <v/>
      </c>
      <c r="F876" s="141" t="str">
        <f>IF(ISBLANK(A876),"",IF(ISERROR(VLOOKUP(A876,'Cadastro-Estoque'!A:J,1,FALSE)),"Produto não cadastrado",VLOOKUP(A876,'Cadastro-Estoque'!A:J,4,FALSE)))</f>
        <v/>
      </c>
      <c r="G876" s="141" t="str">
        <f>IF(ISBLANK(A876),"",IF(ISERROR(VLOOKUP(A876,'Cadastro-Estoque'!A:J,1,FALSE)),"Produto não cadastrado",VLOOKUP(A876,'Cadastro-Estoque'!A:J,2,FALSE)))</f>
        <v/>
      </c>
      <c r="H876" s="141" t="str">
        <f>IF(ISERROR(VLOOKUP(A876,'Cadastro-Estoque'!A:J,1,FALSE)),"",VLOOKUP(A876,'Cadastro-Estoque'!A:J,3,FALSE))</f>
        <v/>
      </c>
    </row>
    <row r="877" spans="5:8">
      <c r="E877" s="141" t="str">
        <f t="shared" si="13"/>
        <v/>
      </c>
      <c r="F877" s="141" t="str">
        <f>IF(ISBLANK(A877),"",IF(ISERROR(VLOOKUP(A877,'Cadastro-Estoque'!A:J,1,FALSE)),"Produto não cadastrado",VLOOKUP(A877,'Cadastro-Estoque'!A:J,4,FALSE)))</f>
        <v/>
      </c>
      <c r="G877" s="141" t="str">
        <f>IF(ISBLANK(A877),"",IF(ISERROR(VLOOKUP(A877,'Cadastro-Estoque'!A:J,1,FALSE)),"Produto não cadastrado",VLOOKUP(A877,'Cadastro-Estoque'!A:J,2,FALSE)))</f>
        <v/>
      </c>
      <c r="H877" s="141" t="str">
        <f>IF(ISERROR(VLOOKUP(A877,'Cadastro-Estoque'!A:J,1,FALSE)),"",VLOOKUP(A877,'Cadastro-Estoque'!A:J,3,FALSE))</f>
        <v/>
      </c>
    </row>
    <row r="878" spans="5:8">
      <c r="E878" s="141" t="str">
        <f t="shared" si="13"/>
        <v/>
      </c>
      <c r="F878" s="141" t="str">
        <f>IF(ISBLANK(A878),"",IF(ISERROR(VLOOKUP(A878,'Cadastro-Estoque'!A:J,1,FALSE)),"Produto não cadastrado",VLOOKUP(A878,'Cadastro-Estoque'!A:J,4,FALSE)))</f>
        <v/>
      </c>
      <c r="G878" s="141" t="str">
        <f>IF(ISBLANK(A878),"",IF(ISERROR(VLOOKUP(A878,'Cadastro-Estoque'!A:J,1,FALSE)),"Produto não cadastrado",VLOOKUP(A878,'Cadastro-Estoque'!A:J,2,FALSE)))</f>
        <v/>
      </c>
      <c r="H878" s="141" t="str">
        <f>IF(ISERROR(VLOOKUP(A878,'Cadastro-Estoque'!A:J,1,FALSE)),"",VLOOKUP(A878,'Cadastro-Estoque'!A:J,3,FALSE))</f>
        <v/>
      </c>
    </row>
    <row r="879" spans="5:8">
      <c r="E879" s="141" t="str">
        <f t="shared" si="13"/>
        <v/>
      </c>
      <c r="F879" s="141" t="str">
        <f>IF(ISBLANK(A879),"",IF(ISERROR(VLOOKUP(A879,'Cadastro-Estoque'!A:J,1,FALSE)),"Produto não cadastrado",VLOOKUP(A879,'Cadastro-Estoque'!A:J,4,FALSE)))</f>
        <v/>
      </c>
      <c r="G879" s="141" t="str">
        <f>IF(ISBLANK(A879),"",IF(ISERROR(VLOOKUP(A879,'Cadastro-Estoque'!A:J,1,FALSE)),"Produto não cadastrado",VLOOKUP(A879,'Cadastro-Estoque'!A:J,2,FALSE)))</f>
        <v/>
      </c>
      <c r="H879" s="141" t="str">
        <f>IF(ISERROR(VLOOKUP(A879,'Cadastro-Estoque'!A:J,1,FALSE)),"",VLOOKUP(A879,'Cadastro-Estoque'!A:J,3,FALSE))</f>
        <v/>
      </c>
    </row>
    <row r="880" spans="5:8">
      <c r="E880" s="141" t="str">
        <f t="shared" si="13"/>
        <v/>
      </c>
      <c r="F880" s="141" t="str">
        <f>IF(ISBLANK(A880),"",IF(ISERROR(VLOOKUP(A880,'Cadastro-Estoque'!A:J,1,FALSE)),"Produto não cadastrado",VLOOKUP(A880,'Cadastro-Estoque'!A:J,4,FALSE)))</f>
        <v/>
      </c>
      <c r="G880" s="141" t="str">
        <f>IF(ISBLANK(A880),"",IF(ISERROR(VLOOKUP(A880,'Cadastro-Estoque'!A:J,1,FALSE)),"Produto não cadastrado",VLOOKUP(A880,'Cadastro-Estoque'!A:J,2,FALSE)))</f>
        <v/>
      </c>
      <c r="H880" s="141" t="str">
        <f>IF(ISERROR(VLOOKUP(A880,'Cadastro-Estoque'!A:J,1,FALSE)),"",VLOOKUP(A880,'Cadastro-Estoque'!A:J,3,FALSE))</f>
        <v/>
      </c>
    </row>
    <row r="881" spans="5:8">
      <c r="E881" s="141" t="str">
        <f t="shared" si="13"/>
        <v/>
      </c>
      <c r="F881" s="141" t="str">
        <f>IF(ISBLANK(A881),"",IF(ISERROR(VLOOKUP(A881,'Cadastro-Estoque'!A:J,1,FALSE)),"Produto não cadastrado",VLOOKUP(A881,'Cadastro-Estoque'!A:J,4,FALSE)))</f>
        <v/>
      </c>
      <c r="G881" s="141" t="str">
        <f>IF(ISBLANK(A881),"",IF(ISERROR(VLOOKUP(A881,'Cadastro-Estoque'!A:J,1,FALSE)),"Produto não cadastrado",VLOOKUP(A881,'Cadastro-Estoque'!A:J,2,FALSE)))</f>
        <v/>
      </c>
      <c r="H881" s="141" t="str">
        <f>IF(ISERROR(VLOOKUP(A881,'Cadastro-Estoque'!A:J,1,FALSE)),"",VLOOKUP(A881,'Cadastro-Estoque'!A:J,3,FALSE))</f>
        <v/>
      </c>
    </row>
    <row r="882" spans="5:8">
      <c r="E882" s="141" t="str">
        <f t="shared" si="13"/>
        <v/>
      </c>
      <c r="F882" s="141" t="str">
        <f>IF(ISBLANK(A882),"",IF(ISERROR(VLOOKUP(A882,'Cadastro-Estoque'!A:J,1,FALSE)),"Produto não cadastrado",VLOOKUP(A882,'Cadastro-Estoque'!A:J,4,FALSE)))</f>
        <v/>
      </c>
      <c r="G882" s="141" t="str">
        <f>IF(ISBLANK(A882),"",IF(ISERROR(VLOOKUP(A882,'Cadastro-Estoque'!A:J,1,FALSE)),"Produto não cadastrado",VLOOKUP(A882,'Cadastro-Estoque'!A:J,2,FALSE)))</f>
        <v/>
      </c>
      <c r="H882" s="141" t="str">
        <f>IF(ISERROR(VLOOKUP(A882,'Cadastro-Estoque'!A:J,1,FALSE)),"",VLOOKUP(A882,'Cadastro-Estoque'!A:J,3,FALSE))</f>
        <v/>
      </c>
    </row>
    <row r="883" spans="5:8">
      <c r="E883" s="141" t="str">
        <f t="shared" si="13"/>
        <v/>
      </c>
      <c r="F883" s="141" t="str">
        <f>IF(ISBLANK(A883),"",IF(ISERROR(VLOOKUP(A883,'Cadastro-Estoque'!A:J,1,FALSE)),"Produto não cadastrado",VLOOKUP(A883,'Cadastro-Estoque'!A:J,4,FALSE)))</f>
        <v/>
      </c>
      <c r="G883" s="141" t="str">
        <f>IF(ISBLANK(A883),"",IF(ISERROR(VLOOKUP(A883,'Cadastro-Estoque'!A:J,1,FALSE)),"Produto não cadastrado",VLOOKUP(A883,'Cadastro-Estoque'!A:J,2,FALSE)))</f>
        <v/>
      </c>
      <c r="H883" s="141" t="str">
        <f>IF(ISERROR(VLOOKUP(A883,'Cadastro-Estoque'!A:J,1,FALSE)),"",VLOOKUP(A883,'Cadastro-Estoque'!A:J,3,FALSE))</f>
        <v/>
      </c>
    </row>
    <row r="884" spans="5:8">
      <c r="E884" s="141" t="str">
        <f t="shared" si="13"/>
        <v/>
      </c>
      <c r="F884" s="141" t="str">
        <f>IF(ISBLANK(A884),"",IF(ISERROR(VLOOKUP(A884,'Cadastro-Estoque'!A:J,1,FALSE)),"Produto não cadastrado",VLOOKUP(A884,'Cadastro-Estoque'!A:J,4,FALSE)))</f>
        <v/>
      </c>
      <c r="G884" s="141" t="str">
        <f>IF(ISBLANK(A884),"",IF(ISERROR(VLOOKUP(A884,'Cadastro-Estoque'!A:J,1,FALSE)),"Produto não cadastrado",VLOOKUP(A884,'Cadastro-Estoque'!A:J,2,FALSE)))</f>
        <v/>
      </c>
      <c r="H884" s="141" t="str">
        <f>IF(ISERROR(VLOOKUP(A884,'Cadastro-Estoque'!A:J,1,FALSE)),"",VLOOKUP(A884,'Cadastro-Estoque'!A:J,3,FALSE))</f>
        <v/>
      </c>
    </row>
    <row r="885" spans="5:8">
      <c r="E885" s="141" t="str">
        <f t="shared" si="13"/>
        <v/>
      </c>
      <c r="F885" s="141" t="str">
        <f>IF(ISBLANK(A885),"",IF(ISERROR(VLOOKUP(A885,'Cadastro-Estoque'!A:J,1,FALSE)),"Produto não cadastrado",VLOOKUP(A885,'Cadastro-Estoque'!A:J,4,FALSE)))</f>
        <v/>
      </c>
      <c r="G885" s="141" t="str">
        <f>IF(ISBLANK(A885),"",IF(ISERROR(VLOOKUP(A885,'Cadastro-Estoque'!A:J,1,FALSE)),"Produto não cadastrado",VLOOKUP(A885,'Cadastro-Estoque'!A:J,2,FALSE)))</f>
        <v/>
      </c>
      <c r="H885" s="141" t="str">
        <f>IF(ISERROR(VLOOKUP(A885,'Cadastro-Estoque'!A:J,1,FALSE)),"",VLOOKUP(A885,'Cadastro-Estoque'!A:J,3,FALSE))</f>
        <v/>
      </c>
    </row>
    <row r="886" spans="5:8">
      <c r="E886" s="141" t="str">
        <f t="shared" si="13"/>
        <v/>
      </c>
      <c r="F886" s="141" t="str">
        <f>IF(ISBLANK(A886),"",IF(ISERROR(VLOOKUP(A886,'Cadastro-Estoque'!A:J,1,FALSE)),"Produto não cadastrado",VLOOKUP(A886,'Cadastro-Estoque'!A:J,4,FALSE)))</f>
        <v/>
      </c>
      <c r="G886" s="141" t="str">
        <f>IF(ISBLANK(A886),"",IF(ISERROR(VLOOKUP(A886,'Cadastro-Estoque'!A:J,1,FALSE)),"Produto não cadastrado",VLOOKUP(A886,'Cadastro-Estoque'!A:J,2,FALSE)))</f>
        <v/>
      </c>
      <c r="H886" s="141" t="str">
        <f>IF(ISERROR(VLOOKUP(A886,'Cadastro-Estoque'!A:J,1,FALSE)),"",VLOOKUP(A886,'Cadastro-Estoque'!A:J,3,FALSE))</f>
        <v/>
      </c>
    </row>
    <row r="887" spans="5:8">
      <c r="E887" s="141" t="str">
        <f t="shared" si="13"/>
        <v/>
      </c>
      <c r="F887" s="141" t="str">
        <f>IF(ISBLANK(A887),"",IF(ISERROR(VLOOKUP(A887,'Cadastro-Estoque'!A:J,1,FALSE)),"Produto não cadastrado",VLOOKUP(A887,'Cadastro-Estoque'!A:J,4,FALSE)))</f>
        <v/>
      </c>
      <c r="G887" s="141" t="str">
        <f>IF(ISBLANK(A887),"",IF(ISERROR(VLOOKUP(A887,'Cadastro-Estoque'!A:J,1,FALSE)),"Produto não cadastrado",VLOOKUP(A887,'Cadastro-Estoque'!A:J,2,FALSE)))</f>
        <v/>
      </c>
      <c r="H887" s="141" t="str">
        <f>IF(ISERROR(VLOOKUP(A887,'Cadastro-Estoque'!A:J,1,FALSE)),"",VLOOKUP(A887,'Cadastro-Estoque'!A:J,3,FALSE))</f>
        <v/>
      </c>
    </row>
    <row r="888" spans="5:8">
      <c r="E888" s="141" t="str">
        <f t="shared" si="13"/>
        <v/>
      </c>
      <c r="F888" s="141" t="str">
        <f>IF(ISBLANK(A888),"",IF(ISERROR(VLOOKUP(A888,'Cadastro-Estoque'!A:J,1,FALSE)),"Produto não cadastrado",VLOOKUP(A888,'Cadastro-Estoque'!A:J,4,FALSE)))</f>
        <v/>
      </c>
      <c r="G888" s="141" t="str">
        <f>IF(ISBLANK(A888),"",IF(ISERROR(VLOOKUP(A888,'Cadastro-Estoque'!A:J,1,FALSE)),"Produto não cadastrado",VLOOKUP(A888,'Cadastro-Estoque'!A:J,2,FALSE)))</f>
        <v/>
      </c>
      <c r="H888" s="141" t="str">
        <f>IF(ISERROR(VLOOKUP(A888,'Cadastro-Estoque'!A:J,1,FALSE)),"",VLOOKUP(A888,'Cadastro-Estoque'!A:J,3,FALSE))</f>
        <v/>
      </c>
    </row>
    <row r="889" spans="5:8">
      <c r="E889" s="141" t="str">
        <f t="shared" si="13"/>
        <v/>
      </c>
      <c r="F889" s="141" t="str">
        <f>IF(ISBLANK(A889),"",IF(ISERROR(VLOOKUP(A889,'Cadastro-Estoque'!A:J,1,FALSE)),"Produto não cadastrado",VLOOKUP(A889,'Cadastro-Estoque'!A:J,4,FALSE)))</f>
        <v/>
      </c>
      <c r="G889" s="141" t="str">
        <f>IF(ISBLANK(A889),"",IF(ISERROR(VLOOKUP(A889,'Cadastro-Estoque'!A:J,1,FALSE)),"Produto não cadastrado",VLOOKUP(A889,'Cadastro-Estoque'!A:J,2,FALSE)))</f>
        <v/>
      </c>
      <c r="H889" s="141" t="str">
        <f>IF(ISERROR(VLOOKUP(A889,'Cadastro-Estoque'!A:J,1,FALSE)),"",VLOOKUP(A889,'Cadastro-Estoque'!A:J,3,FALSE))</f>
        <v/>
      </c>
    </row>
    <row r="890" spans="5:8">
      <c r="E890" s="141" t="str">
        <f t="shared" si="13"/>
        <v/>
      </c>
      <c r="F890" s="141" t="str">
        <f>IF(ISBLANK(A890),"",IF(ISERROR(VLOOKUP(A890,'Cadastro-Estoque'!A:J,1,FALSE)),"Produto não cadastrado",VLOOKUP(A890,'Cadastro-Estoque'!A:J,4,FALSE)))</f>
        <v/>
      </c>
      <c r="G890" s="141" t="str">
        <f>IF(ISBLANK(A890),"",IF(ISERROR(VLOOKUP(A890,'Cadastro-Estoque'!A:J,1,FALSE)),"Produto não cadastrado",VLOOKUP(A890,'Cadastro-Estoque'!A:J,2,FALSE)))</f>
        <v/>
      </c>
      <c r="H890" s="141" t="str">
        <f>IF(ISERROR(VLOOKUP(A890,'Cadastro-Estoque'!A:J,1,FALSE)),"",VLOOKUP(A890,'Cadastro-Estoque'!A:J,3,FALSE))</f>
        <v/>
      </c>
    </row>
    <row r="891" spans="5:8">
      <c r="E891" s="141" t="str">
        <f t="shared" si="13"/>
        <v/>
      </c>
      <c r="F891" s="141" t="str">
        <f>IF(ISBLANK(A891),"",IF(ISERROR(VLOOKUP(A891,'Cadastro-Estoque'!A:J,1,FALSE)),"Produto não cadastrado",VLOOKUP(A891,'Cadastro-Estoque'!A:J,4,FALSE)))</f>
        <v/>
      </c>
      <c r="G891" s="141" t="str">
        <f>IF(ISBLANK(A891),"",IF(ISERROR(VLOOKUP(A891,'Cadastro-Estoque'!A:J,1,FALSE)),"Produto não cadastrado",VLOOKUP(A891,'Cadastro-Estoque'!A:J,2,FALSE)))</f>
        <v/>
      </c>
      <c r="H891" s="141" t="str">
        <f>IF(ISERROR(VLOOKUP(A891,'Cadastro-Estoque'!A:J,1,FALSE)),"",VLOOKUP(A891,'Cadastro-Estoque'!A:J,3,FALSE))</f>
        <v/>
      </c>
    </row>
    <row r="892" spans="5:8">
      <c r="E892" s="141" t="str">
        <f t="shared" si="13"/>
        <v/>
      </c>
      <c r="F892" s="141" t="str">
        <f>IF(ISBLANK(A892),"",IF(ISERROR(VLOOKUP(A892,'Cadastro-Estoque'!A:J,1,FALSE)),"Produto não cadastrado",VLOOKUP(A892,'Cadastro-Estoque'!A:J,4,FALSE)))</f>
        <v/>
      </c>
      <c r="G892" s="141" t="str">
        <f>IF(ISBLANK(A892),"",IF(ISERROR(VLOOKUP(A892,'Cadastro-Estoque'!A:J,1,FALSE)),"Produto não cadastrado",VLOOKUP(A892,'Cadastro-Estoque'!A:J,2,FALSE)))</f>
        <v/>
      </c>
      <c r="H892" s="141" t="str">
        <f>IF(ISERROR(VLOOKUP(A892,'Cadastro-Estoque'!A:J,1,FALSE)),"",VLOOKUP(A892,'Cadastro-Estoque'!A:J,3,FALSE))</f>
        <v/>
      </c>
    </row>
    <row r="893" spans="5:8">
      <c r="E893" s="141" t="str">
        <f t="shared" si="13"/>
        <v/>
      </c>
      <c r="F893" s="141" t="str">
        <f>IF(ISBLANK(A893),"",IF(ISERROR(VLOOKUP(A893,'Cadastro-Estoque'!A:J,1,FALSE)),"Produto não cadastrado",VLOOKUP(A893,'Cadastro-Estoque'!A:J,4,FALSE)))</f>
        <v/>
      </c>
      <c r="G893" s="141" t="str">
        <f>IF(ISBLANK(A893),"",IF(ISERROR(VLOOKUP(A893,'Cadastro-Estoque'!A:J,1,FALSE)),"Produto não cadastrado",VLOOKUP(A893,'Cadastro-Estoque'!A:J,2,FALSE)))</f>
        <v/>
      </c>
      <c r="H893" s="141" t="str">
        <f>IF(ISERROR(VLOOKUP(A893,'Cadastro-Estoque'!A:J,1,FALSE)),"",VLOOKUP(A893,'Cadastro-Estoque'!A:J,3,FALSE))</f>
        <v/>
      </c>
    </row>
    <row r="894" spans="5:8">
      <c r="E894" s="141" t="str">
        <f t="shared" si="13"/>
        <v/>
      </c>
      <c r="F894" s="141" t="str">
        <f>IF(ISBLANK(A894),"",IF(ISERROR(VLOOKUP(A894,'Cadastro-Estoque'!A:J,1,FALSE)),"Produto não cadastrado",VLOOKUP(A894,'Cadastro-Estoque'!A:J,4,FALSE)))</f>
        <v/>
      </c>
      <c r="G894" s="141" t="str">
        <f>IF(ISBLANK(A894),"",IF(ISERROR(VLOOKUP(A894,'Cadastro-Estoque'!A:J,1,FALSE)),"Produto não cadastrado",VLOOKUP(A894,'Cadastro-Estoque'!A:J,2,FALSE)))</f>
        <v/>
      </c>
      <c r="H894" s="141" t="str">
        <f>IF(ISERROR(VLOOKUP(A894,'Cadastro-Estoque'!A:J,1,FALSE)),"",VLOOKUP(A894,'Cadastro-Estoque'!A:J,3,FALSE))</f>
        <v/>
      </c>
    </row>
    <row r="895" spans="5:8">
      <c r="E895" s="141" t="str">
        <f t="shared" si="13"/>
        <v/>
      </c>
      <c r="F895" s="141" t="str">
        <f>IF(ISBLANK(A895),"",IF(ISERROR(VLOOKUP(A895,'Cadastro-Estoque'!A:J,1,FALSE)),"Produto não cadastrado",VLOOKUP(A895,'Cadastro-Estoque'!A:J,4,FALSE)))</f>
        <v/>
      </c>
      <c r="G895" s="141" t="str">
        <f>IF(ISBLANK(A895),"",IF(ISERROR(VLOOKUP(A895,'Cadastro-Estoque'!A:J,1,FALSE)),"Produto não cadastrado",VLOOKUP(A895,'Cadastro-Estoque'!A:J,2,FALSE)))</f>
        <v/>
      </c>
      <c r="H895" s="141" t="str">
        <f>IF(ISERROR(VLOOKUP(A895,'Cadastro-Estoque'!A:J,1,FALSE)),"",VLOOKUP(A895,'Cadastro-Estoque'!A:J,3,FALSE))</f>
        <v/>
      </c>
    </row>
    <row r="896" spans="5:8">
      <c r="E896" s="141" t="str">
        <f t="shared" si="13"/>
        <v/>
      </c>
      <c r="F896" s="141" t="str">
        <f>IF(ISBLANK(A896),"",IF(ISERROR(VLOOKUP(A896,'Cadastro-Estoque'!A:J,1,FALSE)),"Produto não cadastrado",VLOOKUP(A896,'Cadastro-Estoque'!A:J,4,FALSE)))</f>
        <v/>
      </c>
      <c r="G896" s="141" t="str">
        <f>IF(ISBLANK(A896),"",IF(ISERROR(VLOOKUP(A896,'Cadastro-Estoque'!A:J,1,FALSE)),"Produto não cadastrado",VLOOKUP(A896,'Cadastro-Estoque'!A:J,2,FALSE)))</f>
        <v/>
      </c>
      <c r="H896" s="141" t="str">
        <f>IF(ISERROR(VLOOKUP(A896,'Cadastro-Estoque'!A:J,1,FALSE)),"",VLOOKUP(A896,'Cadastro-Estoque'!A:J,3,FALSE))</f>
        <v/>
      </c>
    </row>
    <row r="897" spans="5:8">
      <c r="E897" s="141" t="str">
        <f t="shared" si="13"/>
        <v/>
      </c>
      <c r="F897" s="141" t="str">
        <f>IF(ISBLANK(A897),"",IF(ISERROR(VLOOKUP(A897,'Cadastro-Estoque'!A:J,1,FALSE)),"Produto não cadastrado",VLOOKUP(A897,'Cadastro-Estoque'!A:J,4,FALSE)))</f>
        <v/>
      </c>
      <c r="G897" s="141" t="str">
        <f>IF(ISBLANK(A897),"",IF(ISERROR(VLOOKUP(A897,'Cadastro-Estoque'!A:J,1,FALSE)),"Produto não cadastrado",VLOOKUP(A897,'Cadastro-Estoque'!A:J,2,FALSE)))</f>
        <v/>
      </c>
      <c r="H897" s="141" t="str">
        <f>IF(ISERROR(VLOOKUP(A897,'Cadastro-Estoque'!A:J,1,FALSE)),"",VLOOKUP(A897,'Cadastro-Estoque'!A:J,3,FALSE))</f>
        <v/>
      </c>
    </row>
    <row r="898" spans="5:8">
      <c r="E898" s="141" t="str">
        <f t="shared" si="13"/>
        <v/>
      </c>
      <c r="F898" s="141" t="str">
        <f>IF(ISBLANK(A898),"",IF(ISERROR(VLOOKUP(A898,'Cadastro-Estoque'!A:J,1,FALSE)),"Produto não cadastrado",VLOOKUP(A898,'Cadastro-Estoque'!A:J,4,FALSE)))</f>
        <v/>
      </c>
      <c r="G898" s="141" t="str">
        <f>IF(ISBLANK(A898),"",IF(ISERROR(VLOOKUP(A898,'Cadastro-Estoque'!A:J,1,FALSE)),"Produto não cadastrado",VLOOKUP(A898,'Cadastro-Estoque'!A:J,2,FALSE)))</f>
        <v/>
      </c>
      <c r="H898" s="141" t="str">
        <f>IF(ISERROR(VLOOKUP(A898,'Cadastro-Estoque'!A:J,1,FALSE)),"",VLOOKUP(A898,'Cadastro-Estoque'!A:J,3,FALSE))</f>
        <v/>
      </c>
    </row>
    <row r="899" spans="5:8">
      <c r="E899" s="141" t="str">
        <f t="shared" si="13"/>
        <v/>
      </c>
      <c r="F899" s="141" t="str">
        <f>IF(ISBLANK(A899),"",IF(ISERROR(VLOOKUP(A899,'Cadastro-Estoque'!A:J,1,FALSE)),"Produto não cadastrado",VLOOKUP(A899,'Cadastro-Estoque'!A:J,4,FALSE)))</f>
        <v/>
      </c>
      <c r="G899" s="141" t="str">
        <f>IF(ISBLANK(A899),"",IF(ISERROR(VLOOKUP(A899,'Cadastro-Estoque'!A:J,1,FALSE)),"Produto não cadastrado",VLOOKUP(A899,'Cadastro-Estoque'!A:J,2,FALSE)))</f>
        <v/>
      </c>
      <c r="H899" s="141" t="str">
        <f>IF(ISERROR(VLOOKUP(A899,'Cadastro-Estoque'!A:J,1,FALSE)),"",VLOOKUP(A899,'Cadastro-Estoque'!A:J,3,FALSE))</f>
        <v/>
      </c>
    </row>
    <row r="900" spans="5:8">
      <c r="E900" s="141" t="str">
        <f t="shared" ref="E900:E963" si="14">IF(ISBLANK(A900),"",C900*D900)</f>
        <v/>
      </c>
      <c r="F900" s="141" t="str">
        <f>IF(ISBLANK(A900),"",IF(ISERROR(VLOOKUP(A900,'Cadastro-Estoque'!A:J,1,FALSE)),"Produto não cadastrado",VLOOKUP(A900,'Cadastro-Estoque'!A:J,4,FALSE)))</f>
        <v/>
      </c>
      <c r="G900" s="141" t="str">
        <f>IF(ISBLANK(A900),"",IF(ISERROR(VLOOKUP(A900,'Cadastro-Estoque'!A:J,1,FALSE)),"Produto não cadastrado",VLOOKUP(A900,'Cadastro-Estoque'!A:J,2,FALSE)))</f>
        <v/>
      </c>
      <c r="H900" s="141" t="str">
        <f>IF(ISERROR(VLOOKUP(A900,'Cadastro-Estoque'!A:J,1,FALSE)),"",VLOOKUP(A900,'Cadastro-Estoque'!A:J,3,FALSE))</f>
        <v/>
      </c>
    </row>
    <row r="901" spans="5:8">
      <c r="E901" s="141" t="str">
        <f t="shared" si="14"/>
        <v/>
      </c>
      <c r="F901" s="141" t="str">
        <f>IF(ISBLANK(A901),"",IF(ISERROR(VLOOKUP(A901,'Cadastro-Estoque'!A:J,1,FALSE)),"Produto não cadastrado",VLOOKUP(A901,'Cadastro-Estoque'!A:J,4,FALSE)))</f>
        <v/>
      </c>
      <c r="G901" s="141" t="str">
        <f>IF(ISBLANK(A901),"",IF(ISERROR(VLOOKUP(A901,'Cadastro-Estoque'!A:J,1,FALSE)),"Produto não cadastrado",VLOOKUP(A901,'Cadastro-Estoque'!A:J,2,FALSE)))</f>
        <v/>
      </c>
      <c r="H901" s="141" t="str">
        <f>IF(ISERROR(VLOOKUP(A901,'Cadastro-Estoque'!A:J,1,FALSE)),"",VLOOKUP(A901,'Cadastro-Estoque'!A:J,3,FALSE))</f>
        <v/>
      </c>
    </row>
    <row r="902" spans="5:8">
      <c r="E902" s="141" t="str">
        <f t="shared" si="14"/>
        <v/>
      </c>
      <c r="F902" s="141" t="str">
        <f>IF(ISBLANK(A902),"",IF(ISERROR(VLOOKUP(A902,'Cadastro-Estoque'!A:J,1,FALSE)),"Produto não cadastrado",VLOOKUP(A902,'Cadastro-Estoque'!A:J,4,FALSE)))</f>
        <v/>
      </c>
      <c r="G902" s="141" t="str">
        <f>IF(ISBLANK(A902),"",IF(ISERROR(VLOOKUP(A902,'Cadastro-Estoque'!A:J,1,FALSE)),"Produto não cadastrado",VLOOKUP(A902,'Cadastro-Estoque'!A:J,2,FALSE)))</f>
        <v/>
      </c>
      <c r="H902" s="141" t="str">
        <f>IF(ISERROR(VLOOKUP(A902,'Cadastro-Estoque'!A:J,1,FALSE)),"",VLOOKUP(A902,'Cadastro-Estoque'!A:J,3,FALSE))</f>
        <v/>
      </c>
    </row>
    <row r="903" spans="5:8">
      <c r="E903" s="141" t="str">
        <f t="shared" si="14"/>
        <v/>
      </c>
      <c r="F903" s="141" t="str">
        <f>IF(ISBLANK(A903),"",IF(ISERROR(VLOOKUP(A903,'Cadastro-Estoque'!A:J,1,FALSE)),"Produto não cadastrado",VLOOKUP(A903,'Cadastro-Estoque'!A:J,4,FALSE)))</f>
        <v/>
      </c>
      <c r="G903" s="141" t="str">
        <f>IF(ISBLANK(A903),"",IF(ISERROR(VLOOKUP(A903,'Cadastro-Estoque'!A:J,1,FALSE)),"Produto não cadastrado",VLOOKUP(A903,'Cadastro-Estoque'!A:J,2,FALSE)))</f>
        <v/>
      </c>
      <c r="H903" s="141" t="str">
        <f>IF(ISERROR(VLOOKUP(A903,'Cadastro-Estoque'!A:J,1,FALSE)),"",VLOOKUP(A903,'Cadastro-Estoque'!A:J,3,FALSE))</f>
        <v/>
      </c>
    </row>
    <row r="904" spans="5:8">
      <c r="E904" s="141" t="str">
        <f t="shared" si="14"/>
        <v/>
      </c>
      <c r="F904" s="141" t="str">
        <f>IF(ISBLANK(A904),"",IF(ISERROR(VLOOKUP(A904,'Cadastro-Estoque'!A:J,1,FALSE)),"Produto não cadastrado",VLOOKUP(A904,'Cadastro-Estoque'!A:J,4,FALSE)))</f>
        <v/>
      </c>
      <c r="G904" s="141" t="str">
        <f>IF(ISBLANK(A904),"",IF(ISERROR(VLOOKUP(A904,'Cadastro-Estoque'!A:J,1,FALSE)),"Produto não cadastrado",VLOOKUP(A904,'Cadastro-Estoque'!A:J,2,FALSE)))</f>
        <v/>
      </c>
      <c r="H904" s="141" t="str">
        <f>IF(ISERROR(VLOOKUP(A904,'Cadastro-Estoque'!A:J,1,FALSE)),"",VLOOKUP(A904,'Cadastro-Estoque'!A:J,3,FALSE))</f>
        <v/>
      </c>
    </row>
    <row r="905" spans="5:8">
      <c r="E905" s="141" t="str">
        <f t="shared" si="14"/>
        <v/>
      </c>
      <c r="F905" s="141" t="str">
        <f>IF(ISBLANK(A905),"",IF(ISERROR(VLOOKUP(A905,'Cadastro-Estoque'!A:J,1,FALSE)),"Produto não cadastrado",VLOOKUP(A905,'Cadastro-Estoque'!A:J,4,FALSE)))</f>
        <v/>
      </c>
      <c r="G905" s="141" t="str">
        <f>IF(ISBLANK(A905),"",IF(ISERROR(VLOOKUP(A905,'Cadastro-Estoque'!A:J,1,FALSE)),"Produto não cadastrado",VLOOKUP(A905,'Cadastro-Estoque'!A:J,2,FALSE)))</f>
        <v/>
      </c>
      <c r="H905" s="141" t="str">
        <f>IF(ISERROR(VLOOKUP(A905,'Cadastro-Estoque'!A:J,1,FALSE)),"",VLOOKUP(A905,'Cadastro-Estoque'!A:J,3,FALSE))</f>
        <v/>
      </c>
    </row>
    <row r="906" spans="5:8">
      <c r="E906" s="141" t="str">
        <f t="shared" si="14"/>
        <v/>
      </c>
      <c r="F906" s="141" t="str">
        <f>IF(ISBLANK(A906),"",IF(ISERROR(VLOOKUP(A906,'Cadastro-Estoque'!A:J,1,FALSE)),"Produto não cadastrado",VLOOKUP(A906,'Cadastro-Estoque'!A:J,4,FALSE)))</f>
        <v/>
      </c>
      <c r="G906" s="141" t="str">
        <f>IF(ISBLANK(A906),"",IF(ISERROR(VLOOKUP(A906,'Cadastro-Estoque'!A:J,1,FALSE)),"Produto não cadastrado",VLOOKUP(A906,'Cadastro-Estoque'!A:J,2,FALSE)))</f>
        <v/>
      </c>
      <c r="H906" s="141" t="str">
        <f>IF(ISERROR(VLOOKUP(A906,'Cadastro-Estoque'!A:J,1,FALSE)),"",VLOOKUP(A906,'Cadastro-Estoque'!A:J,3,FALSE))</f>
        <v/>
      </c>
    </row>
    <row r="907" spans="5:8">
      <c r="E907" s="141" t="str">
        <f t="shared" si="14"/>
        <v/>
      </c>
      <c r="F907" s="141" t="str">
        <f>IF(ISBLANK(A907),"",IF(ISERROR(VLOOKUP(A907,'Cadastro-Estoque'!A:J,1,FALSE)),"Produto não cadastrado",VLOOKUP(A907,'Cadastro-Estoque'!A:J,4,FALSE)))</f>
        <v/>
      </c>
      <c r="G907" s="141" t="str">
        <f>IF(ISBLANK(A907),"",IF(ISERROR(VLOOKUP(A907,'Cadastro-Estoque'!A:J,1,FALSE)),"Produto não cadastrado",VLOOKUP(A907,'Cadastro-Estoque'!A:J,2,FALSE)))</f>
        <v/>
      </c>
      <c r="H907" s="141" t="str">
        <f>IF(ISERROR(VLOOKUP(A907,'Cadastro-Estoque'!A:J,1,FALSE)),"",VLOOKUP(A907,'Cadastro-Estoque'!A:J,3,FALSE))</f>
        <v/>
      </c>
    </row>
    <row r="908" spans="5:8">
      <c r="E908" s="141" t="str">
        <f t="shared" si="14"/>
        <v/>
      </c>
      <c r="F908" s="141" t="str">
        <f>IF(ISBLANK(A908),"",IF(ISERROR(VLOOKUP(A908,'Cadastro-Estoque'!A:J,1,FALSE)),"Produto não cadastrado",VLOOKUP(A908,'Cadastro-Estoque'!A:J,4,FALSE)))</f>
        <v/>
      </c>
      <c r="G908" s="141" t="str">
        <f>IF(ISBLANK(A908),"",IF(ISERROR(VLOOKUP(A908,'Cadastro-Estoque'!A:J,1,FALSE)),"Produto não cadastrado",VLOOKUP(A908,'Cadastro-Estoque'!A:J,2,FALSE)))</f>
        <v/>
      </c>
      <c r="H908" s="141" t="str">
        <f>IF(ISERROR(VLOOKUP(A908,'Cadastro-Estoque'!A:J,1,FALSE)),"",VLOOKUP(A908,'Cadastro-Estoque'!A:J,3,FALSE))</f>
        <v/>
      </c>
    </row>
    <row r="909" spans="5:8">
      <c r="E909" s="141" t="str">
        <f t="shared" si="14"/>
        <v/>
      </c>
      <c r="F909" s="141" t="str">
        <f>IF(ISBLANK(A909),"",IF(ISERROR(VLOOKUP(A909,'Cadastro-Estoque'!A:J,1,FALSE)),"Produto não cadastrado",VLOOKUP(A909,'Cadastro-Estoque'!A:J,4,FALSE)))</f>
        <v/>
      </c>
      <c r="G909" s="141" t="str">
        <f>IF(ISBLANK(A909),"",IF(ISERROR(VLOOKUP(A909,'Cadastro-Estoque'!A:J,1,FALSE)),"Produto não cadastrado",VLOOKUP(A909,'Cadastro-Estoque'!A:J,2,FALSE)))</f>
        <v/>
      </c>
      <c r="H909" s="141" t="str">
        <f>IF(ISERROR(VLOOKUP(A909,'Cadastro-Estoque'!A:J,1,FALSE)),"",VLOOKUP(A909,'Cadastro-Estoque'!A:J,3,FALSE))</f>
        <v/>
      </c>
    </row>
    <row r="910" spans="5:8">
      <c r="E910" s="141" t="str">
        <f t="shared" si="14"/>
        <v/>
      </c>
      <c r="F910" s="141" t="str">
        <f>IF(ISBLANK(A910),"",IF(ISERROR(VLOOKUP(A910,'Cadastro-Estoque'!A:J,1,FALSE)),"Produto não cadastrado",VLOOKUP(A910,'Cadastro-Estoque'!A:J,4,FALSE)))</f>
        <v/>
      </c>
      <c r="G910" s="141" t="str">
        <f>IF(ISBLANK(A910),"",IF(ISERROR(VLOOKUP(A910,'Cadastro-Estoque'!A:J,1,FALSE)),"Produto não cadastrado",VLOOKUP(A910,'Cadastro-Estoque'!A:J,2,FALSE)))</f>
        <v/>
      </c>
      <c r="H910" s="141" t="str">
        <f>IF(ISERROR(VLOOKUP(A910,'Cadastro-Estoque'!A:J,1,FALSE)),"",VLOOKUP(A910,'Cadastro-Estoque'!A:J,3,FALSE))</f>
        <v/>
      </c>
    </row>
    <row r="911" spans="5:8">
      <c r="E911" s="141" t="str">
        <f t="shared" si="14"/>
        <v/>
      </c>
      <c r="F911" s="141" t="str">
        <f>IF(ISBLANK(A911),"",IF(ISERROR(VLOOKUP(A911,'Cadastro-Estoque'!A:J,1,FALSE)),"Produto não cadastrado",VLOOKUP(A911,'Cadastro-Estoque'!A:J,4,FALSE)))</f>
        <v/>
      </c>
      <c r="G911" s="141" t="str">
        <f>IF(ISBLANK(A911),"",IF(ISERROR(VLOOKUP(A911,'Cadastro-Estoque'!A:J,1,FALSE)),"Produto não cadastrado",VLOOKUP(A911,'Cadastro-Estoque'!A:J,2,FALSE)))</f>
        <v/>
      </c>
      <c r="H911" s="141" t="str">
        <f>IF(ISERROR(VLOOKUP(A911,'Cadastro-Estoque'!A:J,1,FALSE)),"",VLOOKUP(A911,'Cadastro-Estoque'!A:J,3,FALSE))</f>
        <v/>
      </c>
    </row>
    <row r="912" spans="5:8">
      <c r="E912" s="141" t="str">
        <f t="shared" si="14"/>
        <v/>
      </c>
      <c r="F912" s="141" t="str">
        <f>IF(ISBLANK(A912),"",IF(ISERROR(VLOOKUP(A912,'Cadastro-Estoque'!A:J,1,FALSE)),"Produto não cadastrado",VLOOKUP(A912,'Cadastro-Estoque'!A:J,4,FALSE)))</f>
        <v/>
      </c>
      <c r="G912" s="141" t="str">
        <f>IF(ISBLANK(A912),"",IF(ISERROR(VLOOKUP(A912,'Cadastro-Estoque'!A:J,1,FALSE)),"Produto não cadastrado",VLOOKUP(A912,'Cadastro-Estoque'!A:J,2,FALSE)))</f>
        <v/>
      </c>
      <c r="H912" s="141" t="str">
        <f>IF(ISERROR(VLOOKUP(A912,'Cadastro-Estoque'!A:J,1,FALSE)),"",VLOOKUP(A912,'Cadastro-Estoque'!A:J,3,FALSE))</f>
        <v/>
      </c>
    </row>
    <row r="913" spans="5:8">
      <c r="E913" s="141" t="str">
        <f t="shared" si="14"/>
        <v/>
      </c>
      <c r="F913" s="141" t="str">
        <f>IF(ISBLANK(A913),"",IF(ISERROR(VLOOKUP(A913,'Cadastro-Estoque'!A:J,1,FALSE)),"Produto não cadastrado",VLOOKUP(A913,'Cadastro-Estoque'!A:J,4,FALSE)))</f>
        <v/>
      </c>
      <c r="G913" s="141" t="str">
        <f>IF(ISBLANK(A913),"",IF(ISERROR(VLOOKUP(A913,'Cadastro-Estoque'!A:J,1,FALSE)),"Produto não cadastrado",VLOOKUP(A913,'Cadastro-Estoque'!A:J,2,FALSE)))</f>
        <v/>
      </c>
      <c r="H913" s="141" t="str">
        <f>IF(ISERROR(VLOOKUP(A913,'Cadastro-Estoque'!A:J,1,FALSE)),"",VLOOKUP(A913,'Cadastro-Estoque'!A:J,3,FALSE))</f>
        <v/>
      </c>
    </row>
    <row r="914" spans="5:8">
      <c r="E914" s="141" t="str">
        <f t="shared" si="14"/>
        <v/>
      </c>
      <c r="F914" s="141" t="str">
        <f>IF(ISBLANK(A914),"",IF(ISERROR(VLOOKUP(A914,'Cadastro-Estoque'!A:J,1,FALSE)),"Produto não cadastrado",VLOOKUP(A914,'Cadastro-Estoque'!A:J,4,FALSE)))</f>
        <v/>
      </c>
      <c r="G914" s="141" t="str">
        <f>IF(ISBLANK(A914),"",IF(ISERROR(VLOOKUP(A914,'Cadastro-Estoque'!A:J,1,FALSE)),"Produto não cadastrado",VLOOKUP(A914,'Cadastro-Estoque'!A:J,2,FALSE)))</f>
        <v/>
      </c>
      <c r="H914" s="141" t="str">
        <f>IF(ISERROR(VLOOKUP(A914,'Cadastro-Estoque'!A:J,1,FALSE)),"",VLOOKUP(A914,'Cadastro-Estoque'!A:J,3,FALSE))</f>
        <v/>
      </c>
    </row>
    <row r="915" spans="5:8">
      <c r="E915" s="141" t="str">
        <f t="shared" si="14"/>
        <v/>
      </c>
      <c r="F915" s="141" t="str">
        <f>IF(ISBLANK(A915),"",IF(ISERROR(VLOOKUP(A915,'Cadastro-Estoque'!A:J,1,FALSE)),"Produto não cadastrado",VLOOKUP(A915,'Cadastro-Estoque'!A:J,4,FALSE)))</f>
        <v/>
      </c>
      <c r="G915" s="141" t="str">
        <f>IF(ISBLANK(A915),"",IF(ISERROR(VLOOKUP(A915,'Cadastro-Estoque'!A:J,1,FALSE)),"Produto não cadastrado",VLOOKUP(A915,'Cadastro-Estoque'!A:J,2,FALSE)))</f>
        <v/>
      </c>
      <c r="H915" s="141" t="str">
        <f>IF(ISERROR(VLOOKUP(A915,'Cadastro-Estoque'!A:J,1,FALSE)),"",VLOOKUP(A915,'Cadastro-Estoque'!A:J,3,FALSE))</f>
        <v/>
      </c>
    </row>
    <row r="916" spans="5:8">
      <c r="E916" s="141" t="str">
        <f t="shared" si="14"/>
        <v/>
      </c>
      <c r="F916" s="141" t="str">
        <f>IF(ISBLANK(A916),"",IF(ISERROR(VLOOKUP(A916,'Cadastro-Estoque'!A:J,1,FALSE)),"Produto não cadastrado",VLOOKUP(A916,'Cadastro-Estoque'!A:J,4,FALSE)))</f>
        <v/>
      </c>
      <c r="G916" s="141" t="str">
        <f>IF(ISBLANK(A916),"",IF(ISERROR(VLOOKUP(A916,'Cadastro-Estoque'!A:J,1,FALSE)),"Produto não cadastrado",VLOOKUP(A916,'Cadastro-Estoque'!A:J,2,FALSE)))</f>
        <v/>
      </c>
      <c r="H916" s="141" t="str">
        <f>IF(ISERROR(VLOOKUP(A916,'Cadastro-Estoque'!A:J,1,FALSE)),"",VLOOKUP(A916,'Cadastro-Estoque'!A:J,3,FALSE))</f>
        <v/>
      </c>
    </row>
    <row r="917" spans="5:8">
      <c r="E917" s="141" t="str">
        <f t="shared" si="14"/>
        <v/>
      </c>
      <c r="F917" s="141" t="str">
        <f>IF(ISBLANK(A917),"",IF(ISERROR(VLOOKUP(A917,'Cadastro-Estoque'!A:J,1,FALSE)),"Produto não cadastrado",VLOOKUP(A917,'Cadastro-Estoque'!A:J,4,FALSE)))</f>
        <v/>
      </c>
      <c r="G917" s="141" t="str">
        <f>IF(ISBLANK(A917),"",IF(ISERROR(VLOOKUP(A917,'Cadastro-Estoque'!A:J,1,FALSE)),"Produto não cadastrado",VLOOKUP(A917,'Cadastro-Estoque'!A:J,2,FALSE)))</f>
        <v/>
      </c>
      <c r="H917" s="141" t="str">
        <f>IF(ISERROR(VLOOKUP(A917,'Cadastro-Estoque'!A:J,1,FALSE)),"",VLOOKUP(A917,'Cadastro-Estoque'!A:J,3,FALSE))</f>
        <v/>
      </c>
    </row>
    <row r="918" spans="5:8">
      <c r="E918" s="141" t="str">
        <f t="shared" si="14"/>
        <v/>
      </c>
      <c r="F918" s="141" t="str">
        <f>IF(ISBLANK(A918),"",IF(ISERROR(VLOOKUP(A918,'Cadastro-Estoque'!A:J,1,FALSE)),"Produto não cadastrado",VLOOKUP(A918,'Cadastro-Estoque'!A:J,4,FALSE)))</f>
        <v/>
      </c>
      <c r="G918" s="141" t="str">
        <f>IF(ISBLANK(A918),"",IF(ISERROR(VLOOKUP(A918,'Cadastro-Estoque'!A:J,1,FALSE)),"Produto não cadastrado",VLOOKUP(A918,'Cadastro-Estoque'!A:J,2,FALSE)))</f>
        <v/>
      </c>
      <c r="H918" s="141" t="str">
        <f>IF(ISERROR(VLOOKUP(A918,'Cadastro-Estoque'!A:J,1,FALSE)),"",VLOOKUP(A918,'Cadastro-Estoque'!A:J,3,FALSE))</f>
        <v/>
      </c>
    </row>
    <row r="919" spans="5:8">
      <c r="E919" s="141" t="str">
        <f t="shared" si="14"/>
        <v/>
      </c>
      <c r="F919" s="141" t="str">
        <f>IF(ISBLANK(A919),"",IF(ISERROR(VLOOKUP(A919,'Cadastro-Estoque'!A:J,1,FALSE)),"Produto não cadastrado",VLOOKUP(A919,'Cadastro-Estoque'!A:J,4,FALSE)))</f>
        <v/>
      </c>
      <c r="G919" s="141" t="str">
        <f>IF(ISBLANK(A919),"",IF(ISERROR(VLOOKUP(A919,'Cadastro-Estoque'!A:J,1,FALSE)),"Produto não cadastrado",VLOOKUP(A919,'Cadastro-Estoque'!A:J,2,FALSE)))</f>
        <v/>
      </c>
      <c r="H919" s="141" t="str">
        <f>IF(ISERROR(VLOOKUP(A919,'Cadastro-Estoque'!A:J,1,FALSE)),"",VLOOKUP(A919,'Cadastro-Estoque'!A:J,3,FALSE))</f>
        <v/>
      </c>
    </row>
    <row r="920" spans="5:8">
      <c r="E920" s="141" t="str">
        <f t="shared" si="14"/>
        <v/>
      </c>
      <c r="F920" s="141" t="str">
        <f>IF(ISBLANK(A920),"",IF(ISERROR(VLOOKUP(A920,'Cadastro-Estoque'!A:J,1,FALSE)),"Produto não cadastrado",VLOOKUP(A920,'Cadastro-Estoque'!A:J,4,FALSE)))</f>
        <v/>
      </c>
      <c r="G920" s="141" t="str">
        <f>IF(ISBLANK(A920),"",IF(ISERROR(VLOOKUP(A920,'Cadastro-Estoque'!A:J,1,FALSE)),"Produto não cadastrado",VLOOKUP(A920,'Cadastro-Estoque'!A:J,2,FALSE)))</f>
        <v/>
      </c>
      <c r="H920" s="141" t="str">
        <f>IF(ISERROR(VLOOKUP(A920,'Cadastro-Estoque'!A:J,1,FALSE)),"",VLOOKUP(A920,'Cadastro-Estoque'!A:J,3,FALSE))</f>
        <v/>
      </c>
    </row>
    <row r="921" spans="5:8">
      <c r="E921" s="141" t="str">
        <f t="shared" si="14"/>
        <v/>
      </c>
      <c r="F921" s="141" t="str">
        <f>IF(ISBLANK(A921),"",IF(ISERROR(VLOOKUP(A921,'Cadastro-Estoque'!A:J,1,FALSE)),"Produto não cadastrado",VLOOKUP(A921,'Cadastro-Estoque'!A:J,4,FALSE)))</f>
        <v/>
      </c>
      <c r="G921" s="141" t="str">
        <f>IF(ISBLANK(A921),"",IF(ISERROR(VLOOKUP(A921,'Cadastro-Estoque'!A:J,1,FALSE)),"Produto não cadastrado",VLOOKUP(A921,'Cadastro-Estoque'!A:J,2,FALSE)))</f>
        <v/>
      </c>
      <c r="H921" s="141" t="str">
        <f>IF(ISERROR(VLOOKUP(A921,'Cadastro-Estoque'!A:J,1,FALSE)),"",VLOOKUP(A921,'Cadastro-Estoque'!A:J,3,FALSE))</f>
        <v/>
      </c>
    </row>
    <row r="922" spans="5:8">
      <c r="E922" s="141" t="str">
        <f t="shared" si="14"/>
        <v/>
      </c>
      <c r="F922" s="141" t="str">
        <f>IF(ISBLANK(A922),"",IF(ISERROR(VLOOKUP(A922,'Cadastro-Estoque'!A:J,1,FALSE)),"Produto não cadastrado",VLOOKUP(A922,'Cadastro-Estoque'!A:J,4,FALSE)))</f>
        <v/>
      </c>
      <c r="G922" s="141" t="str">
        <f>IF(ISBLANK(A922),"",IF(ISERROR(VLOOKUP(A922,'Cadastro-Estoque'!A:J,1,FALSE)),"Produto não cadastrado",VLOOKUP(A922,'Cadastro-Estoque'!A:J,2,FALSE)))</f>
        <v/>
      </c>
      <c r="H922" s="141" t="str">
        <f>IF(ISERROR(VLOOKUP(A922,'Cadastro-Estoque'!A:J,1,FALSE)),"",VLOOKUP(A922,'Cadastro-Estoque'!A:J,3,FALSE))</f>
        <v/>
      </c>
    </row>
    <row r="923" spans="5:8">
      <c r="E923" s="141" t="str">
        <f t="shared" si="14"/>
        <v/>
      </c>
      <c r="F923" s="141" t="str">
        <f>IF(ISBLANK(A923),"",IF(ISERROR(VLOOKUP(A923,'Cadastro-Estoque'!A:J,1,FALSE)),"Produto não cadastrado",VLOOKUP(A923,'Cadastro-Estoque'!A:J,4,FALSE)))</f>
        <v/>
      </c>
      <c r="G923" s="141" t="str">
        <f>IF(ISBLANK(A923),"",IF(ISERROR(VLOOKUP(A923,'Cadastro-Estoque'!A:J,1,FALSE)),"Produto não cadastrado",VLOOKUP(A923,'Cadastro-Estoque'!A:J,2,FALSE)))</f>
        <v/>
      </c>
      <c r="H923" s="141" t="str">
        <f>IF(ISERROR(VLOOKUP(A923,'Cadastro-Estoque'!A:J,1,FALSE)),"",VLOOKUP(A923,'Cadastro-Estoque'!A:J,3,FALSE))</f>
        <v/>
      </c>
    </row>
    <row r="924" spans="5:8">
      <c r="E924" s="141" t="str">
        <f t="shared" si="14"/>
        <v/>
      </c>
      <c r="F924" s="141" t="str">
        <f>IF(ISBLANK(A924),"",IF(ISERROR(VLOOKUP(A924,'Cadastro-Estoque'!A:J,1,FALSE)),"Produto não cadastrado",VLOOKUP(A924,'Cadastro-Estoque'!A:J,4,FALSE)))</f>
        <v/>
      </c>
      <c r="G924" s="141" t="str">
        <f>IF(ISBLANK(A924),"",IF(ISERROR(VLOOKUP(A924,'Cadastro-Estoque'!A:J,1,FALSE)),"Produto não cadastrado",VLOOKUP(A924,'Cadastro-Estoque'!A:J,2,FALSE)))</f>
        <v/>
      </c>
      <c r="H924" s="141" t="str">
        <f>IF(ISERROR(VLOOKUP(A924,'Cadastro-Estoque'!A:J,1,FALSE)),"",VLOOKUP(A924,'Cadastro-Estoque'!A:J,3,FALSE))</f>
        <v/>
      </c>
    </row>
    <row r="925" spans="5:8">
      <c r="E925" s="141" t="str">
        <f t="shared" si="14"/>
        <v/>
      </c>
      <c r="F925" s="141" t="str">
        <f>IF(ISBLANK(A925),"",IF(ISERROR(VLOOKUP(A925,'Cadastro-Estoque'!A:J,1,FALSE)),"Produto não cadastrado",VLOOKUP(A925,'Cadastro-Estoque'!A:J,4,FALSE)))</f>
        <v/>
      </c>
      <c r="G925" s="141" t="str">
        <f>IF(ISBLANK(A925),"",IF(ISERROR(VLOOKUP(A925,'Cadastro-Estoque'!A:J,1,FALSE)),"Produto não cadastrado",VLOOKUP(A925,'Cadastro-Estoque'!A:J,2,FALSE)))</f>
        <v/>
      </c>
      <c r="H925" s="141" t="str">
        <f>IF(ISERROR(VLOOKUP(A925,'Cadastro-Estoque'!A:J,1,FALSE)),"",VLOOKUP(A925,'Cadastro-Estoque'!A:J,3,FALSE))</f>
        <v/>
      </c>
    </row>
    <row r="926" spans="5:8">
      <c r="E926" s="141" t="str">
        <f t="shared" si="14"/>
        <v/>
      </c>
      <c r="F926" s="141" t="str">
        <f>IF(ISBLANK(A926),"",IF(ISERROR(VLOOKUP(A926,'Cadastro-Estoque'!A:J,1,FALSE)),"Produto não cadastrado",VLOOKUP(A926,'Cadastro-Estoque'!A:J,4,FALSE)))</f>
        <v/>
      </c>
      <c r="G926" s="141" t="str">
        <f>IF(ISBLANK(A926),"",IF(ISERROR(VLOOKUP(A926,'Cadastro-Estoque'!A:J,1,FALSE)),"Produto não cadastrado",VLOOKUP(A926,'Cadastro-Estoque'!A:J,2,FALSE)))</f>
        <v/>
      </c>
      <c r="H926" s="141" t="str">
        <f>IF(ISERROR(VLOOKUP(A926,'Cadastro-Estoque'!A:J,1,FALSE)),"",VLOOKUP(A926,'Cadastro-Estoque'!A:J,3,FALSE))</f>
        <v/>
      </c>
    </row>
    <row r="927" spans="5:8">
      <c r="E927" s="141" t="str">
        <f t="shared" si="14"/>
        <v/>
      </c>
      <c r="F927" s="141" t="str">
        <f>IF(ISBLANK(A927),"",IF(ISERROR(VLOOKUP(A927,'Cadastro-Estoque'!A:J,1,FALSE)),"Produto não cadastrado",VLOOKUP(A927,'Cadastro-Estoque'!A:J,4,FALSE)))</f>
        <v/>
      </c>
      <c r="G927" s="141" t="str">
        <f>IF(ISBLANK(A927),"",IF(ISERROR(VLOOKUP(A927,'Cadastro-Estoque'!A:J,1,FALSE)),"Produto não cadastrado",VLOOKUP(A927,'Cadastro-Estoque'!A:J,2,FALSE)))</f>
        <v/>
      </c>
      <c r="H927" s="141" t="str">
        <f>IF(ISERROR(VLOOKUP(A927,'Cadastro-Estoque'!A:J,1,FALSE)),"",VLOOKUP(A927,'Cadastro-Estoque'!A:J,3,FALSE))</f>
        <v/>
      </c>
    </row>
    <row r="928" spans="5:8">
      <c r="E928" s="141" t="str">
        <f t="shared" si="14"/>
        <v/>
      </c>
      <c r="F928" s="141" t="str">
        <f>IF(ISBLANK(A928),"",IF(ISERROR(VLOOKUP(A928,'Cadastro-Estoque'!A:J,1,FALSE)),"Produto não cadastrado",VLOOKUP(A928,'Cadastro-Estoque'!A:J,4,FALSE)))</f>
        <v/>
      </c>
      <c r="G928" s="141" t="str">
        <f>IF(ISBLANK(A928),"",IF(ISERROR(VLOOKUP(A928,'Cadastro-Estoque'!A:J,1,FALSE)),"Produto não cadastrado",VLOOKUP(A928,'Cadastro-Estoque'!A:J,2,FALSE)))</f>
        <v/>
      </c>
      <c r="H928" s="141" t="str">
        <f>IF(ISERROR(VLOOKUP(A928,'Cadastro-Estoque'!A:J,1,FALSE)),"",VLOOKUP(A928,'Cadastro-Estoque'!A:J,3,FALSE))</f>
        <v/>
      </c>
    </row>
    <row r="929" spans="5:8">
      <c r="E929" s="141" t="str">
        <f t="shared" si="14"/>
        <v/>
      </c>
      <c r="F929" s="141" t="str">
        <f>IF(ISBLANK(A929),"",IF(ISERROR(VLOOKUP(A929,'Cadastro-Estoque'!A:J,1,FALSE)),"Produto não cadastrado",VLOOKUP(A929,'Cadastro-Estoque'!A:J,4,FALSE)))</f>
        <v/>
      </c>
      <c r="G929" s="141" t="str">
        <f>IF(ISBLANK(A929),"",IF(ISERROR(VLOOKUP(A929,'Cadastro-Estoque'!A:J,1,FALSE)),"Produto não cadastrado",VLOOKUP(A929,'Cadastro-Estoque'!A:J,2,FALSE)))</f>
        <v/>
      </c>
      <c r="H929" s="141" t="str">
        <f>IF(ISERROR(VLOOKUP(A929,'Cadastro-Estoque'!A:J,1,FALSE)),"",VLOOKUP(A929,'Cadastro-Estoque'!A:J,3,FALSE))</f>
        <v/>
      </c>
    </row>
    <row r="930" spans="5:8">
      <c r="E930" s="141" t="str">
        <f t="shared" si="14"/>
        <v/>
      </c>
      <c r="F930" s="141" t="str">
        <f>IF(ISBLANK(A930),"",IF(ISERROR(VLOOKUP(A930,'Cadastro-Estoque'!A:J,1,FALSE)),"Produto não cadastrado",VLOOKUP(A930,'Cadastro-Estoque'!A:J,4,FALSE)))</f>
        <v/>
      </c>
      <c r="G930" s="141" t="str">
        <f>IF(ISBLANK(A930),"",IF(ISERROR(VLOOKUP(A930,'Cadastro-Estoque'!A:J,1,FALSE)),"Produto não cadastrado",VLOOKUP(A930,'Cadastro-Estoque'!A:J,2,FALSE)))</f>
        <v/>
      </c>
      <c r="H930" s="141" t="str">
        <f>IF(ISERROR(VLOOKUP(A930,'Cadastro-Estoque'!A:J,1,FALSE)),"",VLOOKUP(A930,'Cadastro-Estoque'!A:J,3,FALSE))</f>
        <v/>
      </c>
    </row>
    <row r="931" spans="5:8">
      <c r="E931" s="141" t="str">
        <f t="shared" si="14"/>
        <v/>
      </c>
      <c r="F931" s="141" t="str">
        <f>IF(ISBLANK(A931),"",IF(ISERROR(VLOOKUP(A931,'Cadastro-Estoque'!A:J,1,FALSE)),"Produto não cadastrado",VLOOKUP(A931,'Cadastro-Estoque'!A:J,4,FALSE)))</f>
        <v/>
      </c>
      <c r="G931" s="141" t="str">
        <f>IF(ISBLANK(A931),"",IF(ISERROR(VLOOKUP(A931,'Cadastro-Estoque'!A:J,1,FALSE)),"Produto não cadastrado",VLOOKUP(A931,'Cadastro-Estoque'!A:J,2,FALSE)))</f>
        <v/>
      </c>
      <c r="H931" s="141" t="str">
        <f>IF(ISERROR(VLOOKUP(A931,'Cadastro-Estoque'!A:J,1,FALSE)),"",VLOOKUP(A931,'Cadastro-Estoque'!A:J,3,FALSE))</f>
        <v/>
      </c>
    </row>
    <row r="932" spans="5:8">
      <c r="E932" s="141" t="str">
        <f t="shared" si="14"/>
        <v/>
      </c>
      <c r="F932" s="141" t="str">
        <f>IF(ISBLANK(A932),"",IF(ISERROR(VLOOKUP(A932,'Cadastro-Estoque'!A:J,1,FALSE)),"Produto não cadastrado",VLOOKUP(A932,'Cadastro-Estoque'!A:J,4,FALSE)))</f>
        <v/>
      </c>
      <c r="G932" s="141" t="str">
        <f>IF(ISBLANK(A932),"",IF(ISERROR(VLOOKUP(A932,'Cadastro-Estoque'!A:J,1,FALSE)),"Produto não cadastrado",VLOOKUP(A932,'Cadastro-Estoque'!A:J,2,FALSE)))</f>
        <v/>
      </c>
      <c r="H932" s="141" t="str">
        <f>IF(ISERROR(VLOOKUP(A932,'Cadastro-Estoque'!A:J,1,FALSE)),"",VLOOKUP(A932,'Cadastro-Estoque'!A:J,3,FALSE))</f>
        <v/>
      </c>
    </row>
    <row r="933" spans="5:8">
      <c r="E933" s="141" t="str">
        <f t="shared" si="14"/>
        <v/>
      </c>
      <c r="F933" s="141" t="str">
        <f>IF(ISBLANK(A933),"",IF(ISERROR(VLOOKUP(A933,'Cadastro-Estoque'!A:J,1,FALSE)),"Produto não cadastrado",VLOOKUP(A933,'Cadastro-Estoque'!A:J,4,FALSE)))</f>
        <v/>
      </c>
      <c r="G933" s="141" t="str">
        <f>IF(ISBLANK(A933),"",IF(ISERROR(VLOOKUP(A933,'Cadastro-Estoque'!A:J,1,FALSE)),"Produto não cadastrado",VLOOKUP(A933,'Cadastro-Estoque'!A:J,2,FALSE)))</f>
        <v/>
      </c>
      <c r="H933" s="141" t="str">
        <f>IF(ISERROR(VLOOKUP(A933,'Cadastro-Estoque'!A:J,1,FALSE)),"",VLOOKUP(A933,'Cadastro-Estoque'!A:J,3,FALSE))</f>
        <v/>
      </c>
    </row>
    <row r="934" spans="5:8">
      <c r="E934" s="141" t="str">
        <f t="shared" si="14"/>
        <v/>
      </c>
      <c r="F934" s="141" t="str">
        <f>IF(ISBLANK(A934),"",IF(ISERROR(VLOOKUP(A934,'Cadastro-Estoque'!A:J,1,FALSE)),"Produto não cadastrado",VLOOKUP(A934,'Cadastro-Estoque'!A:J,4,FALSE)))</f>
        <v/>
      </c>
      <c r="G934" s="141" t="str">
        <f>IF(ISBLANK(A934),"",IF(ISERROR(VLOOKUP(A934,'Cadastro-Estoque'!A:J,1,FALSE)),"Produto não cadastrado",VLOOKUP(A934,'Cadastro-Estoque'!A:J,2,FALSE)))</f>
        <v/>
      </c>
      <c r="H934" s="141" t="str">
        <f>IF(ISERROR(VLOOKUP(A934,'Cadastro-Estoque'!A:J,1,FALSE)),"",VLOOKUP(A934,'Cadastro-Estoque'!A:J,3,FALSE))</f>
        <v/>
      </c>
    </row>
    <row r="935" spans="5:8">
      <c r="E935" s="141" t="str">
        <f t="shared" si="14"/>
        <v/>
      </c>
      <c r="F935" s="141" t="str">
        <f>IF(ISBLANK(A935),"",IF(ISERROR(VLOOKUP(A935,'Cadastro-Estoque'!A:J,1,FALSE)),"Produto não cadastrado",VLOOKUP(A935,'Cadastro-Estoque'!A:J,4,FALSE)))</f>
        <v/>
      </c>
      <c r="G935" s="141" t="str">
        <f>IF(ISBLANK(A935),"",IF(ISERROR(VLOOKUP(A935,'Cadastro-Estoque'!A:J,1,FALSE)),"Produto não cadastrado",VLOOKUP(A935,'Cadastro-Estoque'!A:J,2,FALSE)))</f>
        <v/>
      </c>
      <c r="H935" s="141" t="str">
        <f>IF(ISERROR(VLOOKUP(A935,'Cadastro-Estoque'!A:J,1,FALSE)),"",VLOOKUP(A935,'Cadastro-Estoque'!A:J,3,FALSE))</f>
        <v/>
      </c>
    </row>
    <row r="936" spans="5:8">
      <c r="E936" s="141" t="str">
        <f t="shared" si="14"/>
        <v/>
      </c>
      <c r="F936" s="141" t="str">
        <f>IF(ISBLANK(A936),"",IF(ISERROR(VLOOKUP(A936,'Cadastro-Estoque'!A:J,1,FALSE)),"Produto não cadastrado",VLOOKUP(A936,'Cadastro-Estoque'!A:J,4,FALSE)))</f>
        <v/>
      </c>
      <c r="G936" s="141" t="str">
        <f>IF(ISBLANK(A936),"",IF(ISERROR(VLOOKUP(A936,'Cadastro-Estoque'!A:J,1,FALSE)),"Produto não cadastrado",VLOOKUP(A936,'Cadastro-Estoque'!A:J,2,FALSE)))</f>
        <v/>
      </c>
      <c r="H936" s="141" t="str">
        <f>IF(ISERROR(VLOOKUP(A936,'Cadastro-Estoque'!A:J,1,FALSE)),"",VLOOKUP(A936,'Cadastro-Estoque'!A:J,3,FALSE))</f>
        <v/>
      </c>
    </row>
    <row r="937" spans="5:8">
      <c r="E937" s="141" t="str">
        <f t="shared" si="14"/>
        <v/>
      </c>
      <c r="F937" s="141" t="str">
        <f>IF(ISBLANK(A937),"",IF(ISERROR(VLOOKUP(A937,'Cadastro-Estoque'!A:J,1,FALSE)),"Produto não cadastrado",VLOOKUP(A937,'Cadastro-Estoque'!A:J,4,FALSE)))</f>
        <v/>
      </c>
      <c r="G937" s="141" t="str">
        <f>IF(ISBLANK(A937),"",IF(ISERROR(VLOOKUP(A937,'Cadastro-Estoque'!A:J,1,FALSE)),"Produto não cadastrado",VLOOKUP(A937,'Cadastro-Estoque'!A:J,2,FALSE)))</f>
        <v/>
      </c>
      <c r="H937" s="141" t="str">
        <f>IF(ISERROR(VLOOKUP(A937,'Cadastro-Estoque'!A:J,1,FALSE)),"",VLOOKUP(A937,'Cadastro-Estoque'!A:J,3,FALSE))</f>
        <v/>
      </c>
    </row>
    <row r="938" spans="5:8">
      <c r="E938" s="141" t="str">
        <f t="shared" si="14"/>
        <v/>
      </c>
      <c r="F938" s="141" t="str">
        <f>IF(ISBLANK(A938),"",IF(ISERROR(VLOOKUP(A938,'Cadastro-Estoque'!A:J,1,FALSE)),"Produto não cadastrado",VLOOKUP(A938,'Cadastro-Estoque'!A:J,4,FALSE)))</f>
        <v/>
      </c>
      <c r="G938" s="141" t="str">
        <f>IF(ISBLANK(A938),"",IF(ISERROR(VLOOKUP(A938,'Cadastro-Estoque'!A:J,1,FALSE)),"Produto não cadastrado",VLOOKUP(A938,'Cadastro-Estoque'!A:J,2,FALSE)))</f>
        <v/>
      </c>
      <c r="H938" s="141" t="str">
        <f>IF(ISERROR(VLOOKUP(A938,'Cadastro-Estoque'!A:J,1,FALSE)),"",VLOOKUP(A938,'Cadastro-Estoque'!A:J,3,FALSE))</f>
        <v/>
      </c>
    </row>
    <row r="939" spans="5:8">
      <c r="E939" s="141" t="str">
        <f t="shared" si="14"/>
        <v/>
      </c>
      <c r="F939" s="141" t="str">
        <f>IF(ISBLANK(A939),"",IF(ISERROR(VLOOKUP(A939,'Cadastro-Estoque'!A:J,1,FALSE)),"Produto não cadastrado",VLOOKUP(A939,'Cadastro-Estoque'!A:J,4,FALSE)))</f>
        <v/>
      </c>
      <c r="G939" s="141" t="str">
        <f>IF(ISBLANK(A939),"",IF(ISERROR(VLOOKUP(A939,'Cadastro-Estoque'!A:J,1,FALSE)),"Produto não cadastrado",VLOOKUP(A939,'Cadastro-Estoque'!A:J,2,FALSE)))</f>
        <v/>
      </c>
      <c r="H939" s="141" t="str">
        <f>IF(ISERROR(VLOOKUP(A939,'Cadastro-Estoque'!A:J,1,FALSE)),"",VLOOKUP(A939,'Cadastro-Estoque'!A:J,3,FALSE))</f>
        <v/>
      </c>
    </row>
    <row r="940" spans="5:8">
      <c r="E940" s="141" t="str">
        <f t="shared" si="14"/>
        <v/>
      </c>
      <c r="F940" s="141" t="str">
        <f>IF(ISBLANK(A940),"",IF(ISERROR(VLOOKUP(A940,'Cadastro-Estoque'!A:J,1,FALSE)),"Produto não cadastrado",VLOOKUP(A940,'Cadastro-Estoque'!A:J,4,FALSE)))</f>
        <v/>
      </c>
      <c r="G940" s="141" t="str">
        <f>IF(ISBLANK(A940),"",IF(ISERROR(VLOOKUP(A940,'Cadastro-Estoque'!A:J,1,FALSE)),"Produto não cadastrado",VLOOKUP(A940,'Cadastro-Estoque'!A:J,2,FALSE)))</f>
        <v/>
      </c>
      <c r="H940" s="141" t="str">
        <f>IF(ISERROR(VLOOKUP(A940,'Cadastro-Estoque'!A:J,1,FALSE)),"",VLOOKUP(A940,'Cadastro-Estoque'!A:J,3,FALSE))</f>
        <v/>
      </c>
    </row>
    <row r="941" spans="5:8">
      <c r="E941" s="141" t="str">
        <f t="shared" si="14"/>
        <v/>
      </c>
      <c r="F941" s="141" t="str">
        <f>IF(ISBLANK(A941),"",IF(ISERROR(VLOOKUP(A941,'Cadastro-Estoque'!A:J,1,FALSE)),"Produto não cadastrado",VLOOKUP(A941,'Cadastro-Estoque'!A:J,4,FALSE)))</f>
        <v/>
      </c>
      <c r="G941" s="141" t="str">
        <f>IF(ISBLANK(A941),"",IF(ISERROR(VLOOKUP(A941,'Cadastro-Estoque'!A:J,1,FALSE)),"Produto não cadastrado",VLOOKUP(A941,'Cadastro-Estoque'!A:J,2,FALSE)))</f>
        <v/>
      </c>
      <c r="H941" s="141" t="str">
        <f>IF(ISERROR(VLOOKUP(A941,'Cadastro-Estoque'!A:J,1,FALSE)),"",VLOOKUP(A941,'Cadastro-Estoque'!A:J,3,FALSE))</f>
        <v/>
      </c>
    </row>
    <row r="942" spans="5:8">
      <c r="E942" s="141" t="str">
        <f t="shared" si="14"/>
        <v/>
      </c>
      <c r="F942" s="141" t="str">
        <f>IF(ISBLANK(A942),"",IF(ISERROR(VLOOKUP(A942,'Cadastro-Estoque'!A:J,1,FALSE)),"Produto não cadastrado",VLOOKUP(A942,'Cadastro-Estoque'!A:J,4,FALSE)))</f>
        <v/>
      </c>
      <c r="G942" s="141" t="str">
        <f>IF(ISBLANK(A942),"",IF(ISERROR(VLOOKUP(A942,'Cadastro-Estoque'!A:J,1,FALSE)),"Produto não cadastrado",VLOOKUP(A942,'Cadastro-Estoque'!A:J,2,FALSE)))</f>
        <v/>
      </c>
      <c r="H942" s="141" t="str">
        <f>IF(ISERROR(VLOOKUP(A942,'Cadastro-Estoque'!A:J,1,FALSE)),"",VLOOKUP(A942,'Cadastro-Estoque'!A:J,3,FALSE))</f>
        <v/>
      </c>
    </row>
    <row r="943" spans="5:8">
      <c r="E943" s="141" t="str">
        <f t="shared" si="14"/>
        <v/>
      </c>
      <c r="F943" s="141" t="str">
        <f>IF(ISBLANK(A943),"",IF(ISERROR(VLOOKUP(A943,'Cadastro-Estoque'!A:J,1,FALSE)),"Produto não cadastrado",VLOOKUP(A943,'Cadastro-Estoque'!A:J,4,FALSE)))</f>
        <v/>
      </c>
      <c r="G943" s="141" t="str">
        <f>IF(ISBLANK(A943),"",IF(ISERROR(VLOOKUP(A943,'Cadastro-Estoque'!A:J,1,FALSE)),"Produto não cadastrado",VLOOKUP(A943,'Cadastro-Estoque'!A:J,2,FALSE)))</f>
        <v/>
      </c>
      <c r="H943" s="141" t="str">
        <f>IF(ISERROR(VLOOKUP(A943,'Cadastro-Estoque'!A:J,1,FALSE)),"",VLOOKUP(A943,'Cadastro-Estoque'!A:J,3,FALSE))</f>
        <v/>
      </c>
    </row>
    <row r="944" spans="5:8">
      <c r="E944" s="141" t="str">
        <f t="shared" si="14"/>
        <v/>
      </c>
      <c r="F944" s="141" t="str">
        <f>IF(ISBLANK(A944),"",IF(ISERROR(VLOOKUP(A944,'Cadastro-Estoque'!A:J,1,FALSE)),"Produto não cadastrado",VLOOKUP(A944,'Cadastro-Estoque'!A:J,4,FALSE)))</f>
        <v/>
      </c>
      <c r="G944" s="141" t="str">
        <f>IF(ISBLANK(A944),"",IF(ISERROR(VLOOKUP(A944,'Cadastro-Estoque'!A:J,1,FALSE)),"Produto não cadastrado",VLOOKUP(A944,'Cadastro-Estoque'!A:J,2,FALSE)))</f>
        <v/>
      </c>
      <c r="H944" s="141" t="str">
        <f>IF(ISERROR(VLOOKUP(A944,'Cadastro-Estoque'!A:J,1,FALSE)),"",VLOOKUP(A944,'Cadastro-Estoque'!A:J,3,FALSE))</f>
        <v/>
      </c>
    </row>
    <row r="945" spans="5:8">
      <c r="E945" s="141" t="str">
        <f t="shared" si="14"/>
        <v/>
      </c>
      <c r="F945" s="141" t="str">
        <f>IF(ISBLANK(A945),"",IF(ISERROR(VLOOKUP(A945,'Cadastro-Estoque'!A:J,1,FALSE)),"Produto não cadastrado",VLOOKUP(A945,'Cadastro-Estoque'!A:J,4,FALSE)))</f>
        <v/>
      </c>
      <c r="G945" s="141" t="str">
        <f>IF(ISBLANK(A945),"",IF(ISERROR(VLOOKUP(A945,'Cadastro-Estoque'!A:J,1,FALSE)),"Produto não cadastrado",VLOOKUP(A945,'Cadastro-Estoque'!A:J,2,FALSE)))</f>
        <v/>
      </c>
      <c r="H945" s="141" t="str">
        <f>IF(ISERROR(VLOOKUP(A945,'Cadastro-Estoque'!A:J,1,FALSE)),"",VLOOKUP(A945,'Cadastro-Estoque'!A:J,3,FALSE))</f>
        <v/>
      </c>
    </row>
    <row r="946" spans="5:8">
      <c r="E946" s="141" t="str">
        <f t="shared" si="14"/>
        <v/>
      </c>
      <c r="F946" s="141" t="str">
        <f>IF(ISBLANK(A946),"",IF(ISERROR(VLOOKUP(A946,'Cadastro-Estoque'!A:J,1,FALSE)),"Produto não cadastrado",VLOOKUP(A946,'Cadastro-Estoque'!A:J,4,FALSE)))</f>
        <v/>
      </c>
      <c r="G946" s="141" t="str">
        <f>IF(ISBLANK(A946),"",IF(ISERROR(VLOOKUP(A946,'Cadastro-Estoque'!A:J,1,FALSE)),"Produto não cadastrado",VLOOKUP(A946,'Cadastro-Estoque'!A:J,2,FALSE)))</f>
        <v/>
      </c>
      <c r="H946" s="141" t="str">
        <f>IF(ISERROR(VLOOKUP(A946,'Cadastro-Estoque'!A:J,1,FALSE)),"",VLOOKUP(A946,'Cadastro-Estoque'!A:J,3,FALSE))</f>
        <v/>
      </c>
    </row>
    <row r="947" spans="5:8">
      <c r="E947" s="141" t="str">
        <f t="shared" si="14"/>
        <v/>
      </c>
      <c r="F947" s="141" t="str">
        <f>IF(ISBLANK(A947),"",IF(ISERROR(VLOOKUP(A947,'Cadastro-Estoque'!A:J,1,FALSE)),"Produto não cadastrado",VLOOKUP(A947,'Cadastro-Estoque'!A:J,4,FALSE)))</f>
        <v/>
      </c>
      <c r="G947" s="141" t="str">
        <f>IF(ISBLANK(A947),"",IF(ISERROR(VLOOKUP(A947,'Cadastro-Estoque'!A:J,1,FALSE)),"Produto não cadastrado",VLOOKUP(A947,'Cadastro-Estoque'!A:J,2,FALSE)))</f>
        <v/>
      </c>
      <c r="H947" s="141" t="str">
        <f>IF(ISERROR(VLOOKUP(A947,'Cadastro-Estoque'!A:J,1,FALSE)),"",VLOOKUP(A947,'Cadastro-Estoque'!A:J,3,FALSE))</f>
        <v/>
      </c>
    </row>
    <row r="948" spans="5:8">
      <c r="E948" s="141" t="str">
        <f t="shared" si="14"/>
        <v/>
      </c>
      <c r="F948" s="141" t="str">
        <f>IF(ISBLANK(A948),"",IF(ISERROR(VLOOKUP(A948,'Cadastro-Estoque'!A:J,1,FALSE)),"Produto não cadastrado",VLOOKUP(A948,'Cadastro-Estoque'!A:J,4,FALSE)))</f>
        <v/>
      </c>
      <c r="G948" s="141" t="str">
        <f>IF(ISBLANK(A948),"",IF(ISERROR(VLOOKUP(A948,'Cadastro-Estoque'!A:J,1,FALSE)),"Produto não cadastrado",VLOOKUP(A948,'Cadastro-Estoque'!A:J,2,FALSE)))</f>
        <v/>
      </c>
      <c r="H948" s="141" t="str">
        <f>IF(ISERROR(VLOOKUP(A948,'Cadastro-Estoque'!A:J,1,FALSE)),"",VLOOKUP(A948,'Cadastro-Estoque'!A:J,3,FALSE))</f>
        <v/>
      </c>
    </row>
    <row r="949" spans="5:8">
      <c r="E949" s="141" t="str">
        <f t="shared" si="14"/>
        <v/>
      </c>
      <c r="F949" s="141" t="str">
        <f>IF(ISBLANK(A949),"",IF(ISERROR(VLOOKUP(A949,'Cadastro-Estoque'!A:J,1,FALSE)),"Produto não cadastrado",VLOOKUP(A949,'Cadastro-Estoque'!A:J,4,FALSE)))</f>
        <v/>
      </c>
      <c r="G949" s="141" t="str">
        <f>IF(ISBLANK(A949),"",IF(ISERROR(VLOOKUP(A949,'Cadastro-Estoque'!A:J,1,FALSE)),"Produto não cadastrado",VLOOKUP(A949,'Cadastro-Estoque'!A:J,2,FALSE)))</f>
        <v/>
      </c>
      <c r="H949" s="141" t="str">
        <f>IF(ISERROR(VLOOKUP(A949,'Cadastro-Estoque'!A:J,1,FALSE)),"",VLOOKUP(A949,'Cadastro-Estoque'!A:J,3,FALSE))</f>
        <v/>
      </c>
    </row>
    <row r="950" spans="5:8">
      <c r="E950" s="141" t="str">
        <f t="shared" si="14"/>
        <v/>
      </c>
      <c r="F950" s="141" t="str">
        <f>IF(ISBLANK(A950),"",IF(ISERROR(VLOOKUP(A950,'Cadastro-Estoque'!A:J,1,FALSE)),"Produto não cadastrado",VLOOKUP(A950,'Cadastro-Estoque'!A:J,4,FALSE)))</f>
        <v/>
      </c>
      <c r="G950" s="141" t="str">
        <f>IF(ISBLANK(A950),"",IF(ISERROR(VLOOKUP(A950,'Cadastro-Estoque'!A:J,1,FALSE)),"Produto não cadastrado",VLOOKUP(A950,'Cadastro-Estoque'!A:J,2,FALSE)))</f>
        <v/>
      </c>
      <c r="H950" s="141" t="str">
        <f>IF(ISERROR(VLOOKUP(A950,'Cadastro-Estoque'!A:J,1,FALSE)),"",VLOOKUP(A950,'Cadastro-Estoque'!A:J,3,FALSE))</f>
        <v/>
      </c>
    </row>
    <row r="951" spans="5:8">
      <c r="E951" s="141" t="str">
        <f t="shared" si="14"/>
        <v/>
      </c>
      <c r="F951" s="141" t="str">
        <f>IF(ISBLANK(A951),"",IF(ISERROR(VLOOKUP(A951,'Cadastro-Estoque'!A:J,1,FALSE)),"Produto não cadastrado",VLOOKUP(A951,'Cadastro-Estoque'!A:J,4,FALSE)))</f>
        <v/>
      </c>
      <c r="G951" s="141" t="str">
        <f>IF(ISBLANK(A951),"",IF(ISERROR(VLOOKUP(A951,'Cadastro-Estoque'!A:J,1,FALSE)),"Produto não cadastrado",VLOOKUP(A951,'Cadastro-Estoque'!A:J,2,FALSE)))</f>
        <v/>
      </c>
      <c r="H951" s="141" t="str">
        <f>IF(ISERROR(VLOOKUP(A951,'Cadastro-Estoque'!A:J,1,FALSE)),"",VLOOKUP(A951,'Cadastro-Estoque'!A:J,3,FALSE))</f>
        <v/>
      </c>
    </row>
    <row r="952" spans="5:8">
      <c r="E952" s="141" t="str">
        <f t="shared" si="14"/>
        <v/>
      </c>
      <c r="F952" s="141" t="str">
        <f>IF(ISBLANK(A952),"",IF(ISERROR(VLOOKUP(A952,'Cadastro-Estoque'!A:J,1,FALSE)),"Produto não cadastrado",VLOOKUP(A952,'Cadastro-Estoque'!A:J,4,FALSE)))</f>
        <v/>
      </c>
      <c r="G952" s="141" t="str">
        <f>IF(ISBLANK(A952),"",IF(ISERROR(VLOOKUP(A952,'Cadastro-Estoque'!A:J,1,FALSE)),"Produto não cadastrado",VLOOKUP(A952,'Cadastro-Estoque'!A:J,2,FALSE)))</f>
        <v/>
      </c>
      <c r="H952" s="141" t="str">
        <f>IF(ISERROR(VLOOKUP(A952,'Cadastro-Estoque'!A:J,1,FALSE)),"",VLOOKUP(A952,'Cadastro-Estoque'!A:J,3,FALSE))</f>
        <v/>
      </c>
    </row>
    <row r="953" spans="5:8">
      <c r="E953" s="141" t="str">
        <f t="shared" si="14"/>
        <v/>
      </c>
      <c r="F953" s="141" t="str">
        <f>IF(ISBLANK(A953),"",IF(ISERROR(VLOOKUP(A953,'Cadastro-Estoque'!A:J,1,FALSE)),"Produto não cadastrado",VLOOKUP(A953,'Cadastro-Estoque'!A:J,4,FALSE)))</f>
        <v/>
      </c>
      <c r="G953" s="141" t="str">
        <f>IF(ISBLANK(A953),"",IF(ISERROR(VLOOKUP(A953,'Cadastro-Estoque'!A:J,1,FALSE)),"Produto não cadastrado",VLOOKUP(A953,'Cadastro-Estoque'!A:J,2,FALSE)))</f>
        <v/>
      </c>
      <c r="H953" s="141" t="str">
        <f>IF(ISERROR(VLOOKUP(A953,'Cadastro-Estoque'!A:J,1,FALSE)),"",VLOOKUP(A953,'Cadastro-Estoque'!A:J,3,FALSE))</f>
        <v/>
      </c>
    </row>
    <row r="954" spans="5:8">
      <c r="E954" s="141" t="str">
        <f t="shared" si="14"/>
        <v/>
      </c>
      <c r="F954" s="141" t="str">
        <f>IF(ISBLANK(A954),"",IF(ISERROR(VLOOKUP(A954,'Cadastro-Estoque'!A:J,1,FALSE)),"Produto não cadastrado",VLOOKUP(A954,'Cadastro-Estoque'!A:J,4,FALSE)))</f>
        <v/>
      </c>
      <c r="G954" s="141" t="str">
        <f>IF(ISBLANK(A954),"",IF(ISERROR(VLOOKUP(A954,'Cadastro-Estoque'!A:J,1,FALSE)),"Produto não cadastrado",VLOOKUP(A954,'Cadastro-Estoque'!A:J,2,FALSE)))</f>
        <v/>
      </c>
      <c r="H954" s="141" t="str">
        <f>IF(ISERROR(VLOOKUP(A954,'Cadastro-Estoque'!A:J,1,FALSE)),"",VLOOKUP(A954,'Cadastro-Estoque'!A:J,3,FALSE))</f>
        <v/>
      </c>
    </row>
    <row r="955" spans="5:8">
      <c r="E955" s="141" t="str">
        <f t="shared" si="14"/>
        <v/>
      </c>
      <c r="F955" s="141" t="str">
        <f>IF(ISBLANK(A955),"",IF(ISERROR(VLOOKUP(A955,'Cadastro-Estoque'!A:J,1,FALSE)),"Produto não cadastrado",VLOOKUP(A955,'Cadastro-Estoque'!A:J,4,FALSE)))</f>
        <v/>
      </c>
      <c r="G955" s="141" t="str">
        <f>IF(ISBLANK(A955),"",IF(ISERROR(VLOOKUP(A955,'Cadastro-Estoque'!A:J,1,FALSE)),"Produto não cadastrado",VLOOKUP(A955,'Cadastro-Estoque'!A:J,2,FALSE)))</f>
        <v/>
      </c>
      <c r="H955" s="141" t="str">
        <f>IF(ISERROR(VLOOKUP(A955,'Cadastro-Estoque'!A:J,1,FALSE)),"",VLOOKUP(A955,'Cadastro-Estoque'!A:J,3,FALSE))</f>
        <v/>
      </c>
    </row>
    <row r="956" spans="5:8">
      <c r="E956" s="141" t="str">
        <f t="shared" si="14"/>
        <v/>
      </c>
      <c r="F956" s="141" t="str">
        <f>IF(ISBLANK(A956),"",IF(ISERROR(VLOOKUP(A956,'Cadastro-Estoque'!A:J,1,FALSE)),"Produto não cadastrado",VLOOKUP(A956,'Cadastro-Estoque'!A:J,4,FALSE)))</f>
        <v/>
      </c>
      <c r="G956" s="141" t="str">
        <f>IF(ISBLANK(A956),"",IF(ISERROR(VLOOKUP(A956,'Cadastro-Estoque'!A:J,1,FALSE)),"Produto não cadastrado",VLOOKUP(A956,'Cadastro-Estoque'!A:J,2,FALSE)))</f>
        <v/>
      </c>
      <c r="H956" s="141" t="str">
        <f>IF(ISERROR(VLOOKUP(A956,'Cadastro-Estoque'!A:J,1,FALSE)),"",VLOOKUP(A956,'Cadastro-Estoque'!A:J,3,FALSE))</f>
        <v/>
      </c>
    </row>
    <row r="957" spans="5:8">
      <c r="E957" s="141" t="str">
        <f t="shared" si="14"/>
        <v/>
      </c>
      <c r="F957" s="141" t="str">
        <f>IF(ISBLANK(A957),"",IF(ISERROR(VLOOKUP(A957,'Cadastro-Estoque'!A:J,1,FALSE)),"Produto não cadastrado",VLOOKUP(A957,'Cadastro-Estoque'!A:J,4,FALSE)))</f>
        <v/>
      </c>
      <c r="G957" s="141" t="str">
        <f>IF(ISBLANK(A957),"",IF(ISERROR(VLOOKUP(A957,'Cadastro-Estoque'!A:J,1,FALSE)),"Produto não cadastrado",VLOOKUP(A957,'Cadastro-Estoque'!A:J,2,FALSE)))</f>
        <v/>
      </c>
      <c r="H957" s="141" t="str">
        <f>IF(ISERROR(VLOOKUP(A957,'Cadastro-Estoque'!A:J,1,FALSE)),"",VLOOKUP(A957,'Cadastro-Estoque'!A:J,3,FALSE))</f>
        <v/>
      </c>
    </row>
    <row r="958" spans="5:8">
      <c r="E958" s="141" t="str">
        <f t="shared" si="14"/>
        <v/>
      </c>
      <c r="F958" s="141" t="str">
        <f>IF(ISBLANK(A958),"",IF(ISERROR(VLOOKUP(A958,'Cadastro-Estoque'!A:J,1,FALSE)),"Produto não cadastrado",VLOOKUP(A958,'Cadastro-Estoque'!A:J,4,FALSE)))</f>
        <v/>
      </c>
      <c r="G958" s="141" t="str">
        <f>IF(ISBLANK(A958),"",IF(ISERROR(VLOOKUP(A958,'Cadastro-Estoque'!A:J,1,FALSE)),"Produto não cadastrado",VLOOKUP(A958,'Cadastro-Estoque'!A:J,2,FALSE)))</f>
        <v/>
      </c>
      <c r="H958" s="141" t="str">
        <f>IF(ISERROR(VLOOKUP(A958,'Cadastro-Estoque'!A:J,1,FALSE)),"",VLOOKUP(A958,'Cadastro-Estoque'!A:J,3,FALSE))</f>
        <v/>
      </c>
    </row>
    <row r="959" spans="5:8">
      <c r="E959" s="141" t="str">
        <f t="shared" si="14"/>
        <v/>
      </c>
      <c r="F959" s="141" t="str">
        <f>IF(ISBLANK(A959),"",IF(ISERROR(VLOOKUP(A959,'Cadastro-Estoque'!A:J,1,FALSE)),"Produto não cadastrado",VLOOKUP(A959,'Cadastro-Estoque'!A:J,4,FALSE)))</f>
        <v/>
      </c>
      <c r="G959" s="141" t="str">
        <f>IF(ISBLANK(A959),"",IF(ISERROR(VLOOKUP(A959,'Cadastro-Estoque'!A:J,1,FALSE)),"Produto não cadastrado",VLOOKUP(A959,'Cadastro-Estoque'!A:J,2,FALSE)))</f>
        <v/>
      </c>
      <c r="H959" s="141" t="str">
        <f>IF(ISERROR(VLOOKUP(A959,'Cadastro-Estoque'!A:J,1,FALSE)),"",VLOOKUP(A959,'Cadastro-Estoque'!A:J,3,FALSE))</f>
        <v/>
      </c>
    </row>
    <row r="960" spans="5:8">
      <c r="E960" s="141" t="str">
        <f t="shared" si="14"/>
        <v/>
      </c>
      <c r="F960" s="141" t="str">
        <f>IF(ISBLANK(A960),"",IF(ISERROR(VLOOKUP(A960,'Cadastro-Estoque'!A:J,1,FALSE)),"Produto não cadastrado",VLOOKUP(A960,'Cadastro-Estoque'!A:J,4,FALSE)))</f>
        <v/>
      </c>
      <c r="G960" s="141" t="str">
        <f>IF(ISBLANK(A960),"",IF(ISERROR(VLOOKUP(A960,'Cadastro-Estoque'!A:J,1,FALSE)),"Produto não cadastrado",VLOOKUP(A960,'Cadastro-Estoque'!A:J,2,FALSE)))</f>
        <v/>
      </c>
      <c r="H960" s="141" t="str">
        <f>IF(ISERROR(VLOOKUP(A960,'Cadastro-Estoque'!A:J,1,FALSE)),"",VLOOKUP(A960,'Cadastro-Estoque'!A:J,3,FALSE))</f>
        <v/>
      </c>
    </row>
    <row r="961" spans="5:8">
      <c r="E961" s="141" t="str">
        <f t="shared" si="14"/>
        <v/>
      </c>
      <c r="F961" s="141" t="str">
        <f>IF(ISBLANK(A961),"",IF(ISERROR(VLOOKUP(A961,'Cadastro-Estoque'!A:J,1,FALSE)),"Produto não cadastrado",VLOOKUP(A961,'Cadastro-Estoque'!A:J,4,FALSE)))</f>
        <v/>
      </c>
      <c r="G961" s="141" t="str">
        <f>IF(ISBLANK(A961),"",IF(ISERROR(VLOOKUP(A961,'Cadastro-Estoque'!A:J,1,FALSE)),"Produto não cadastrado",VLOOKUP(A961,'Cadastro-Estoque'!A:J,2,FALSE)))</f>
        <v/>
      </c>
      <c r="H961" s="141" t="str">
        <f>IF(ISERROR(VLOOKUP(A961,'Cadastro-Estoque'!A:J,1,FALSE)),"",VLOOKUP(A961,'Cadastro-Estoque'!A:J,3,FALSE))</f>
        <v/>
      </c>
    </row>
    <row r="962" spans="5:8">
      <c r="E962" s="141" t="str">
        <f t="shared" si="14"/>
        <v/>
      </c>
      <c r="F962" s="141" t="str">
        <f>IF(ISBLANK(A962),"",IF(ISERROR(VLOOKUP(A962,'Cadastro-Estoque'!A:J,1,FALSE)),"Produto não cadastrado",VLOOKUP(A962,'Cadastro-Estoque'!A:J,4,FALSE)))</f>
        <v/>
      </c>
      <c r="G962" s="141" t="str">
        <f>IF(ISBLANK(A962),"",IF(ISERROR(VLOOKUP(A962,'Cadastro-Estoque'!A:J,1,FALSE)),"Produto não cadastrado",VLOOKUP(A962,'Cadastro-Estoque'!A:J,2,FALSE)))</f>
        <v/>
      </c>
      <c r="H962" s="141" t="str">
        <f>IF(ISERROR(VLOOKUP(A962,'Cadastro-Estoque'!A:J,1,FALSE)),"",VLOOKUP(A962,'Cadastro-Estoque'!A:J,3,FALSE))</f>
        <v/>
      </c>
    </row>
    <row r="963" spans="5:8">
      <c r="E963" s="141" t="str">
        <f t="shared" si="14"/>
        <v/>
      </c>
      <c r="F963" s="141" t="str">
        <f>IF(ISBLANK(A963),"",IF(ISERROR(VLOOKUP(A963,'Cadastro-Estoque'!A:J,1,FALSE)),"Produto não cadastrado",VLOOKUP(A963,'Cadastro-Estoque'!A:J,4,FALSE)))</f>
        <v/>
      </c>
      <c r="G963" s="141" t="str">
        <f>IF(ISBLANK(A963),"",IF(ISERROR(VLOOKUP(A963,'Cadastro-Estoque'!A:J,1,FALSE)),"Produto não cadastrado",VLOOKUP(A963,'Cadastro-Estoque'!A:J,2,FALSE)))</f>
        <v/>
      </c>
      <c r="H963" s="141" t="str">
        <f>IF(ISERROR(VLOOKUP(A963,'Cadastro-Estoque'!A:J,1,FALSE)),"",VLOOKUP(A963,'Cadastro-Estoque'!A:J,3,FALSE))</f>
        <v/>
      </c>
    </row>
    <row r="964" spans="5:8">
      <c r="E964" s="141" t="str">
        <f t="shared" ref="E964:E1027" si="15">IF(ISBLANK(A964),"",C964*D964)</f>
        <v/>
      </c>
      <c r="F964" s="141" t="str">
        <f>IF(ISBLANK(A964),"",IF(ISERROR(VLOOKUP(A964,'Cadastro-Estoque'!A:J,1,FALSE)),"Produto não cadastrado",VLOOKUP(A964,'Cadastro-Estoque'!A:J,4,FALSE)))</f>
        <v/>
      </c>
      <c r="G964" s="141" t="str">
        <f>IF(ISBLANK(A964),"",IF(ISERROR(VLOOKUP(A964,'Cadastro-Estoque'!A:J,1,FALSE)),"Produto não cadastrado",VLOOKUP(A964,'Cadastro-Estoque'!A:J,2,FALSE)))</f>
        <v/>
      </c>
      <c r="H964" s="141" t="str">
        <f>IF(ISERROR(VLOOKUP(A964,'Cadastro-Estoque'!A:J,1,FALSE)),"",VLOOKUP(A964,'Cadastro-Estoque'!A:J,3,FALSE))</f>
        <v/>
      </c>
    </row>
    <row r="965" spans="5:8">
      <c r="E965" s="141" t="str">
        <f t="shared" si="15"/>
        <v/>
      </c>
      <c r="F965" s="141" t="str">
        <f>IF(ISBLANK(A965),"",IF(ISERROR(VLOOKUP(A965,'Cadastro-Estoque'!A:J,1,FALSE)),"Produto não cadastrado",VLOOKUP(A965,'Cadastro-Estoque'!A:J,4,FALSE)))</f>
        <v/>
      </c>
      <c r="G965" s="141" t="str">
        <f>IF(ISBLANK(A965),"",IF(ISERROR(VLOOKUP(A965,'Cadastro-Estoque'!A:J,1,FALSE)),"Produto não cadastrado",VLOOKUP(A965,'Cadastro-Estoque'!A:J,2,FALSE)))</f>
        <v/>
      </c>
      <c r="H965" s="141" t="str">
        <f>IF(ISERROR(VLOOKUP(A965,'Cadastro-Estoque'!A:J,1,FALSE)),"",VLOOKUP(A965,'Cadastro-Estoque'!A:J,3,FALSE))</f>
        <v/>
      </c>
    </row>
    <row r="966" spans="5:8">
      <c r="E966" s="141" t="str">
        <f t="shared" si="15"/>
        <v/>
      </c>
      <c r="F966" s="141" t="str">
        <f>IF(ISBLANK(A966),"",IF(ISERROR(VLOOKUP(A966,'Cadastro-Estoque'!A:J,1,FALSE)),"Produto não cadastrado",VLOOKUP(A966,'Cadastro-Estoque'!A:J,4,FALSE)))</f>
        <v/>
      </c>
      <c r="G966" s="141" t="str">
        <f>IF(ISBLANK(A966),"",IF(ISERROR(VLOOKUP(A966,'Cadastro-Estoque'!A:J,1,FALSE)),"Produto não cadastrado",VLOOKUP(A966,'Cadastro-Estoque'!A:J,2,FALSE)))</f>
        <v/>
      </c>
      <c r="H966" s="141" t="str">
        <f>IF(ISERROR(VLOOKUP(A966,'Cadastro-Estoque'!A:J,1,FALSE)),"",VLOOKUP(A966,'Cadastro-Estoque'!A:J,3,FALSE))</f>
        <v/>
      </c>
    </row>
    <row r="967" spans="5:8">
      <c r="E967" s="141" t="str">
        <f t="shared" si="15"/>
        <v/>
      </c>
      <c r="F967" s="141" t="str">
        <f>IF(ISBLANK(A967),"",IF(ISERROR(VLOOKUP(A967,'Cadastro-Estoque'!A:J,1,FALSE)),"Produto não cadastrado",VLOOKUP(A967,'Cadastro-Estoque'!A:J,4,FALSE)))</f>
        <v/>
      </c>
      <c r="G967" s="141" t="str">
        <f>IF(ISBLANK(A967),"",IF(ISERROR(VLOOKUP(A967,'Cadastro-Estoque'!A:J,1,FALSE)),"Produto não cadastrado",VLOOKUP(A967,'Cadastro-Estoque'!A:J,2,FALSE)))</f>
        <v/>
      </c>
      <c r="H967" s="141" t="str">
        <f>IF(ISERROR(VLOOKUP(A967,'Cadastro-Estoque'!A:J,1,FALSE)),"",VLOOKUP(A967,'Cadastro-Estoque'!A:J,3,FALSE))</f>
        <v/>
      </c>
    </row>
    <row r="968" spans="5:8">
      <c r="E968" s="141" t="str">
        <f t="shared" si="15"/>
        <v/>
      </c>
      <c r="F968" s="141" t="str">
        <f>IF(ISBLANK(A968),"",IF(ISERROR(VLOOKUP(A968,'Cadastro-Estoque'!A:J,1,FALSE)),"Produto não cadastrado",VLOOKUP(A968,'Cadastro-Estoque'!A:J,4,FALSE)))</f>
        <v/>
      </c>
      <c r="G968" s="141" t="str">
        <f>IF(ISBLANK(A968),"",IF(ISERROR(VLOOKUP(A968,'Cadastro-Estoque'!A:J,1,FALSE)),"Produto não cadastrado",VLOOKUP(A968,'Cadastro-Estoque'!A:J,2,FALSE)))</f>
        <v/>
      </c>
      <c r="H968" s="141" t="str">
        <f>IF(ISERROR(VLOOKUP(A968,'Cadastro-Estoque'!A:J,1,FALSE)),"",VLOOKUP(A968,'Cadastro-Estoque'!A:J,3,FALSE))</f>
        <v/>
      </c>
    </row>
    <row r="969" spans="5:8">
      <c r="E969" s="141" t="str">
        <f t="shared" si="15"/>
        <v/>
      </c>
      <c r="F969" s="141" t="str">
        <f>IF(ISBLANK(A969),"",IF(ISERROR(VLOOKUP(A969,'Cadastro-Estoque'!A:J,1,FALSE)),"Produto não cadastrado",VLOOKUP(A969,'Cadastro-Estoque'!A:J,4,FALSE)))</f>
        <v/>
      </c>
      <c r="G969" s="141" t="str">
        <f>IF(ISBLANK(A969),"",IF(ISERROR(VLOOKUP(A969,'Cadastro-Estoque'!A:J,1,FALSE)),"Produto não cadastrado",VLOOKUP(A969,'Cadastro-Estoque'!A:J,2,FALSE)))</f>
        <v/>
      </c>
      <c r="H969" s="141" t="str">
        <f>IF(ISERROR(VLOOKUP(A969,'Cadastro-Estoque'!A:J,1,FALSE)),"",VLOOKUP(A969,'Cadastro-Estoque'!A:J,3,FALSE))</f>
        <v/>
      </c>
    </row>
    <row r="970" spans="5:8">
      <c r="E970" s="141" t="str">
        <f t="shared" si="15"/>
        <v/>
      </c>
      <c r="F970" s="141" t="str">
        <f>IF(ISBLANK(A970),"",IF(ISERROR(VLOOKUP(A970,'Cadastro-Estoque'!A:J,1,FALSE)),"Produto não cadastrado",VLOOKUP(A970,'Cadastro-Estoque'!A:J,4,FALSE)))</f>
        <v/>
      </c>
      <c r="G970" s="141" t="str">
        <f>IF(ISBLANK(A970),"",IF(ISERROR(VLOOKUP(A970,'Cadastro-Estoque'!A:J,1,FALSE)),"Produto não cadastrado",VLOOKUP(A970,'Cadastro-Estoque'!A:J,2,FALSE)))</f>
        <v/>
      </c>
      <c r="H970" s="141" t="str">
        <f>IF(ISERROR(VLOOKUP(A970,'Cadastro-Estoque'!A:J,1,FALSE)),"",VLOOKUP(A970,'Cadastro-Estoque'!A:J,3,FALSE))</f>
        <v/>
      </c>
    </row>
    <row r="971" spans="5:8">
      <c r="E971" s="141" t="str">
        <f t="shared" si="15"/>
        <v/>
      </c>
      <c r="F971" s="141" t="str">
        <f>IF(ISBLANK(A971),"",IF(ISERROR(VLOOKUP(A971,'Cadastro-Estoque'!A:J,1,FALSE)),"Produto não cadastrado",VLOOKUP(A971,'Cadastro-Estoque'!A:J,4,FALSE)))</f>
        <v/>
      </c>
      <c r="G971" s="141" t="str">
        <f>IF(ISBLANK(A971),"",IF(ISERROR(VLOOKUP(A971,'Cadastro-Estoque'!A:J,1,FALSE)),"Produto não cadastrado",VLOOKUP(A971,'Cadastro-Estoque'!A:J,2,FALSE)))</f>
        <v/>
      </c>
      <c r="H971" s="141" t="str">
        <f>IF(ISERROR(VLOOKUP(A971,'Cadastro-Estoque'!A:J,1,FALSE)),"",VLOOKUP(A971,'Cadastro-Estoque'!A:J,3,FALSE))</f>
        <v/>
      </c>
    </row>
    <row r="972" spans="5:8">
      <c r="E972" s="141" t="str">
        <f t="shared" si="15"/>
        <v/>
      </c>
      <c r="F972" s="141" t="str">
        <f>IF(ISBLANK(A972),"",IF(ISERROR(VLOOKUP(A972,'Cadastro-Estoque'!A:J,1,FALSE)),"Produto não cadastrado",VLOOKUP(A972,'Cadastro-Estoque'!A:J,4,FALSE)))</f>
        <v/>
      </c>
      <c r="G972" s="141" t="str">
        <f>IF(ISBLANK(A972),"",IF(ISERROR(VLOOKUP(A972,'Cadastro-Estoque'!A:J,1,FALSE)),"Produto não cadastrado",VLOOKUP(A972,'Cadastro-Estoque'!A:J,2,FALSE)))</f>
        <v/>
      </c>
      <c r="H972" s="141" t="str">
        <f>IF(ISERROR(VLOOKUP(A972,'Cadastro-Estoque'!A:J,1,FALSE)),"",VLOOKUP(A972,'Cadastro-Estoque'!A:J,3,FALSE))</f>
        <v/>
      </c>
    </row>
    <row r="973" spans="5:8">
      <c r="E973" s="141" t="str">
        <f t="shared" si="15"/>
        <v/>
      </c>
      <c r="F973" s="141" t="str">
        <f>IF(ISBLANK(A973),"",IF(ISERROR(VLOOKUP(A973,'Cadastro-Estoque'!A:J,1,FALSE)),"Produto não cadastrado",VLOOKUP(A973,'Cadastro-Estoque'!A:J,4,FALSE)))</f>
        <v/>
      </c>
      <c r="G973" s="141" t="str">
        <f>IF(ISBLANK(A973),"",IF(ISERROR(VLOOKUP(A973,'Cadastro-Estoque'!A:J,1,FALSE)),"Produto não cadastrado",VLOOKUP(A973,'Cadastro-Estoque'!A:J,2,FALSE)))</f>
        <v/>
      </c>
      <c r="H973" s="141" t="str">
        <f>IF(ISERROR(VLOOKUP(A973,'Cadastro-Estoque'!A:J,1,FALSE)),"",VLOOKUP(A973,'Cadastro-Estoque'!A:J,3,FALSE))</f>
        <v/>
      </c>
    </row>
    <row r="974" spans="5:8">
      <c r="E974" s="141" t="str">
        <f t="shared" si="15"/>
        <v/>
      </c>
      <c r="F974" s="141" t="str">
        <f>IF(ISBLANK(A974),"",IF(ISERROR(VLOOKUP(A974,'Cadastro-Estoque'!A:J,1,FALSE)),"Produto não cadastrado",VLOOKUP(A974,'Cadastro-Estoque'!A:J,4,FALSE)))</f>
        <v/>
      </c>
      <c r="G974" s="141" t="str">
        <f>IF(ISBLANK(A974),"",IF(ISERROR(VLOOKUP(A974,'Cadastro-Estoque'!A:J,1,FALSE)),"Produto não cadastrado",VLOOKUP(A974,'Cadastro-Estoque'!A:J,2,FALSE)))</f>
        <v/>
      </c>
      <c r="H974" s="141" t="str">
        <f>IF(ISERROR(VLOOKUP(A974,'Cadastro-Estoque'!A:J,1,FALSE)),"",VLOOKUP(A974,'Cadastro-Estoque'!A:J,3,FALSE))</f>
        <v/>
      </c>
    </row>
    <row r="975" spans="5:8">
      <c r="E975" s="141" t="str">
        <f t="shared" si="15"/>
        <v/>
      </c>
      <c r="F975" s="141" t="str">
        <f>IF(ISBLANK(A975),"",IF(ISERROR(VLOOKUP(A975,'Cadastro-Estoque'!A:J,1,FALSE)),"Produto não cadastrado",VLOOKUP(A975,'Cadastro-Estoque'!A:J,4,FALSE)))</f>
        <v/>
      </c>
      <c r="G975" s="141" t="str">
        <f>IF(ISBLANK(A975),"",IF(ISERROR(VLOOKUP(A975,'Cadastro-Estoque'!A:J,1,FALSE)),"Produto não cadastrado",VLOOKUP(A975,'Cadastro-Estoque'!A:J,2,FALSE)))</f>
        <v/>
      </c>
      <c r="H975" s="141" t="str">
        <f>IF(ISERROR(VLOOKUP(A975,'Cadastro-Estoque'!A:J,1,FALSE)),"",VLOOKUP(A975,'Cadastro-Estoque'!A:J,3,FALSE))</f>
        <v/>
      </c>
    </row>
    <row r="976" spans="5:8">
      <c r="E976" s="141" t="str">
        <f t="shared" si="15"/>
        <v/>
      </c>
      <c r="F976" s="141" t="str">
        <f>IF(ISBLANK(A976),"",IF(ISERROR(VLOOKUP(A976,'Cadastro-Estoque'!A:J,1,FALSE)),"Produto não cadastrado",VLOOKUP(A976,'Cadastro-Estoque'!A:J,4,FALSE)))</f>
        <v/>
      </c>
      <c r="G976" s="141" t="str">
        <f>IF(ISBLANK(A976),"",IF(ISERROR(VLOOKUP(A976,'Cadastro-Estoque'!A:J,1,FALSE)),"Produto não cadastrado",VLOOKUP(A976,'Cadastro-Estoque'!A:J,2,FALSE)))</f>
        <v/>
      </c>
      <c r="H976" s="141" t="str">
        <f>IF(ISERROR(VLOOKUP(A976,'Cadastro-Estoque'!A:J,1,FALSE)),"",VLOOKUP(A976,'Cadastro-Estoque'!A:J,3,FALSE))</f>
        <v/>
      </c>
    </row>
    <row r="977" spans="5:8">
      <c r="E977" s="141" t="str">
        <f t="shared" si="15"/>
        <v/>
      </c>
      <c r="F977" s="141" t="str">
        <f>IF(ISBLANK(A977),"",IF(ISERROR(VLOOKUP(A977,'Cadastro-Estoque'!A:J,1,FALSE)),"Produto não cadastrado",VLOOKUP(A977,'Cadastro-Estoque'!A:J,4,FALSE)))</f>
        <v/>
      </c>
      <c r="G977" s="141" t="str">
        <f>IF(ISBLANK(A977),"",IF(ISERROR(VLOOKUP(A977,'Cadastro-Estoque'!A:J,1,FALSE)),"Produto não cadastrado",VLOOKUP(A977,'Cadastro-Estoque'!A:J,2,FALSE)))</f>
        <v/>
      </c>
      <c r="H977" s="141" t="str">
        <f>IF(ISERROR(VLOOKUP(A977,'Cadastro-Estoque'!A:J,1,FALSE)),"",VLOOKUP(A977,'Cadastro-Estoque'!A:J,3,FALSE))</f>
        <v/>
      </c>
    </row>
    <row r="978" spans="5:8">
      <c r="E978" s="141" t="str">
        <f t="shared" si="15"/>
        <v/>
      </c>
      <c r="F978" s="141" t="str">
        <f>IF(ISBLANK(A978),"",IF(ISERROR(VLOOKUP(A978,'Cadastro-Estoque'!A:J,1,FALSE)),"Produto não cadastrado",VLOOKUP(A978,'Cadastro-Estoque'!A:J,4,FALSE)))</f>
        <v/>
      </c>
      <c r="G978" s="141" t="str">
        <f>IF(ISBLANK(A978),"",IF(ISERROR(VLOOKUP(A978,'Cadastro-Estoque'!A:J,1,FALSE)),"Produto não cadastrado",VLOOKUP(A978,'Cadastro-Estoque'!A:J,2,FALSE)))</f>
        <v/>
      </c>
      <c r="H978" s="141" t="str">
        <f>IF(ISERROR(VLOOKUP(A978,'Cadastro-Estoque'!A:J,1,FALSE)),"",VLOOKUP(A978,'Cadastro-Estoque'!A:J,3,FALSE))</f>
        <v/>
      </c>
    </row>
    <row r="979" spans="5:8">
      <c r="E979" s="141" t="str">
        <f t="shared" si="15"/>
        <v/>
      </c>
      <c r="F979" s="141" t="str">
        <f>IF(ISBLANK(A979),"",IF(ISERROR(VLOOKUP(A979,'Cadastro-Estoque'!A:J,1,FALSE)),"Produto não cadastrado",VLOOKUP(A979,'Cadastro-Estoque'!A:J,4,FALSE)))</f>
        <v/>
      </c>
      <c r="G979" s="141" t="str">
        <f>IF(ISBLANK(A979),"",IF(ISERROR(VLOOKUP(A979,'Cadastro-Estoque'!A:J,1,FALSE)),"Produto não cadastrado",VLOOKUP(A979,'Cadastro-Estoque'!A:J,2,FALSE)))</f>
        <v/>
      </c>
      <c r="H979" s="141" t="str">
        <f>IF(ISERROR(VLOOKUP(A979,'Cadastro-Estoque'!A:J,1,FALSE)),"",VLOOKUP(A979,'Cadastro-Estoque'!A:J,3,FALSE))</f>
        <v/>
      </c>
    </row>
    <row r="980" spans="5:8">
      <c r="E980" s="141" t="str">
        <f t="shared" si="15"/>
        <v/>
      </c>
      <c r="F980" s="141" t="str">
        <f>IF(ISBLANK(A980),"",IF(ISERROR(VLOOKUP(A980,'Cadastro-Estoque'!A:J,1,FALSE)),"Produto não cadastrado",VLOOKUP(A980,'Cadastro-Estoque'!A:J,4,FALSE)))</f>
        <v/>
      </c>
      <c r="G980" s="141" t="str">
        <f>IF(ISBLANK(A980),"",IF(ISERROR(VLOOKUP(A980,'Cadastro-Estoque'!A:J,1,FALSE)),"Produto não cadastrado",VLOOKUP(A980,'Cadastro-Estoque'!A:J,2,FALSE)))</f>
        <v/>
      </c>
      <c r="H980" s="141" t="str">
        <f>IF(ISERROR(VLOOKUP(A980,'Cadastro-Estoque'!A:J,1,FALSE)),"",VLOOKUP(A980,'Cadastro-Estoque'!A:J,3,FALSE))</f>
        <v/>
      </c>
    </row>
    <row r="981" spans="5:8">
      <c r="E981" s="141" t="str">
        <f t="shared" si="15"/>
        <v/>
      </c>
      <c r="F981" s="141" t="str">
        <f>IF(ISBLANK(A981),"",IF(ISERROR(VLOOKUP(A981,'Cadastro-Estoque'!A:J,1,FALSE)),"Produto não cadastrado",VLOOKUP(A981,'Cadastro-Estoque'!A:J,4,FALSE)))</f>
        <v/>
      </c>
      <c r="G981" s="141" t="str">
        <f>IF(ISBLANK(A981),"",IF(ISERROR(VLOOKUP(A981,'Cadastro-Estoque'!A:J,1,FALSE)),"Produto não cadastrado",VLOOKUP(A981,'Cadastro-Estoque'!A:J,2,FALSE)))</f>
        <v/>
      </c>
      <c r="H981" s="141" t="str">
        <f>IF(ISERROR(VLOOKUP(A981,'Cadastro-Estoque'!A:J,1,FALSE)),"",VLOOKUP(A981,'Cadastro-Estoque'!A:J,3,FALSE))</f>
        <v/>
      </c>
    </row>
    <row r="982" spans="5:8">
      <c r="E982" s="141" t="str">
        <f t="shared" si="15"/>
        <v/>
      </c>
      <c r="F982" s="141" t="str">
        <f>IF(ISBLANK(A982),"",IF(ISERROR(VLOOKUP(A982,'Cadastro-Estoque'!A:J,1,FALSE)),"Produto não cadastrado",VLOOKUP(A982,'Cadastro-Estoque'!A:J,4,FALSE)))</f>
        <v/>
      </c>
      <c r="G982" s="141" t="str">
        <f>IF(ISBLANK(A982),"",IF(ISERROR(VLOOKUP(A982,'Cadastro-Estoque'!A:J,1,FALSE)),"Produto não cadastrado",VLOOKUP(A982,'Cadastro-Estoque'!A:J,2,FALSE)))</f>
        <v/>
      </c>
      <c r="H982" s="141" t="str">
        <f>IF(ISERROR(VLOOKUP(A982,'Cadastro-Estoque'!A:J,1,FALSE)),"",VLOOKUP(A982,'Cadastro-Estoque'!A:J,3,FALSE))</f>
        <v/>
      </c>
    </row>
    <row r="983" spans="5:8">
      <c r="E983" s="141" t="str">
        <f t="shared" si="15"/>
        <v/>
      </c>
      <c r="F983" s="141" t="str">
        <f>IF(ISBLANK(A983),"",IF(ISERROR(VLOOKUP(A983,'Cadastro-Estoque'!A:J,1,FALSE)),"Produto não cadastrado",VLOOKUP(A983,'Cadastro-Estoque'!A:J,4,FALSE)))</f>
        <v/>
      </c>
      <c r="G983" s="141" t="str">
        <f>IF(ISBLANK(A983),"",IF(ISERROR(VLOOKUP(A983,'Cadastro-Estoque'!A:J,1,FALSE)),"Produto não cadastrado",VLOOKUP(A983,'Cadastro-Estoque'!A:J,2,FALSE)))</f>
        <v/>
      </c>
      <c r="H983" s="141" t="str">
        <f>IF(ISERROR(VLOOKUP(A983,'Cadastro-Estoque'!A:J,1,FALSE)),"",VLOOKUP(A983,'Cadastro-Estoque'!A:J,3,FALSE))</f>
        <v/>
      </c>
    </row>
    <row r="984" spans="5:8">
      <c r="E984" s="141" t="str">
        <f t="shared" si="15"/>
        <v/>
      </c>
      <c r="F984" s="141" t="str">
        <f>IF(ISBLANK(A984),"",IF(ISERROR(VLOOKUP(A984,'Cadastro-Estoque'!A:J,1,FALSE)),"Produto não cadastrado",VLOOKUP(A984,'Cadastro-Estoque'!A:J,4,FALSE)))</f>
        <v/>
      </c>
      <c r="G984" s="141" t="str">
        <f>IF(ISBLANK(A984),"",IF(ISERROR(VLOOKUP(A984,'Cadastro-Estoque'!A:J,1,FALSE)),"Produto não cadastrado",VLOOKUP(A984,'Cadastro-Estoque'!A:J,2,FALSE)))</f>
        <v/>
      </c>
      <c r="H984" s="141" t="str">
        <f>IF(ISERROR(VLOOKUP(A984,'Cadastro-Estoque'!A:J,1,FALSE)),"",VLOOKUP(A984,'Cadastro-Estoque'!A:J,3,FALSE))</f>
        <v/>
      </c>
    </row>
    <row r="985" spans="5:8">
      <c r="E985" s="141" t="str">
        <f t="shared" si="15"/>
        <v/>
      </c>
      <c r="F985" s="141" t="str">
        <f>IF(ISBLANK(A985),"",IF(ISERROR(VLOOKUP(A985,'Cadastro-Estoque'!A:J,1,FALSE)),"Produto não cadastrado",VLOOKUP(A985,'Cadastro-Estoque'!A:J,4,FALSE)))</f>
        <v/>
      </c>
      <c r="G985" s="141" t="str">
        <f>IF(ISBLANK(A985),"",IF(ISERROR(VLOOKUP(A985,'Cadastro-Estoque'!A:J,1,FALSE)),"Produto não cadastrado",VLOOKUP(A985,'Cadastro-Estoque'!A:J,2,FALSE)))</f>
        <v/>
      </c>
      <c r="H985" s="141" t="str">
        <f>IF(ISERROR(VLOOKUP(A985,'Cadastro-Estoque'!A:J,1,FALSE)),"",VLOOKUP(A985,'Cadastro-Estoque'!A:J,3,FALSE))</f>
        <v/>
      </c>
    </row>
    <row r="986" spans="5:8">
      <c r="E986" s="141" t="str">
        <f t="shared" si="15"/>
        <v/>
      </c>
      <c r="F986" s="141" t="str">
        <f>IF(ISBLANK(A986),"",IF(ISERROR(VLOOKUP(A986,'Cadastro-Estoque'!A:J,1,FALSE)),"Produto não cadastrado",VLOOKUP(A986,'Cadastro-Estoque'!A:J,4,FALSE)))</f>
        <v/>
      </c>
      <c r="G986" s="141" t="str">
        <f>IF(ISBLANK(A986),"",IF(ISERROR(VLOOKUP(A986,'Cadastro-Estoque'!A:J,1,FALSE)),"Produto não cadastrado",VLOOKUP(A986,'Cadastro-Estoque'!A:J,2,FALSE)))</f>
        <v/>
      </c>
      <c r="H986" s="141" t="str">
        <f>IF(ISERROR(VLOOKUP(A986,'Cadastro-Estoque'!A:J,1,FALSE)),"",VLOOKUP(A986,'Cadastro-Estoque'!A:J,3,FALSE))</f>
        <v/>
      </c>
    </row>
    <row r="987" spans="5:8">
      <c r="E987" s="141" t="str">
        <f t="shared" si="15"/>
        <v/>
      </c>
      <c r="F987" s="141" t="str">
        <f>IF(ISBLANK(A987),"",IF(ISERROR(VLOOKUP(A987,'Cadastro-Estoque'!A:J,1,FALSE)),"Produto não cadastrado",VLOOKUP(A987,'Cadastro-Estoque'!A:J,4,FALSE)))</f>
        <v/>
      </c>
      <c r="G987" s="141" t="str">
        <f>IF(ISBLANK(A987),"",IF(ISERROR(VLOOKUP(A987,'Cadastro-Estoque'!A:J,1,FALSE)),"Produto não cadastrado",VLOOKUP(A987,'Cadastro-Estoque'!A:J,2,FALSE)))</f>
        <v/>
      </c>
      <c r="H987" s="141" t="str">
        <f>IF(ISERROR(VLOOKUP(A987,'Cadastro-Estoque'!A:J,1,FALSE)),"",VLOOKUP(A987,'Cadastro-Estoque'!A:J,3,FALSE))</f>
        <v/>
      </c>
    </row>
    <row r="988" spans="5:8">
      <c r="E988" s="141" t="str">
        <f t="shared" si="15"/>
        <v/>
      </c>
      <c r="F988" s="141" t="str">
        <f>IF(ISBLANK(A988),"",IF(ISERROR(VLOOKUP(A988,'Cadastro-Estoque'!A:J,1,FALSE)),"Produto não cadastrado",VLOOKUP(A988,'Cadastro-Estoque'!A:J,4,FALSE)))</f>
        <v/>
      </c>
      <c r="G988" s="141" t="str">
        <f>IF(ISBLANK(A988),"",IF(ISERROR(VLOOKUP(A988,'Cadastro-Estoque'!A:J,1,FALSE)),"Produto não cadastrado",VLOOKUP(A988,'Cadastro-Estoque'!A:J,2,FALSE)))</f>
        <v/>
      </c>
      <c r="H988" s="141" t="str">
        <f>IF(ISERROR(VLOOKUP(A988,'Cadastro-Estoque'!A:J,1,FALSE)),"",VLOOKUP(A988,'Cadastro-Estoque'!A:J,3,FALSE))</f>
        <v/>
      </c>
    </row>
    <row r="989" spans="5:8">
      <c r="E989" s="141" t="str">
        <f t="shared" si="15"/>
        <v/>
      </c>
      <c r="F989" s="141" t="str">
        <f>IF(ISBLANK(A989),"",IF(ISERROR(VLOOKUP(A989,'Cadastro-Estoque'!A:J,1,FALSE)),"Produto não cadastrado",VLOOKUP(A989,'Cadastro-Estoque'!A:J,4,FALSE)))</f>
        <v/>
      </c>
      <c r="G989" s="141" t="str">
        <f>IF(ISBLANK(A989),"",IF(ISERROR(VLOOKUP(A989,'Cadastro-Estoque'!A:J,1,FALSE)),"Produto não cadastrado",VLOOKUP(A989,'Cadastro-Estoque'!A:J,2,FALSE)))</f>
        <v/>
      </c>
      <c r="H989" s="141" t="str">
        <f>IF(ISERROR(VLOOKUP(A989,'Cadastro-Estoque'!A:J,1,FALSE)),"",VLOOKUP(A989,'Cadastro-Estoque'!A:J,3,FALSE))</f>
        <v/>
      </c>
    </row>
    <row r="990" spans="5:8">
      <c r="E990" s="141" t="str">
        <f t="shared" si="15"/>
        <v/>
      </c>
      <c r="F990" s="141" t="str">
        <f>IF(ISBLANK(A990),"",IF(ISERROR(VLOOKUP(A990,'Cadastro-Estoque'!A:J,1,FALSE)),"Produto não cadastrado",VLOOKUP(A990,'Cadastro-Estoque'!A:J,4,FALSE)))</f>
        <v/>
      </c>
      <c r="G990" s="141" t="str">
        <f>IF(ISBLANK(A990),"",IF(ISERROR(VLOOKUP(A990,'Cadastro-Estoque'!A:J,1,FALSE)),"Produto não cadastrado",VLOOKUP(A990,'Cadastro-Estoque'!A:J,2,FALSE)))</f>
        <v/>
      </c>
      <c r="H990" s="141" t="str">
        <f>IF(ISERROR(VLOOKUP(A990,'Cadastro-Estoque'!A:J,1,FALSE)),"",VLOOKUP(A990,'Cadastro-Estoque'!A:J,3,FALSE))</f>
        <v/>
      </c>
    </row>
    <row r="991" spans="5:8">
      <c r="E991" s="141" t="str">
        <f t="shared" si="15"/>
        <v/>
      </c>
      <c r="F991" s="141" t="str">
        <f>IF(ISBLANK(A991),"",IF(ISERROR(VLOOKUP(A991,'Cadastro-Estoque'!A:J,1,FALSE)),"Produto não cadastrado",VLOOKUP(A991,'Cadastro-Estoque'!A:J,4,FALSE)))</f>
        <v/>
      </c>
      <c r="G991" s="141" t="str">
        <f>IF(ISBLANK(A991),"",IF(ISERROR(VLOOKUP(A991,'Cadastro-Estoque'!A:J,1,FALSE)),"Produto não cadastrado",VLOOKUP(A991,'Cadastro-Estoque'!A:J,2,FALSE)))</f>
        <v/>
      </c>
      <c r="H991" s="141" t="str">
        <f>IF(ISERROR(VLOOKUP(A991,'Cadastro-Estoque'!A:J,1,FALSE)),"",VLOOKUP(A991,'Cadastro-Estoque'!A:J,3,FALSE))</f>
        <v/>
      </c>
    </row>
    <row r="992" spans="5:8">
      <c r="E992" s="141" t="str">
        <f t="shared" si="15"/>
        <v/>
      </c>
      <c r="F992" s="141" t="str">
        <f>IF(ISBLANK(A992),"",IF(ISERROR(VLOOKUP(A992,'Cadastro-Estoque'!A:J,1,FALSE)),"Produto não cadastrado",VLOOKUP(A992,'Cadastro-Estoque'!A:J,4,FALSE)))</f>
        <v/>
      </c>
      <c r="G992" s="141" t="str">
        <f>IF(ISBLANK(A992),"",IF(ISERROR(VLOOKUP(A992,'Cadastro-Estoque'!A:J,1,FALSE)),"Produto não cadastrado",VLOOKUP(A992,'Cadastro-Estoque'!A:J,2,FALSE)))</f>
        <v/>
      </c>
      <c r="H992" s="141" t="str">
        <f>IF(ISERROR(VLOOKUP(A992,'Cadastro-Estoque'!A:J,1,FALSE)),"",VLOOKUP(A992,'Cadastro-Estoque'!A:J,3,FALSE))</f>
        <v/>
      </c>
    </row>
    <row r="993" spans="5:8">
      <c r="E993" s="141" t="str">
        <f t="shared" si="15"/>
        <v/>
      </c>
      <c r="F993" s="141" t="str">
        <f>IF(ISBLANK(A993),"",IF(ISERROR(VLOOKUP(A993,'Cadastro-Estoque'!A:J,1,FALSE)),"Produto não cadastrado",VLOOKUP(A993,'Cadastro-Estoque'!A:J,4,FALSE)))</f>
        <v/>
      </c>
      <c r="G993" s="141" t="str">
        <f>IF(ISBLANK(A993),"",IF(ISERROR(VLOOKUP(A993,'Cadastro-Estoque'!A:J,1,FALSE)),"Produto não cadastrado",VLOOKUP(A993,'Cadastro-Estoque'!A:J,2,FALSE)))</f>
        <v/>
      </c>
      <c r="H993" s="141" t="str">
        <f>IF(ISERROR(VLOOKUP(A993,'Cadastro-Estoque'!A:J,1,FALSE)),"",VLOOKUP(A993,'Cadastro-Estoque'!A:J,3,FALSE))</f>
        <v/>
      </c>
    </row>
    <row r="994" spans="5:8">
      <c r="E994" s="141" t="str">
        <f t="shared" si="15"/>
        <v/>
      </c>
      <c r="F994" s="141" t="str">
        <f>IF(ISBLANK(A994),"",IF(ISERROR(VLOOKUP(A994,'Cadastro-Estoque'!A:J,1,FALSE)),"Produto não cadastrado",VLOOKUP(A994,'Cadastro-Estoque'!A:J,4,FALSE)))</f>
        <v/>
      </c>
      <c r="G994" s="141" t="str">
        <f>IF(ISBLANK(A994),"",IF(ISERROR(VLOOKUP(A994,'Cadastro-Estoque'!A:J,1,FALSE)),"Produto não cadastrado",VLOOKUP(A994,'Cadastro-Estoque'!A:J,2,FALSE)))</f>
        <v/>
      </c>
      <c r="H994" s="141" t="str">
        <f>IF(ISERROR(VLOOKUP(A994,'Cadastro-Estoque'!A:J,1,FALSE)),"",VLOOKUP(A994,'Cadastro-Estoque'!A:J,3,FALSE))</f>
        <v/>
      </c>
    </row>
    <row r="995" spans="5:8">
      <c r="E995" s="141" t="str">
        <f t="shared" si="15"/>
        <v/>
      </c>
      <c r="F995" s="141" t="str">
        <f>IF(ISBLANK(A995),"",IF(ISERROR(VLOOKUP(A995,'Cadastro-Estoque'!A:J,1,FALSE)),"Produto não cadastrado",VLOOKUP(A995,'Cadastro-Estoque'!A:J,4,FALSE)))</f>
        <v/>
      </c>
      <c r="G995" s="141" t="str">
        <f>IF(ISBLANK(A995),"",IF(ISERROR(VLOOKUP(A995,'Cadastro-Estoque'!A:J,1,FALSE)),"Produto não cadastrado",VLOOKUP(A995,'Cadastro-Estoque'!A:J,2,FALSE)))</f>
        <v/>
      </c>
      <c r="H995" s="141" t="str">
        <f>IF(ISERROR(VLOOKUP(A995,'Cadastro-Estoque'!A:J,1,FALSE)),"",VLOOKUP(A995,'Cadastro-Estoque'!A:J,3,FALSE))</f>
        <v/>
      </c>
    </row>
    <row r="996" spans="5:8">
      <c r="E996" s="141" t="str">
        <f t="shared" si="15"/>
        <v/>
      </c>
      <c r="F996" s="141" t="str">
        <f>IF(ISBLANK(A996),"",IF(ISERROR(VLOOKUP(A996,'Cadastro-Estoque'!A:J,1,FALSE)),"Produto não cadastrado",VLOOKUP(A996,'Cadastro-Estoque'!A:J,4,FALSE)))</f>
        <v/>
      </c>
      <c r="G996" s="141" t="str">
        <f>IF(ISBLANK(A996),"",IF(ISERROR(VLOOKUP(A996,'Cadastro-Estoque'!A:J,1,FALSE)),"Produto não cadastrado",VLOOKUP(A996,'Cadastro-Estoque'!A:J,2,FALSE)))</f>
        <v/>
      </c>
      <c r="H996" s="141" t="str">
        <f>IF(ISERROR(VLOOKUP(A996,'Cadastro-Estoque'!A:J,1,FALSE)),"",VLOOKUP(A996,'Cadastro-Estoque'!A:J,3,FALSE))</f>
        <v/>
      </c>
    </row>
    <row r="997" spans="5:8">
      <c r="E997" s="141" t="str">
        <f t="shared" si="15"/>
        <v/>
      </c>
      <c r="F997" s="141" t="str">
        <f>IF(ISBLANK(A997),"",IF(ISERROR(VLOOKUP(A997,'Cadastro-Estoque'!A:J,1,FALSE)),"Produto não cadastrado",VLOOKUP(A997,'Cadastro-Estoque'!A:J,4,FALSE)))</f>
        <v/>
      </c>
      <c r="G997" s="141" t="str">
        <f>IF(ISBLANK(A997),"",IF(ISERROR(VLOOKUP(A997,'Cadastro-Estoque'!A:J,1,FALSE)),"Produto não cadastrado",VLOOKUP(A997,'Cadastro-Estoque'!A:J,2,FALSE)))</f>
        <v/>
      </c>
      <c r="H997" s="141" t="str">
        <f>IF(ISERROR(VLOOKUP(A997,'Cadastro-Estoque'!A:J,1,FALSE)),"",VLOOKUP(A997,'Cadastro-Estoque'!A:J,3,FALSE))</f>
        <v/>
      </c>
    </row>
    <row r="998" spans="5:8">
      <c r="E998" s="141" t="str">
        <f t="shared" si="15"/>
        <v/>
      </c>
      <c r="F998" s="141" t="str">
        <f>IF(ISBLANK(A998),"",IF(ISERROR(VLOOKUP(A998,'Cadastro-Estoque'!A:J,1,FALSE)),"Produto não cadastrado",VLOOKUP(A998,'Cadastro-Estoque'!A:J,4,FALSE)))</f>
        <v/>
      </c>
      <c r="G998" s="141" t="str">
        <f>IF(ISBLANK(A998),"",IF(ISERROR(VLOOKUP(A998,'Cadastro-Estoque'!A:J,1,FALSE)),"Produto não cadastrado",VLOOKUP(A998,'Cadastro-Estoque'!A:J,2,FALSE)))</f>
        <v/>
      </c>
      <c r="H998" s="141" t="str">
        <f>IF(ISERROR(VLOOKUP(A998,'Cadastro-Estoque'!A:J,1,FALSE)),"",VLOOKUP(A998,'Cadastro-Estoque'!A:J,3,FALSE))</f>
        <v/>
      </c>
    </row>
    <row r="999" spans="5:8">
      <c r="E999" s="141" t="str">
        <f t="shared" si="15"/>
        <v/>
      </c>
      <c r="F999" s="141" t="str">
        <f>IF(ISBLANK(A999),"",IF(ISERROR(VLOOKUP(A999,'Cadastro-Estoque'!A:J,1,FALSE)),"Produto não cadastrado",VLOOKUP(A999,'Cadastro-Estoque'!A:J,4,FALSE)))</f>
        <v/>
      </c>
      <c r="G999" s="141" t="str">
        <f>IF(ISBLANK(A999),"",IF(ISERROR(VLOOKUP(A999,'Cadastro-Estoque'!A:J,1,FALSE)),"Produto não cadastrado",VLOOKUP(A999,'Cadastro-Estoque'!A:J,2,FALSE)))</f>
        <v/>
      </c>
      <c r="H999" s="141" t="str">
        <f>IF(ISERROR(VLOOKUP(A999,'Cadastro-Estoque'!A:J,1,FALSE)),"",VLOOKUP(A999,'Cadastro-Estoque'!A:J,3,FALSE))</f>
        <v/>
      </c>
    </row>
    <row r="1000" spans="5:8">
      <c r="E1000" s="141" t="str">
        <f t="shared" si="15"/>
        <v/>
      </c>
      <c r="F1000" s="141" t="str">
        <f>IF(ISBLANK(A1000),"",IF(ISERROR(VLOOKUP(A1000,'Cadastro-Estoque'!A:J,1,FALSE)),"Produto não cadastrado",VLOOKUP(A1000,'Cadastro-Estoque'!A:J,4,FALSE)))</f>
        <v/>
      </c>
      <c r="G1000" s="141" t="str">
        <f>IF(ISBLANK(A1000),"",IF(ISERROR(VLOOKUP(A1000,'Cadastro-Estoque'!A:J,1,FALSE)),"Produto não cadastrado",VLOOKUP(A1000,'Cadastro-Estoque'!A:J,2,FALSE)))</f>
        <v/>
      </c>
      <c r="H1000" s="141" t="str">
        <f>IF(ISERROR(VLOOKUP(A1000,'Cadastro-Estoque'!A:J,1,FALSE)),"",VLOOKUP(A1000,'Cadastro-Estoque'!A:J,3,FALSE))</f>
        <v/>
      </c>
    </row>
    <row r="1001" spans="5:8">
      <c r="E1001" s="141" t="str">
        <f t="shared" si="15"/>
        <v/>
      </c>
      <c r="F1001" s="141" t="str">
        <f>IF(ISBLANK(A1001),"",IF(ISERROR(VLOOKUP(A1001,'Cadastro-Estoque'!A:J,1,FALSE)),"Produto não cadastrado",VLOOKUP(A1001,'Cadastro-Estoque'!A:J,4,FALSE)))</f>
        <v/>
      </c>
      <c r="G1001" s="141" t="str">
        <f>IF(ISBLANK(A1001),"",IF(ISERROR(VLOOKUP(A1001,'Cadastro-Estoque'!A:J,1,FALSE)),"Produto não cadastrado",VLOOKUP(A1001,'Cadastro-Estoque'!A:J,2,FALSE)))</f>
        <v/>
      </c>
      <c r="H1001" s="141" t="str">
        <f>IF(ISERROR(VLOOKUP(A1001,'Cadastro-Estoque'!A:J,1,FALSE)),"",VLOOKUP(A1001,'Cadastro-Estoque'!A:J,3,FALSE))</f>
        <v/>
      </c>
    </row>
    <row r="1002" spans="5:8">
      <c r="E1002" s="141" t="str">
        <f t="shared" si="15"/>
        <v/>
      </c>
      <c r="F1002" s="141" t="str">
        <f>IF(ISBLANK(A1002),"",IF(ISERROR(VLOOKUP(A1002,'Cadastro-Estoque'!A:J,1,FALSE)),"Produto não cadastrado",VLOOKUP(A1002,'Cadastro-Estoque'!A:J,4,FALSE)))</f>
        <v/>
      </c>
      <c r="G1002" s="141" t="str">
        <f>IF(ISBLANK(A1002),"",IF(ISERROR(VLOOKUP(A1002,'Cadastro-Estoque'!A:J,1,FALSE)),"Produto não cadastrado",VLOOKUP(A1002,'Cadastro-Estoque'!A:J,2,FALSE)))</f>
        <v/>
      </c>
      <c r="H1002" s="141" t="str">
        <f>IF(ISERROR(VLOOKUP(A1002,'Cadastro-Estoque'!A:J,1,FALSE)),"",VLOOKUP(A1002,'Cadastro-Estoque'!A:J,3,FALSE))</f>
        <v/>
      </c>
    </row>
    <row r="1003" spans="5:8">
      <c r="E1003" s="141" t="str">
        <f t="shared" si="15"/>
        <v/>
      </c>
      <c r="F1003" s="141" t="str">
        <f>IF(ISBLANK(A1003),"",IF(ISERROR(VLOOKUP(A1003,'Cadastro-Estoque'!A:J,1,FALSE)),"Produto não cadastrado",VLOOKUP(A1003,'Cadastro-Estoque'!A:J,4,FALSE)))</f>
        <v/>
      </c>
      <c r="G1003" s="141" t="str">
        <f>IF(ISBLANK(A1003),"",IF(ISERROR(VLOOKUP(A1003,'Cadastro-Estoque'!A:J,1,FALSE)),"Produto não cadastrado",VLOOKUP(A1003,'Cadastro-Estoque'!A:J,2,FALSE)))</f>
        <v/>
      </c>
      <c r="H1003" s="141" t="str">
        <f>IF(ISERROR(VLOOKUP(A1003,'Cadastro-Estoque'!A:J,1,FALSE)),"",VLOOKUP(A1003,'Cadastro-Estoque'!A:J,3,FALSE))</f>
        <v/>
      </c>
    </row>
    <row r="1004" spans="5:8">
      <c r="E1004" s="141" t="str">
        <f t="shared" si="15"/>
        <v/>
      </c>
      <c r="F1004" s="141" t="str">
        <f>IF(ISBLANK(A1004),"",IF(ISERROR(VLOOKUP(A1004,'Cadastro-Estoque'!A:J,1,FALSE)),"Produto não cadastrado",VLOOKUP(A1004,'Cadastro-Estoque'!A:J,4,FALSE)))</f>
        <v/>
      </c>
      <c r="G1004" s="141" t="str">
        <f>IF(ISBLANK(A1004),"",IF(ISERROR(VLOOKUP(A1004,'Cadastro-Estoque'!A:J,1,FALSE)),"Produto não cadastrado",VLOOKUP(A1004,'Cadastro-Estoque'!A:J,2,FALSE)))</f>
        <v/>
      </c>
      <c r="H1004" s="141" t="str">
        <f>IF(ISERROR(VLOOKUP(A1004,'Cadastro-Estoque'!A:J,1,FALSE)),"",VLOOKUP(A1004,'Cadastro-Estoque'!A:J,3,FALSE))</f>
        <v/>
      </c>
    </row>
    <row r="1005" spans="5:8">
      <c r="E1005" s="141" t="str">
        <f t="shared" si="15"/>
        <v/>
      </c>
      <c r="F1005" s="141" t="str">
        <f>IF(ISBLANK(A1005),"",IF(ISERROR(VLOOKUP(A1005,'Cadastro-Estoque'!A:J,1,FALSE)),"Produto não cadastrado",VLOOKUP(A1005,'Cadastro-Estoque'!A:J,4,FALSE)))</f>
        <v/>
      </c>
      <c r="G1005" s="141" t="str">
        <f>IF(ISBLANK(A1005),"",IF(ISERROR(VLOOKUP(A1005,'Cadastro-Estoque'!A:J,1,FALSE)),"Produto não cadastrado",VLOOKUP(A1005,'Cadastro-Estoque'!A:J,2,FALSE)))</f>
        <v/>
      </c>
      <c r="H1005" s="141" t="str">
        <f>IF(ISERROR(VLOOKUP(A1005,'Cadastro-Estoque'!A:J,1,FALSE)),"",VLOOKUP(A1005,'Cadastro-Estoque'!A:J,3,FALSE))</f>
        <v/>
      </c>
    </row>
    <row r="1006" spans="5:8">
      <c r="E1006" s="141" t="str">
        <f t="shared" si="15"/>
        <v/>
      </c>
      <c r="F1006" s="141" t="str">
        <f>IF(ISBLANK(A1006),"",IF(ISERROR(VLOOKUP(A1006,'Cadastro-Estoque'!A:J,1,FALSE)),"Produto não cadastrado",VLOOKUP(A1006,'Cadastro-Estoque'!A:J,4,FALSE)))</f>
        <v/>
      </c>
      <c r="G1006" s="141" t="str">
        <f>IF(ISBLANK(A1006),"",IF(ISERROR(VLOOKUP(A1006,'Cadastro-Estoque'!A:J,1,FALSE)),"Produto não cadastrado",VLOOKUP(A1006,'Cadastro-Estoque'!A:J,2,FALSE)))</f>
        <v/>
      </c>
      <c r="H1006" s="141" t="str">
        <f>IF(ISERROR(VLOOKUP(A1006,'Cadastro-Estoque'!A:J,1,FALSE)),"",VLOOKUP(A1006,'Cadastro-Estoque'!A:J,3,FALSE))</f>
        <v/>
      </c>
    </row>
    <row r="1007" spans="5:8">
      <c r="E1007" s="141" t="str">
        <f t="shared" si="15"/>
        <v/>
      </c>
      <c r="F1007" s="141" t="str">
        <f>IF(ISBLANK(A1007),"",IF(ISERROR(VLOOKUP(A1007,'Cadastro-Estoque'!A:J,1,FALSE)),"Produto não cadastrado",VLOOKUP(A1007,'Cadastro-Estoque'!A:J,4,FALSE)))</f>
        <v/>
      </c>
      <c r="G1007" s="141" t="str">
        <f>IF(ISBLANK(A1007),"",IF(ISERROR(VLOOKUP(A1007,'Cadastro-Estoque'!A:J,1,FALSE)),"Produto não cadastrado",VLOOKUP(A1007,'Cadastro-Estoque'!A:J,2,FALSE)))</f>
        <v/>
      </c>
      <c r="H1007" s="141" t="str">
        <f>IF(ISERROR(VLOOKUP(A1007,'Cadastro-Estoque'!A:J,1,FALSE)),"",VLOOKUP(A1007,'Cadastro-Estoque'!A:J,3,FALSE))</f>
        <v/>
      </c>
    </row>
    <row r="1008" spans="5:8">
      <c r="E1008" s="141" t="str">
        <f t="shared" si="15"/>
        <v/>
      </c>
      <c r="F1008" s="141" t="str">
        <f>IF(ISBLANK(A1008),"",IF(ISERROR(VLOOKUP(A1008,'Cadastro-Estoque'!A:J,1,FALSE)),"Produto não cadastrado",VLOOKUP(A1008,'Cadastro-Estoque'!A:J,4,FALSE)))</f>
        <v/>
      </c>
      <c r="G1008" s="141" t="str">
        <f>IF(ISBLANK(A1008),"",IF(ISERROR(VLOOKUP(A1008,'Cadastro-Estoque'!A:J,1,FALSE)),"Produto não cadastrado",VLOOKUP(A1008,'Cadastro-Estoque'!A:J,2,FALSE)))</f>
        <v/>
      </c>
      <c r="H1008" s="141" t="str">
        <f>IF(ISERROR(VLOOKUP(A1008,'Cadastro-Estoque'!A:J,1,FALSE)),"",VLOOKUP(A1008,'Cadastro-Estoque'!A:J,3,FALSE))</f>
        <v/>
      </c>
    </row>
    <row r="1009" spans="5:8">
      <c r="E1009" s="141" t="str">
        <f t="shared" si="15"/>
        <v/>
      </c>
      <c r="F1009" s="141" t="str">
        <f>IF(ISBLANK(A1009),"",IF(ISERROR(VLOOKUP(A1009,'Cadastro-Estoque'!A:J,1,FALSE)),"Produto não cadastrado",VLOOKUP(A1009,'Cadastro-Estoque'!A:J,4,FALSE)))</f>
        <v/>
      </c>
      <c r="G1009" s="141" t="str">
        <f>IF(ISBLANK(A1009),"",IF(ISERROR(VLOOKUP(A1009,'Cadastro-Estoque'!A:J,1,FALSE)),"Produto não cadastrado",VLOOKUP(A1009,'Cadastro-Estoque'!A:J,2,FALSE)))</f>
        <v/>
      </c>
      <c r="H1009" s="141" t="str">
        <f>IF(ISERROR(VLOOKUP(A1009,'Cadastro-Estoque'!A:J,1,FALSE)),"",VLOOKUP(A1009,'Cadastro-Estoque'!A:J,3,FALSE))</f>
        <v/>
      </c>
    </row>
    <row r="1010" spans="5:8">
      <c r="E1010" s="141" t="str">
        <f t="shared" si="15"/>
        <v/>
      </c>
      <c r="F1010" s="141" t="str">
        <f>IF(ISBLANK(A1010),"",IF(ISERROR(VLOOKUP(A1010,'Cadastro-Estoque'!A:J,1,FALSE)),"Produto não cadastrado",VLOOKUP(A1010,'Cadastro-Estoque'!A:J,4,FALSE)))</f>
        <v/>
      </c>
      <c r="G1010" s="141" t="str">
        <f>IF(ISBLANK(A1010),"",IF(ISERROR(VLOOKUP(A1010,'Cadastro-Estoque'!A:J,1,FALSE)),"Produto não cadastrado",VLOOKUP(A1010,'Cadastro-Estoque'!A:J,2,FALSE)))</f>
        <v/>
      </c>
      <c r="H1010" s="141" t="str">
        <f>IF(ISERROR(VLOOKUP(A1010,'Cadastro-Estoque'!A:J,1,FALSE)),"",VLOOKUP(A1010,'Cadastro-Estoque'!A:J,3,FALSE))</f>
        <v/>
      </c>
    </row>
    <row r="1011" spans="5:8">
      <c r="E1011" s="141" t="str">
        <f t="shared" si="15"/>
        <v/>
      </c>
      <c r="F1011" s="141" t="str">
        <f>IF(ISBLANK(A1011),"",IF(ISERROR(VLOOKUP(A1011,'Cadastro-Estoque'!A:J,1,FALSE)),"Produto não cadastrado",VLOOKUP(A1011,'Cadastro-Estoque'!A:J,4,FALSE)))</f>
        <v/>
      </c>
      <c r="G1011" s="141" t="str">
        <f>IF(ISBLANK(A1011),"",IF(ISERROR(VLOOKUP(A1011,'Cadastro-Estoque'!A:J,1,FALSE)),"Produto não cadastrado",VLOOKUP(A1011,'Cadastro-Estoque'!A:J,2,FALSE)))</f>
        <v/>
      </c>
      <c r="H1011" s="141" t="str">
        <f>IF(ISERROR(VLOOKUP(A1011,'Cadastro-Estoque'!A:J,1,FALSE)),"",VLOOKUP(A1011,'Cadastro-Estoque'!A:J,3,FALSE))</f>
        <v/>
      </c>
    </row>
    <row r="1012" spans="5:8">
      <c r="E1012" s="141" t="str">
        <f t="shared" si="15"/>
        <v/>
      </c>
      <c r="F1012" s="141" t="str">
        <f>IF(ISBLANK(A1012),"",IF(ISERROR(VLOOKUP(A1012,'Cadastro-Estoque'!A:J,1,FALSE)),"Produto não cadastrado",VLOOKUP(A1012,'Cadastro-Estoque'!A:J,4,FALSE)))</f>
        <v/>
      </c>
      <c r="G1012" s="141" t="str">
        <f>IF(ISBLANK(A1012),"",IF(ISERROR(VLOOKUP(A1012,'Cadastro-Estoque'!A:J,1,FALSE)),"Produto não cadastrado",VLOOKUP(A1012,'Cadastro-Estoque'!A:J,2,FALSE)))</f>
        <v/>
      </c>
      <c r="H1012" s="141" t="str">
        <f>IF(ISERROR(VLOOKUP(A1012,'Cadastro-Estoque'!A:J,1,FALSE)),"",VLOOKUP(A1012,'Cadastro-Estoque'!A:J,3,FALSE))</f>
        <v/>
      </c>
    </row>
    <row r="1013" spans="5:8">
      <c r="E1013" s="141" t="str">
        <f t="shared" si="15"/>
        <v/>
      </c>
      <c r="F1013" s="141" t="str">
        <f>IF(ISBLANK(A1013),"",IF(ISERROR(VLOOKUP(A1013,'Cadastro-Estoque'!A:J,1,FALSE)),"Produto não cadastrado",VLOOKUP(A1013,'Cadastro-Estoque'!A:J,4,FALSE)))</f>
        <v/>
      </c>
      <c r="G1013" s="141" t="str">
        <f>IF(ISBLANK(A1013),"",IF(ISERROR(VLOOKUP(A1013,'Cadastro-Estoque'!A:J,1,FALSE)),"Produto não cadastrado",VLOOKUP(A1013,'Cadastro-Estoque'!A:J,2,FALSE)))</f>
        <v/>
      </c>
      <c r="H1013" s="141" t="str">
        <f>IF(ISERROR(VLOOKUP(A1013,'Cadastro-Estoque'!A:J,1,FALSE)),"",VLOOKUP(A1013,'Cadastro-Estoque'!A:J,3,FALSE))</f>
        <v/>
      </c>
    </row>
    <row r="1014" spans="5:8">
      <c r="E1014" s="141" t="str">
        <f t="shared" si="15"/>
        <v/>
      </c>
      <c r="F1014" s="141" t="str">
        <f>IF(ISBLANK(A1014),"",IF(ISERROR(VLOOKUP(A1014,'Cadastro-Estoque'!A:J,1,FALSE)),"Produto não cadastrado",VLOOKUP(A1014,'Cadastro-Estoque'!A:J,4,FALSE)))</f>
        <v/>
      </c>
      <c r="G1014" s="141" t="str">
        <f>IF(ISBLANK(A1014),"",IF(ISERROR(VLOOKUP(A1014,'Cadastro-Estoque'!A:J,1,FALSE)),"Produto não cadastrado",VLOOKUP(A1014,'Cadastro-Estoque'!A:J,2,FALSE)))</f>
        <v/>
      </c>
      <c r="H1014" s="141" t="str">
        <f>IF(ISERROR(VLOOKUP(A1014,'Cadastro-Estoque'!A:J,1,FALSE)),"",VLOOKUP(A1014,'Cadastro-Estoque'!A:J,3,FALSE))</f>
        <v/>
      </c>
    </row>
    <row r="1015" spans="5:8">
      <c r="E1015" s="141" t="str">
        <f t="shared" si="15"/>
        <v/>
      </c>
      <c r="F1015" s="141" t="str">
        <f>IF(ISBLANK(A1015),"",IF(ISERROR(VLOOKUP(A1015,'Cadastro-Estoque'!A:J,1,FALSE)),"Produto não cadastrado",VLOOKUP(A1015,'Cadastro-Estoque'!A:J,4,FALSE)))</f>
        <v/>
      </c>
      <c r="G1015" s="141" t="str">
        <f>IF(ISBLANK(A1015),"",IF(ISERROR(VLOOKUP(A1015,'Cadastro-Estoque'!A:J,1,FALSE)),"Produto não cadastrado",VLOOKUP(A1015,'Cadastro-Estoque'!A:J,2,FALSE)))</f>
        <v/>
      </c>
      <c r="H1015" s="141" t="str">
        <f>IF(ISERROR(VLOOKUP(A1015,'Cadastro-Estoque'!A:J,1,FALSE)),"",VLOOKUP(A1015,'Cadastro-Estoque'!A:J,3,FALSE))</f>
        <v/>
      </c>
    </row>
    <row r="1016" spans="5:8">
      <c r="E1016" s="141" t="str">
        <f t="shared" si="15"/>
        <v/>
      </c>
      <c r="F1016" s="141" t="str">
        <f>IF(ISBLANK(A1016),"",IF(ISERROR(VLOOKUP(A1016,'Cadastro-Estoque'!A:J,1,FALSE)),"Produto não cadastrado",VLOOKUP(A1016,'Cadastro-Estoque'!A:J,4,FALSE)))</f>
        <v/>
      </c>
      <c r="G1016" s="141" t="str">
        <f>IF(ISBLANK(A1016),"",IF(ISERROR(VLOOKUP(A1016,'Cadastro-Estoque'!A:J,1,FALSE)),"Produto não cadastrado",VLOOKUP(A1016,'Cadastro-Estoque'!A:J,2,FALSE)))</f>
        <v/>
      </c>
      <c r="H1016" s="141" t="str">
        <f>IF(ISERROR(VLOOKUP(A1016,'Cadastro-Estoque'!A:J,1,FALSE)),"",VLOOKUP(A1016,'Cadastro-Estoque'!A:J,3,FALSE))</f>
        <v/>
      </c>
    </row>
    <row r="1017" spans="5:8">
      <c r="E1017" s="141" t="str">
        <f t="shared" si="15"/>
        <v/>
      </c>
      <c r="F1017" s="141" t="str">
        <f>IF(ISBLANK(A1017),"",IF(ISERROR(VLOOKUP(A1017,'Cadastro-Estoque'!A:J,1,FALSE)),"Produto não cadastrado",VLOOKUP(A1017,'Cadastro-Estoque'!A:J,4,FALSE)))</f>
        <v/>
      </c>
      <c r="G1017" s="141" t="str">
        <f>IF(ISBLANK(A1017),"",IF(ISERROR(VLOOKUP(A1017,'Cadastro-Estoque'!A:J,1,FALSE)),"Produto não cadastrado",VLOOKUP(A1017,'Cadastro-Estoque'!A:J,2,FALSE)))</f>
        <v/>
      </c>
      <c r="H1017" s="141" t="str">
        <f>IF(ISERROR(VLOOKUP(A1017,'Cadastro-Estoque'!A:J,1,FALSE)),"",VLOOKUP(A1017,'Cadastro-Estoque'!A:J,3,FALSE))</f>
        <v/>
      </c>
    </row>
    <row r="1018" spans="5:8">
      <c r="E1018" s="141" t="str">
        <f t="shared" si="15"/>
        <v/>
      </c>
      <c r="F1018" s="141" t="str">
        <f>IF(ISBLANK(A1018),"",IF(ISERROR(VLOOKUP(A1018,'Cadastro-Estoque'!A:J,1,FALSE)),"Produto não cadastrado",VLOOKUP(A1018,'Cadastro-Estoque'!A:J,4,FALSE)))</f>
        <v/>
      </c>
      <c r="G1018" s="141" t="str">
        <f>IF(ISBLANK(A1018),"",IF(ISERROR(VLOOKUP(A1018,'Cadastro-Estoque'!A:J,1,FALSE)),"Produto não cadastrado",VLOOKUP(A1018,'Cadastro-Estoque'!A:J,2,FALSE)))</f>
        <v/>
      </c>
      <c r="H1018" s="141" t="str">
        <f>IF(ISERROR(VLOOKUP(A1018,'Cadastro-Estoque'!A:J,1,FALSE)),"",VLOOKUP(A1018,'Cadastro-Estoque'!A:J,3,FALSE))</f>
        <v/>
      </c>
    </row>
    <row r="1019" spans="5:8">
      <c r="E1019" s="141" t="str">
        <f t="shared" si="15"/>
        <v/>
      </c>
      <c r="F1019" s="141" t="str">
        <f>IF(ISBLANK(A1019),"",IF(ISERROR(VLOOKUP(A1019,'Cadastro-Estoque'!A:J,1,FALSE)),"Produto não cadastrado",VLOOKUP(A1019,'Cadastro-Estoque'!A:J,4,FALSE)))</f>
        <v/>
      </c>
      <c r="G1019" s="141" t="str">
        <f>IF(ISBLANK(A1019),"",IF(ISERROR(VLOOKUP(A1019,'Cadastro-Estoque'!A:J,1,FALSE)),"Produto não cadastrado",VLOOKUP(A1019,'Cadastro-Estoque'!A:J,2,FALSE)))</f>
        <v/>
      </c>
      <c r="H1019" s="141" t="str">
        <f>IF(ISERROR(VLOOKUP(A1019,'Cadastro-Estoque'!A:J,1,FALSE)),"",VLOOKUP(A1019,'Cadastro-Estoque'!A:J,3,FALSE))</f>
        <v/>
      </c>
    </row>
    <row r="1020" spans="5:8">
      <c r="E1020" s="141" t="str">
        <f t="shared" si="15"/>
        <v/>
      </c>
      <c r="F1020" s="141" t="str">
        <f>IF(ISBLANK(A1020),"",IF(ISERROR(VLOOKUP(A1020,'Cadastro-Estoque'!A:J,1,FALSE)),"Produto não cadastrado",VLOOKUP(A1020,'Cadastro-Estoque'!A:J,4,FALSE)))</f>
        <v/>
      </c>
      <c r="G1020" s="141" t="str">
        <f>IF(ISBLANK(A1020),"",IF(ISERROR(VLOOKUP(A1020,'Cadastro-Estoque'!A:J,1,FALSE)),"Produto não cadastrado",VLOOKUP(A1020,'Cadastro-Estoque'!A:J,2,FALSE)))</f>
        <v/>
      </c>
      <c r="H1020" s="141" t="str">
        <f>IF(ISERROR(VLOOKUP(A1020,'Cadastro-Estoque'!A:J,1,FALSE)),"",VLOOKUP(A1020,'Cadastro-Estoque'!A:J,3,FALSE))</f>
        <v/>
      </c>
    </row>
    <row r="1021" spans="5:8">
      <c r="E1021" s="141" t="str">
        <f t="shared" si="15"/>
        <v/>
      </c>
      <c r="F1021" s="141" t="str">
        <f>IF(ISBLANK(A1021),"",IF(ISERROR(VLOOKUP(A1021,'Cadastro-Estoque'!A:J,1,FALSE)),"Produto não cadastrado",VLOOKUP(A1021,'Cadastro-Estoque'!A:J,4,FALSE)))</f>
        <v/>
      </c>
      <c r="G1021" s="141" t="str">
        <f>IF(ISBLANK(A1021),"",IF(ISERROR(VLOOKUP(A1021,'Cadastro-Estoque'!A:J,1,FALSE)),"Produto não cadastrado",VLOOKUP(A1021,'Cadastro-Estoque'!A:J,2,FALSE)))</f>
        <v/>
      </c>
      <c r="H1021" s="141" t="str">
        <f>IF(ISERROR(VLOOKUP(A1021,'Cadastro-Estoque'!A:J,1,FALSE)),"",VLOOKUP(A1021,'Cadastro-Estoque'!A:J,3,FALSE))</f>
        <v/>
      </c>
    </row>
    <row r="1022" spans="5:8">
      <c r="E1022" s="141" t="str">
        <f t="shared" si="15"/>
        <v/>
      </c>
      <c r="F1022" s="141" t="str">
        <f>IF(ISBLANK(A1022),"",IF(ISERROR(VLOOKUP(A1022,'Cadastro-Estoque'!A:J,1,FALSE)),"Produto não cadastrado",VLOOKUP(A1022,'Cadastro-Estoque'!A:J,4,FALSE)))</f>
        <v/>
      </c>
      <c r="G1022" s="141" t="str">
        <f>IF(ISBLANK(A1022),"",IF(ISERROR(VLOOKUP(A1022,'Cadastro-Estoque'!A:J,1,FALSE)),"Produto não cadastrado",VLOOKUP(A1022,'Cadastro-Estoque'!A:J,2,FALSE)))</f>
        <v/>
      </c>
      <c r="H1022" s="141" t="str">
        <f>IF(ISERROR(VLOOKUP(A1022,'Cadastro-Estoque'!A:J,1,FALSE)),"",VLOOKUP(A1022,'Cadastro-Estoque'!A:J,3,FALSE))</f>
        <v/>
      </c>
    </row>
    <row r="1023" spans="5:8">
      <c r="E1023" s="141" t="str">
        <f t="shared" si="15"/>
        <v/>
      </c>
      <c r="F1023" s="141" t="str">
        <f>IF(ISBLANK(A1023),"",IF(ISERROR(VLOOKUP(A1023,'Cadastro-Estoque'!A:J,1,FALSE)),"Produto não cadastrado",VLOOKUP(A1023,'Cadastro-Estoque'!A:J,4,FALSE)))</f>
        <v/>
      </c>
      <c r="G1023" s="141" t="str">
        <f>IF(ISBLANK(A1023),"",IF(ISERROR(VLOOKUP(A1023,'Cadastro-Estoque'!A:J,1,FALSE)),"Produto não cadastrado",VLOOKUP(A1023,'Cadastro-Estoque'!A:J,2,FALSE)))</f>
        <v/>
      </c>
      <c r="H1023" s="141" t="str">
        <f>IF(ISERROR(VLOOKUP(A1023,'Cadastro-Estoque'!A:J,1,FALSE)),"",VLOOKUP(A1023,'Cadastro-Estoque'!A:J,3,FALSE))</f>
        <v/>
      </c>
    </row>
    <row r="1024" spans="5:8">
      <c r="E1024" s="141" t="str">
        <f t="shared" si="15"/>
        <v/>
      </c>
      <c r="F1024" s="141" t="str">
        <f>IF(ISBLANK(A1024),"",IF(ISERROR(VLOOKUP(A1024,'Cadastro-Estoque'!A:J,1,FALSE)),"Produto não cadastrado",VLOOKUP(A1024,'Cadastro-Estoque'!A:J,4,FALSE)))</f>
        <v/>
      </c>
      <c r="G1024" s="141" t="str">
        <f>IF(ISBLANK(A1024),"",IF(ISERROR(VLOOKUP(A1024,'Cadastro-Estoque'!A:J,1,FALSE)),"Produto não cadastrado",VLOOKUP(A1024,'Cadastro-Estoque'!A:J,2,FALSE)))</f>
        <v/>
      </c>
      <c r="H1024" s="141" t="str">
        <f>IF(ISERROR(VLOOKUP(A1024,'Cadastro-Estoque'!A:J,1,FALSE)),"",VLOOKUP(A1024,'Cadastro-Estoque'!A:J,3,FALSE))</f>
        <v/>
      </c>
    </row>
    <row r="1025" spans="5:8">
      <c r="E1025" s="141" t="str">
        <f t="shared" si="15"/>
        <v/>
      </c>
      <c r="F1025" s="141" t="str">
        <f>IF(ISBLANK(A1025),"",IF(ISERROR(VLOOKUP(A1025,'Cadastro-Estoque'!A:J,1,FALSE)),"Produto não cadastrado",VLOOKUP(A1025,'Cadastro-Estoque'!A:J,4,FALSE)))</f>
        <v/>
      </c>
      <c r="G1025" s="141" t="str">
        <f>IF(ISBLANK(A1025),"",IF(ISERROR(VLOOKUP(A1025,'Cadastro-Estoque'!A:J,1,FALSE)),"Produto não cadastrado",VLOOKUP(A1025,'Cadastro-Estoque'!A:J,2,FALSE)))</f>
        <v/>
      </c>
      <c r="H1025" s="141" t="str">
        <f>IF(ISERROR(VLOOKUP(A1025,'Cadastro-Estoque'!A:J,1,FALSE)),"",VLOOKUP(A1025,'Cadastro-Estoque'!A:J,3,FALSE))</f>
        <v/>
      </c>
    </row>
    <row r="1026" spans="5:8">
      <c r="E1026" s="141" t="str">
        <f t="shared" si="15"/>
        <v/>
      </c>
      <c r="F1026" s="141" t="str">
        <f>IF(ISBLANK(A1026),"",IF(ISERROR(VLOOKUP(A1026,'Cadastro-Estoque'!A:J,1,FALSE)),"Produto não cadastrado",VLOOKUP(A1026,'Cadastro-Estoque'!A:J,4,FALSE)))</f>
        <v/>
      </c>
      <c r="G1026" s="141" t="str">
        <f>IF(ISBLANK(A1026),"",IF(ISERROR(VLOOKUP(A1026,'Cadastro-Estoque'!A:J,1,FALSE)),"Produto não cadastrado",VLOOKUP(A1026,'Cadastro-Estoque'!A:J,2,FALSE)))</f>
        <v/>
      </c>
      <c r="H1026" s="141" t="str">
        <f>IF(ISERROR(VLOOKUP(A1026,'Cadastro-Estoque'!A:J,1,FALSE)),"",VLOOKUP(A1026,'Cadastro-Estoque'!A:J,3,FALSE))</f>
        <v/>
      </c>
    </row>
    <row r="1027" spans="5:8">
      <c r="E1027" s="141" t="str">
        <f t="shared" si="15"/>
        <v/>
      </c>
      <c r="F1027" s="141" t="str">
        <f>IF(ISBLANK(A1027),"",IF(ISERROR(VLOOKUP(A1027,'Cadastro-Estoque'!A:J,1,FALSE)),"Produto não cadastrado",VLOOKUP(A1027,'Cadastro-Estoque'!A:J,4,FALSE)))</f>
        <v/>
      </c>
      <c r="G1027" s="141" t="str">
        <f>IF(ISBLANK(A1027),"",IF(ISERROR(VLOOKUP(A1027,'Cadastro-Estoque'!A:J,1,FALSE)),"Produto não cadastrado",VLOOKUP(A1027,'Cadastro-Estoque'!A:J,2,FALSE)))</f>
        <v/>
      </c>
      <c r="H1027" s="141" t="str">
        <f>IF(ISERROR(VLOOKUP(A1027,'Cadastro-Estoque'!A:J,1,FALSE)),"",VLOOKUP(A1027,'Cadastro-Estoque'!A:J,3,FALSE))</f>
        <v/>
      </c>
    </row>
    <row r="1028" spans="5:8">
      <c r="E1028" s="141" t="str">
        <f t="shared" ref="E1028:E1091" si="16">IF(ISBLANK(A1028),"",C1028*D1028)</f>
        <v/>
      </c>
      <c r="F1028" s="141" t="str">
        <f>IF(ISBLANK(A1028),"",IF(ISERROR(VLOOKUP(A1028,'Cadastro-Estoque'!A:J,1,FALSE)),"Produto não cadastrado",VLOOKUP(A1028,'Cadastro-Estoque'!A:J,4,FALSE)))</f>
        <v/>
      </c>
      <c r="G1028" s="141" t="str">
        <f>IF(ISBLANK(A1028),"",IF(ISERROR(VLOOKUP(A1028,'Cadastro-Estoque'!A:J,1,FALSE)),"Produto não cadastrado",VLOOKUP(A1028,'Cadastro-Estoque'!A:J,2,FALSE)))</f>
        <v/>
      </c>
      <c r="H1028" s="141" t="str">
        <f>IF(ISERROR(VLOOKUP(A1028,'Cadastro-Estoque'!A:J,1,FALSE)),"",VLOOKUP(A1028,'Cadastro-Estoque'!A:J,3,FALSE))</f>
        <v/>
      </c>
    </row>
    <row r="1029" spans="5:8">
      <c r="E1029" s="141" t="str">
        <f t="shared" si="16"/>
        <v/>
      </c>
      <c r="F1029" s="141" t="str">
        <f>IF(ISBLANK(A1029),"",IF(ISERROR(VLOOKUP(A1029,'Cadastro-Estoque'!A:J,1,FALSE)),"Produto não cadastrado",VLOOKUP(A1029,'Cadastro-Estoque'!A:J,4,FALSE)))</f>
        <v/>
      </c>
      <c r="G1029" s="141" t="str">
        <f>IF(ISBLANK(A1029),"",IF(ISERROR(VLOOKUP(A1029,'Cadastro-Estoque'!A:J,1,FALSE)),"Produto não cadastrado",VLOOKUP(A1029,'Cadastro-Estoque'!A:J,2,FALSE)))</f>
        <v/>
      </c>
      <c r="H1029" s="141" t="str">
        <f>IF(ISERROR(VLOOKUP(A1029,'Cadastro-Estoque'!A:J,1,FALSE)),"",VLOOKUP(A1029,'Cadastro-Estoque'!A:J,3,FALSE))</f>
        <v/>
      </c>
    </row>
    <row r="1030" spans="5:8">
      <c r="E1030" s="141" t="str">
        <f t="shared" si="16"/>
        <v/>
      </c>
      <c r="F1030" s="141" t="str">
        <f>IF(ISBLANK(A1030),"",IF(ISERROR(VLOOKUP(A1030,'Cadastro-Estoque'!A:J,1,FALSE)),"Produto não cadastrado",VLOOKUP(A1030,'Cadastro-Estoque'!A:J,4,FALSE)))</f>
        <v/>
      </c>
      <c r="G1030" s="141" t="str">
        <f>IF(ISBLANK(A1030),"",IF(ISERROR(VLOOKUP(A1030,'Cadastro-Estoque'!A:J,1,FALSE)),"Produto não cadastrado",VLOOKUP(A1030,'Cadastro-Estoque'!A:J,2,FALSE)))</f>
        <v/>
      </c>
      <c r="H1030" s="141" t="str">
        <f>IF(ISERROR(VLOOKUP(A1030,'Cadastro-Estoque'!A:J,1,FALSE)),"",VLOOKUP(A1030,'Cadastro-Estoque'!A:J,3,FALSE))</f>
        <v/>
      </c>
    </row>
    <row r="1031" spans="5:8">
      <c r="E1031" s="141" t="str">
        <f t="shared" si="16"/>
        <v/>
      </c>
      <c r="F1031" s="141" t="str">
        <f>IF(ISBLANK(A1031),"",IF(ISERROR(VLOOKUP(A1031,'Cadastro-Estoque'!A:J,1,FALSE)),"Produto não cadastrado",VLOOKUP(A1031,'Cadastro-Estoque'!A:J,4,FALSE)))</f>
        <v/>
      </c>
      <c r="G1031" s="141" t="str">
        <f>IF(ISBLANK(A1031),"",IF(ISERROR(VLOOKUP(A1031,'Cadastro-Estoque'!A:J,1,FALSE)),"Produto não cadastrado",VLOOKUP(A1031,'Cadastro-Estoque'!A:J,2,FALSE)))</f>
        <v/>
      </c>
      <c r="H1031" s="141" t="str">
        <f>IF(ISERROR(VLOOKUP(A1031,'Cadastro-Estoque'!A:J,1,FALSE)),"",VLOOKUP(A1031,'Cadastro-Estoque'!A:J,3,FALSE))</f>
        <v/>
      </c>
    </row>
    <row r="1032" spans="5:8">
      <c r="E1032" s="141" t="str">
        <f t="shared" si="16"/>
        <v/>
      </c>
      <c r="F1032" s="141" t="str">
        <f>IF(ISBLANK(A1032),"",IF(ISERROR(VLOOKUP(A1032,'Cadastro-Estoque'!A:J,1,FALSE)),"Produto não cadastrado",VLOOKUP(A1032,'Cadastro-Estoque'!A:J,4,FALSE)))</f>
        <v/>
      </c>
      <c r="G1032" s="141" t="str">
        <f>IF(ISBLANK(A1032),"",IF(ISERROR(VLOOKUP(A1032,'Cadastro-Estoque'!A:J,1,FALSE)),"Produto não cadastrado",VLOOKUP(A1032,'Cadastro-Estoque'!A:J,2,FALSE)))</f>
        <v/>
      </c>
      <c r="H1032" s="141" t="str">
        <f>IF(ISERROR(VLOOKUP(A1032,'Cadastro-Estoque'!A:J,1,FALSE)),"",VLOOKUP(A1032,'Cadastro-Estoque'!A:J,3,FALSE))</f>
        <v/>
      </c>
    </row>
    <row r="1033" spans="5:8">
      <c r="E1033" s="141" t="str">
        <f t="shared" si="16"/>
        <v/>
      </c>
      <c r="F1033" s="141" t="str">
        <f>IF(ISBLANK(A1033),"",IF(ISERROR(VLOOKUP(A1033,'Cadastro-Estoque'!A:J,1,FALSE)),"Produto não cadastrado",VLOOKUP(A1033,'Cadastro-Estoque'!A:J,4,FALSE)))</f>
        <v/>
      </c>
      <c r="G1033" s="141" t="str">
        <f>IF(ISBLANK(A1033),"",IF(ISERROR(VLOOKUP(A1033,'Cadastro-Estoque'!A:J,1,FALSE)),"Produto não cadastrado",VLOOKUP(A1033,'Cadastro-Estoque'!A:J,2,FALSE)))</f>
        <v/>
      </c>
      <c r="H1033" s="141" t="str">
        <f>IF(ISERROR(VLOOKUP(A1033,'Cadastro-Estoque'!A:J,1,FALSE)),"",VLOOKUP(A1033,'Cadastro-Estoque'!A:J,3,FALSE))</f>
        <v/>
      </c>
    </row>
    <row r="1034" spans="5:8">
      <c r="E1034" s="141" t="str">
        <f t="shared" si="16"/>
        <v/>
      </c>
      <c r="F1034" s="141" t="str">
        <f>IF(ISBLANK(A1034),"",IF(ISERROR(VLOOKUP(A1034,'Cadastro-Estoque'!A:J,1,FALSE)),"Produto não cadastrado",VLOOKUP(A1034,'Cadastro-Estoque'!A:J,4,FALSE)))</f>
        <v/>
      </c>
      <c r="G1034" s="141" t="str">
        <f>IF(ISBLANK(A1034),"",IF(ISERROR(VLOOKUP(A1034,'Cadastro-Estoque'!A:J,1,FALSE)),"Produto não cadastrado",VLOOKUP(A1034,'Cadastro-Estoque'!A:J,2,FALSE)))</f>
        <v/>
      </c>
      <c r="H1034" s="141" t="str">
        <f>IF(ISERROR(VLOOKUP(A1034,'Cadastro-Estoque'!A:J,1,FALSE)),"",VLOOKUP(A1034,'Cadastro-Estoque'!A:J,3,FALSE))</f>
        <v/>
      </c>
    </row>
    <row r="1035" spans="5:8">
      <c r="E1035" s="141" t="str">
        <f t="shared" si="16"/>
        <v/>
      </c>
      <c r="F1035" s="141" t="str">
        <f>IF(ISBLANK(A1035),"",IF(ISERROR(VLOOKUP(A1035,'Cadastro-Estoque'!A:J,1,FALSE)),"Produto não cadastrado",VLOOKUP(A1035,'Cadastro-Estoque'!A:J,4,FALSE)))</f>
        <v/>
      </c>
      <c r="G1035" s="141" t="str">
        <f>IF(ISBLANK(A1035),"",IF(ISERROR(VLOOKUP(A1035,'Cadastro-Estoque'!A:J,1,FALSE)),"Produto não cadastrado",VLOOKUP(A1035,'Cadastro-Estoque'!A:J,2,FALSE)))</f>
        <v/>
      </c>
      <c r="H1035" s="141" t="str">
        <f>IF(ISERROR(VLOOKUP(A1035,'Cadastro-Estoque'!A:J,1,FALSE)),"",VLOOKUP(A1035,'Cadastro-Estoque'!A:J,3,FALSE))</f>
        <v/>
      </c>
    </row>
    <row r="1036" spans="5:8">
      <c r="E1036" s="141" t="str">
        <f t="shared" si="16"/>
        <v/>
      </c>
      <c r="F1036" s="141" t="str">
        <f>IF(ISBLANK(A1036),"",IF(ISERROR(VLOOKUP(A1036,'Cadastro-Estoque'!A:J,1,FALSE)),"Produto não cadastrado",VLOOKUP(A1036,'Cadastro-Estoque'!A:J,4,FALSE)))</f>
        <v/>
      </c>
      <c r="G1036" s="141" t="str">
        <f>IF(ISBLANK(A1036),"",IF(ISERROR(VLOOKUP(A1036,'Cadastro-Estoque'!A:J,1,FALSE)),"Produto não cadastrado",VLOOKUP(A1036,'Cadastro-Estoque'!A:J,2,FALSE)))</f>
        <v/>
      </c>
      <c r="H1036" s="141" t="str">
        <f>IF(ISERROR(VLOOKUP(A1036,'Cadastro-Estoque'!A:J,1,FALSE)),"",VLOOKUP(A1036,'Cadastro-Estoque'!A:J,3,FALSE))</f>
        <v/>
      </c>
    </row>
    <row r="1037" spans="5:8">
      <c r="E1037" s="141" t="str">
        <f t="shared" si="16"/>
        <v/>
      </c>
      <c r="F1037" s="141" t="str">
        <f>IF(ISBLANK(A1037),"",IF(ISERROR(VLOOKUP(A1037,'Cadastro-Estoque'!A:J,1,FALSE)),"Produto não cadastrado",VLOOKUP(A1037,'Cadastro-Estoque'!A:J,4,FALSE)))</f>
        <v/>
      </c>
      <c r="G1037" s="141" t="str">
        <f>IF(ISBLANK(A1037),"",IF(ISERROR(VLOOKUP(A1037,'Cadastro-Estoque'!A:J,1,FALSE)),"Produto não cadastrado",VLOOKUP(A1037,'Cadastro-Estoque'!A:J,2,FALSE)))</f>
        <v/>
      </c>
      <c r="H1037" s="141" t="str">
        <f>IF(ISERROR(VLOOKUP(A1037,'Cadastro-Estoque'!A:J,1,FALSE)),"",VLOOKUP(A1037,'Cadastro-Estoque'!A:J,3,FALSE))</f>
        <v/>
      </c>
    </row>
    <row r="1038" spans="5:8">
      <c r="E1038" s="141" t="str">
        <f t="shared" si="16"/>
        <v/>
      </c>
      <c r="F1038" s="141" t="str">
        <f>IF(ISBLANK(A1038),"",IF(ISERROR(VLOOKUP(A1038,'Cadastro-Estoque'!A:J,1,FALSE)),"Produto não cadastrado",VLOOKUP(A1038,'Cadastro-Estoque'!A:J,4,FALSE)))</f>
        <v/>
      </c>
      <c r="G1038" s="141" t="str">
        <f>IF(ISBLANK(A1038),"",IF(ISERROR(VLOOKUP(A1038,'Cadastro-Estoque'!A:J,1,FALSE)),"Produto não cadastrado",VLOOKUP(A1038,'Cadastro-Estoque'!A:J,2,FALSE)))</f>
        <v/>
      </c>
      <c r="H1038" s="141" t="str">
        <f>IF(ISERROR(VLOOKUP(A1038,'Cadastro-Estoque'!A:J,1,FALSE)),"",VLOOKUP(A1038,'Cadastro-Estoque'!A:J,3,FALSE))</f>
        <v/>
      </c>
    </row>
    <row r="1039" spans="5:8">
      <c r="E1039" s="141" t="str">
        <f t="shared" si="16"/>
        <v/>
      </c>
      <c r="F1039" s="141" t="str">
        <f>IF(ISBLANK(A1039),"",IF(ISERROR(VLOOKUP(A1039,'Cadastro-Estoque'!A:J,1,FALSE)),"Produto não cadastrado",VLOOKUP(A1039,'Cadastro-Estoque'!A:J,4,FALSE)))</f>
        <v/>
      </c>
      <c r="G1039" s="141" t="str">
        <f>IF(ISBLANK(A1039),"",IF(ISERROR(VLOOKUP(A1039,'Cadastro-Estoque'!A:J,1,FALSE)),"Produto não cadastrado",VLOOKUP(A1039,'Cadastro-Estoque'!A:J,2,FALSE)))</f>
        <v/>
      </c>
      <c r="H1039" s="141" t="str">
        <f>IF(ISERROR(VLOOKUP(A1039,'Cadastro-Estoque'!A:J,1,FALSE)),"",VLOOKUP(A1039,'Cadastro-Estoque'!A:J,3,FALSE))</f>
        <v/>
      </c>
    </row>
    <row r="1040" spans="5:8">
      <c r="E1040" s="141" t="str">
        <f t="shared" si="16"/>
        <v/>
      </c>
      <c r="F1040" s="141" t="str">
        <f>IF(ISBLANK(A1040),"",IF(ISERROR(VLOOKUP(A1040,'Cadastro-Estoque'!A:J,1,FALSE)),"Produto não cadastrado",VLOOKUP(A1040,'Cadastro-Estoque'!A:J,4,FALSE)))</f>
        <v/>
      </c>
      <c r="G1040" s="141" t="str">
        <f>IF(ISBLANK(A1040),"",IF(ISERROR(VLOOKUP(A1040,'Cadastro-Estoque'!A:J,1,FALSE)),"Produto não cadastrado",VLOOKUP(A1040,'Cadastro-Estoque'!A:J,2,FALSE)))</f>
        <v/>
      </c>
      <c r="H1040" s="141" t="str">
        <f>IF(ISERROR(VLOOKUP(A1040,'Cadastro-Estoque'!A:J,1,FALSE)),"",VLOOKUP(A1040,'Cadastro-Estoque'!A:J,3,FALSE))</f>
        <v/>
      </c>
    </row>
    <row r="1041" spans="5:8">
      <c r="E1041" s="141" t="str">
        <f t="shared" si="16"/>
        <v/>
      </c>
      <c r="F1041" s="141" t="str">
        <f>IF(ISBLANK(A1041),"",IF(ISERROR(VLOOKUP(A1041,'Cadastro-Estoque'!A:J,1,FALSE)),"Produto não cadastrado",VLOOKUP(A1041,'Cadastro-Estoque'!A:J,4,FALSE)))</f>
        <v/>
      </c>
      <c r="G1041" s="141" t="str">
        <f>IF(ISBLANK(A1041),"",IF(ISERROR(VLOOKUP(A1041,'Cadastro-Estoque'!A:J,1,FALSE)),"Produto não cadastrado",VLOOKUP(A1041,'Cadastro-Estoque'!A:J,2,FALSE)))</f>
        <v/>
      </c>
      <c r="H1041" s="141" t="str">
        <f>IF(ISERROR(VLOOKUP(A1041,'Cadastro-Estoque'!A:J,1,FALSE)),"",VLOOKUP(A1041,'Cadastro-Estoque'!A:J,3,FALSE))</f>
        <v/>
      </c>
    </row>
    <row r="1042" spans="5:8">
      <c r="E1042" s="141" t="str">
        <f t="shared" si="16"/>
        <v/>
      </c>
      <c r="F1042" s="141" t="str">
        <f>IF(ISBLANK(A1042),"",IF(ISERROR(VLOOKUP(A1042,'Cadastro-Estoque'!A:J,1,FALSE)),"Produto não cadastrado",VLOOKUP(A1042,'Cadastro-Estoque'!A:J,4,FALSE)))</f>
        <v/>
      </c>
      <c r="G1042" s="141" t="str">
        <f>IF(ISBLANK(A1042),"",IF(ISERROR(VLOOKUP(A1042,'Cadastro-Estoque'!A:J,1,FALSE)),"Produto não cadastrado",VLOOKUP(A1042,'Cadastro-Estoque'!A:J,2,FALSE)))</f>
        <v/>
      </c>
      <c r="H1042" s="141" t="str">
        <f>IF(ISERROR(VLOOKUP(A1042,'Cadastro-Estoque'!A:J,1,FALSE)),"",VLOOKUP(A1042,'Cadastro-Estoque'!A:J,3,FALSE))</f>
        <v/>
      </c>
    </row>
    <row r="1043" spans="5:8">
      <c r="E1043" s="141" t="str">
        <f t="shared" si="16"/>
        <v/>
      </c>
      <c r="F1043" s="141" t="str">
        <f>IF(ISBLANK(A1043),"",IF(ISERROR(VLOOKUP(A1043,'Cadastro-Estoque'!A:J,1,FALSE)),"Produto não cadastrado",VLOOKUP(A1043,'Cadastro-Estoque'!A:J,4,FALSE)))</f>
        <v/>
      </c>
      <c r="G1043" s="141" t="str">
        <f>IF(ISBLANK(A1043),"",IF(ISERROR(VLOOKUP(A1043,'Cadastro-Estoque'!A:J,1,FALSE)),"Produto não cadastrado",VLOOKUP(A1043,'Cadastro-Estoque'!A:J,2,FALSE)))</f>
        <v/>
      </c>
      <c r="H1043" s="141" t="str">
        <f>IF(ISERROR(VLOOKUP(A1043,'Cadastro-Estoque'!A:J,1,FALSE)),"",VLOOKUP(A1043,'Cadastro-Estoque'!A:J,3,FALSE))</f>
        <v/>
      </c>
    </row>
    <row r="1044" spans="5:8">
      <c r="E1044" s="141" t="str">
        <f t="shared" si="16"/>
        <v/>
      </c>
      <c r="F1044" s="141" t="str">
        <f>IF(ISBLANK(A1044),"",IF(ISERROR(VLOOKUP(A1044,'Cadastro-Estoque'!A:J,1,FALSE)),"Produto não cadastrado",VLOOKUP(A1044,'Cadastro-Estoque'!A:J,4,FALSE)))</f>
        <v/>
      </c>
      <c r="G1044" s="141" t="str">
        <f>IF(ISBLANK(A1044),"",IF(ISERROR(VLOOKUP(A1044,'Cadastro-Estoque'!A:J,1,FALSE)),"Produto não cadastrado",VLOOKUP(A1044,'Cadastro-Estoque'!A:J,2,FALSE)))</f>
        <v/>
      </c>
      <c r="H1044" s="141" t="str">
        <f>IF(ISERROR(VLOOKUP(A1044,'Cadastro-Estoque'!A:J,1,FALSE)),"",VLOOKUP(A1044,'Cadastro-Estoque'!A:J,3,FALSE))</f>
        <v/>
      </c>
    </row>
    <row r="1045" spans="5:8">
      <c r="E1045" s="141" t="str">
        <f t="shared" si="16"/>
        <v/>
      </c>
      <c r="F1045" s="141" t="str">
        <f>IF(ISBLANK(A1045),"",IF(ISERROR(VLOOKUP(A1045,'Cadastro-Estoque'!A:J,1,FALSE)),"Produto não cadastrado",VLOOKUP(A1045,'Cadastro-Estoque'!A:J,4,FALSE)))</f>
        <v/>
      </c>
      <c r="G1045" s="141" t="str">
        <f>IF(ISBLANK(A1045),"",IF(ISERROR(VLOOKUP(A1045,'Cadastro-Estoque'!A:J,1,FALSE)),"Produto não cadastrado",VLOOKUP(A1045,'Cadastro-Estoque'!A:J,2,FALSE)))</f>
        <v/>
      </c>
      <c r="H1045" s="141" t="str">
        <f>IF(ISERROR(VLOOKUP(A1045,'Cadastro-Estoque'!A:J,1,FALSE)),"",VLOOKUP(A1045,'Cadastro-Estoque'!A:J,3,FALSE))</f>
        <v/>
      </c>
    </row>
    <row r="1046" spans="5:8">
      <c r="E1046" s="141" t="str">
        <f t="shared" si="16"/>
        <v/>
      </c>
      <c r="F1046" s="141" t="str">
        <f>IF(ISBLANK(A1046),"",IF(ISERROR(VLOOKUP(A1046,'Cadastro-Estoque'!A:J,1,FALSE)),"Produto não cadastrado",VLOOKUP(A1046,'Cadastro-Estoque'!A:J,4,FALSE)))</f>
        <v/>
      </c>
      <c r="G1046" s="141" t="str">
        <f>IF(ISBLANK(A1046),"",IF(ISERROR(VLOOKUP(A1046,'Cadastro-Estoque'!A:J,1,FALSE)),"Produto não cadastrado",VLOOKUP(A1046,'Cadastro-Estoque'!A:J,2,FALSE)))</f>
        <v/>
      </c>
      <c r="H1046" s="141" t="str">
        <f>IF(ISERROR(VLOOKUP(A1046,'Cadastro-Estoque'!A:J,1,FALSE)),"",VLOOKUP(A1046,'Cadastro-Estoque'!A:J,3,FALSE))</f>
        <v/>
      </c>
    </row>
    <row r="1047" spans="5:8">
      <c r="E1047" s="141" t="str">
        <f t="shared" si="16"/>
        <v/>
      </c>
      <c r="F1047" s="141" t="str">
        <f>IF(ISBLANK(A1047),"",IF(ISERROR(VLOOKUP(A1047,'Cadastro-Estoque'!A:J,1,FALSE)),"Produto não cadastrado",VLOOKUP(A1047,'Cadastro-Estoque'!A:J,4,FALSE)))</f>
        <v/>
      </c>
      <c r="G1047" s="141" t="str">
        <f>IF(ISBLANK(A1047),"",IF(ISERROR(VLOOKUP(A1047,'Cadastro-Estoque'!A:J,1,FALSE)),"Produto não cadastrado",VLOOKUP(A1047,'Cadastro-Estoque'!A:J,2,FALSE)))</f>
        <v/>
      </c>
      <c r="H1047" s="141" t="str">
        <f>IF(ISERROR(VLOOKUP(A1047,'Cadastro-Estoque'!A:J,1,FALSE)),"",VLOOKUP(A1047,'Cadastro-Estoque'!A:J,3,FALSE))</f>
        <v/>
      </c>
    </row>
    <row r="1048" spans="5:8">
      <c r="E1048" s="141" t="str">
        <f t="shared" si="16"/>
        <v/>
      </c>
      <c r="F1048" s="141" t="str">
        <f>IF(ISBLANK(A1048),"",IF(ISERROR(VLOOKUP(A1048,'Cadastro-Estoque'!A:J,1,FALSE)),"Produto não cadastrado",VLOOKUP(A1048,'Cadastro-Estoque'!A:J,4,FALSE)))</f>
        <v/>
      </c>
      <c r="G1048" s="141" t="str">
        <f>IF(ISBLANK(A1048),"",IF(ISERROR(VLOOKUP(A1048,'Cadastro-Estoque'!A:J,1,FALSE)),"Produto não cadastrado",VLOOKUP(A1048,'Cadastro-Estoque'!A:J,2,FALSE)))</f>
        <v/>
      </c>
      <c r="H1048" s="141" t="str">
        <f>IF(ISERROR(VLOOKUP(A1048,'Cadastro-Estoque'!A:J,1,FALSE)),"",VLOOKUP(A1048,'Cadastro-Estoque'!A:J,3,FALSE))</f>
        <v/>
      </c>
    </row>
    <row r="1049" spans="5:8">
      <c r="E1049" s="141" t="str">
        <f t="shared" si="16"/>
        <v/>
      </c>
      <c r="F1049" s="141" t="str">
        <f>IF(ISBLANK(A1049),"",IF(ISERROR(VLOOKUP(A1049,'Cadastro-Estoque'!A:J,1,FALSE)),"Produto não cadastrado",VLOOKUP(A1049,'Cadastro-Estoque'!A:J,4,FALSE)))</f>
        <v/>
      </c>
      <c r="G1049" s="141" t="str">
        <f>IF(ISBLANK(A1049),"",IF(ISERROR(VLOOKUP(A1049,'Cadastro-Estoque'!A:J,1,FALSE)),"Produto não cadastrado",VLOOKUP(A1049,'Cadastro-Estoque'!A:J,2,FALSE)))</f>
        <v/>
      </c>
      <c r="H1049" s="141" t="str">
        <f>IF(ISERROR(VLOOKUP(A1049,'Cadastro-Estoque'!A:J,1,FALSE)),"",VLOOKUP(A1049,'Cadastro-Estoque'!A:J,3,FALSE))</f>
        <v/>
      </c>
    </row>
    <row r="1050" spans="5:8">
      <c r="E1050" s="141" t="str">
        <f t="shared" si="16"/>
        <v/>
      </c>
      <c r="F1050" s="141" t="str">
        <f>IF(ISBLANK(A1050),"",IF(ISERROR(VLOOKUP(A1050,'Cadastro-Estoque'!A:J,1,FALSE)),"Produto não cadastrado",VLOOKUP(A1050,'Cadastro-Estoque'!A:J,4,FALSE)))</f>
        <v/>
      </c>
      <c r="G1050" s="141" t="str">
        <f>IF(ISBLANK(A1050),"",IF(ISERROR(VLOOKUP(A1050,'Cadastro-Estoque'!A:J,1,FALSE)),"Produto não cadastrado",VLOOKUP(A1050,'Cadastro-Estoque'!A:J,2,FALSE)))</f>
        <v/>
      </c>
      <c r="H1050" s="141" t="str">
        <f>IF(ISERROR(VLOOKUP(A1050,'Cadastro-Estoque'!A:J,1,FALSE)),"",VLOOKUP(A1050,'Cadastro-Estoque'!A:J,3,FALSE))</f>
        <v/>
      </c>
    </row>
    <row r="1051" spans="5:8">
      <c r="E1051" s="141" t="str">
        <f t="shared" si="16"/>
        <v/>
      </c>
      <c r="F1051" s="141" t="str">
        <f>IF(ISBLANK(A1051),"",IF(ISERROR(VLOOKUP(A1051,'Cadastro-Estoque'!A:J,1,FALSE)),"Produto não cadastrado",VLOOKUP(A1051,'Cadastro-Estoque'!A:J,4,FALSE)))</f>
        <v/>
      </c>
      <c r="G1051" s="141" t="str">
        <f>IF(ISBLANK(A1051),"",IF(ISERROR(VLOOKUP(A1051,'Cadastro-Estoque'!A:J,1,FALSE)),"Produto não cadastrado",VLOOKUP(A1051,'Cadastro-Estoque'!A:J,2,FALSE)))</f>
        <v/>
      </c>
      <c r="H1051" s="141" t="str">
        <f>IF(ISERROR(VLOOKUP(A1051,'Cadastro-Estoque'!A:J,1,FALSE)),"",VLOOKUP(A1051,'Cadastro-Estoque'!A:J,3,FALSE))</f>
        <v/>
      </c>
    </row>
    <row r="1052" spans="5:8">
      <c r="E1052" s="141" t="str">
        <f t="shared" si="16"/>
        <v/>
      </c>
      <c r="F1052" s="141" t="str">
        <f>IF(ISBLANK(A1052),"",IF(ISERROR(VLOOKUP(A1052,'Cadastro-Estoque'!A:J,1,FALSE)),"Produto não cadastrado",VLOOKUP(A1052,'Cadastro-Estoque'!A:J,4,FALSE)))</f>
        <v/>
      </c>
      <c r="G1052" s="141" t="str">
        <f>IF(ISBLANK(A1052),"",IF(ISERROR(VLOOKUP(A1052,'Cadastro-Estoque'!A:J,1,FALSE)),"Produto não cadastrado",VLOOKUP(A1052,'Cadastro-Estoque'!A:J,2,FALSE)))</f>
        <v/>
      </c>
      <c r="H1052" s="141" t="str">
        <f>IF(ISERROR(VLOOKUP(A1052,'Cadastro-Estoque'!A:J,1,FALSE)),"",VLOOKUP(A1052,'Cadastro-Estoque'!A:J,3,FALSE))</f>
        <v/>
      </c>
    </row>
    <row r="1053" spans="5:8">
      <c r="E1053" s="141" t="str">
        <f t="shared" si="16"/>
        <v/>
      </c>
      <c r="F1053" s="141" t="str">
        <f>IF(ISBLANK(A1053),"",IF(ISERROR(VLOOKUP(A1053,'Cadastro-Estoque'!A:J,1,FALSE)),"Produto não cadastrado",VLOOKUP(A1053,'Cadastro-Estoque'!A:J,4,FALSE)))</f>
        <v/>
      </c>
      <c r="G1053" s="141" t="str">
        <f>IF(ISBLANK(A1053),"",IF(ISERROR(VLOOKUP(A1053,'Cadastro-Estoque'!A:J,1,FALSE)),"Produto não cadastrado",VLOOKUP(A1053,'Cadastro-Estoque'!A:J,2,FALSE)))</f>
        <v/>
      </c>
      <c r="H1053" s="141" t="str">
        <f>IF(ISERROR(VLOOKUP(A1053,'Cadastro-Estoque'!A:J,1,FALSE)),"",VLOOKUP(A1053,'Cadastro-Estoque'!A:J,3,FALSE))</f>
        <v/>
      </c>
    </row>
    <row r="1054" spans="5:8">
      <c r="E1054" s="141" t="str">
        <f t="shared" si="16"/>
        <v/>
      </c>
      <c r="F1054" s="141" t="str">
        <f>IF(ISBLANK(A1054),"",IF(ISERROR(VLOOKUP(A1054,'Cadastro-Estoque'!A:J,1,FALSE)),"Produto não cadastrado",VLOOKUP(A1054,'Cadastro-Estoque'!A:J,4,FALSE)))</f>
        <v/>
      </c>
      <c r="G1054" s="141" t="str">
        <f>IF(ISBLANK(A1054),"",IF(ISERROR(VLOOKUP(A1054,'Cadastro-Estoque'!A:J,1,FALSE)),"Produto não cadastrado",VLOOKUP(A1054,'Cadastro-Estoque'!A:J,2,FALSE)))</f>
        <v/>
      </c>
      <c r="H1054" s="141" t="str">
        <f>IF(ISERROR(VLOOKUP(A1054,'Cadastro-Estoque'!A:J,1,FALSE)),"",VLOOKUP(A1054,'Cadastro-Estoque'!A:J,3,FALSE))</f>
        <v/>
      </c>
    </row>
    <row r="1055" spans="5:8">
      <c r="E1055" s="141" t="str">
        <f t="shared" si="16"/>
        <v/>
      </c>
      <c r="F1055" s="141" t="str">
        <f>IF(ISBLANK(A1055),"",IF(ISERROR(VLOOKUP(A1055,'Cadastro-Estoque'!A:J,1,FALSE)),"Produto não cadastrado",VLOOKUP(A1055,'Cadastro-Estoque'!A:J,4,FALSE)))</f>
        <v/>
      </c>
      <c r="G1055" s="141" t="str">
        <f>IF(ISBLANK(A1055),"",IF(ISERROR(VLOOKUP(A1055,'Cadastro-Estoque'!A:J,1,FALSE)),"Produto não cadastrado",VLOOKUP(A1055,'Cadastro-Estoque'!A:J,2,FALSE)))</f>
        <v/>
      </c>
      <c r="H1055" s="141" t="str">
        <f>IF(ISERROR(VLOOKUP(A1055,'Cadastro-Estoque'!A:J,1,FALSE)),"",VLOOKUP(A1055,'Cadastro-Estoque'!A:J,3,FALSE))</f>
        <v/>
      </c>
    </row>
    <row r="1056" spans="5:8">
      <c r="E1056" s="141" t="str">
        <f t="shared" si="16"/>
        <v/>
      </c>
      <c r="F1056" s="141" t="str">
        <f>IF(ISBLANK(A1056),"",IF(ISERROR(VLOOKUP(A1056,'Cadastro-Estoque'!A:J,1,FALSE)),"Produto não cadastrado",VLOOKUP(A1056,'Cadastro-Estoque'!A:J,4,FALSE)))</f>
        <v/>
      </c>
      <c r="G1056" s="141" t="str">
        <f>IF(ISBLANK(A1056),"",IF(ISERROR(VLOOKUP(A1056,'Cadastro-Estoque'!A:J,1,FALSE)),"Produto não cadastrado",VLOOKUP(A1056,'Cadastro-Estoque'!A:J,2,FALSE)))</f>
        <v/>
      </c>
      <c r="H1056" s="141" t="str">
        <f>IF(ISERROR(VLOOKUP(A1056,'Cadastro-Estoque'!A:J,1,FALSE)),"",VLOOKUP(A1056,'Cadastro-Estoque'!A:J,3,FALSE))</f>
        <v/>
      </c>
    </row>
    <row r="1057" spans="5:8">
      <c r="E1057" s="141" t="str">
        <f t="shared" si="16"/>
        <v/>
      </c>
      <c r="F1057" s="141" t="str">
        <f>IF(ISBLANK(A1057),"",IF(ISERROR(VLOOKUP(A1057,'Cadastro-Estoque'!A:J,1,FALSE)),"Produto não cadastrado",VLOOKUP(A1057,'Cadastro-Estoque'!A:J,4,FALSE)))</f>
        <v/>
      </c>
      <c r="G1057" s="141" t="str">
        <f>IF(ISBLANK(A1057),"",IF(ISERROR(VLOOKUP(A1057,'Cadastro-Estoque'!A:J,1,FALSE)),"Produto não cadastrado",VLOOKUP(A1057,'Cadastro-Estoque'!A:J,2,FALSE)))</f>
        <v/>
      </c>
      <c r="H1057" s="141" t="str">
        <f>IF(ISERROR(VLOOKUP(A1057,'Cadastro-Estoque'!A:J,1,FALSE)),"",VLOOKUP(A1057,'Cadastro-Estoque'!A:J,3,FALSE))</f>
        <v/>
      </c>
    </row>
    <row r="1058" spans="5:8">
      <c r="E1058" s="141" t="str">
        <f t="shared" si="16"/>
        <v/>
      </c>
      <c r="F1058" s="141" t="str">
        <f>IF(ISBLANK(A1058),"",IF(ISERROR(VLOOKUP(A1058,'Cadastro-Estoque'!A:J,1,FALSE)),"Produto não cadastrado",VLOOKUP(A1058,'Cadastro-Estoque'!A:J,4,FALSE)))</f>
        <v/>
      </c>
      <c r="G1058" s="141" t="str">
        <f>IF(ISBLANK(A1058),"",IF(ISERROR(VLOOKUP(A1058,'Cadastro-Estoque'!A:J,1,FALSE)),"Produto não cadastrado",VLOOKUP(A1058,'Cadastro-Estoque'!A:J,2,FALSE)))</f>
        <v/>
      </c>
      <c r="H1058" s="141" t="str">
        <f>IF(ISERROR(VLOOKUP(A1058,'Cadastro-Estoque'!A:J,1,FALSE)),"",VLOOKUP(A1058,'Cadastro-Estoque'!A:J,3,FALSE))</f>
        <v/>
      </c>
    </row>
    <row r="1059" spans="5:8">
      <c r="E1059" s="141" t="str">
        <f t="shared" si="16"/>
        <v/>
      </c>
      <c r="F1059" s="141" t="str">
        <f>IF(ISBLANK(A1059),"",IF(ISERROR(VLOOKUP(A1059,'Cadastro-Estoque'!A:J,1,FALSE)),"Produto não cadastrado",VLOOKUP(A1059,'Cadastro-Estoque'!A:J,4,FALSE)))</f>
        <v/>
      </c>
      <c r="G1059" s="141" t="str">
        <f>IF(ISBLANK(A1059),"",IF(ISERROR(VLOOKUP(A1059,'Cadastro-Estoque'!A:J,1,FALSE)),"Produto não cadastrado",VLOOKUP(A1059,'Cadastro-Estoque'!A:J,2,FALSE)))</f>
        <v/>
      </c>
      <c r="H1059" s="141" t="str">
        <f>IF(ISERROR(VLOOKUP(A1059,'Cadastro-Estoque'!A:J,1,FALSE)),"",VLOOKUP(A1059,'Cadastro-Estoque'!A:J,3,FALSE))</f>
        <v/>
      </c>
    </row>
    <row r="1060" spans="5:8">
      <c r="E1060" s="141" t="str">
        <f t="shared" si="16"/>
        <v/>
      </c>
      <c r="F1060" s="141" t="str">
        <f>IF(ISBLANK(A1060),"",IF(ISERROR(VLOOKUP(A1060,'Cadastro-Estoque'!A:J,1,FALSE)),"Produto não cadastrado",VLOOKUP(A1060,'Cadastro-Estoque'!A:J,4,FALSE)))</f>
        <v/>
      </c>
      <c r="G1060" s="141" t="str">
        <f>IF(ISBLANK(A1060),"",IF(ISERROR(VLOOKUP(A1060,'Cadastro-Estoque'!A:J,1,FALSE)),"Produto não cadastrado",VLOOKUP(A1060,'Cadastro-Estoque'!A:J,2,FALSE)))</f>
        <v/>
      </c>
      <c r="H1060" s="141" t="str">
        <f>IF(ISERROR(VLOOKUP(A1060,'Cadastro-Estoque'!A:J,1,FALSE)),"",VLOOKUP(A1060,'Cadastro-Estoque'!A:J,3,FALSE))</f>
        <v/>
      </c>
    </row>
    <row r="1061" spans="5:8">
      <c r="E1061" s="141" t="str">
        <f t="shared" si="16"/>
        <v/>
      </c>
      <c r="F1061" s="141" t="str">
        <f>IF(ISBLANK(A1061),"",IF(ISERROR(VLOOKUP(A1061,'Cadastro-Estoque'!A:J,1,FALSE)),"Produto não cadastrado",VLOOKUP(A1061,'Cadastro-Estoque'!A:J,4,FALSE)))</f>
        <v/>
      </c>
      <c r="G1061" s="141" t="str">
        <f>IF(ISBLANK(A1061),"",IF(ISERROR(VLOOKUP(A1061,'Cadastro-Estoque'!A:J,1,FALSE)),"Produto não cadastrado",VLOOKUP(A1061,'Cadastro-Estoque'!A:J,2,FALSE)))</f>
        <v/>
      </c>
      <c r="H1061" s="141" t="str">
        <f>IF(ISERROR(VLOOKUP(A1061,'Cadastro-Estoque'!A:J,1,FALSE)),"",VLOOKUP(A1061,'Cadastro-Estoque'!A:J,3,FALSE))</f>
        <v/>
      </c>
    </row>
    <row r="1062" spans="5:8">
      <c r="E1062" s="141" t="str">
        <f t="shared" si="16"/>
        <v/>
      </c>
      <c r="F1062" s="141" t="str">
        <f>IF(ISBLANK(A1062),"",IF(ISERROR(VLOOKUP(A1062,'Cadastro-Estoque'!A:J,1,FALSE)),"Produto não cadastrado",VLOOKUP(A1062,'Cadastro-Estoque'!A:J,4,FALSE)))</f>
        <v/>
      </c>
      <c r="G1062" s="141" t="str">
        <f>IF(ISBLANK(A1062),"",IF(ISERROR(VLOOKUP(A1062,'Cadastro-Estoque'!A:J,1,FALSE)),"Produto não cadastrado",VLOOKUP(A1062,'Cadastro-Estoque'!A:J,2,FALSE)))</f>
        <v/>
      </c>
      <c r="H1062" s="141" t="str">
        <f>IF(ISERROR(VLOOKUP(A1062,'Cadastro-Estoque'!A:J,1,FALSE)),"",VLOOKUP(A1062,'Cadastro-Estoque'!A:J,3,FALSE))</f>
        <v/>
      </c>
    </row>
    <row r="1063" spans="5:8">
      <c r="E1063" s="141" t="str">
        <f t="shared" si="16"/>
        <v/>
      </c>
      <c r="F1063" s="141" t="str">
        <f>IF(ISBLANK(A1063),"",IF(ISERROR(VLOOKUP(A1063,'Cadastro-Estoque'!A:J,1,FALSE)),"Produto não cadastrado",VLOOKUP(A1063,'Cadastro-Estoque'!A:J,4,FALSE)))</f>
        <v/>
      </c>
      <c r="G1063" s="141" t="str">
        <f>IF(ISBLANK(A1063),"",IF(ISERROR(VLOOKUP(A1063,'Cadastro-Estoque'!A:J,1,FALSE)),"Produto não cadastrado",VLOOKUP(A1063,'Cadastro-Estoque'!A:J,2,FALSE)))</f>
        <v/>
      </c>
      <c r="H1063" s="141" t="str">
        <f>IF(ISERROR(VLOOKUP(A1063,'Cadastro-Estoque'!A:J,1,FALSE)),"",VLOOKUP(A1063,'Cadastro-Estoque'!A:J,3,FALSE))</f>
        <v/>
      </c>
    </row>
    <row r="1064" spans="5:8">
      <c r="E1064" s="141" t="str">
        <f t="shared" si="16"/>
        <v/>
      </c>
      <c r="F1064" s="141" t="str">
        <f>IF(ISBLANK(A1064),"",IF(ISERROR(VLOOKUP(A1064,'Cadastro-Estoque'!A:J,1,FALSE)),"Produto não cadastrado",VLOOKUP(A1064,'Cadastro-Estoque'!A:J,4,FALSE)))</f>
        <v/>
      </c>
      <c r="G1064" s="141" t="str">
        <f>IF(ISBLANK(A1064),"",IF(ISERROR(VLOOKUP(A1064,'Cadastro-Estoque'!A:J,1,FALSE)),"Produto não cadastrado",VLOOKUP(A1064,'Cadastro-Estoque'!A:J,2,FALSE)))</f>
        <v/>
      </c>
      <c r="H1064" s="141" t="str">
        <f>IF(ISERROR(VLOOKUP(A1064,'Cadastro-Estoque'!A:J,1,FALSE)),"",VLOOKUP(A1064,'Cadastro-Estoque'!A:J,3,FALSE))</f>
        <v/>
      </c>
    </row>
    <row r="1065" spans="5:8">
      <c r="E1065" s="141" t="str">
        <f t="shared" si="16"/>
        <v/>
      </c>
      <c r="F1065" s="141" t="str">
        <f>IF(ISBLANK(A1065),"",IF(ISERROR(VLOOKUP(A1065,'Cadastro-Estoque'!A:J,1,FALSE)),"Produto não cadastrado",VLOOKUP(A1065,'Cadastro-Estoque'!A:J,4,FALSE)))</f>
        <v/>
      </c>
      <c r="G1065" s="141" t="str">
        <f>IF(ISBLANK(A1065),"",IF(ISERROR(VLOOKUP(A1065,'Cadastro-Estoque'!A:J,1,FALSE)),"Produto não cadastrado",VLOOKUP(A1065,'Cadastro-Estoque'!A:J,2,FALSE)))</f>
        <v/>
      </c>
      <c r="H1065" s="141" t="str">
        <f>IF(ISERROR(VLOOKUP(A1065,'Cadastro-Estoque'!A:J,1,FALSE)),"",VLOOKUP(A1065,'Cadastro-Estoque'!A:J,3,FALSE))</f>
        <v/>
      </c>
    </row>
    <row r="1066" spans="5:8">
      <c r="E1066" s="141" t="str">
        <f t="shared" si="16"/>
        <v/>
      </c>
      <c r="F1066" s="141" t="str">
        <f>IF(ISBLANK(A1066),"",IF(ISERROR(VLOOKUP(A1066,'Cadastro-Estoque'!A:J,1,FALSE)),"Produto não cadastrado",VLOOKUP(A1066,'Cadastro-Estoque'!A:J,4,FALSE)))</f>
        <v/>
      </c>
      <c r="G1066" s="141" t="str">
        <f>IF(ISBLANK(A1066),"",IF(ISERROR(VLOOKUP(A1066,'Cadastro-Estoque'!A:J,1,FALSE)),"Produto não cadastrado",VLOOKUP(A1066,'Cadastro-Estoque'!A:J,2,FALSE)))</f>
        <v/>
      </c>
      <c r="H1066" s="141" t="str">
        <f>IF(ISERROR(VLOOKUP(A1066,'Cadastro-Estoque'!A:J,1,FALSE)),"",VLOOKUP(A1066,'Cadastro-Estoque'!A:J,3,FALSE))</f>
        <v/>
      </c>
    </row>
    <row r="1067" spans="5:8">
      <c r="E1067" s="141" t="str">
        <f t="shared" si="16"/>
        <v/>
      </c>
      <c r="F1067" s="141" t="str">
        <f>IF(ISBLANK(A1067),"",IF(ISERROR(VLOOKUP(A1067,'Cadastro-Estoque'!A:J,1,FALSE)),"Produto não cadastrado",VLOOKUP(A1067,'Cadastro-Estoque'!A:J,4,FALSE)))</f>
        <v/>
      </c>
      <c r="G1067" s="141" t="str">
        <f>IF(ISBLANK(A1067),"",IF(ISERROR(VLOOKUP(A1067,'Cadastro-Estoque'!A:J,1,FALSE)),"Produto não cadastrado",VLOOKUP(A1067,'Cadastro-Estoque'!A:J,2,FALSE)))</f>
        <v/>
      </c>
      <c r="H1067" s="141" t="str">
        <f>IF(ISERROR(VLOOKUP(A1067,'Cadastro-Estoque'!A:J,1,FALSE)),"",VLOOKUP(A1067,'Cadastro-Estoque'!A:J,3,FALSE))</f>
        <v/>
      </c>
    </row>
    <row r="1068" spans="5:8">
      <c r="E1068" s="141" t="str">
        <f t="shared" si="16"/>
        <v/>
      </c>
      <c r="F1068" s="141" t="str">
        <f>IF(ISBLANK(A1068),"",IF(ISERROR(VLOOKUP(A1068,'Cadastro-Estoque'!A:J,1,FALSE)),"Produto não cadastrado",VLOOKUP(A1068,'Cadastro-Estoque'!A:J,4,FALSE)))</f>
        <v/>
      </c>
      <c r="G1068" s="141" t="str">
        <f>IF(ISBLANK(A1068),"",IF(ISERROR(VLOOKUP(A1068,'Cadastro-Estoque'!A:J,1,FALSE)),"Produto não cadastrado",VLOOKUP(A1068,'Cadastro-Estoque'!A:J,2,FALSE)))</f>
        <v/>
      </c>
      <c r="H1068" s="141" t="str">
        <f>IF(ISERROR(VLOOKUP(A1068,'Cadastro-Estoque'!A:J,1,FALSE)),"",VLOOKUP(A1068,'Cadastro-Estoque'!A:J,3,FALSE))</f>
        <v/>
      </c>
    </row>
    <row r="1069" spans="5:8">
      <c r="E1069" s="141" t="str">
        <f t="shared" si="16"/>
        <v/>
      </c>
      <c r="F1069" s="141" t="str">
        <f>IF(ISBLANK(A1069),"",IF(ISERROR(VLOOKUP(A1069,'Cadastro-Estoque'!A:J,1,FALSE)),"Produto não cadastrado",VLOOKUP(A1069,'Cadastro-Estoque'!A:J,4,FALSE)))</f>
        <v/>
      </c>
      <c r="G1069" s="141" t="str">
        <f>IF(ISBLANK(A1069),"",IF(ISERROR(VLOOKUP(A1069,'Cadastro-Estoque'!A:J,1,FALSE)),"Produto não cadastrado",VLOOKUP(A1069,'Cadastro-Estoque'!A:J,2,FALSE)))</f>
        <v/>
      </c>
      <c r="H1069" s="141" t="str">
        <f>IF(ISERROR(VLOOKUP(A1069,'Cadastro-Estoque'!A:J,1,FALSE)),"",VLOOKUP(A1069,'Cadastro-Estoque'!A:J,3,FALSE))</f>
        <v/>
      </c>
    </row>
    <row r="1070" spans="5:8">
      <c r="E1070" s="141" t="str">
        <f t="shared" si="16"/>
        <v/>
      </c>
      <c r="F1070" s="141" t="str">
        <f>IF(ISBLANK(A1070),"",IF(ISERROR(VLOOKUP(A1070,'Cadastro-Estoque'!A:J,1,FALSE)),"Produto não cadastrado",VLOOKUP(A1070,'Cadastro-Estoque'!A:J,4,FALSE)))</f>
        <v/>
      </c>
      <c r="G1070" s="141" t="str">
        <f>IF(ISBLANK(A1070),"",IF(ISERROR(VLOOKUP(A1070,'Cadastro-Estoque'!A:J,1,FALSE)),"Produto não cadastrado",VLOOKUP(A1070,'Cadastro-Estoque'!A:J,2,FALSE)))</f>
        <v/>
      </c>
      <c r="H1070" s="141" t="str">
        <f>IF(ISERROR(VLOOKUP(A1070,'Cadastro-Estoque'!A:J,1,FALSE)),"",VLOOKUP(A1070,'Cadastro-Estoque'!A:J,3,FALSE))</f>
        <v/>
      </c>
    </row>
    <row r="1071" spans="5:8">
      <c r="E1071" s="141" t="str">
        <f t="shared" si="16"/>
        <v/>
      </c>
      <c r="F1071" s="141" t="str">
        <f>IF(ISBLANK(A1071),"",IF(ISERROR(VLOOKUP(A1071,'Cadastro-Estoque'!A:J,1,FALSE)),"Produto não cadastrado",VLOOKUP(A1071,'Cadastro-Estoque'!A:J,4,FALSE)))</f>
        <v/>
      </c>
      <c r="G1071" s="141" t="str">
        <f>IF(ISBLANK(A1071),"",IF(ISERROR(VLOOKUP(A1071,'Cadastro-Estoque'!A:J,1,FALSE)),"Produto não cadastrado",VLOOKUP(A1071,'Cadastro-Estoque'!A:J,2,FALSE)))</f>
        <v/>
      </c>
      <c r="H1071" s="141" t="str">
        <f>IF(ISERROR(VLOOKUP(A1071,'Cadastro-Estoque'!A:J,1,FALSE)),"",VLOOKUP(A1071,'Cadastro-Estoque'!A:J,3,FALSE))</f>
        <v/>
      </c>
    </row>
    <row r="1072" spans="5:8">
      <c r="E1072" s="141" t="str">
        <f t="shared" si="16"/>
        <v/>
      </c>
      <c r="F1072" s="141" t="str">
        <f>IF(ISBLANK(A1072),"",IF(ISERROR(VLOOKUP(A1072,'Cadastro-Estoque'!A:J,1,FALSE)),"Produto não cadastrado",VLOOKUP(A1072,'Cadastro-Estoque'!A:J,4,FALSE)))</f>
        <v/>
      </c>
      <c r="G1072" s="141" t="str">
        <f>IF(ISBLANK(A1072),"",IF(ISERROR(VLOOKUP(A1072,'Cadastro-Estoque'!A:J,1,FALSE)),"Produto não cadastrado",VLOOKUP(A1072,'Cadastro-Estoque'!A:J,2,FALSE)))</f>
        <v/>
      </c>
      <c r="H1072" s="141" t="str">
        <f>IF(ISERROR(VLOOKUP(A1072,'Cadastro-Estoque'!A:J,1,FALSE)),"",VLOOKUP(A1072,'Cadastro-Estoque'!A:J,3,FALSE))</f>
        <v/>
      </c>
    </row>
    <row r="1073" spans="5:8">
      <c r="E1073" s="141" t="str">
        <f t="shared" si="16"/>
        <v/>
      </c>
      <c r="F1073" s="141" t="str">
        <f>IF(ISBLANK(A1073),"",IF(ISERROR(VLOOKUP(A1073,'Cadastro-Estoque'!A:J,1,FALSE)),"Produto não cadastrado",VLOOKUP(A1073,'Cadastro-Estoque'!A:J,4,FALSE)))</f>
        <v/>
      </c>
      <c r="G1073" s="141" t="str">
        <f>IF(ISBLANK(A1073),"",IF(ISERROR(VLOOKUP(A1073,'Cadastro-Estoque'!A:J,1,FALSE)),"Produto não cadastrado",VLOOKUP(A1073,'Cadastro-Estoque'!A:J,2,FALSE)))</f>
        <v/>
      </c>
      <c r="H1073" s="141" t="str">
        <f>IF(ISERROR(VLOOKUP(A1073,'Cadastro-Estoque'!A:J,1,FALSE)),"",VLOOKUP(A1073,'Cadastro-Estoque'!A:J,3,FALSE))</f>
        <v/>
      </c>
    </row>
    <row r="1074" spans="5:8">
      <c r="E1074" s="141" t="str">
        <f t="shared" si="16"/>
        <v/>
      </c>
      <c r="F1074" s="141" t="str">
        <f>IF(ISBLANK(A1074),"",IF(ISERROR(VLOOKUP(A1074,'Cadastro-Estoque'!A:J,1,FALSE)),"Produto não cadastrado",VLOOKUP(A1074,'Cadastro-Estoque'!A:J,4,FALSE)))</f>
        <v/>
      </c>
      <c r="G1074" s="141" t="str">
        <f>IF(ISBLANK(A1074),"",IF(ISERROR(VLOOKUP(A1074,'Cadastro-Estoque'!A:J,1,FALSE)),"Produto não cadastrado",VLOOKUP(A1074,'Cadastro-Estoque'!A:J,2,FALSE)))</f>
        <v/>
      </c>
      <c r="H1074" s="141" t="str">
        <f>IF(ISERROR(VLOOKUP(A1074,'Cadastro-Estoque'!A:J,1,FALSE)),"",VLOOKUP(A1074,'Cadastro-Estoque'!A:J,3,FALSE))</f>
        <v/>
      </c>
    </row>
    <row r="1075" spans="5:8">
      <c r="E1075" s="141" t="str">
        <f t="shared" si="16"/>
        <v/>
      </c>
      <c r="F1075" s="141" t="str">
        <f>IF(ISBLANK(A1075),"",IF(ISERROR(VLOOKUP(A1075,'Cadastro-Estoque'!A:J,1,FALSE)),"Produto não cadastrado",VLOOKUP(A1075,'Cadastro-Estoque'!A:J,4,FALSE)))</f>
        <v/>
      </c>
      <c r="G1075" s="141" t="str">
        <f>IF(ISBLANK(A1075),"",IF(ISERROR(VLOOKUP(A1075,'Cadastro-Estoque'!A:J,1,FALSE)),"Produto não cadastrado",VLOOKUP(A1075,'Cadastro-Estoque'!A:J,2,FALSE)))</f>
        <v/>
      </c>
      <c r="H1075" s="141" t="str">
        <f>IF(ISERROR(VLOOKUP(A1075,'Cadastro-Estoque'!A:J,1,FALSE)),"",VLOOKUP(A1075,'Cadastro-Estoque'!A:J,3,FALSE))</f>
        <v/>
      </c>
    </row>
    <row r="1076" spans="5:8">
      <c r="E1076" s="141" t="str">
        <f t="shared" si="16"/>
        <v/>
      </c>
      <c r="F1076" s="141" t="str">
        <f>IF(ISBLANK(A1076),"",IF(ISERROR(VLOOKUP(A1076,'Cadastro-Estoque'!A:J,1,FALSE)),"Produto não cadastrado",VLOOKUP(A1076,'Cadastro-Estoque'!A:J,4,FALSE)))</f>
        <v/>
      </c>
      <c r="G1076" s="141" t="str">
        <f>IF(ISBLANK(A1076),"",IF(ISERROR(VLOOKUP(A1076,'Cadastro-Estoque'!A:J,1,FALSE)),"Produto não cadastrado",VLOOKUP(A1076,'Cadastro-Estoque'!A:J,2,FALSE)))</f>
        <v/>
      </c>
      <c r="H1076" s="141" t="str">
        <f>IF(ISERROR(VLOOKUP(A1076,'Cadastro-Estoque'!A:J,1,FALSE)),"",VLOOKUP(A1076,'Cadastro-Estoque'!A:J,3,FALSE))</f>
        <v/>
      </c>
    </row>
    <row r="1077" spans="5:8">
      <c r="E1077" s="141" t="str">
        <f t="shared" si="16"/>
        <v/>
      </c>
      <c r="F1077" s="141" t="str">
        <f>IF(ISBLANK(A1077),"",IF(ISERROR(VLOOKUP(A1077,'Cadastro-Estoque'!A:J,1,FALSE)),"Produto não cadastrado",VLOOKUP(A1077,'Cadastro-Estoque'!A:J,4,FALSE)))</f>
        <v/>
      </c>
      <c r="G1077" s="141" t="str">
        <f>IF(ISBLANK(A1077),"",IF(ISERROR(VLOOKUP(A1077,'Cadastro-Estoque'!A:J,1,FALSE)),"Produto não cadastrado",VLOOKUP(A1077,'Cadastro-Estoque'!A:J,2,FALSE)))</f>
        <v/>
      </c>
      <c r="H1077" s="141" t="str">
        <f>IF(ISERROR(VLOOKUP(A1077,'Cadastro-Estoque'!A:J,1,FALSE)),"",VLOOKUP(A1077,'Cadastro-Estoque'!A:J,3,FALSE))</f>
        <v/>
      </c>
    </row>
    <row r="1078" spans="5:8">
      <c r="E1078" s="141" t="str">
        <f t="shared" si="16"/>
        <v/>
      </c>
      <c r="F1078" s="141" t="str">
        <f>IF(ISBLANK(A1078),"",IF(ISERROR(VLOOKUP(A1078,'Cadastro-Estoque'!A:J,1,FALSE)),"Produto não cadastrado",VLOOKUP(A1078,'Cadastro-Estoque'!A:J,4,FALSE)))</f>
        <v/>
      </c>
      <c r="G1078" s="141" t="str">
        <f>IF(ISBLANK(A1078),"",IF(ISERROR(VLOOKUP(A1078,'Cadastro-Estoque'!A:J,1,FALSE)),"Produto não cadastrado",VLOOKUP(A1078,'Cadastro-Estoque'!A:J,2,FALSE)))</f>
        <v/>
      </c>
      <c r="H1078" s="141" t="str">
        <f>IF(ISERROR(VLOOKUP(A1078,'Cadastro-Estoque'!A:J,1,FALSE)),"",VLOOKUP(A1078,'Cadastro-Estoque'!A:J,3,FALSE))</f>
        <v/>
      </c>
    </row>
    <row r="1079" spans="5:8">
      <c r="E1079" s="141" t="str">
        <f t="shared" si="16"/>
        <v/>
      </c>
      <c r="F1079" s="141" t="str">
        <f>IF(ISBLANK(A1079),"",IF(ISERROR(VLOOKUP(A1079,'Cadastro-Estoque'!A:J,1,FALSE)),"Produto não cadastrado",VLOOKUP(A1079,'Cadastro-Estoque'!A:J,4,FALSE)))</f>
        <v/>
      </c>
      <c r="G1079" s="141" t="str">
        <f>IF(ISBLANK(A1079),"",IF(ISERROR(VLOOKUP(A1079,'Cadastro-Estoque'!A:J,1,FALSE)),"Produto não cadastrado",VLOOKUP(A1079,'Cadastro-Estoque'!A:J,2,FALSE)))</f>
        <v/>
      </c>
      <c r="H1079" s="141" t="str">
        <f>IF(ISERROR(VLOOKUP(A1079,'Cadastro-Estoque'!A:J,1,FALSE)),"",VLOOKUP(A1079,'Cadastro-Estoque'!A:J,3,FALSE))</f>
        <v/>
      </c>
    </row>
    <row r="1080" spans="5:8">
      <c r="E1080" s="141" t="str">
        <f t="shared" si="16"/>
        <v/>
      </c>
      <c r="F1080" s="141" t="str">
        <f>IF(ISBLANK(A1080),"",IF(ISERROR(VLOOKUP(A1080,'Cadastro-Estoque'!A:J,1,FALSE)),"Produto não cadastrado",VLOOKUP(A1080,'Cadastro-Estoque'!A:J,4,FALSE)))</f>
        <v/>
      </c>
      <c r="G1080" s="141" t="str">
        <f>IF(ISBLANK(A1080),"",IF(ISERROR(VLOOKUP(A1080,'Cadastro-Estoque'!A:J,1,FALSE)),"Produto não cadastrado",VLOOKUP(A1080,'Cadastro-Estoque'!A:J,2,FALSE)))</f>
        <v/>
      </c>
      <c r="H1080" s="141" t="str">
        <f>IF(ISERROR(VLOOKUP(A1080,'Cadastro-Estoque'!A:J,1,FALSE)),"",VLOOKUP(A1080,'Cadastro-Estoque'!A:J,3,FALSE))</f>
        <v/>
      </c>
    </row>
    <row r="1081" spans="5:8">
      <c r="E1081" s="141" t="str">
        <f t="shared" si="16"/>
        <v/>
      </c>
      <c r="F1081" s="141" t="str">
        <f>IF(ISBLANK(A1081),"",IF(ISERROR(VLOOKUP(A1081,'Cadastro-Estoque'!A:J,1,FALSE)),"Produto não cadastrado",VLOOKUP(A1081,'Cadastro-Estoque'!A:J,4,FALSE)))</f>
        <v/>
      </c>
      <c r="G1081" s="141" t="str">
        <f>IF(ISBLANK(A1081),"",IF(ISERROR(VLOOKUP(A1081,'Cadastro-Estoque'!A:J,1,FALSE)),"Produto não cadastrado",VLOOKUP(A1081,'Cadastro-Estoque'!A:J,2,FALSE)))</f>
        <v/>
      </c>
      <c r="H1081" s="141" t="str">
        <f>IF(ISERROR(VLOOKUP(A1081,'Cadastro-Estoque'!A:J,1,FALSE)),"",VLOOKUP(A1081,'Cadastro-Estoque'!A:J,3,FALSE))</f>
        <v/>
      </c>
    </row>
    <row r="1082" spans="5:8">
      <c r="E1082" s="141" t="str">
        <f t="shared" si="16"/>
        <v/>
      </c>
      <c r="F1082" s="141" t="str">
        <f>IF(ISBLANK(A1082),"",IF(ISERROR(VLOOKUP(A1082,'Cadastro-Estoque'!A:J,1,FALSE)),"Produto não cadastrado",VLOOKUP(A1082,'Cadastro-Estoque'!A:J,4,FALSE)))</f>
        <v/>
      </c>
      <c r="G1082" s="141" t="str">
        <f>IF(ISBLANK(A1082),"",IF(ISERROR(VLOOKUP(A1082,'Cadastro-Estoque'!A:J,1,FALSE)),"Produto não cadastrado",VLOOKUP(A1082,'Cadastro-Estoque'!A:J,2,FALSE)))</f>
        <v/>
      </c>
      <c r="H1082" s="141" t="str">
        <f>IF(ISERROR(VLOOKUP(A1082,'Cadastro-Estoque'!A:J,1,FALSE)),"",VLOOKUP(A1082,'Cadastro-Estoque'!A:J,3,FALSE))</f>
        <v/>
      </c>
    </row>
    <row r="1083" spans="5:8">
      <c r="E1083" s="141" t="str">
        <f t="shared" si="16"/>
        <v/>
      </c>
      <c r="F1083" s="141" t="str">
        <f>IF(ISBLANK(A1083),"",IF(ISERROR(VLOOKUP(A1083,'Cadastro-Estoque'!A:J,1,FALSE)),"Produto não cadastrado",VLOOKUP(A1083,'Cadastro-Estoque'!A:J,4,FALSE)))</f>
        <v/>
      </c>
      <c r="G1083" s="141" t="str">
        <f>IF(ISBLANK(A1083),"",IF(ISERROR(VLOOKUP(A1083,'Cadastro-Estoque'!A:J,1,FALSE)),"Produto não cadastrado",VLOOKUP(A1083,'Cadastro-Estoque'!A:J,2,FALSE)))</f>
        <v/>
      </c>
      <c r="H1083" s="141" t="str">
        <f>IF(ISERROR(VLOOKUP(A1083,'Cadastro-Estoque'!A:J,1,FALSE)),"",VLOOKUP(A1083,'Cadastro-Estoque'!A:J,3,FALSE))</f>
        <v/>
      </c>
    </row>
    <row r="1084" spans="5:8">
      <c r="E1084" s="141" t="str">
        <f t="shared" si="16"/>
        <v/>
      </c>
      <c r="F1084" s="141" t="str">
        <f>IF(ISBLANK(A1084),"",IF(ISERROR(VLOOKUP(A1084,'Cadastro-Estoque'!A:J,1,FALSE)),"Produto não cadastrado",VLOOKUP(A1084,'Cadastro-Estoque'!A:J,4,FALSE)))</f>
        <v/>
      </c>
      <c r="G1084" s="141" t="str">
        <f>IF(ISBLANK(A1084),"",IF(ISERROR(VLOOKUP(A1084,'Cadastro-Estoque'!A:J,1,FALSE)),"Produto não cadastrado",VLOOKUP(A1084,'Cadastro-Estoque'!A:J,2,FALSE)))</f>
        <v/>
      </c>
      <c r="H1084" s="141" t="str">
        <f>IF(ISERROR(VLOOKUP(A1084,'Cadastro-Estoque'!A:J,1,FALSE)),"",VLOOKUP(A1084,'Cadastro-Estoque'!A:J,3,FALSE))</f>
        <v/>
      </c>
    </row>
    <row r="1085" spans="5:8">
      <c r="E1085" s="141" t="str">
        <f t="shared" si="16"/>
        <v/>
      </c>
      <c r="F1085" s="141" t="str">
        <f>IF(ISBLANK(A1085),"",IF(ISERROR(VLOOKUP(A1085,'Cadastro-Estoque'!A:J,1,FALSE)),"Produto não cadastrado",VLOOKUP(A1085,'Cadastro-Estoque'!A:J,4,FALSE)))</f>
        <v/>
      </c>
      <c r="G1085" s="141" t="str">
        <f>IF(ISBLANK(A1085),"",IF(ISERROR(VLOOKUP(A1085,'Cadastro-Estoque'!A:J,1,FALSE)),"Produto não cadastrado",VLOOKUP(A1085,'Cadastro-Estoque'!A:J,2,FALSE)))</f>
        <v/>
      </c>
      <c r="H1085" s="141" t="str">
        <f>IF(ISERROR(VLOOKUP(A1085,'Cadastro-Estoque'!A:J,1,FALSE)),"",VLOOKUP(A1085,'Cadastro-Estoque'!A:J,3,FALSE))</f>
        <v/>
      </c>
    </row>
    <row r="1086" spans="5:8">
      <c r="E1086" s="141" t="str">
        <f t="shared" si="16"/>
        <v/>
      </c>
      <c r="F1086" s="141" t="str">
        <f>IF(ISBLANK(A1086),"",IF(ISERROR(VLOOKUP(A1086,'Cadastro-Estoque'!A:J,1,FALSE)),"Produto não cadastrado",VLOOKUP(A1086,'Cadastro-Estoque'!A:J,4,FALSE)))</f>
        <v/>
      </c>
      <c r="G1086" s="141" t="str">
        <f>IF(ISBLANK(A1086),"",IF(ISERROR(VLOOKUP(A1086,'Cadastro-Estoque'!A:J,1,FALSE)),"Produto não cadastrado",VLOOKUP(A1086,'Cadastro-Estoque'!A:J,2,FALSE)))</f>
        <v/>
      </c>
      <c r="H1086" s="141" t="str">
        <f>IF(ISERROR(VLOOKUP(A1086,'Cadastro-Estoque'!A:J,1,FALSE)),"",VLOOKUP(A1086,'Cadastro-Estoque'!A:J,3,FALSE))</f>
        <v/>
      </c>
    </row>
    <row r="1087" spans="5:8">
      <c r="E1087" s="141" t="str">
        <f t="shared" si="16"/>
        <v/>
      </c>
      <c r="F1087" s="141" t="str">
        <f>IF(ISBLANK(A1087),"",IF(ISERROR(VLOOKUP(A1087,'Cadastro-Estoque'!A:J,1,FALSE)),"Produto não cadastrado",VLOOKUP(A1087,'Cadastro-Estoque'!A:J,4,FALSE)))</f>
        <v/>
      </c>
      <c r="G1087" s="141" t="str">
        <f>IF(ISBLANK(A1087),"",IF(ISERROR(VLOOKUP(A1087,'Cadastro-Estoque'!A:J,1,FALSE)),"Produto não cadastrado",VLOOKUP(A1087,'Cadastro-Estoque'!A:J,2,FALSE)))</f>
        <v/>
      </c>
      <c r="H1087" s="141" t="str">
        <f>IF(ISERROR(VLOOKUP(A1087,'Cadastro-Estoque'!A:J,1,FALSE)),"",VLOOKUP(A1087,'Cadastro-Estoque'!A:J,3,FALSE))</f>
        <v/>
      </c>
    </row>
    <row r="1088" spans="5:8">
      <c r="E1088" s="141" t="str">
        <f t="shared" si="16"/>
        <v/>
      </c>
      <c r="F1088" s="141" t="str">
        <f>IF(ISBLANK(A1088),"",IF(ISERROR(VLOOKUP(A1088,'Cadastro-Estoque'!A:J,1,FALSE)),"Produto não cadastrado",VLOOKUP(A1088,'Cadastro-Estoque'!A:J,4,FALSE)))</f>
        <v/>
      </c>
      <c r="G1088" s="141" t="str">
        <f>IF(ISBLANK(A1088),"",IF(ISERROR(VLOOKUP(A1088,'Cadastro-Estoque'!A:J,1,FALSE)),"Produto não cadastrado",VLOOKUP(A1088,'Cadastro-Estoque'!A:J,2,FALSE)))</f>
        <v/>
      </c>
      <c r="H1088" s="141" t="str">
        <f>IF(ISERROR(VLOOKUP(A1088,'Cadastro-Estoque'!A:J,1,FALSE)),"",VLOOKUP(A1088,'Cadastro-Estoque'!A:J,3,FALSE))</f>
        <v/>
      </c>
    </row>
    <row r="1089" spans="5:8">
      <c r="E1089" s="141" t="str">
        <f t="shared" si="16"/>
        <v/>
      </c>
      <c r="F1089" s="141" t="str">
        <f>IF(ISBLANK(A1089),"",IF(ISERROR(VLOOKUP(A1089,'Cadastro-Estoque'!A:J,1,FALSE)),"Produto não cadastrado",VLOOKUP(A1089,'Cadastro-Estoque'!A:J,4,FALSE)))</f>
        <v/>
      </c>
      <c r="G1089" s="141" t="str">
        <f>IF(ISBLANK(A1089),"",IF(ISERROR(VLOOKUP(A1089,'Cadastro-Estoque'!A:J,1,FALSE)),"Produto não cadastrado",VLOOKUP(A1089,'Cadastro-Estoque'!A:J,2,FALSE)))</f>
        <v/>
      </c>
      <c r="H1089" s="141" t="str">
        <f>IF(ISERROR(VLOOKUP(A1089,'Cadastro-Estoque'!A:J,1,FALSE)),"",VLOOKUP(A1089,'Cadastro-Estoque'!A:J,3,FALSE))</f>
        <v/>
      </c>
    </row>
    <row r="1090" spans="5:8">
      <c r="E1090" s="141" t="str">
        <f t="shared" si="16"/>
        <v/>
      </c>
      <c r="F1090" s="141" t="str">
        <f>IF(ISBLANK(A1090),"",IF(ISERROR(VLOOKUP(A1090,'Cadastro-Estoque'!A:J,1,FALSE)),"Produto não cadastrado",VLOOKUP(A1090,'Cadastro-Estoque'!A:J,4,FALSE)))</f>
        <v/>
      </c>
      <c r="G1090" s="141" t="str">
        <f>IF(ISBLANK(A1090),"",IF(ISERROR(VLOOKUP(A1090,'Cadastro-Estoque'!A:J,1,FALSE)),"Produto não cadastrado",VLOOKUP(A1090,'Cadastro-Estoque'!A:J,2,FALSE)))</f>
        <v/>
      </c>
      <c r="H1090" s="141" t="str">
        <f>IF(ISERROR(VLOOKUP(A1090,'Cadastro-Estoque'!A:J,1,FALSE)),"",VLOOKUP(A1090,'Cadastro-Estoque'!A:J,3,FALSE))</f>
        <v/>
      </c>
    </row>
    <row r="1091" spans="5:8">
      <c r="E1091" s="141" t="str">
        <f t="shared" si="16"/>
        <v/>
      </c>
      <c r="F1091" s="141" t="str">
        <f>IF(ISBLANK(A1091),"",IF(ISERROR(VLOOKUP(A1091,'Cadastro-Estoque'!A:J,1,FALSE)),"Produto não cadastrado",VLOOKUP(A1091,'Cadastro-Estoque'!A:J,4,FALSE)))</f>
        <v/>
      </c>
      <c r="G1091" s="141" t="str">
        <f>IF(ISBLANK(A1091),"",IF(ISERROR(VLOOKUP(A1091,'Cadastro-Estoque'!A:J,1,FALSE)),"Produto não cadastrado",VLOOKUP(A1091,'Cadastro-Estoque'!A:J,2,FALSE)))</f>
        <v/>
      </c>
      <c r="H1091" s="141" t="str">
        <f>IF(ISERROR(VLOOKUP(A1091,'Cadastro-Estoque'!A:J,1,FALSE)),"",VLOOKUP(A1091,'Cadastro-Estoque'!A:J,3,FALSE))</f>
        <v/>
      </c>
    </row>
    <row r="1092" spans="5:8">
      <c r="E1092" s="141" t="str">
        <f t="shared" ref="E1092:E1155" si="17">IF(ISBLANK(A1092),"",C1092*D1092)</f>
        <v/>
      </c>
      <c r="F1092" s="141" t="str">
        <f>IF(ISBLANK(A1092),"",IF(ISERROR(VLOOKUP(A1092,'Cadastro-Estoque'!A:J,1,FALSE)),"Produto não cadastrado",VLOOKUP(A1092,'Cadastro-Estoque'!A:J,4,FALSE)))</f>
        <v/>
      </c>
      <c r="G1092" s="141" t="str">
        <f>IF(ISBLANK(A1092),"",IF(ISERROR(VLOOKUP(A1092,'Cadastro-Estoque'!A:J,1,FALSE)),"Produto não cadastrado",VLOOKUP(A1092,'Cadastro-Estoque'!A:J,2,FALSE)))</f>
        <v/>
      </c>
      <c r="H1092" s="141" t="str">
        <f>IF(ISERROR(VLOOKUP(A1092,'Cadastro-Estoque'!A:J,1,FALSE)),"",VLOOKUP(A1092,'Cadastro-Estoque'!A:J,3,FALSE))</f>
        <v/>
      </c>
    </row>
    <row r="1093" spans="5:8">
      <c r="E1093" s="141" t="str">
        <f t="shared" si="17"/>
        <v/>
      </c>
      <c r="F1093" s="141" t="str">
        <f>IF(ISBLANK(A1093),"",IF(ISERROR(VLOOKUP(A1093,'Cadastro-Estoque'!A:J,1,FALSE)),"Produto não cadastrado",VLOOKUP(A1093,'Cadastro-Estoque'!A:J,4,FALSE)))</f>
        <v/>
      </c>
      <c r="G1093" s="141" t="str">
        <f>IF(ISBLANK(A1093),"",IF(ISERROR(VLOOKUP(A1093,'Cadastro-Estoque'!A:J,1,FALSE)),"Produto não cadastrado",VLOOKUP(A1093,'Cadastro-Estoque'!A:J,2,FALSE)))</f>
        <v/>
      </c>
      <c r="H1093" s="141" t="str">
        <f>IF(ISERROR(VLOOKUP(A1093,'Cadastro-Estoque'!A:J,1,FALSE)),"",VLOOKUP(A1093,'Cadastro-Estoque'!A:J,3,FALSE))</f>
        <v/>
      </c>
    </row>
    <row r="1094" spans="5:8">
      <c r="E1094" s="141" t="str">
        <f t="shared" si="17"/>
        <v/>
      </c>
      <c r="F1094" s="141" t="str">
        <f>IF(ISBLANK(A1094),"",IF(ISERROR(VLOOKUP(A1094,'Cadastro-Estoque'!A:J,1,FALSE)),"Produto não cadastrado",VLOOKUP(A1094,'Cadastro-Estoque'!A:J,4,FALSE)))</f>
        <v/>
      </c>
      <c r="G1094" s="141" t="str">
        <f>IF(ISBLANK(A1094),"",IF(ISERROR(VLOOKUP(A1094,'Cadastro-Estoque'!A:J,1,FALSE)),"Produto não cadastrado",VLOOKUP(A1094,'Cadastro-Estoque'!A:J,2,FALSE)))</f>
        <v/>
      </c>
      <c r="H1094" s="141" t="str">
        <f>IF(ISERROR(VLOOKUP(A1094,'Cadastro-Estoque'!A:J,1,FALSE)),"",VLOOKUP(A1094,'Cadastro-Estoque'!A:J,3,FALSE))</f>
        <v/>
      </c>
    </row>
    <row r="1095" spans="5:8">
      <c r="E1095" s="141" t="str">
        <f t="shared" si="17"/>
        <v/>
      </c>
      <c r="F1095" s="141" t="str">
        <f>IF(ISBLANK(A1095),"",IF(ISERROR(VLOOKUP(A1095,'Cadastro-Estoque'!A:J,1,FALSE)),"Produto não cadastrado",VLOOKUP(A1095,'Cadastro-Estoque'!A:J,4,FALSE)))</f>
        <v/>
      </c>
      <c r="G1095" s="141" t="str">
        <f>IF(ISBLANK(A1095),"",IF(ISERROR(VLOOKUP(A1095,'Cadastro-Estoque'!A:J,1,FALSE)),"Produto não cadastrado",VLOOKUP(A1095,'Cadastro-Estoque'!A:J,2,FALSE)))</f>
        <v/>
      </c>
      <c r="H1095" s="141" t="str">
        <f>IF(ISERROR(VLOOKUP(A1095,'Cadastro-Estoque'!A:J,1,FALSE)),"",VLOOKUP(A1095,'Cadastro-Estoque'!A:J,3,FALSE))</f>
        <v/>
      </c>
    </row>
    <row r="1096" spans="5:8">
      <c r="E1096" s="141" t="str">
        <f t="shared" si="17"/>
        <v/>
      </c>
      <c r="F1096" s="141" t="str">
        <f>IF(ISBLANK(A1096),"",IF(ISERROR(VLOOKUP(A1096,'Cadastro-Estoque'!A:J,1,FALSE)),"Produto não cadastrado",VLOOKUP(A1096,'Cadastro-Estoque'!A:J,4,FALSE)))</f>
        <v/>
      </c>
      <c r="G1096" s="141" t="str">
        <f>IF(ISBLANK(A1096),"",IF(ISERROR(VLOOKUP(A1096,'Cadastro-Estoque'!A:J,1,FALSE)),"Produto não cadastrado",VLOOKUP(A1096,'Cadastro-Estoque'!A:J,2,FALSE)))</f>
        <v/>
      </c>
      <c r="H1096" s="141" t="str">
        <f>IF(ISERROR(VLOOKUP(A1096,'Cadastro-Estoque'!A:J,1,FALSE)),"",VLOOKUP(A1096,'Cadastro-Estoque'!A:J,3,FALSE))</f>
        <v/>
      </c>
    </row>
    <row r="1097" spans="5:8">
      <c r="E1097" s="141" t="str">
        <f t="shared" si="17"/>
        <v/>
      </c>
      <c r="F1097" s="141" t="str">
        <f>IF(ISBLANK(A1097),"",IF(ISERROR(VLOOKUP(A1097,'Cadastro-Estoque'!A:J,1,FALSE)),"Produto não cadastrado",VLOOKUP(A1097,'Cadastro-Estoque'!A:J,4,FALSE)))</f>
        <v/>
      </c>
      <c r="G1097" s="141" t="str">
        <f>IF(ISBLANK(A1097),"",IF(ISERROR(VLOOKUP(A1097,'Cadastro-Estoque'!A:J,1,FALSE)),"Produto não cadastrado",VLOOKUP(A1097,'Cadastro-Estoque'!A:J,2,FALSE)))</f>
        <v/>
      </c>
      <c r="H1097" s="141" t="str">
        <f>IF(ISERROR(VLOOKUP(A1097,'Cadastro-Estoque'!A:J,1,FALSE)),"",VLOOKUP(A1097,'Cadastro-Estoque'!A:J,3,FALSE))</f>
        <v/>
      </c>
    </row>
    <row r="1098" spans="5:8">
      <c r="E1098" s="141" t="str">
        <f t="shared" si="17"/>
        <v/>
      </c>
      <c r="F1098" s="141" t="str">
        <f>IF(ISBLANK(A1098),"",IF(ISERROR(VLOOKUP(A1098,'Cadastro-Estoque'!A:J,1,FALSE)),"Produto não cadastrado",VLOOKUP(A1098,'Cadastro-Estoque'!A:J,4,FALSE)))</f>
        <v/>
      </c>
      <c r="G1098" s="141" t="str">
        <f>IF(ISBLANK(A1098),"",IF(ISERROR(VLOOKUP(A1098,'Cadastro-Estoque'!A:J,1,FALSE)),"Produto não cadastrado",VLOOKUP(A1098,'Cadastro-Estoque'!A:J,2,FALSE)))</f>
        <v/>
      </c>
      <c r="H1098" s="141" t="str">
        <f>IF(ISERROR(VLOOKUP(A1098,'Cadastro-Estoque'!A:J,1,FALSE)),"",VLOOKUP(A1098,'Cadastro-Estoque'!A:J,3,FALSE))</f>
        <v/>
      </c>
    </row>
    <row r="1099" spans="5:8">
      <c r="E1099" s="141" t="str">
        <f t="shared" si="17"/>
        <v/>
      </c>
      <c r="F1099" s="141" t="str">
        <f>IF(ISBLANK(A1099),"",IF(ISERROR(VLOOKUP(A1099,'Cadastro-Estoque'!A:J,1,FALSE)),"Produto não cadastrado",VLOOKUP(A1099,'Cadastro-Estoque'!A:J,4,FALSE)))</f>
        <v/>
      </c>
      <c r="G1099" s="141" t="str">
        <f>IF(ISBLANK(A1099),"",IF(ISERROR(VLOOKUP(A1099,'Cadastro-Estoque'!A:J,1,FALSE)),"Produto não cadastrado",VLOOKUP(A1099,'Cadastro-Estoque'!A:J,2,FALSE)))</f>
        <v/>
      </c>
      <c r="H1099" s="141" t="str">
        <f>IF(ISERROR(VLOOKUP(A1099,'Cadastro-Estoque'!A:J,1,FALSE)),"",VLOOKUP(A1099,'Cadastro-Estoque'!A:J,3,FALSE))</f>
        <v/>
      </c>
    </row>
    <row r="1100" spans="5:8">
      <c r="E1100" s="141" t="str">
        <f t="shared" si="17"/>
        <v/>
      </c>
      <c r="F1100" s="141" t="str">
        <f>IF(ISBLANK(A1100),"",IF(ISERROR(VLOOKUP(A1100,'Cadastro-Estoque'!A:J,1,FALSE)),"Produto não cadastrado",VLOOKUP(A1100,'Cadastro-Estoque'!A:J,4,FALSE)))</f>
        <v/>
      </c>
      <c r="G1100" s="141" t="str">
        <f>IF(ISBLANK(A1100),"",IF(ISERROR(VLOOKUP(A1100,'Cadastro-Estoque'!A:J,1,FALSE)),"Produto não cadastrado",VLOOKUP(A1100,'Cadastro-Estoque'!A:J,2,FALSE)))</f>
        <v/>
      </c>
      <c r="H1100" s="141" t="str">
        <f>IF(ISERROR(VLOOKUP(A1100,'Cadastro-Estoque'!A:J,1,FALSE)),"",VLOOKUP(A1100,'Cadastro-Estoque'!A:J,3,FALSE))</f>
        <v/>
      </c>
    </row>
    <row r="1101" spans="5:8">
      <c r="E1101" s="141" t="str">
        <f t="shared" si="17"/>
        <v/>
      </c>
      <c r="F1101" s="141" t="str">
        <f>IF(ISBLANK(A1101),"",IF(ISERROR(VLOOKUP(A1101,'Cadastro-Estoque'!A:J,1,FALSE)),"Produto não cadastrado",VLOOKUP(A1101,'Cadastro-Estoque'!A:J,4,FALSE)))</f>
        <v/>
      </c>
      <c r="G1101" s="141" t="str">
        <f>IF(ISBLANK(A1101),"",IF(ISERROR(VLOOKUP(A1101,'Cadastro-Estoque'!A:J,1,FALSE)),"Produto não cadastrado",VLOOKUP(A1101,'Cadastro-Estoque'!A:J,2,FALSE)))</f>
        <v/>
      </c>
      <c r="H1101" s="141" t="str">
        <f>IF(ISERROR(VLOOKUP(A1101,'Cadastro-Estoque'!A:J,1,FALSE)),"",VLOOKUP(A1101,'Cadastro-Estoque'!A:J,3,FALSE))</f>
        <v/>
      </c>
    </row>
    <row r="1102" spans="5:8">
      <c r="E1102" s="141" t="str">
        <f t="shared" si="17"/>
        <v/>
      </c>
      <c r="F1102" s="141" t="str">
        <f>IF(ISBLANK(A1102),"",IF(ISERROR(VLOOKUP(A1102,'Cadastro-Estoque'!A:J,1,FALSE)),"Produto não cadastrado",VLOOKUP(A1102,'Cadastro-Estoque'!A:J,4,FALSE)))</f>
        <v/>
      </c>
      <c r="G1102" s="141" t="str">
        <f>IF(ISBLANK(A1102),"",IF(ISERROR(VLOOKUP(A1102,'Cadastro-Estoque'!A:J,1,FALSE)),"Produto não cadastrado",VLOOKUP(A1102,'Cadastro-Estoque'!A:J,2,FALSE)))</f>
        <v/>
      </c>
      <c r="H1102" s="141" t="str">
        <f>IF(ISERROR(VLOOKUP(A1102,'Cadastro-Estoque'!A:J,1,FALSE)),"",VLOOKUP(A1102,'Cadastro-Estoque'!A:J,3,FALSE))</f>
        <v/>
      </c>
    </row>
    <row r="1103" spans="5:8">
      <c r="E1103" s="141" t="str">
        <f t="shared" si="17"/>
        <v/>
      </c>
      <c r="F1103" s="141" t="str">
        <f>IF(ISBLANK(A1103),"",IF(ISERROR(VLOOKUP(A1103,'Cadastro-Estoque'!A:J,1,FALSE)),"Produto não cadastrado",VLOOKUP(A1103,'Cadastro-Estoque'!A:J,4,FALSE)))</f>
        <v/>
      </c>
      <c r="G1103" s="141" t="str">
        <f>IF(ISBLANK(A1103),"",IF(ISERROR(VLOOKUP(A1103,'Cadastro-Estoque'!A:J,1,FALSE)),"Produto não cadastrado",VLOOKUP(A1103,'Cadastro-Estoque'!A:J,2,FALSE)))</f>
        <v/>
      </c>
      <c r="H1103" s="141" t="str">
        <f>IF(ISERROR(VLOOKUP(A1103,'Cadastro-Estoque'!A:J,1,FALSE)),"",VLOOKUP(A1103,'Cadastro-Estoque'!A:J,3,FALSE))</f>
        <v/>
      </c>
    </row>
    <row r="1104" spans="5:8">
      <c r="E1104" s="141" t="str">
        <f t="shared" si="17"/>
        <v/>
      </c>
      <c r="F1104" s="141" t="str">
        <f>IF(ISBLANK(A1104),"",IF(ISERROR(VLOOKUP(A1104,'Cadastro-Estoque'!A:J,1,FALSE)),"Produto não cadastrado",VLOOKUP(A1104,'Cadastro-Estoque'!A:J,4,FALSE)))</f>
        <v/>
      </c>
      <c r="G1104" s="141" t="str">
        <f>IF(ISBLANK(A1104),"",IF(ISERROR(VLOOKUP(A1104,'Cadastro-Estoque'!A:J,1,FALSE)),"Produto não cadastrado",VLOOKUP(A1104,'Cadastro-Estoque'!A:J,2,FALSE)))</f>
        <v/>
      </c>
      <c r="H1104" s="141" t="str">
        <f>IF(ISERROR(VLOOKUP(A1104,'Cadastro-Estoque'!A:J,1,FALSE)),"",VLOOKUP(A1104,'Cadastro-Estoque'!A:J,3,FALSE))</f>
        <v/>
      </c>
    </row>
    <row r="1105" spans="5:8">
      <c r="E1105" s="141" t="str">
        <f t="shared" si="17"/>
        <v/>
      </c>
      <c r="F1105" s="141" t="str">
        <f>IF(ISBLANK(A1105),"",IF(ISERROR(VLOOKUP(A1105,'Cadastro-Estoque'!A:J,1,FALSE)),"Produto não cadastrado",VLOOKUP(A1105,'Cadastro-Estoque'!A:J,4,FALSE)))</f>
        <v/>
      </c>
      <c r="G1105" s="141" t="str">
        <f>IF(ISBLANK(A1105),"",IF(ISERROR(VLOOKUP(A1105,'Cadastro-Estoque'!A:J,1,FALSE)),"Produto não cadastrado",VLOOKUP(A1105,'Cadastro-Estoque'!A:J,2,FALSE)))</f>
        <v/>
      </c>
      <c r="H1105" s="141" t="str">
        <f>IF(ISERROR(VLOOKUP(A1105,'Cadastro-Estoque'!A:J,1,FALSE)),"",VLOOKUP(A1105,'Cadastro-Estoque'!A:J,3,FALSE))</f>
        <v/>
      </c>
    </row>
    <row r="1106" spans="5:8">
      <c r="E1106" s="141" t="str">
        <f t="shared" si="17"/>
        <v/>
      </c>
      <c r="F1106" s="141" t="str">
        <f>IF(ISBLANK(A1106),"",IF(ISERROR(VLOOKUP(A1106,'Cadastro-Estoque'!A:J,1,FALSE)),"Produto não cadastrado",VLOOKUP(A1106,'Cadastro-Estoque'!A:J,4,FALSE)))</f>
        <v/>
      </c>
      <c r="G1106" s="141" t="str">
        <f>IF(ISBLANK(A1106),"",IF(ISERROR(VLOOKUP(A1106,'Cadastro-Estoque'!A:J,1,FALSE)),"Produto não cadastrado",VLOOKUP(A1106,'Cadastro-Estoque'!A:J,2,FALSE)))</f>
        <v/>
      </c>
      <c r="H1106" s="141" t="str">
        <f>IF(ISERROR(VLOOKUP(A1106,'Cadastro-Estoque'!A:J,1,FALSE)),"",VLOOKUP(A1106,'Cadastro-Estoque'!A:J,3,FALSE))</f>
        <v/>
      </c>
    </row>
    <row r="1107" spans="5:8">
      <c r="E1107" s="141" t="str">
        <f t="shared" si="17"/>
        <v/>
      </c>
      <c r="F1107" s="141" t="str">
        <f>IF(ISBLANK(A1107),"",IF(ISERROR(VLOOKUP(A1107,'Cadastro-Estoque'!A:J,1,FALSE)),"Produto não cadastrado",VLOOKUP(A1107,'Cadastro-Estoque'!A:J,4,FALSE)))</f>
        <v/>
      </c>
      <c r="G1107" s="141" t="str">
        <f>IF(ISBLANK(A1107),"",IF(ISERROR(VLOOKUP(A1107,'Cadastro-Estoque'!A:J,1,FALSE)),"Produto não cadastrado",VLOOKUP(A1107,'Cadastro-Estoque'!A:J,2,FALSE)))</f>
        <v/>
      </c>
      <c r="H1107" s="141" t="str">
        <f>IF(ISERROR(VLOOKUP(A1107,'Cadastro-Estoque'!A:J,1,FALSE)),"",VLOOKUP(A1107,'Cadastro-Estoque'!A:J,3,FALSE))</f>
        <v/>
      </c>
    </row>
    <row r="1108" spans="5:8">
      <c r="E1108" s="141" t="str">
        <f t="shared" si="17"/>
        <v/>
      </c>
      <c r="F1108" s="141" t="str">
        <f>IF(ISBLANK(A1108),"",IF(ISERROR(VLOOKUP(A1108,'Cadastro-Estoque'!A:J,1,FALSE)),"Produto não cadastrado",VLOOKUP(A1108,'Cadastro-Estoque'!A:J,4,FALSE)))</f>
        <v/>
      </c>
      <c r="G1108" s="141" t="str">
        <f>IF(ISBLANK(A1108),"",IF(ISERROR(VLOOKUP(A1108,'Cadastro-Estoque'!A:J,1,FALSE)),"Produto não cadastrado",VLOOKUP(A1108,'Cadastro-Estoque'!A:J,2,FALSE)))</f>
        <v/>
      </c>
      <c r="H1108" s="141" t="str">
        <f>IF(ISERROR(VLOOKUP(A1108,'Cadastro-Estoque'!A:J,1,FALSE)),"",VLOOKUP(A1108,'Cadastro-Estoque'!A:J,3,FALSE))</f>
        <v/>
      </c>
    </row>
    <row r="1109" spans="5:8">
      <c r="E1109" s="141" t="str">
        <f t="shared" si="17"/>
        <v/>
      </c>
      <c r="F1109" s="141" t="str">
        <f>IF(ISBLANK(A1109),"",IF(ISERROR(VLOOKUP(A1109,'Cadastro-Estoque'!A:J,1,FALSE)),"Produto não cadastrado",VLOOKUP(A1109,'Cadastro-Estoque'!A:J,4,FALSE)))</f>
        <v/>
      </c>
      <c r="G1109" s="141" t="str">
        <f>IF(ISBLANK(A1109),"",IF(ISERROR(VLOOKUP(A1109,'Cadastro-Estoque'!A:J,1,FALSE)),"Produto não cadastrado",VLOOKUP(A1109,'Cadastro-Estoque'!A:J,2,FALSE)))</f>
        <v/>
      </c>
      <c r="H1109" s="141" t="str">
        <f>IF(ISERROR(VLOOKUP(A1109,'Cadastro-Estoque'!A:J,1,FALSE)),"",VLOOKUP(A1109,'Cadastro-Estoque'!A:J,3,FALSE))</f>
        <v/>
      </c>
    </row>
    <row r="1110" spans="5:8">
      <c r="E1110" s="141" t="str">
        <f t="shared" si="17"/>
        <v/>
      </c>
      <c r="F1110" s="141" t="str">
        <f>IF(ISBLANK(A1110),"",IF(ISERROR(VLOOKUP(A1110,'Cadastro-Estoque'!A:J,1,FALSE)),"Produto não cadastrado",VLOOKUP(A1110,'Cadastro-Estoque'!A:J,4,FALSE)))</f>
        <v/>
      </c>
      <c r="G1110" s="141" t="str">
        <f>IF(ISBLANK(A1110),"",IF(ISERROR(VLOOKUP(A1110,'Cadastro-Estoque'!A:J,1,FALSE)),"Produto não cadastrado",VLOOKUP(A1110,'Cadastro-Estoque'!A:J,2,FALSE)))</f>
        <v/>
      </c>
      <c r="H1110" s="141" t="str">
        <f>IF(ISERROR(VLOOKUP(A1110,'Cadastro-Estoque'!A:J,1,FALSE)),"",VLOOKUP(A1110,'Cadastro-Estoque'!A:J,3,FALSE))</f>
        <v/>
      </c>
    </row>
    <row r="1111" spans="5:8">
      <c r="E1111" s="141" t="str">
        <f t="shared" si="17"/>
        <v/>
      </c>
      <c r="F1111" s="141" t="str">
        <f>IF(ISBLANK(A1111),"",IF(ISERROR(VLOOKUP(A1111,'Cadastro-Estoque'!A:J,1,FALSE)),"Produto não cadastrado",VLOOKUP(A1111,'Cadastro-Estoque'!A:J,4,FALSE)))</f>
        <v/>
      </c>
      <c r="G1111" s="141" t="str">
        <f>IF(ISBLANK(A1111),"",IF(ISERROR(VLOOKUP(A1111,'Cadastro-Estoque'!A:J,1,FALSE)),"Produto não cadastrado",VLOOKUP(A1111,'Cadastro-Estoque'!A:J,2,FALSE)))</f>
        <v/>
      </c>
      <c r="H1111" s="141" t="str">
        <f>IF(ISERROR(VLOOKUP(A1111,'Cadastro-Estoque'!A:J,1,FALSE)),"",VLOOKUP(A1111,'Cadastro-Estoque'!A:J,3,FALSE))</f>
        <v/>
      </c>
    </row>
    <row r="1112" spans="5:8">
      <c r="E1112" s="141" t="str">
        <f t="shared" si="17"/>
        <v/>
      </c>
      <c r="F1112" s="141" t="str">
        <f>IF(ISBLANK(A1112),"",IF(ISERROR(VLOOKUP(A1112,'Cadastro-Estoque'!A:J,1,FALSE)),"Produto não cadastrado",VLOOKUP(A1112,'Cadastro-Estoque'!A:J,4,FALSE)))</f>
        <v/>
      </c>
      <c r="G1112" s="141" t="str">
        <f>IF(ISBLANK(A1112),"",IF(ISERROR(VLOOKUP(A1112,'Cadastro-Estoque'!A:J,1,FALSE)),"Produto não cadastrado",VLOOKUP(A1112,'Cadastro-Estoque'!A:J,2,FALSE)))</f>
        <v/>
      </c>
      <c r="H1112" s="141" t="str">
        <f>IF(ISERROR(VLOOKUP(A1112,'Cadastro-Estoque'!A:J,1,FALSE)),"",VLOOKUP(A1112,'Cadastro-Estoque'!A:J,3,FALSE))</f>
        <v/>
      </c>
    </row>
    <row r="1113" spans="5:8">
      <c r="E1113" s="141" t="str">
        <f t="shared" si="17"/>
        <v/>
      </c>
      <c r="F1113" s="141" t="str">
        <f>IF(ISBLANK(A1113),"",IF(ISERROR(VLOOKUP(A1113,'Cadastro-Estoque'!A:J,1,FALSE)),"Produto não cadastrado",VLOOKUP(A1113,'Cadastro-Estoque'!A:J,4,FALSE)))</f>
        <v/>
      </c>
      <c r="G1113" s="141" t="str">
        <f>IF(ISBLANK(A1113),"",IF(ISERROR(VLOOKUP(A1113,'Cadastro-Estoque'!A:J,1,FALSE)),"Produto não cadastrado",VLOOKUP(A1113,'Cadastro-Estoque'!A:J,2,FALSE)))</f>
        <v/>
      </c>
      <c r="H1113" s="141" t="str">
        <f>IF(ISERROR(VLOOKUP(A1113,'Cadastro-Estoque'!A:J,1,FALSE)),"",VLOOKUP(A1113,'Cadastro-Estoque'!A:J,3,FALSE))</f>
        <v/>
      </c>
    </row>
    <row r="1114" spans="5:8">
      <c r="E1114" s="141" t="str">
        <f t="shared" si="17"/>
        <v/>
      </c>
      <c r="F1114" s="141" t="str">
        <f>IF(ISBLANK(A1114),"",IF(ISERROR(VLOOKUP(A1114,'Cadastro-Estoque'!A:J,1,FALSE)),"Produto não cadastrado",VLOOKUP(A1114,'Cadastro-Estoque'!A:J,4,FALSE)))</f>
        <v/>
      </c>
      <c r="G1114" s="141" t="str">
        <f>IF(ISBLANK(A1114),"",IF(ISERROR(VLOOKUP(A1114,'Cadastro-Estoque'!A:J,1,FALSE)),"Produto não cadastrado",VLOOKUP(A1114,'Cadastro-Estoque'!A:J,2,FALSE)))</f>
        <v/>
      </c>
      <c r="H1114" s="141" t="str">
        <f>IF(ISERROR(VLOOKUP(A1114,'Cadastro-Estoque'!A:J,1,FALSE)),"",VLOOKUP(A1114,'Cadastro-Estoque'!A:J,3,FALSE))</f>
        <v/>
      </c>
    </row>
    <row r="1115" spans="5:8">
      <c r="E1115" s="141" t="str">
        <f t="shared" si="17"/>
        <v/>
      </c>
      <c r="F1115" s="141" t="str">
        <f>IF(ISBLANK(A1115),"",IF(ISERROR(VLOOKUP(A1115,'Cadastro-Estoque'!A:J,1,FALSE)),"Produto não cadastrado",VLOOKUP(A1115,'Cadastro-Estoque'!A:J,4,FALSE)))</f>
        <v/>
      </c>
      <c r="G1115" s="141" t="str">
        <f>IF(ISBLANK(A1115),"",IF(ISERROR(VLOOKUP(A1115,'Cadastro-Estoque'!A:J,1,FALSE)),"Produto não cadastrado",VLOOKUP(A1115,'Cadastro-Estoque'!A:J,2,FALSE)))</f>
        <v/>
      </c>
      <c r="H1115" s="141" t="str">
        <f>IF(ISERROR(VLOOKUP(A1115,'Cadastro-Estoque'!A:J,1,FALSE)),"",VLOOKUP(A1115,'Cadastro-Estoque'!A:J,3,FALSE))</f>
        <v/>
      </c>
    </row>
    <row r="1116" spans="5:8">
      <c r="E1116" s="141" t="str">
        <f t="shared" si="17"/>
        <v/>
      </c>
      <c r="F1116" s="141" t="str">
        <f>IF(ISBLANK(A1116),"",IF(ISERROR(VLOOKUP(A1116,'Cadastro-Estoque'!A:J,1,FALSE)),"Produto não cadastrado",VLOOKUP(A1116,'Cadastro-Estoque'!A:J,4,FALSE)))</f>
        <v/>
      </c>
      <c r="G1116" s="141" t="str">
        <f>IF(ISBLANK(A1116),"",IF(ISERROR(VLOOKUP(A1116,'Cadastro-Estoque'!A:J,1,FALSE)),"Produto não cadastrado",VLOOKUP(A1116,'Cadastro-Estoque'!A:J,2,FALSE)))</f>
        <v/>
      </c>
      <c r="H1116" s="141" t="str">
        <f>IF(ISERROR(VLOOKUP(A1116,'Cadastro-Estoque'!A:J,1,FALSE)),"",VLOOKUP(A1116,'Cadastro-Estoque'!A:J,3,FALSE))</f>
        <v/>
      </c>
    </row>
    <row r="1117" spans="5:8">
      <c r="E1117" s="141" t="str">
        <f t="shared" si="17"/>
        <v/>
      </c>
      <c r="F1117" s="141" t="str">
        <f>IF(ISBLANK(A1117),"",IF(ISERROR(VLOOKUP(A1117,'Cadastro-Estoque'!A:J,1,FALSE)),"Produto não cadastrado",VLOOKUP(A1117,'Cadastro-Estoque'!A:J,4,FALSE)))</f>
        <v/>
      </c>
      <c r="G1117" s="141" t="str">
        <f>IF(ISBLANK(A1117),"",IF(ISERROR(VLOOKUP(A1117,'Cadastro-Estoque'!A:J,1,FALSE)),"Produto não cadastrado",VLOOKUP(A1117,'Cadastro-Estoque'!A:J,2,FALSE)))</f>
        <v/>
      </c>
      <c r="H1117" s="141" t="str">
        <f>IF(ISERROR(VLOOKUP(A1117,'Cadastro-Estoque'!A:J,1,FALSE)),"",VLOOKUP(A1117,'Cadastro-Estoque'!A:J,3,FALSE))</f>
        <v/>
      </c>
    </row>
    <row r="1118" spans="5:8">
      <c r="E1118" s="141" t="str">
        <f t="shared" si="17"/>
        <v/>
      </c>
      <c r="F1118" s="141" t="str">
        <f>IF(ISBLANK(A1118),"",IF(ISERROR(VLOOKUP(A1118,'Cadastro-Estoque'!A:J,1,FALSE)),"Produto não cadastrado",VLOOKUP(A1118,'Cadastro-Estoque'!A:J,4,FALSE)))</f>
        <v/>
      </c>
      <c r="G1118" s="141" t="str">
        <f>IF(ISBLANK(A1118),"",IF(ISERROR(VLOOKUP(A1118,'Cadastro-Estoque'!A:J,1,FALSE)),"Produto não cadastrado",VLOOKUP(A1118,'Cadastro-Estoque'!A:J,2,FALSE)))</f>
        <v/>
      </c>
      <c r="H1118" s="141" t="str">
        <f>IF(ISERROR(VLOOKUP(A1118,'Cadastro-Estoque'!A:J,1,FALSE)),"",VLOOKUP(A1118,'Cadastro-Estoque'!A:J,3,FALSE))</f>
        <v/>
      </c>
    </row>
    <row r="1119" spans="5:8">
      <c r="E1119" s="141" t="str">
        <f t="shared" si="17"/>
        <v/>
      </c>
      <c r="F1119" s="141" t="str">
        <f>IF(ISBLANK(A1119),"",IF(ISERROR(VLOOKUP(A1119,'Cadastro-Estoque'!A:J,1,FALSE)),"Produto não cadastrado",VLOOKUP(A1119,'Cadastro-Estoque'!A:J,4,FALSE)))</f>
        <v/>
      </c>
      <c r="G1119" s="141" t="str">
        <f>IF(ISBLANK(A1119),"",IF(ISERROR(VLOOKUP(A1119,'Cadastro-Estoque'!A:J,1,FALSE)),"Produto não cadastrado",VLOOKUP(A1119,'Cadastro-Estoque'!A:J,2,FALSE)))</f>
        <v/>
      </c>
      <c r="H1119" s="141" t="str">
        <f>IF(ISERROR(VLOOKUP(A1119,'Cadastro-Estoque'!A:J,1,FALSE)),"",VLOOKUP(A1119,'Cadastro-Estoque'!A:J,3,FALSE))</f>
        <v/>
      </c>
    </row>
    <row r="1120" spans="5:8">
      <c r="E1120" s="141" t="str">
        <f t="shared" si="17"/>
        <v/>
      </c>
      <c r="F1120" s="141" t="str">
        <f>IF(ISBLANK(A1120),"",IF(ISERROR(VLOOKUP(A1120,'Cadastro-Estoque'!A:J,1,FALSE)),"Produto não cadastrado",VLOOKUP(A1120,'Cadastro-Estoque'!A:J,4,FALSE)))</f>
        <v/>
      </c>
      <c r="G1120" s="141" t="str">
        <f>IF(ISBLANK(A1120),"",IF(ISERROR(VLOOKUP(A1120,'Cadastro-Estoque'!A:J,1,FALSE)),"Produto não cadastrado",VLOOKUP(A1120,'Cadastro-Estoque'!A:J,2,FALSE)))</f>
        <v/>
      </c>
      <c r="H1120" s="141" t="str">
        <f>IF(ISERROR(VLOOKUP(A1120,'Cadastro-Estoque'!A:J,1,FALSE)),"",VLOOKUP(A1120,'Cadastro-Estoque'!A:J,3,FALSE))</f>
        <v/>
      </c>
    </row>
    <row r="1121" spans="5:8">
      <c r="E1121" s="141" t="str">
        <f t="shared" si="17"/>
        <v/>
      </c>
      <c r="F1121" s="141" t="str">
        <f>IF(ISBLANK(A1121),"",IF(ISERROR(VLOOKUP(A1121,'Cadastro-Estoque'!A:J,1,FALSE)),"Produto não cadastrado",VLOOKUP(A1121,'Cadastro-Estoque'!A:J,4,FALSE)))</f>
        <v/>
      </c>
      <c r="G1121" s="141" t="str">
        <f>IF(ISBLANK(A1121),"",IF(ISERROR(VLOOKUP(A1121,'Cadastro-Estoque'!A:J,1,FALSE)),"Produto não cadastrado",VLOOKUP(A1121,'Cadastro-Estoque'!A:J,2,FALSE)))</f>
        <v/>
      </c>
      <c r="H1121" s="141" t="str">
        <f>IF(ISERROR(VLOOKUP(A1121,'Cadastro-Estoque'!A:J,1,FALSE)),"",VLOOKUP(A1121,'Cadastro-Estoque'!A:J,3,FALSE))</f>
        <v/>
      </c>
    </row>
    <row r="1122" spans="5:8">
      <c r="E1122" s="141" t="str">
        <f t="shared" si="17"/>
        <v/>
      </c>
      <c r="F1122" s="141" t="str">
        <f>IF(ISBLANK(A1122),"",IF(ISERROR(VLOOKUP(A1122,'Cadastro-Estoque'!A:J,1,FALSE)),"Produto não cadastrado",VLOOKUP(A1122,'Cadastro-Estoque'!A:J,4,FALSE)))</f>
        <v/>
      </c>
      <c r="G1122" s="141" t="str">
        <f>IF(ISBLANK(A1122),"",IF(ISERROR(VLOOKUP(A1122,'Cadastro-Estoque'!A:J,1,FALSE)),"Produto não cadastrado",VLOOKUP(A1122,'Cadastro-Estoque'!A:J,2,FALSE)))</f>
        <v/>
      </c>
      <c r="H1122" s="141" t="str">
        <f>IF(ISERROR(VLOOKUP(A1122,'Cadastro-Estoque'!A:J,1,FALSE)),"",VLOOKUP(A1122,'Cadastro-Estoque'!A:J,3,FALSE))</f>
        <v/>
      </c>
    </row>
    <row r="1123" spans="5:8">
      <c r="E1123" s="141" t="str">
        <f t="shared" si="17"/>
        <v/>
      </c>
      <c r="F1123" s="141" t="str">
        <f>IF(ISBLANK(A1123),"",IF(ISERROR(VLOOKUP(A1123,'Cadastro-Estoque'!A:J,1,FALSE)),"Produto não cadastrado",VLOOKUP(A1123,'Cadastro-Estoque'!A:J,4,FALSE)))</f>
        <v/>
      </c>
      <c r="G1123" s="141" t="str">
        <f>IF(ISBLANK(A1123),"",IF(ISERROR(VLOOKUP(A1123,'Cadastro-Estoque'!A:J,1,FALSE)),"Produto não cadastrado",VLOOKUP(A1123,'Cadastro-Estoque'!A:J,2,FALSE)))</f>
        <v/>
      </c>
      <c r="H1123" s="141" t="str">
        <f>IF(ISERROR(VLOOKUP(A1123,'Cadastro-Estoque'!A:J,1,FALSE)),"",VLOOKUP(A1123,'Cadastro-Estoque'!A:J,3,FALSE))</f>
        <v/>
      </c>
    </row>
    <row r="1124" spans="5:8">
      <c r="E1124" s="141" t="str">
        <f t="shared" si="17"/>
        <v/>
      </c>
      <c r="F1124" s="141" t="str">
        <f>IF(ISBLANK(A1124),"",IF(ISERROR(VLOOKUP(A1124,'Cadastro-Estoque'!A:J,1,FALSE)),"Produto não cadastrado",VLOOKUP(A1124,'Cadastro-Estoque'!A:J,4,FALSE)))</f>
        <v/>
      </c>
      <c r="G1124" s="141" t="str">
        <f>IF(ISBLANK(A1124),"",IF(ISERROR(VLOOKUP(A1124,'Cadastro-Estoque'!A:J,1,FALSE)),"Produto não cadastrado",VLOOKUP(A1124,'Cadastro-Estoque'!A:J,2,FALSE)))</f>
        <v/>
      </c>
      <c r="H1124" s="141" t="str">
        <f>IF(ISERROR(VLOOKUP(A1124,'Cadastro-Estoque'!A:J,1,FALSE)),"",VLOOKUP(A1124,'Cadastro-Estoque'!A:J,3,FALSE))</f>
        <v/>
      </c>
    </row>
    <row r="1125" spans="5:8">
      <c r="E1125" s="141" t="str">
        <f t="shared" si="17"/>
        <v/>
      </c>
      <c r="F1125" s="141" t="str">
        <f>IF(ISBLANK(A1125),"",IF(ISERROR(VLOOKUP(A1125,'Cadastro-Estoque'!A:J,1,FALSE)),"Produto não cadastrado",VLOOKUP(A1125,'Cadastro-Estoque'!A:J,4,FALSE)))</f>
        <v/>
      </c>
      <c r="G1125" s="141" t="str">
        <f>IF(ISBLANK(A1125),"",IF(ISERROR(VLOOKUP(A1125,'Cadastro-Estoque'!A:J,1,FALSE)),"Produto não cadastrado",VLOOKUP(A1125,'Cadastro-Estoque'!A:J,2,FALSE)))</f>
        <v/>
      </c>
      <c r="H1125" s="141" t="str">
        <f>IF(ISERROR(VLOOKUP(A1125,'Cadastro-Estoque'!A:J,1,FALSE)),"",VLOOKUP(A1125,'Cadastro-Estoque'!A:J,3,FALSE))</f>
        <v/>
      </c>
    </row>
    <row r="1126" spans="5:8">
      <c r="E1126" s="141" t="str">
        <f t="shared" si="17"/>
        <v/>
      </c>
      <c r="F1126" s="141" t="str">
        <f>IF(ISBLANK(A1126),"",IF(ISERROR(VLOOKUP(A1126,'Cadastro-Estoque'!A:J,1,FALSE)),"Produto não cadastrado",VLOOKUP(A1126,'Cadastro-Estoque'!A:J,4,FALSE)))</f>
        <v/>
      </c>
      <c r="G1126" s="141" t="str">
        <f>IF(ISBLANK(A1126),"",IF(ISERROR(VLOOKUP(A1126,'Cadastro-Estoque'!A:J,1,FALSE)),"Produto não cadastrado",VLOOKUP(A1126,'Cadastro-Estoque'!A:J,2,FALSE)))</f>
        <v/>
      </c>
      <c r="H1126" s="141" t="str">
        <f>IF(ISERROR(VLOOKUP(A1126,'Cadastro-Estoque'!A:J,1,FALSE)),"",VLOOKUP(A1126,'Cadastro-Estoque'!A:J,3,FALSE))</f>
        <v/>
      </c>
    </row>
    <row r="1127" spans="5:8">
      <c r="E1127" s="141" t="str">
        <f t="shared" si="17"/>
        <v/>
      </c>
      <c r="F1127" s="141" t="str">
        <f>IF(ISBLANK(A1127),"",IF(ISERROR(VLOOKUP(A1127,'Cadastro-Estoque'!A:J,1,FALSE)),"Produto não cadastrado",VLOOKUP(A1127,'Cadastro-Estoque'!A:J,4,FALSE)))</f>
        <v/>
      </c>
      <c r="G1127" s="141" t="str">
        <f>IF(ISBLANK(A1127),"",IF(ISERROR(VLOOKUP(A1127,'Cadastro-Estoque'!A:J,1,FALSE)),"Produto não cadastrado",VLOOKUP(A1127,'Cadastro-Estoque'!A:J,2,FALSE)))</f>
        <v/>
      </c>
      <c r="H1127" s="141" t="str">
        <f>IF(ISERROR(VLOOKUP(A1127,'Cadastro-Estoque'!A:J,1,FALSE)),"",VLOOKUP(A1127,'Cadastro-Estoque'!A:J,3,FALSE))</f>
        <v/>
      </c>
    </row>
    <row r="1128" spans="5:8">
      <c r="E1128" s="141" t="str">
        <f t="shared" si="17"/>
        <v/>
      </c>
      <c r="F1128" s="141" t="str">
        <f>IF(ISBLANK(A1128),"",IF(ISERROR(VLOOKUP(A1128,'Cadastro-Estoque'!A:J,1,FALSE)),"Produto não cadastrado",VLOOKUP(A1128,'Cadastro-Estoque'!A:J,4,FALSE)))</f>
        <v/>
      </c>
      <c r="G1128" s="141" t="str">
        <f>IF(ISBLANK(A1128),"",IF(ISERROR(VLOOKUP(A1128,'Cadastro-Estoque'!A:J,1,FALSE)),"Produto não cadastrado",VLOOKUP(A1128,'Cadastro-Estoque'!A:J,2,FALSE)))</f>
        <v/>
      </c>
      <c r="H1128" s="141" t="str">
        <f>IF(ISERROR(VLOOKUP(A1128,'Cadastro-Estoque'!A:J,1,FALSE)),"",VLOOKUP(A1128,'Cadastro-Estoque'!A:J,3,FALSE))</f>
        <v/>
      </c>
    </row>
    <row r="1129" spans="5:8">
      <c r="E1129" s="141" t="str">
        <f t="shared" si="17"/>
        <v/>
      </c>
      <c r="F1129" s="141" t="str">
        <f>IF(ISBLANK(A1129),"",IF(ISERROR(VLOOKUP(A1129,'Cadastro-Estoque'!A:J,1,FALSE)),"Produto não cadastrado",VLOOKUP(A1129,'Cadastro-Estoque'!A:J,4,FALSE)))</f>
        <v/>
      </c>
      <c r="G1129" s="141" t="str">
        <f>IF(ISBLANK(A1129),"",IF(ISERROR(VLOOKUP(A1129,'Cadastro-Estoque'!A:J,1,FALSE)),"Produto não cadastrado",VLOOKUP(A1129,'Cadastro-Estoque'!A:J,2,FALSE)))</f>
        <v/>
      </c>
      <c r="H1129" s="141" t="str">
        <f>IF(ISERROR(VLOOKUP(A1129,'Cadastro-Estoque'!A:J,1,FALSE)),"",VLOOKUP(A1129,'Cadastro-Estoque'!A:J,3,FALSE))</f>
        <v/>
      </c>
    </row>
    <row r="1130" spans="5:8">
      <c r="E1130" s="141" t="str">
        <f t="shared" si="17"/>
        <v/>
      </c>
      <c r="F1130" s="141" t="str">
        <f>IF(ISBLANK(A1130),"",IF(ISERROR(VLOOKUP(A1130,'Cadastro-Estoque'!A:J,1,FALSE)),"Produto não cadastrado",VLOOKUP(A1130,'Cadastro-Estoque'!A:J,4,FALSE)))</f>
        <v/>
      </c>
      <c r="G1130" s="141" t="str">
        <f>IF(ISBLANK(A1130),"",IF(ISERROR(VLOOKUP(A1130,'Cadastro-Estoque'!A:J,1,FALSE)),"Produto não cadastrado",VLOOKUP(A1130,'Cadastro-Estoque'!A:J,2,FALSE)))</f>
        <v/>
      </c>
      <c r="H1130" s="141" t="str">
        <f>IF(ISERROR(VLOOKUP(A1130,'Cadastro-Estoque'!A:J,1,FALSE)),"",VLOOKUP(A1130,'Cadastro-Estoque'!A:J,3,FALSE))</f>
        <v/>
      </c>
    </row>
    <row r="1131" spans="5:8">
      <c r="E1131" s="141" t="str">
        <f t="shared" si="17"/>
        <v/>
      </c>
      <c r="F1131" s="141" t="str">
        <f>IF(ISBLANK(A1131),"",IF(ISERROR(VLOOKUP(A1131,'Cadastro-Estoque'!A:J,1,FALSE)),"Produto não cadastrado",VLOOKUP(A1131,'Cadastro-Estoque'!A:J,4,FALSE)))</f>
        <v/>
      </c>
      <c r="G1131" s="141" t="str">
        <f>IF(ISBLANK(A1131),"",IF(ISERROR(VLOOKUP(A1131,'Cadastro-Estoque'!A:J,1,FALSE)),"Produto não cadastrado",VLOOKUP(A1131,'Cadastro-Estoque'!A:J,2,FALSE)))</f>
        <v/>
      </c>
      <c r="H1131" s="141" t="str">
        <f>IF(ISERROR(VLOOKUP(A1131,'Cadastro-Estoque'!A:J,1,FALSE)),"",VLOOKUP(A1131,'Cadastro-Estoque'!A:J,3,FALSE))</f>
        <v/>
      </c>
    </row>
    <row r="1132" spans="5:8">
      <c r="E1132" s="141" t="str">
        <f t="shared" si="17"/>
        <v/>
      </c>
      <c r="F1132" s="141" t="str">
        <f>IF(ISBLANK(A1132),"",IF(ISERROR(VLOOKUP(A1132,'Cadastro-Estoque'!A:J,1,FALSE)),"Produto não cadastrado",VLOOKUP(A1132,'Cadastro-Estoque'!A:J,4,FALSE)))</f>
        <v/>
      </c>
      <c r="G1132" s="141" t="str">
        <f>IF(ISBLANK(A1132),"",IF(ISERROR(VLOOKUP(A1132,'Cadastro-Estoque'!A:J,1,FALSE)),"Produto não cadastrado",VLOOKUP(A1132,'Cadastro-Estoque'!A:J,2,FALSE)))</f>
        <v/>
      </c>
      <c r="H1132" s="141" t="str">
        <f>IF(ISERROR(VLOOKUP(A1132,'Cadastro-Estoque'!A:J,1,FALSE)),"",VLOOKUP(A1132,'Cadastro-Estoque'!A:J,3,FALSE))</f>
        <v/>
      </c>
    </row>
    <row r="1133" spans="5:8">
      <c r="E1133" s="141" t="str">
        <f t="shared" si="17"/>
        <v/>
      </c>
      <c r="F1133" s="141" t="str">
        <f>IF(ISBLANK(A1133),"",IF(ISERROR(VLOOKUP(A1133,'Cadastro-Estoque'!A:J,1,FALSE)),"Produto não cadastrado",VLOOKUP(A1133,'Cadastro-Estoque'!A:J,4,FALSE)))</f>
        <v/>
      </c>
      <c r="G1133" s="141" t="str">
        <f>IF(ISBLANK(A1133),"",IF(ISERROR(VLOOKUP(A1133,'Cadastro-Estoque'!A:J,1,FALSE)),"Produto não cadastrado",VLOOKUP(A1133,'Cadastro-Estoque'!A:J,2,FALSE)))</f>
        <v/>
      </c>
      <c r="H1133" s="141" t="str">
        <f>IF(ISERROR(VLOOKUP(A1133,'Cadastro-Estoque'!A:J,1,FALSE)),"",VLOOKUP(A1133,'Cadastro-Estoque'!A:J,3,FALSE))</f>
        <v/>
      </c>
    </row>
    <row r="1134" spans="5:8">
      <c r="E1134" s="141" t="str">
        <f t="shared" si="17"/>
        <v/>
      </c>
      <c r="F1134" s="141" t="str">
        <f>IF(ISBLANK(A1134),"",IF(ISERROR(VLOOKUP(A1134,'Cadastro-Estoque'!A:J,1,FALSE)),"Produto não cadastrado",VLOOKUP(A1134,'Cadastro-Estoque'!A:J,4,FALSE)))</f>
        <v/>
      </c>
      <c r="G1134" s="141" t="str">
        <f>IF(ISBLANK(A1134),"",IF(ISERROR(VLOOKUP(A1134,'Cadastro-Estoque'!A:J,1,FALSE)),"Produto não cadastrado",VLOOKUP(A1134,'Cadastro-Estoque'!A:J,2,FALSE)))</f>
        <v/>
      </c>
      <c r="H1134" s="141" t="str">
        <f>IF(ISERROR(VLOOKUP(A1134,'Cadastro-Estoque'!A:J,1,FALSE)),"",VLOOKUP(A1134,'Cadastro-Estoque'!A:J,3,FALSE))</f>
        <v/>
      </c>
    </row>
    <row r="1135" spans="5:8">
      <c r="E1135" s="141" t="str">
        <f t="shared" si="17"/>
        <v/>
      </c>
      <c r="F1135" s="141" t="str">
        <f>IF(ISBLANK(A1135),"",IF(ISERROR(VLOOKUP(A1135,'Cadastro-Estoque'!A:J,1,FALSE)),"Produto não cadastrado",VLOOKUP(A1135,'Cadastro-Estoque'!A:J,4,FALSE)))</f>
        <v/>
      </c>
      <c r="G1135" s="141" t="str">
        <f>IF(ISBLANK(A1135),"",IF(ISERROR(VLOOKUP(A1135,'Cadastro-Estoque'!A:J,1,FALSE)),"Produto não cadastrado",VLOOKUP(A1135,'Cadastro-Estoque'!A:J,2,FALSE)))</f>
        <v/>
      </c>
      <c r="H1135" s="141" t="str">
        <f>IF(ISERROR(VLOOKUP(A1135,'Cadastro-Estoque'!A:J,1,FALSE)),"",VLOOKUP(A1135,'Cadastro-Estoque'!A:J,3,FALSE))</f>
        <v/>
      </c>
    </row>
    <row r="1136" spans="5:8">
      <c r="E1136" s="141" t="str">
        <f t="shared" si="17"/>
        <v/>
      </c>
      <c r="F1136" s="141" t="str">
        <f>IF(ISBLANK(A1136),"",IF(ISERROR(VLOOKUP(A1136,'Cadastro-Estoque'!A:J,1,FALSE)),"Produto não cadastrado",VLOOKUP(A1136,'Cadastro-Estoque'!A:J,4,FALSE)))</f>
        <v/>
      </c>
      <c r="G1136" s="141" t="str">
        <f>IF(ISBLANK(A1136),"",IF(ISERROR(VLOOKUP(A1136,'Cadastro-Estoque'!A:J,1,FALSE)),"Produto não cadastrado",VLOOKUP(A1136,'Cadastro-Estoque'!A:J,2,FALSE)))</f>
        <v/>
      </c>
      <c r="H1136" s="141" t="str">
        <f>IF(ISERROR(VLOOKUP(A1136,'Cadastro-Estoque'!A:J,1,FALSE)),"",VLOOKUP(A1136,'Cadastro-Estoque'!A:J,3,FALSE))</f>
        <v/>
      </c>
    </row>
    <row r="1137" spans="5:8">
      <c r="E1137" s="141" t="str">
        <f t="shared" si="17"/>
        <v/>
      </c>
      <c r="F1137" s="141" t="str">
        <f>IF(ISBLANK(A1137),"",IF(ISERROR(VLOOKUP(A1137,'Cadastro-Estoque'!A:J,1,FALSE)),"Produto não cadastrado",VLOOKUP(A1137,'Cadastro-Estoque'!A:J,4,FALSE)))</f>
        <v/>
      </c>
      <c r="G1137" s="141" t="str">
        <f>IF(ISBLANK(A1137),"",IF(ISERROR(VLOOKUP(A1137,'Cadastro-Estoque'!A:J,1,FALSE)),"Produto não cadastrado",VLOOKUP(A1137,'Cadastro-Estoque'!A:J,2,FALSE)))</f>
        <v/>
      </c>
      <c r="H1137" s="141" t="str">
        <f>IF(ISERROR(VLOOKUP(A1137,'Cadastro-Estoque'!A:J,1,FALSE)),"",VLOOKUP(A1137,'Cadastro-Estoque'!A:J,3,FALSE))</f>
        <v/>
      </c>
    </row>
    <row r="1138" spans="5:8">
      <c r="E1138" s="141" t="str">
        <f t="shared" si="17"/>
        <v/>
      </c>
      <c r="F1138" s="141" t="str">
        <f>IF(ISBLANK(A1138),"",IF(ISERROR(VLOOKUP(A1138,'Cadastro-Estoque'!A:J,1,FALSE)),"Produto não cadastrado",VLOOKUP(A1138,'Cadastro-Estoque'!A:J,4,FALSE)))</f>
        <v/>
      </c>
      <c r="G1138" s="141" t="str">
        <f>IF(ISBLANK(A1138),"",IF(ISERROR(VLOOKUP(A1138,'Cadastro-Estoque'!A:J,1,FALSE)),"Produto não cadastrado",VLOOKUP(A1138,'Cadastro-Estoque'!A:J,2,FALSE)))</f>
        <v/>
      </c>
      <c r="H1138" s="141" t="str">
        <f>IF(ISERROR(VLOOKUP(A1138,'Cadastro-Estoque'!A:J,1,FALSE)),"",VLOOKUP(A1138,'Cadastro-Estoque'!A:J,3,FALSE))</f>
        <v/>
      </c>
    </row>
    <row r="1139" spans="5:8">
      <c r="E1139" s="141" t="str">
        <f t="shared" si="17"/>
        <v/>
      </c>
      <c r="F1139" s="141" t="str">
        <f>IF(ISBLANK(A1139),"",IF(ISERROR(VLOOKUP(A1139,'Cadastro-Estoque'!A:J,1,FALSE)),"Produto não cadastrado",VLOOKUP(A1139,'Cadastro-Estoque'!A:J,4,FALSE)))</f>
        <v/>
      </c>
      <c r="G1139" s="141" t="str">
        <f>IF(ISBLANK(A1139),"",IF(ISERROR(VLOOKUP(A1139,'Cadastro-Estoque'!A:J,1,FALSE)),"Produto não cadastrado",VLOOKUP(A1139,'Cadastro-Estoque'!A:J,2,FALSE)))</f>
        <v/>
      </c>
      <c r="H1139" s="141" t="str">
        <f>IF(ISERROR(VLOOKUP(A1139,'Cadastro-Estoque'!A:J,1,FALSE)),"",VLOOKUP(A1139,'Cadastro-Estoque'!A:J,3,FALSE))</f>
        <v/>
      </c>
    </row>
    <row r="1140" spans="5:8">
      <c r="E1140" s="141" t="str">
        <f t="shared" si="17"/>
        <v/>
      </c>
      <c r="F1140" s="141" t="str">
        <f>IF(ISBLANK(A1140),"",IF(ISERROR(VLOOKUP(A1140,'Cadastro-Estoque'!A:J,1,FALSE)),"Produto não cadastrado",VLOOKUP(A1140,'Cadastro-Estoque'!A:J,4,FALSE)))</f>
        <v/>
      </c>
      <c r="G1140" s="141" t="str">
        <f>IF(ISBLANK(A1140),"",IF(ISERROR(VLOOKUP(A1140,'Cadastro-Estoque'!A:J,1,FALSE)),"Produto não cadastrado",VLOOKUP(A1140,'Cadastro-Estoque'!A:J,2,FALSE)))</f>
        <v/>
      </c>
      <c r="H1140" s="141" t="str">
        <f>IF(ISERROR(VLOOKUP(A1140,'Cadastro-Estoque'!A:J,1,FALSE)),"",VLOOKUP(A1140,'Cadastro-Estoque'!A:J,3,FALSE))</f>
        <v/>
      </c>
    </row>
    <row r="1141" spans="5:8">
      <c r="E1141" s="141" t="str">
        <f t="shared" si="17"/>
        <v/>
      </c>
      <c r="F1141" s="141" t="str">
        <f>IF(ISBLANK(A1141),"",IF(ISERROR(VLOOKUP(A1141,'Cadastro-Estoque'!A:J,1,FALSE)),"Produto não cadastrado",VLOOKUP(A1141,'Cadastro-Estoque'!A:J,4,FALSE)))</f>
        <v/>
      </c>
      <c r="G1141" s="141" t="str">
        <f>IF(ISBLANK(A1141),"",IF(ISERROR(VLOOKUP(A1141,'Cadastro-Estoque'!A:J,1,FALSE)),"Produto não cadastrado",VLOOKUP(A1141,'Cadastro-Estoque'!A:J,2,FALSE)))</f>
        <v/>
      </c>
      <c r="H1141" s="141" t="str">
        <f>IF(ISERROR(VLOOKUP(A1141,'Cadastro-Estoque'!A:J,1,FALSE)),"",VLOOKUP(A1141,'Cadastro-Estoque'!A:J,3,FALSE))</f>
        <v/>
      </c>
    </row>
    <row r="1142" spans="5:8">
      <c r="E1142" s="141" t="str">
        <f t="shared" si="17"/>
        <v/>
      </c>
      <c r="F1142" s="141" t="str">
        <f>IF(ISBLANK(A1142),"",IF(ISERROR(VLOOKUP(A1142,'Cadastro-Estoque'!A:J,1,FALSE)),"Produto não cadastrado",VLOOKUP(A1142,'Cadastro-Estoque'!A:J,4,FALSE)))</f>
        <v/>
      </c>
      <c r="G1142" s="141" t="str">
        <f>IF(ISBLANK(A1142),"",IF(ISERROR(VLOOKUP(A1142,'Cadastro-Estoque'!A:J,1,FALSE)),"Produto não cadastrado",VLOOKUP(A1142,'Cadastro-Estoque'!A:J,2,FALSE)))</f>
        <v/>
      </c>
      <c r="H1142" s="141" t="str">
        <f>IF(ISERROR(VLOOKUP(A1142,'Cadastro-Estoque'!A:J,1,FALSE)),"",VLOOKUP(A1142,'Cadastro-Estoque'!A:J,3,FALSE))</f>
        <v/>
      </c>
    </row>
    <row r="1143" spans="5:8">
      <c r="E1143" s="141" t="str">
        <f t="shared" si="17"/>
        <v/>
      </c>
      <c r="F1143" s="141" t="str">
        <f>IF(ISBLANK(A1143),"",IF(ISERROR(VLOOKUP(A1143,'Cadastro-Estoque'!A:J,1,FALSE)),"Produto não cadastrado",VLOOKUP(A1143,'Cadastro-Estoque'!A:J,4,FALSE)))</f>
        <v/>
      </c>
      <c r="G1143" s="141" t="str">
        <f>IF(ISBLANK(A1143),"",IF(ISERROR(VLOOKUP(A1143,'Cadastro-Estoque'!A:J,1,FALSE)),"Produto não cadastrado",VLOOKUP(A1143,'Cadastro-Estoque'!A:J,2,FALSE)))</f>
        <v/>
      </c>
      <c r="H1143" s="141" t="str">
        <f>IF(ISERROR(VLOOKUP(A1143,'Cadastro-Estoque'!A:J,1,FALSE)),"",VLOOKUP(A1143,'Cadastro-Estoque'!A:J,3,FALSE))</f>
        <v/>
      </c>
    </row>
    <row r="1144" spans="5:8">
      <c r="E1144" s="141" t="str">
        <f t="shared" si="17"/>
        <v/>
      </c>
      <c r="F1144" s="141" t="str">
        <f>IF(ISBLANK(A1144),"",IF(ISERROR(VLOOKUP(A1144,'Cadastro-Estoque'!A:J,1,FALSE)),"Produto não cadastrado",VLOOKUP(A1144,'Cadastro-Estoque'!A:J,4,FALSE)))</f>
        <v/>
      </c>
      <c r="G1144" s="141" t="str">
        <f>IF(ISBLANK(A1144),"",IF(ISERROR(VLOOKUP(A1144,'Cadastro-Estoque'!A:J,1,FALSE)),"Produto não cadastrado",VLOOKUP(A1144,'Cadastro-Estoque'!A:J,2,FALSE)))</f>
        <v/>
      </c>
      <c r="H1144" s="141" t="str">
        <f>IF(ISERROR(VLOOKUP(A1144,'Cadastro-Estoque'!A:J,1,FALSE)),"",VLOOKUP(A1144,'Cadastro-Estoque'!A:J,3,FALSE))</f>
        <v/>
      </c>
    </row>
    <row r="1145" spans="5:8">
      <c r="E1145" s="141" t="str">
        <f t="shared" si="17"/>
        <v/>
      </c>
      <c r="F1145" s="141" t="str">
        <f>IF(ISBLANK(A1145),"",IF(ISERROR(VLOOKUP(A1145,'Cadastro-Estoque'!A:J,1,FALSE)),"Produto não cadastrado",VLOOKUP(A1145,'Cadastro-Estoque'!A:J,4,FALSE)))</f>
        <v/>
      </c>
      <c r="G1145" s="141" t="str">
        <f>IF(ISBLANK(A1145),"",IF(ISERROR(VLOOKUP(A1145,'Cadastro-Estoque'!A:J,1,FALSE)),"Produto não cadastrado",VLOOKUP(A1145,'Cadastro-Estoque'!A:J,2,FALSE)))</f>
        <v/>
      </c>
      <c r="H1145" s="141" t="str">
        <f>IF(ISERROR(VLOOKUP(A1145,'Cadastro-Estoque'!A:J,1,FALSE)),"",VLOOKUP(A1145,'Cadastro-Estoque'!A:J,3,FALSE))</f>
        <v/>
      </c>
    </row>
    <row r="1146" spans="5:8">
      <c r="E1146" s="141" t="str">
        <f t="shared" si="17"/>
        <v/>
      </c>
      <c r="F1146" s="141" t="str">
        <f>IF(ISBLANK(A1146),"",IF(ISERROR(VLOOKUP(A1146,'Cadastro-Estoque'!A:J,1,FALSE)),"Produto não cadastrado",VLOOKUP(A1146,'Cadastro-Estoque'!A:J,4,FALSE)))</f>
        <v/>
      </c>
      <c r="G1146" s="141" t="str">
        <f>IF(ISBLANK(A1146),"",IF(ISERROR(VLOOKUP(A1146,'Cadastro-Estoque'!A:J,1,FALSE)),"Produto não cadastrado",VLOOKUP(A1146,'Cadastro-Estoque'!A:J,2,FALSE)))</f>
        <v/>
      </c>
      <c r="H1146" s="141" t="str">
        <f>IF(ISERROR(VLOOKUP(A1146,'Cadastro-Estoque'!A:J,1,FALSE)),"",VLOOKUP(A1146,'Cadastro-Estoque'!A:J,3,FALSE))</f>
        <v/>
      </c>
    </row>
    <row r="1147" spans="5:8">
      <c r="E1147" s="141" t="str">
        <f t="shared" si="17"/>
        <v/>
      </c>
      <c r="F1147" s="141" t="str">
        <f>IF(ISBLANK(A1147),"",IF(ISERROR(VLOOKUP(A1147,'Cadastro-Estoque'!A:J,1,FALSE)),"Produto não cadastrado",VLOOKUP(A1147,'Cadastro-Estoque'!A:J,4,FALSE)))</f>
        <v/>
      </c>
      <c r="G1147" s="141" t="str">
        <f>IF(ISBLANK(A1147),"",IF(ISERROR(VLOOKUP(A1147,'Cadastro-Estoque'!A:J,1,FALSE)),"Produto não cadastrado",VLOOKUP(A1147,'Cadastro-Estoque'!A:J,2,FALSE)))</f>
        <v/>
      </c>
      <c r="H1147" s="141" t="str">
        <f>IF(ISERROR(VLOOKUP(A1147,'Cadastro-Estoque'!A:J,1,FALSE)),"",VLOOKUP(A1147,'Cadastro-Estoque'!A:J,3,FALSE))</f>
        <v/>
      </c>
    </row>
    <row r="1148" spans="5:8">
      <c r="E1148" s="141" t="str">
        <f t="shared" si="17"/>
        <v/>
      </c>
      <c r="F1148" s="141" t="str">
        <f>IF(ISBLANK(A1148),"",IF(ISERROR(VLOOKUP(A1148,'Cadastro-Estoque'!A:J,1,FALSE)),"Produto não cadastrado",VLOOKUP(A1148,'Cadastro-Estoque'!A:J,4,FALSE)))</f>
        <v/>
      </c>
      <c r="G1148" s="141" t="str">
        <f>IF(ISBLANK(A1148),"",IF(ISERROR(VLOOKUP(A1148,'Cadastro-Estoque'!A:J,1,FALSE)),"Produto não cadastrado",VLOOKUP(A1148,'Cadastro-Estoque'!A:J,2,FALSE)))</f>
        <v/>
      </c>
      <c r="H1148" s="141" t="str">
        <f>IF(ISERROR(VLOOKUP(A1148,'Cadastro-Estoque'!A:J,1,FALSE)),"",VLOOKUP(A1148,'Cadastro-Estoque'!A:J,3,FALSE))</f>
        <v/>
      </c>
    </row>
    <row r="1149" spans="5:8">
      <c r="E1149" s="141" t="str">
        <f t="shared" si="17"/>
        <v/>
      </c>
      <c r="F1149" s="141" t="str">
        <f>IF(ISBLANK(A1149),"",IF(ISERROR(VLOOKUP(A1149,'Cadastro-Estoque'!A:J,1,FALSE)),"Produto não cadastrado",VLOOKUP(A1149,'Cadastro-Estoque'!A:J,4,FALSE)))</f>
        <v/>
      </c>
      <c r="G1149" s="141" t="str">
        <f>IF(ISBLANK(A1149),"",IF(ISERROR(VLOOKUP(A1149,'Cadastro-Estoque'!A:J,1,FALSE)),"Produto não cadastrado",VLOOKUP(A1149,'Cadastro-Estoque'!A:J,2,FALSE)))</f>
        <v/>
      </c>
      <c r="H1149" s="141" t="str">
        <f>IF(ISERROR(VLOOKUP(A1149,'Cadastro-Estoque'!A:J,1,FALSE)),"",VLOOKUP(A1149,'Cadastro-Estoque'!A:J,3,FALSE))</f>
        <v/>
      </c>
    </row>
    <row r="1150" spans="5:8">
      <c r="E1150" s="141" t="str">
        <f t="shared" si="17"/>
        <v/>
      </c>
      <c r="F1150" s="141" t="str">
        <f>IF(ISBLANK(A1150),"",IF(ISERROR(VLOOKUP(A1150,'Cadastro-Estoque'!A:J,1,FALSE)),"Produto não cadastrado",VLOOKUP(A1150,'Cadastro-Estoque'!A:J,4,FALSE)))</f>
        <v/>
      </c>
      <c r="G1150" s="141" t="str">
        <f>IF(ISBLANK(A1150),"",IF(ISERROR(VLOOKUP(A1150,'Cadastro-Estoque'!A:J,1,FALSE)),"Produto não cadastrado",VLOOKUP(A1150,'Cadastro-Estoque'!A:J,2,FALSE)))</f>
        <v/>
      </c>
      <c r="H1150" s="141" t="str">
        <f>IF(ISERROR(VLOOKUP(A1150,'Cadastro-Estoque'!A:J,1,FALSE)),"",VLOOKUP(A1150,'Cadastro-Estoque'!A:J,3,FALSE))</f>
        <v/>
      </c>
    </row>
    <row r="1151" spans="5:8">
      <c r="E1151" s="141" t="str">
        <f t="shared" si="17"/>
        <v/>
      </c>
      <c r="F1151" s="141" t="str">
        <f>IF(ISBLANK(A1151),"",IF(ISERROR(VLOOKUP(A1151,'Cadastro-Estoque'!A:J,1,FALSE)),"Produto não cadastrado",VLOOKUP(A1151,'Cadastro-Estoque'!A:J,4,FALSE)))</f>
        <v/>
      </c>
      <c r="G1151" s="141" t="str">
        <f>IF(ISBLANK(A1151),"",IF(ISERROR(VLOOKUP(A1151,'Cadastro-Estoque'!A:J,1,FALSE)),"Produto não cadastrado",VLOOKUP(A1151,'Cadastro-Estoque'!A:J,2,FALSE)))</f>
        <v/>
      </c>
      <c r="H1151" s="141" t="str">
        <f>IF(ISERROR(VLOOKUP(A1151,'Cadastro-Estoque'!A:J,1,FALSE)),"",VLOOKUP(A1151,'Cadastro-Estoque'!A:J,3,FALSE))</f>
        <v/>
      </c>
    </row>
    <row r="1152" spans="5:8">
      <c r="E1152" s="141" t="str">
        <f t="shared" si="17"/>
        <v/>
      </c>
      <c r="F1152" s="141" t="str">
        <f>IF(ISBLANK(A1152),"",IF(ISERROR(VLOOKUP(A1152,'Cadastro-Estoque'!A:J,1,FALSE)),"Produto não cadastrado",VLOOKUP(A1152,'Cadastro-Estoque'!A:J,4,FALSE)))</f>
        <v/>
      </c>
      <c r="G1152" s="141" t="str">
        <f>IF(ISBLANK(A1152),"",IF(ISERROR(VLOOKUP(A1152,'Cadastro-Estoque'!A:J,1,FALSE)),"Produto não cadastrado",VLOOKUP(A1152,'Cadastro-Estoque'!A:J,2,FALSE)))</f>
        <v/>
      </c>
      <c r="H1152" s="141" t="str">
        <f>IF(ISERROR(VLOOKUP(A1152,'Cadastro-Estoque'!A:J,1,FALSE)),"",VLOOKUP(A1152,'Cadastro-Estoque'!A:J,3,FALSE))</f>
        <v/>
      </c>
    </row>
    <row r="1153" spans="5:8">
      <c r="E1153" s="141" t="str">
        <f t="shared" si="17"/>
        <v/>
      </c>
      <c r="F1153" s="141" t="str">
        <f>IF(ISBLANK(A1153),"",IF(ISERROR(VLOOKUP(A1153,'Cadastro-Estoque'!A:J,1,FALSE)),"Produto não cadastrado",VLOOKUP(A1153,'Cadastro-Estoque'!A:J,4,FALSE)))</f>
        <v/>
      </c>
      <c r="G1153" s="141" t="str">
        <f>IF(ISBLANK(A1153),"",IF(ISERROR(VLOOKUP(A1153,'Cadastro-Estoque'!A:J,1,FALSE)),"Produto não cadastrado",VLOOKUP(A1153,'Cadastro-Estoque'!A:J,2,FALSE)))</f>
        <v/>
      </c>
      <c r="H1153" s="141" t="str">
        <f>IF(ISERROR(VLOOKUP(A1153,'Cadastro-Estoque'!A:J,1,FALSE)),"",VLOOKUP(A1153,'Cadastro-Estoque'!A:J,3,FALSE))</f>
        <v/>
      </c>
    </row>
    <row r="1154" spans="5:8">
      <c r="E1154" s="141" t="str">
        <f t="shared" si="17"/>
        <v/>
      </c>
      <c r="F1154" s="141" t="str">
        <f>IF(ISBLANK(A1154),"",IF(ISERROR(VLOOKUP(A1154,'Cadastro-Estoque'!A:J,1,FALSE)),"Produto não cadastrado",VLOOKUP(A1154,'Cadastro-Estoque'!A:J,4,FALSE)))</f>
        <v/>
      </c>
      <c r="G1154" s="141" t="str">
        <f>IF(ISBLANK(A1154),"",IF(ISERROR(VLOOKUP(A1154,'Cadastro-Estoque'!A:J,1,FALSE)),"Produto não cadastrado",VLOOKUP(A1154,'Cadastro-Estoque'!A:J,2,FALSE)))</f>
        <v/>
      </c>
      <c r="H1154" s="141" t="str">
        <f>IF(ISERROR(VLOOKUP(A1154,'Cadastro-Estoque'!A:J,1,FALSE)),"",VLOOKUP(A1154,'Cadastro-Estoque'!A:J,3,FALSE))</f>
        <v/>
      </c>
    </row>
    <row r="1155" spans="5:8">
      <c r="E1155" s="141" t="str">
        <f t="shared" si="17"/>
        <v/>
      </c>
      <c r="F1155" s="141" t="str">
        <f>IF(ISBLANK(A1155),"",IF(ISERROR(VLOOKUP(A1155,'Cadastro-Estoque'!A:J,1,FALSE)),"Produto não cadastrado",VLOOKUP(A1155,'Cadastro-Estoque'!A:J,4,FALSE)))</f>
        <v/>
      </c>
      <c r="G1155" s="141" t="str">
        <f>IF(ISBLANK(A1155),"",IF(ISERROR(VLOOKUP(A1155,'Cadastro-Estoque'!A:J,1,FALSE)),"Produto não cadastrado",VLOOKUP(A1155,'Cadastro-Estoque'!A:J,2,FALSE)))</f>
        <v/>
      </c>
      <c r="H1155" s="141" t="str">
        <f>IF(ISERROR(VLOOKUP(A1155,'Cadastro-Estoque'!A:J,1,FALSE)),"",VLOOKUP(A1155,'Cadastro-Estoque'!A:J,3,FALSE))</f>
        <v/>
      </c>
    </row>
    <row r="1156" spans="5:8">
      <c r="E1156" s="141" t="str">
        <f t="shared" ref="E1156:E1219" si="18">IF(ISBLANK(A1156),"",C1156*D1156)</f>
        <v/>
      </c>
      <c r="F1156" s="141" t="str">
        <f>IF(ISBLANK(A1156),"",IF(ISERROR(VLOOKUP(A1156,'Cadastro-Estoque'!A:J,1,FALSE)),"Produto não cadastrado",VLOOKUP(A1156,'Cadastro-Estoque'!A:J,4,FALSE)))</f>
        <v/>
      </c>
      <c r="G1156" s="141" t="str">
        <f>IF(ISBLANK(A1156),"",IF(ISERROR(VLOOKUP(A1156,'Cadastro-Estoque'!A:J,1,FALSE)),"Produto não cadastrado",VLOOKUP(A1156,'Cadastro-Estoque'!A:J,2,FALSE)))</f>
        <v/>
      </c>
      <c r="H1156" s="141" t="str">
        <f>IF(ISERROR(VLOOKUP(A1156,'Cadastro-Estoque'!A:J,1,FALSE)),"",VLOOKUP(A1156,'Cadastro-Estoque'!A:J,3,FALSE))</f>
        <v/>
      </c>
    </row>
    <row r="1157" spans="5:8">
      <c r="E1157" s="141" t="str">
        <f t="shared" si="18"/>
        <v/>
      </c>
      <c r="F1157" s="141" t="str">
        <f>IF(ISBLANK(A1157),"",IF(ISERROR(VLOOKUP(A1157,'Cadastro-Estoque'!A:J,1,FALSE)),"Produto não cadastrado",VLOOKUP(A1157,'Cadastro-Estoque'!A:J,4,FALSE)))</f>
        <v/>
      </c>
      <c r="G1157" s="141" t="str">
        <f>IF(ISBLANK(A1157),"",IF(ISERROR(VLOOKUP(A1157,'Cadastro-Estoque'!A:J,1,FALSE)),"Produto não cadastrado",VLOOKUP(A1157,'Cadastro-Estoque'!A:J,2,FALSE)))</f>
        <v/>
      </c>
      <c r="H1157" s="141" t="str">
        <f>IF(ISERROR(VLOOKUP(A1157,'Cadastro-Estoque'!A:J,1,FALSE)),"",VLOOKUP(A1157,'Cadastro-Estoque'!A:J,3,FALSE))</f>
        <v/>
      </c>
    </row>
    <row r="1158" spans="5:8">
      <c r="E1158" s="141" t="str">
        <f t="shared" si="18"/>
        <v/>
      </c>
      <c r="F1158" s="141" t="str">
        <f>IF(ISBLANK(A1158),"",IF(ISERROR(VLOOKUP(A1158,'Cadastro-Estoque'!A:J,1,FALSE)),"Produto não cadastrado",VLOOKUP(A1158,'Cadastro-Estoque'!A:J,4,FALSE)))</f>
        <v/>
      </c>
      <c r="G1158" s="141" t="str">
        <f>IF(ISBLANK(A1158),"",IF(ISERROR(VLOOKUP(A1158,'Cadastro-Estoque'!A:J,1,FALSE)),"Produto não cadastrado",VLOOKUP(A1158,'Cadastro-Estoque'!A:J,2,FALSE)))</f>
        <v/>
      </c>
      <c r="H1158" s="141" t="str">
        <f>IF(ISERROR(VLOOKUP(A1158,'Cadastro-Estoque'!A:J,1,FALSE)),"",VLOOKUP(A1158,'Cadastro-Estoque'!A:J,3,FALSE))</f>
        <v/>
      </c>
    </row>
    <row r="1159" spans="5:8">
      <c r="E1159" s="141" t="str">
        <f t="shared" si="18"/>
        <v/>
      </c>
      <c r="F1159" s="141" t="str">
        <f>IF(ISBLANK(A1159),"",IF(ISERROR(VLOOKUP(A1159,'Cadastro-Estoque'!A:J,1,FALSE)),"Produto não cadastrado",VLOOKUP(A1159,'Cadastro-Estoque'!A:J,4,FALSE)))</f>
        <v/>
      </c>
      <c r="G1159" s="141" t="str">
        <f>IF(ISBLANK(A1159),"",IF(ISERROR(VLOOKUP(A1159,'Cadastro-Estoque'!A:J,1,FALSE)),"Produto não cadastrado",VLOOKUP(A1159,'Cadastro-Estoque'!A:J,2,FALSE)))</f>
        <v/>
      </c>
      <c r="H1159" s="141" t="str">
        <f>IF(ISERROR(VLOOKUP(A1159,'Cadastro-Estoque'!A:J,1,FALSE)),"",VLOOKUP(A1159,'Cadastro-Estoque'!A:J,3,FALSE))</f>
        <v/>
      </c>
    </row>
    <row r="1160" spans="5:8">
      <c r="E1160" s="141" t="str">
        <f t="shared" si="18"/>
        <v/>
      </c>
      <c r="F1160" s="141" t="str">
        <f>IF(ISBLANK(A1160),"",IF(ISERROR(VLOOKUP(A1160,'Cadastro-Estoque'!A:J,1,FALSE)),"Produto não cadastrado",VLOOKUP(A1160,'Cadastro-Estoque'!A:J,4,FALSE)))</f>
        <v/>
      </c>
      <c r="G1160" s="141" t="str">
        <f>IF(ISBLANK(A1160),"",IF(ISERROR(VLOOKUP(A1160,'Cadastro-Estoque'!A:J,1,FALSE)),"Produto não cadastrado",VLOOKUP(A1160,'Cadastro-Estoque'!A:J,2,FALSE)))</f>
        <v/>
      </c>
      <c r="H1160" s="141" t="str">
        <f>IF(ISERROR(VLOOKUP(A1160,'Cadastro-Estoque'!A:J,1,FALSE)),"",VLOOKUP(A1160,'Cadastro-Estoque'!A:J,3,FALSE))</f>
        <v/>
      </c>
    </row>
    <row r="1161" spans="5:8">
      <c r="E1161" s="141" t="str">
        <f t="shared" si="18"/>
        <v/>
      </c>
      <c r="F1161" s="141" t="str">
        <f>IF(ISBLANK(A1161),"",IF(ISERROR(VLOOKUP(A1161,'Cadastro-Estoque'!A:J,1,FALSE)),"Produto não cadastrado",VLOOKUP(A1161,'Cadastro-Estoque'!A:J,4,FALSE)))</f>
        <v/>
      </c>
      <c r="G1161" s="141" t="str">
        <f>IF(ISBLANK(A1161),"",IF(ISERROR(VLOOKUP(A1161,'Cadastro-Estoque'!A:J,1,FALSE)),"Produto não cadastrado",VLOOKUP(A1161,'Cadastro-Estoque'!A:J,2,FALSE)))</f>
        <v/>
      </c>
      <c r="H1161" s="141" t="str">
        <f>IF(ISERROR(VLOOKUP(A1161,'Cadastro-Estoque'!A:J,1,FALSE)),"",VLOOKUP(A1161,'Cadastro-Estoque'!A:J,3,FALSE))</f>
        <v/>
      </c>
    </row>
    <row r="1162" spans="5:8">
      <c r="E1162" s="141" t="str">
        <f t="shared" si="18"/>
        <v/>
      </c>
      <c r="F1162" s="141" t="str">
        <f>IF(ISBLANK(A1162),"",IF(ISERROR(VLOOKUP(A1162,'Cadastro-Estoque'!A:J,1,FALSE)),"Produto não cadastrado",VLOOKUP(A1162,'Cadastro-Estoque'!A:J,4,FALSE)))</f>
        <v/>
      </c>
      <c r="G1162" s="141" t="str">
        <f>IF(ISBLANK(A1162),"",IF(ISERROR(VLOOKUP(A1162,'Cadastro-Estoque'!A:J,1,FALSE)),"Produto não cadastrado",VLOOKUP(A1162,'Cadastro-Estoque'!A:J,2,FALSE)))</f>
        <v/>
      </c>
      <c r="H1162" s="141" t="str">
        <f>IF(ISERROR(VLOOKUP(A1162,'Cadastro-Estoque'!A:J,1,FALSE)),"",VLOOKUP(A1162,'Cadastro-Estoque'!A:J,3,FALSE))</f>
        <v/>
      </c>
    </row>
    <row r="1163" spans="5:8">
      <c r="E1163" s="141" t="str">
        <f t="shared" si="18"/>
        <v/>
      </c>
      <c r="F1163" s="141" t="str">
        <f>IF(ISBLANK(A1163),"",IF(ISERROR(VLOOKUP(A1163,'Cadastro-Estoque'!A:J,1,FALSE)),"Produto não cadastrado",VLOOKUP(A1163,'Cadastro-Estoque'!A:J,4,FALSE)))</f>
        <v/>
      </c>
      <c r="G1163" s="141" t="str">
        <f>IF(ISBLANK(A1163),"",IF(ISERROR(VLOOKUP(A1163,'Cadastro-Estoque'!A:J,1,FALSE)),"Produto não cadastrado",VLOOKUP(A1163,'Cadastro-Estoque'!A:J,2,FALSE)))</f>
        <v/>
      </c>
      <c r="H1163" s="141" t="str">
        <f>IF(ISERROR(VLOOKUP(A1163,'Cadastro-Estoque'!A:J,1,FALSE)),"",VLOOKUP(A1163,'Cadastro-Estoque'!A:J,3,FALSE))</f>
        <v/>
      </c>
    </row>
    <row r="1164" spans="5:8">
      <c r="E1164" s="141" t="str">
        <f t="shared" si="18"/>
        <v/>
      </c>
      <c r="F1164" s="141" t="str">
        <f>IF(ISBLANK(A1164),"",IF(ISERROR(VLOOKUP(A1164,'Cadastro-Estoque'!A:J,1,FALSE)),"Produto não cadastrado",VLOOKUP(A1164,'Cadastro-Estoque'!A:J,4,FALSE)))</f>
        <v/>
      </c>
      <c r="G1164" s="141" t="str">
        <f>IF(ISBLANK(A1164),"",IF(ISERROR(VLOOKUP(A1164,'Cadastro-Estoque'!A:J,1,FALSE)),"Produto não cadastrado",VLOOKUP(A1164,'Cadastro-Estoque'!A:J,2,FALSE)))</f>
        <v/>
      </c>
      <c r="H1164" s="141" t="str">
        <f>IF(ISERROR(VLOOKUP(A1164,'Cadastro-Estoque'!A:J,1,FALSE)),"",VLOOKUP(A1164,'Cadastro-Estoque'!A:J,3,FALSE))</f>
        <v/>
      </c>
    </row>
    <row r="1165" spans="5:8">
      <c r="E1165" s="141" t="str">
        <f t="shared" si="18"/>
        <v/>
      </c>
      <c r="F1165" s="141" t="str">
        <f>IF(ISBLANK(A1165),"",IF(ISERROR(VLOOKUP(A1165,'Cadastro-Estoque'!A:J,1,FALSE)),"Produto não cadastrado",VLOOKUP(A1165,'Cadastro-Estoque'!A:J,4,FALSE)))</f>
        <v/>
      </c>
      <c r="G1165" s="141" t="str">
        <f>IF(ISBLANK(A1165),"",IF(ISERROR(VLOOKUP(A1165,'Cadastro-Estoque'!A:J,1,FALSE)),"Produto não cadastrado",VLOOKUP(A1165,'Cadastro-Estoque'!A:J,2,FALSE)))</f>
        <v/>
      </c>
      <c r="H1165" s="141" t="str">
        <f>IF(ISERROR(VLOOKUP(A1165,'Cadastro-Estoque'!A:J,1,FALSE)),"",VLOOKUP(A1165,'Cadastro-Estoque'!A:J,3,FALSE))</f>
        <v/>
      </c>
    </row>
    <row r="1166" spans="5:8">
      <c r="E1166" s="141" t="str">
        <f t="shared" si="18"/>
        <v/>
      </c>
      <c r="F1166" s="141" t="str">
        <f>IF(ISBLANK(A1166),"",IF(ISERROR(VLOOKUP(A1166,'Cadastro-Estoque'!A:J,1,FALSE)),"Produto não cadastrado",VLOOKUP(A1166,'Cadastro-Estoque'!A:J,4,FALSE)))</f>
        <v/>
      </c>
      <c r="G1166" s="141" t="str">
        <f>IF(ISBLANK(A1166),"",IF(ISERROR(VLOOKUP(A1166,'Cadastro-Estoque'!A:J,1,FALSE)),"Produto não cadastrado",VLOOKUP(A1166,'Cadastro-Estoque'!A:J,2,FALSE)))</f>
        <v/>
      </c>
      <c r="H1166" s="141" t="str">
        <f>IF(ISERROR(VLOOKUP(A1166,'Cadastro-Estoque'!A:J,1,FALSE)),"",VLOOKUP(A1166,'Cadastro-Estoque'!A:J,3,FALSE))</f>
        <v/>
      </c>
    </row>
    <row r="1167" spans="5:8">
      <c r="E1167" s="141" t="str">
        <f t="shared" si="18"/>
        <v/>
      </c>
      <c r="F1167" s="141" t="str">
        <f>IF(ISBLANK(A1167),"",IF(ISERROR(VLOOKUP(A1167,'Cadastro-Estoque'!A:J,1,FALSE)),"Produto não cadastrado",VLOOKUP(A1167,'Cadastro-Estoque'!A:J,4,FALSE)))</f>
        <v/>
      </c>
      <c r="G1167" s="141" t="str">
        <f>IF(ISBLANK(A1167),"",IF(ISERROR(VLOOKUP(A1167,'Cadastro-Estoque'!A:J,1,FALSE)),"Produto não cadastrado",VLOOKUP(A1167,'Cadastro-Estoque'!A:J,2,FALSE)))</f>
        <v/>
      </c>
      <c r="H1167" s="141" t="str">
        <f>IF(ISERROR(VLOOKUP(A1167,'Cadastro-Estoque'!A:J,1,FALSE)),"",VLOOKUP(A1167,'Cadastro-Estoque'!A:J,3,FALSE))</f>
        <v/>
      </c>
    </row>
    <row r="1168" spans="5:8">
      <c r="E1168" s="141" t="str">
        <f t="shared" si="18"/>
        <v/>
      </c>
      <c r="F1168" s="141" t="str">
        <f>IF(ISBLANK(A1168),"",IF(ISERROR(VLOOKUP(A1168,'Cadastro-Estoque'!A:J,1,FALSE)),"Produto não cadastrado",VLOOKUP(A1168,'Cadastro-Estoque'!A:J,4,FALSE)))</f>
        <v/>
      </c>
      <c r="G1168" s="141" t="str">
        <f>IF(ISBLANK(A1168),"",IF(ISERROR(VLOOKUP(A1168,'Cadastro-Estoque'!A:J,1,FALSE)),"Produto não cadastrado",VLOOKUP(A1168,'Cadastro-Estoque'!A:J,2,FALSE)))</f>
        <v/>
      </c>
      <c r="H1168" s="141" t="str">
        <f>IF(ISERROR(VLOOKUP(A1168,'Cadastro-Estoque'!A:J,1,FALSE)),"",VLOOKUP(A1168,'Cadastro-Estoque'!A:J,3,FALSE))</f>
        <v/>
      </c>
    </row>
    <row r="1169" spans="5:8">
      <c r="E1169" s="141" t="str">
        <f t="shared" si="18"/>
        <v/>
      </c>
      <c r="F1169" s="141" t="str">
        <f>IF(ISBLANK(A1169),"",IF(ISERROR(VLOOKUP(A1169,'Cadastro-Estoque'!A:J,1,FALSE)),"Produto não cadastrado",VLOOKUP(A1169,'Cadastro-Estoque'!A:J,4,FALSE)))</f>
        <v/>
      </c>
      <c r="G1169" s="141" t="str">
        <f>IF(ISBLANK(A1169),"",IF(ISERROR(VLOOKUP(A1169,'Cadastro-Estoque'!A:J,1,FALSE)),"Produto não cadastrado",VLOOKUP(A1169,'Cadastro-Estoque'!A:J,2,FALSE)))</f>
        <v/>
      </c>
      <c r="H1169" s="141" t="str">
        <f>IF(ISERROR(VLOOKUP(A1169,'Cadastro-Estoque'!A:J,1,FALSE)),"",VLOOKUP(A1169,'Cadastro-Estoque'!A:J,3,FALSE))</f>
        <v/>
      </c>
    </row>
    <row r="1170" spans="5:8">
      <c r="E1170" s="141" t="str">
        <f t="shared" si="18"/>
        <v/>
      </c>
      <c r="F1170" s="141" t="str">
        <f>IF(ISBLANK(A1170),"",IF(ISERROR(VLOOKUP(A1170,'Cadastro-Estoque'!A:J,1,FALSE)),"Produto não cadastrado",VLOOKUP(A1170,'Cadastro-Estoque'!A:J,4,FALSE)))</f>
        <v/>
      </c>
      <c r="G1170" s="141" t="str">
        <f>IF(ISBLANK(A1170),"",IF(ISERROR(VLOOKUP(A1170,'Cadastro-Estoque'!A:J,1,FALSE)),"Produto não cadastrado",VLOOKUP(A1170,'Cadastro-Estoque'!A:J,2,FALSE)))</f>
        <v/>
      </c>
      <c r="H1170" s="141" t="str">
        <f>IF(ISERROR(VLOOKUP(A1170,'Cadastro-Estoque'!A:J,1,FALSE)),"",VLOOKUP(A1170,'Cadastro-Estoque'!A:J,3,FALSE))</f>
        <v/>
      </c>
    </row>
    <row r="1171" spans="5:8">
      <c r="E1171" s="141" t="str">
        <f t="shared" si="18"/>
        <v/>
      </c>
      <c r="F1171" s="141" t="str">
        <f>IF(ISBLANK(A1171),"",IF(ISERROR(VLOOKUP(A1171,'Cadastro-Estoque'!A:J,1,FALSE)),"Produto não cadastrado",VLOOKUP(A1171,'Cadastro-Estoque'!A:J,4,FALSE)))</f>
        <v/>
      </c>
      <c r="G1171" s="141" t="str">
        <f>IF(ISBLANK(A1171),"",IF(ISERROR(VLOOKUP(A1171,'Cadastro-Estoque'!A:J,1,FALSE)),"Produto não cadastrado",VLOOKUP(A1171,'Cadastro-Estoque'!A:J,2,FALSE)))</f>
        <v/>
      </c>
      <c r="H1171" s="141" t="str">
        <f>IF(ISERROR(VLOOKUP(A1171,'Cadastro-Estoque'!A:J,1,FALSE)),"",VLOOKUP(A1171,'Cadastro-Estoque'!A:J,3,FALSE))</f>
        <v/>
      </c>
    </row>
    <row r="1172" spans="5:8">
      <c r="E1172" s="141" t="str">
        <f t="shared" si="18"/>
        <v/>
      </c>
      <c r="F1172" s="141" t="str">
        <f>IF(ISBLANK(A1172),"",IF(ISERROR(VLOOKUP(A1172,'Cadastro-Estoque'!A:J,1,FALSE)),"Produto não cadastrado",VLOOKUP(A1172,'Cadastro-Estoque'!A:J,4,FALSE)))</f>
        <v/>
      </c>
      <c r="G1172" s="141" t="str">
        <f>IF(ISBLANK(A1172),"",IF(ISERROR(VLOOKUP(A1172,'Cadastro-Estoque'!A:J,1,FALSE)),"Produto não cadastrado",VLOOKUP(A1172,'Cadastro-Estoque'!A:J,2,FALSE)))</f>
        <v/>
      </c>
      <c r="H1172" s="141" t="str">
        <f>IF(ISERROR(VLOOKUP(A1172,'Cadastro-Estoque'!A:J,1,FALSE)),"",VLOOKUP(A1172,'Cadastro-Estoque'!A:J,3,FALSE))</f>
        <v/>
      </c>
    </row>
    <row r="1173" spans="5:8">
      <c r="E1173" s="141" t="str">
        <f t="shared" si="18"/>
        <v/>
      </c>
      <c r="F1173" s="141" t="str">
        <f>IF(ISBLANK(A1173),"",IF(ISERROR(VLOOKUP(A1173,'Cadastro-Estoque'!A:J,1,FALSE)),"Produto não cadastrado",VLOOKUP(A1173,'Cadastro-Estoque'!A:J,4,FALSE)))</f>
        <v/>
      </c>
      <c r="G1173" s="141" t="str">
        <f>IF(ISBLANK(A1173),"",IF(ISERROR(VLOOKUP(A1173,'Cadastro-Estoque'!A:J,1,FALSE)),"Produto não cadastrado",VLOOKUP(A1173,'Cadastro-Estoque'!A:J,2,FALSE)))</f>
        <v/>
      </c>
      <c r="H1173" s="141" t="str">
        <f>IF(ISERROR(VLOOKUP(A1173,'Cadastro-Estoque'!A:J,1,FALSE)),"",VLOOKUP(A1173,'Cadastro-Estoque'!A:J,3,FALSE))</f>
        <v/>
      </c>
    </row>
    <row r="1174" spans="5:8">
      <c r="E1174" s="141" t="str">
        <f t="shared" si="18"/>
        <v/>
      </c>
      <c r="F1174" s="141" t="str">
        <f>IF(ISBLANK(A1174),"",IF(ISERROR(VLOOKUP(A1174,'Cadastro-Estoque'!A:J,1,FALSE)),"Produto não cadastrado",VLOOKUP(A1174,'Cadastro-Estoque'!A:J,4,FALSE)))</f>
        <v/>
      </c>
      <c r="G1174" s="141" t="str">
        <f>IF(ISBLANK(A1174),"",IF(ISERROR(VLOOKUP(A1174,'Cadastro-Estoque'!A:J,1,FALSE)),"Produto não cadastrado",VLOOKUP(A1174,'Cadastro-Estoque'!A:J,2,FALSE)))</f>
        <v/>
      </c>
      <c r="H1174" s="141" t="str">
        <f>IF(ISERROR(VLOOKUP(A1174,'Cadastro-Estoque'!A:J,1,FALSE)),"",VLOOKUP(A1174,'Cadastro-Estoque'!A:J,3,FALSE))</f>
        <v/>
      </c>
    </row>
    <row r="1175" spans="5:8">
      <c r="E1175" s="141" t="str">
        <f t="shared" si="18"/>
        <v/>
      </c>
      <c r="F1175" s="141" t="str">
        <f>IF(ISBLANK(A1175),"",IF(ISERROR(VLOOKUP(A1175,'Cadastro-Estoque'!A:J,1,FALSE)),"Produto não cadastrado",VLOOKUP(A1175,'Cadastro-Estoque'!A:J,4,FALSE)))</f>
        <v/>
      </c>
      <c r="G1175" s="141" t="str">
        <f>IF(ISBLANK(A1175),"",IF(ISERROR(VLOOKUP(A1175,'Cadastro-Estoque'!A:J,1,FALSE)),"Produto não cadastrado",VLOOKUP(A1175,'Cadastro-Estoque'!A:J,2,FALSE)))</f>
        <v/>
      </c>
      <c r="H1175" s="141" t="str">
        <f>IF(ISERROR(VLOOKUP(A1175,'Cadastro-Estoque'!A:J,1,FALSE)),"",VLOOKUP(A1175,'Cadastro-Estoque'!A:J,3,FALSE))</f>
        <v/>
      </c>
    </row>
    <row r="1176" spans="5:8">
      <c r="E1176" s="141" t="str">
        <f t="shared" si="18"/>
        <v/>
      </c>
      <c r="F1176" s="141" t="str">
        <f>IF(ISBLANK(A1176),"",IF(ISERROR(VLOOKUP(A1176,'Cadastro-Estoque'!A:J,1,FALSE)),"Produto não cadastrado",VLOOKUP(A1176,'Cadastro-Estoque'!A:J,4,FALSE)))</f>
        <v/>
      </c>
      <c r="G1176" s="141" t="str">
        <f>IF(ISBLANK(A1176),"",IF(ISERROR(VLOOKUP(A1176,'Cadastro-Estoque'!A:J,1,FALSE)),"Produto não cadastrado",VLOOKUP(A1176,'Cadastro-Estoque'!A:J,2,FALSE)))</f>
        <v/>
      </c>
      <c r="H1176" s="141" t="str">
        <f>IF(ISERROR(VLOOKUP(A1176,'Cadastro-Estoque'!A:J,1,FALSE)),"",VLOOKUP(A1176,'Cadastro-Estoque'!A:J,3,FALSE))</f>
        <v/>
      </c>
    </row>
    <row r="1177" spans="5:8">
      <c r="E1177" s="141" t="str">
        <f t="shared" si="18"/>
        <v/>
      </c>
      <c r="F1177" s="141" t="str">
        <f>IF(ISBLANK(A1177),"",IF(ISERROR(VLOOKUP(A1177,'Cadastro-Estoque'!A:J,1,FALSE)),"Produto não cadastrado",VLOOKUP(A1177,'Cadastro-Estoque'!A:J,4,FALSE)))</f>
        <v/>
      </c>
      <c r="G1177" s="141" t="str">
        <f>IF(ISBLANK(A1177),"",IF(ISERROR(VLOOKUP(A1177,'Cadastro-Estoque'!A:J,1,FALSE)),"Produto não cadastrado",VLOOKUP(A1177,'Cadastro-Estoque'!A:J,2,FALSE)))</f>
        <v/>
      </c>
      <c r="H1177" s="141" t="str">
        <f>IF(ISERROR(VLOOKUP(A1177,'Cadastro-Estoque'!A:J,1,FALSE)),"",VLOOKUP(A1177,'Cadastro-Estoque'!A:J,3,FALSE))</f>
        <v/>
      </c>
    </row>
    <row r="1178" spans="5:8">
      <c r="E1178" s="141" t="str">
        <f t="shared" si="18"/>
        <v/>
      </c>
      <c r="F1178" s="141" t="str">
        <f>IF(ISBLANK(A1178),"",IF(ISERROR(VLOOKUP(A1178,'Cadastro-Estoque'!A:J,1,FALSE)),"Produto não cadastrado",VLOOKUP(A1178,'Cadastro-Estoque'!A:J,4,FALSE)))</f>
        <v/>
      </c>
      <c r="G1178" s="141" t="str">
        <f>IF(ISBLANK(A1178),"",IF(ISERROR(VLOOKUP(A1178,'Cadastro-Estoque'!A:J,1,FALSE)),"Produto não cadastrado",VLOOKUP(A1178,'Cadastro-Estoque'!A:J,2,FALSE)))</f>
        <v/>
      </c>
      <c r="H1178" s="141" t="str">
        <f>IF(ISERROR(VLOOKUP(A1178,'Cadastro-Estoque'!A:J,1,FALSE)),"",VLOOKUP(A1178,'Cadastro-Estoque'!A:J,3,FALSE))</f>
        <v/>
      </c>
    </row>
    <row r="1179" spans="5:8">
      <c r="E1179" s="141" t="str">
        <f t="shared" si="18"/>
        <v/>
      </c>
      <c r="F1179" s="141" t="str">
        <f>IF(ISBLANK(A1179),"",IF(ISERROR(VLOOKUP(A1179,'Cadastro-Estoque'!A:J,1,FALSE)),"Produto não cadastrado",VLOOKUP(A1179,'Cadastro-Estoque'!A:J,4,FALSE)))</f>
        <v/>
      </c>
      <c r="G1179" s="141" t="str">
        <f>IF(ISBLANK(A1179),"",IF(ISERROR(VLOOKUP(A1179,'Cadastro-Estoque'!A:J,1,FALSE)),"Produto não cadastrado",VLOOKUP(A1179,'Cadastro-Estoque'!A:J,2,FALSE)))</f>
        <v/>
      </c>
      <c r="H1179" s="141" t="str">
        <f>IF(ISERROR(VLOOKUP(A1179,'Cadastro-Estoque'!A:J,1,FALSE)),"",VLOOKUP(A1179,'Cadastro-Estoque'!A:J,3,FALSE))</f>
        <v/>
      </c>
    </row>
    <row r="1180" spans="5:8">
      <c r="E1180" s="141" t="str">
        <f t="shared" si="18"/>
        <v/>
      </c>
      <c r="F1180" s="141" t="str">
        <f>IF(ISBLANK(A1180),"",IF(ISERROR(VLOOKUP(A1180,'Cadastro-Estoque'!A:J,1,FALSE)),"Produto não cadastrado",VLOOKUP(A1180,'Cadastro-Estoque'!A:J,4,FALSE)))</f>
        <v/>
      </c>
      <c r="G1180" s="141" t="str">
        <f>IF(ISBLANK(A1180),"",IF(ISERROR(VLOOKUP(A1180,'Cadastro-Estoque'!A:J,1,FALSE)),"Produto não cadastrado",VLOOKUP(A1180,'Cadastro-Estoque'!A:J,2,FALSE)))</f>
        <v/>
      </c>
      <c r="H1180" s="141" t="str">
        <f>IF(ISERROR(VLOOKUP(A1180,'Cadastro-Estoque'!A:J,1,FALSE)),"",VLOOKUP(A1180,'Cadastro-Estoque'!A:J,3,FALSE))</f>
        <v/>
      </c>
    </row>
    <row r="1181" spans="5:8">
      <c r="E1181" s="141" t="str">
        <f t="shared" si="18"/>
        <v/>
      </c>
      <c r="F1181" s="141" t="str">
        <f>IF(ISBLANK(A1181),"",IF(ISERROR(VLOOKUP(A1181,'Cadastro-Estoque'!A:J,1,FALSE)),"Produto não cadastrado",VLOOKUP(A1181,'Cadastro-Estoque'!A:J,4,FALSE)))</f>
        <v/>
      </c>
      <c r="G1181" s="141" t="str">
        <f>IF(ISBLANK(A1181),"",IF(ISERROR(VLOOKUP(A1181,'Cadastro-Estoque'!A:J,1,FALSE)),"Produto não cadastrado",VLOOKUP(A1181,'Cadastro-Estoque'!A:J,2,FALSE)))</f>
        <v/>
      </c>
      <c r="H1181" s="141" t="str">
        <f>IF(ISERROR(VLOOKUP(A1181,'Cadastro-Estoque'!A:J,1,FALSE)),"",VLOOKUP(A1181,'Cadastro-Estoque'!A:J,3,FALSE))</f>
        <v/>
      </c>
    </row>
    <row r="1182" spans="5:8">
      <c r="E1182" s="141" t="str">
        <f t="shared" si="18"/>
        <v/>
      </c>
      <c r="F1182" s="141" t="str">
        <f>IF(ISBLANK(A1182),"",IF(ISERROR(VLOOKUP(A1182,'Cadastro-Estoque'!A:J,1,FALSE)),"Produto não cadastrado",VLOOKUP(A1182,'Cadastro-Estoque'!A:J,4,FALSE)))</f>
        <v/>
      </c>
      <c r="G1182" s="141" t="str">
        <f>IF(ISBLANK(A1182),"",IF(ISERROR(VLOOKUP(A1182,'Cadastro-Estoque'!A:J,1,FALSE)),"Produto não cadastrado",VLOOKUP(A1182,'Cadastro-Estoque'!A:J,2,FALSE)))</f>
        <v/>
      </c>
      <c r="H1182" s="141" t="str">
        <f>IF(ISERROR(VLOOKUP(A1182,'Cadastro-Estoque'!A:J,1,FALSE)),"",VLOOKUP(A1182,'Cadastro-Estoque'!A:J,3,FALSE))</f>
        <v/>
      </c>
    </row>
    <row r="1183" spans="5:8">
      <c r="E1183" s="141" t="str">
        <f t="shared" si="18"/>
        <v/>
      </c>
      <c r="F1183" s="141" t="str">
        <f>IF(ISBLANK(A1183),"",IF(ISERROR(VLOOKUP(A1183,'Cadastro-Estoque'!A:J,1,FALSE)),"Produto não cadastrado",VLOOKUP(A1183,'Cadastro-Estoque'!A:J,4,FALSE)))</f>
        <v/>
      </c>
      <c r="G1183" s="141" t="str">
        <f>IF(ISBLANK(A1183),"",IF(ISERROR(VLOOKUP(A1183,'Cadastro-Estoque'!A:J,1,FALSE)),"Produto não cadastrado",VLOOKUP(A1183,'Cadastro-Estoque'!A:J,2,FALSE)))</f>
        <v/>
      </c>
      <c r="H1183" s="141" t="str">
        <f>IF(ISERROR(VLOOKUP(A1183,'Cadastro-Estoque'!A:J,1,FALSE)),"",VLOOKUP(A1183,'Cadastro-Estoque'!A:J,3,FALSE))</f>
        <v/>
      </c>
    </row>
    <row r="1184" spans="5:8">
      <c r="E1184" s="141" t="str">
        <f t="shared" si="18"/>
        <v/>
      </c>
      <c r="F1184" s="141" t="str">
        <f>IF(ISBLANK(A1184),"",IF(ISERROR(VLOOKUP(A1184,'Cadastro-Estoque'!A:J,1,FALSE)),"Produto não cadastrado",VLOOKUP(A1184,'Cadastro-Estoque'!A:J,4,FALSE)))</f>
        <v/>
      </c>
      <c r="G1184" s="141" t="str">
        <f>IF(ISBLANK(A1184),"",IF(ISERROR(VLOOKUP(A1184,'Cadastro-Estoque'!A:J,1,FALSE)),"Produto não cadastrado",VLOOKUP(A1184,'Cadastro-Estoque'!A:J,2,FALSE)))</f>
        <v/>
      </c>
      <c r="H1184" s="141" t="str">
        <f>IF(ISERROR(VLOOKUP(A1184,'Cadastro-Estoque'!A:J,1,FALSE)),"",VLOOKUP(A1184,'Cadastro-Estoque'!A:J,3,FALSE))</f>
        <v/>
      </c>
    </row>
    <row r="1185" spans="5:8">
      <c r="E1185" s="141" t="str">
        <f t="shared" si="18"/>
        <v/>
      </c>
      <c r="F1185" s="141" t="str">
        <f>IF(ISBLANK(A1185),"",IF(ISERROR(VLOOKUP(A1185,'Cadastro-Estoque'!A:J,1,FALSE)),"Produto não cadastrado",VLOOKUP(A1185,'Cadastro-Estoque'!A:J,4,FALSE)))</f>
        <v/>
      </c>
      <c r="G1185" s="141" t="str">
        <f>IF(ISBLANK(A1185),"",IF(ISERROR(VLOOKUP(A1185,'Cadastro-Estoque'!A:J,1,FALSE)),"Produto não cadastrado",VLOOKUP(A1185,'Cadastro-Estoque'!A:J,2,FALSE)))</f>
        <v/>
      </c>
      <c r="H1185" s="141" t="str">
        <f>IF(ISERROR(VLOOKUP(A1185,'Cadastro-Estoque'!A:J,1,FALSE)),"",VLOOKUP(A1185,'Cadastro-Estoque'!A:J,3,FALSE))</f>
        <v/>
      </c>
    </row>
    <row r="1186" spans="5:8">
      <c r="E1186" s="141" t="str">
        <f t="shared" si="18"/>
        <v/>
      </c>
      <c r="F1186" s="141" t="str">
        <f>IF(ISBLANK(A1186),"",IF(ISERROR(VLOOKUP(A1186,'Cadastro-Estoque'!A:J,1,FALSE)),"Produto não cadastrado",VLOOKUP(A1186,'Cadastro-Estoque'!A:J,4,FALSE)))</f>
        <v/>
      </c>
      <c r="G1186" s="141" t="str">
        <f>IF(ISBLANK(A1186),"",IF(ISERROR(VLOOKUP(A1186,'Cadastro-Estoque'!A:J,1,FALSE)),"Produto não cadastrado",VLOOKUP(A1186,'Cadastro-Estoque'!A:J,2,FALSE)))</f>
        <v/>
      </c>
      <c r="H1186" s="141" t="str">
        <f>IF(ISERROR(VLOOKUP(A1186,'Cadastro-Estoque'!A:J,1,FALSE)),"",VLOOKUP(A1186,'Cadastro-Estoque'!A:J,3,FALSE))</f>
        <v/>
      </c>
    </row>
    <row r="1187" spans="5:8">
      <c r="E1187" s="141" t="str">
        <f t="shared" si="18"/>
        <v/>
      </c>
      <c r="F1187" s="141" t="str">
        <f>IF(ISBLANK(A1187),"",IF(ISERROR(VLOOKUP(A1187,'Cadastro-Estoque'!A:J,1,FALSE)),"Produto não cadastrado",VLOOKUP(A1187,'Cadastro-Estoque'!A:J,4,FALSE)))</f>
        <v/>
      </c>
      <c r="G1187" s="141" t="str">
        <f>IF(ISBLANK(A1187),"",IF(ISERROR(VLOOKUP(A1187,'Cadastro-Estoque'!A:J,1,FALSE)),"Produto não cadastrado",VLOOKUP(A1187,'Cadastro-Estoque'!A:J,2,FALSE)))</f>
        <v/>
      </c>
      <c r="H1187" s="141" t="str">
        <f>IF(ISERROR(VLOOKUP(A1187,'Cadastro-Estoque'!A:J,1,FALSE)),"",VLOOKUP(A1187,'Cadastro-Estoque'!A:J,3,FALSE))</f>
        <v/>
      </c>
    </row>
    <row r="1188" spans="5:8">
      <c r="E1188" s="141" t="str">
        <f t="shared" si="18"/>
        <v/>
      </c>
      <c r="F1188" s="141" t="str">
        <f>IF(ISBLANK(A1188),"",IF(ISERROR(VLOOKUP(A1188,'Cadastro-Estoque'!A:J,1,FALSE)),"Produto não cadastrado",VLOOKUP(A1188,'Cadastro-Estoque'!A:J,4,FALSE)))</f>
        <v/>
      </c>
      <c r="G1188" s="141" t="str">
        <f>IF(ISBLANK(A1188),"",IF(ISERROR(VLOOKUP(A1188,'Cadastro-Estoque'!A:J,1,FALSE)),"Produto não cadastrado",VLOOKUP(A1188,'Cadastro-Estoque'!A:J,2,FALSE)))</f>
        <v/>
      </c>
      <c r="H1188" s="141" t="str">
        <f>IF(ISERROR(VLOOKUP(A1188,'Cadastro-Estoque'!A:J,1,FALSE)),"",VLOOKUP(A1188,'Cadastro-Estoque'!A:J,3,FALSE))</f>
        <v/>
      </c>
    </row>
    <row r="1189" spans="5:8">
      <c r="E1189" s="141" t="str">
        <f t="shared" si="18"/>
        <v/>
      </c>
      <c r="F1189" s="141" t="str">
        <f>IF(ISBLANK(A1189),"",IF(ISERROR(VLOOKUP(A1189,'Cadastro-Estoque'!A:J,1,FALSE)),"Produto não cadastrado",VLOOKUP(A1189,'Cadastro-Estoque'!A:J,4,FALSE)))</f>
        <v/>
      </c>
      <c r="G1189" s="141" t="str">
        <f>IF(ISBLANK(A1189),"",IF(ISERROR(VLOOKUP(A1189,'Cadastro-Estoque'!A:J,1,FALSE)),"Produto não cadastrado",VLOOKUP(A1189,'Cadastro-Estoque'!A:J,2,FALSE)))</f>
        <v/>
      </c>
      <c r="H1189" s="141" t="str">
        <f>IF(ISERROR(VLOOKUP(A1189,'Cadastro-Estoque'!A:J,1,FALSE)),"",VLOOKUP(A1189,'Cadastro-Estoque'!A:J,3,FALSE))</f>
        <v/>
      </c>
    </row>
    <row r="1190" spans="5:8">
      <c r="E1190" s="141" t="str">
        <f t="shared" si="18"/>
        <v/>
      </c>
      <c r="F1190" s="141" t="str">
        <f>IF(ISBLANK(A1190),"",IF(ISERROR(VLOOKUP(A1190,'Cadastro-Estoque'!A:J,1,FALSE)),"Produto não cadastrado",VLOOKUP(A1190,'Cadastro-Estoque'!A:J,4,FALSE)))</f>
        <v/>
      </c>
      <c r="G1190" s="141" t="str">
        <f>IF(ISBLANK(A1190),"",IF(ISERROR(VLOOKUP(A1190,'Cadastro-Estoque'!A:J,1,FALSE)),"Produto não cadastrado",VLOOKUP(A1190,'Cadastro-Estoque'!A:J,2,FALSE)))</f>
        <v/>
      </c>
      <c r="H1190" s="141" t="str">
        <f>IF(ISERROR(VLOOKUP(A1190,'Cadastro-Estoque'!A:J,1,FALSE)),"",VLOOKUP(A1190,'Cadastro-Estoque'!A:J,3,FALSE))</f>
        <v/>
      </c>
    </row>
    <row r="1191" spans="5:8">
      <c r="E1191" s="141" t="str">
        <f t="shared" si="18"/>
        <v/>
      </c>
      <c r="F1191" s="141" t="str">
        <f>IF(ISBLANK(A1191),"",IF(ISERROR(VLOOKUP(A1191,'Cadastro-Estoque'!A:J,1,FALSE)),"Produto não cadastrado",VLOOKUP(A1191,'Cadastro-Estoque'!A:J,4,FALSE)))</f>
        <v/>
      </c>
      <c r="G1191" s="141" t="str">
        <f>IF(ISBLANK(A1191),"",IF(ISERROR(VLOOKUP(A1191,'Cadastro-Estoque'!A:J,1,FALSE)),"Produto não cadastrado",VLOOKUP(A1191,'Cadastro-Estoque'!A:J,2,FALSE)))</f>
        <v/>
      </c>
      <c r="H1191" s="141" t="str">
        <f>IF(ISERROR(VLOOKUP(A1191,'Cadastro-Estoque'!A:J,1,FALSE)),"",VLOOKUP(A1191,'Cadastro-Estoque'!A:J,3,FALSE))</f>
        <v/>
      </c>
    </row>
    <row r="1192" spans="5:8">
      <c r="E1192" s="141" t="str">
        <f t="shared" si="18"/>
        <v/>
      </c>
      <c r="F1192" s="141" t="str">
        <f>IF(ISBLANK(A1192),"",IF(ISERROR(VLOOKUP(A1192,'Cadastro-Estoque'!A:J,1,FALSE)),"Produto não cadastrado",VLOOKUP(A1192,'Cadastro-Estoque'!A:J,4,FALSE)))</f>
        <v/>
      </c>
      <c r="G1192" s="141" t="str">
        <f>IF(ISBLANK(A1192),"",IF(ISERROR(VLOOKUP(A1192,'Cadastro-Estoque'!A:J,1,FALSE)),"Produto não cadastrado",VLOOKUP(A1192,'Cadastro-Estoque'!A:J,2,FALSE)))</f>
        <v/>
      </c>
      <c r="H1192" s="141" t="str">
        <f>IF(ISERROR(VLOOKUP(A1192,'Cadastro-Estoque'!A:J,1,FALSE)),"",VLOOKUP(A1192,'Cadastro-Estoque'!A:J,3,FALSE))</f>
        <v/>
      </c>
    </row>
    <row r="1193" spans="5:8">
      <c r="E1193" s="141" t="str">
        <f t="shared" si="18"/>
        <v/>
      </c>
      <c r="F1193" s="141" t="str">
        <f>IF(ISBLANK(A1193),"",IF(ISERROR(VLOOKUP(A1193,'Cadastro-Estoque'!A:J,1,FALSE)),"Produto não cadastrado",VLOOKUP(A1193,'Cadastro-Estoque'!A:J,4,FALSE)))</f>
        <v/>
      </c>
      <c r="G1193" s="141" t="str">
        <f>IF(ISBLANK(A1193),"",IF(ISERROR(VLOOKUP(A1193,'Cadastro-Estoque'!A:J,1,FALSE)),"Produto não cadastrado",VLOOKUP(A1193,'Cadastro-Estoque'!A:J,2,FALSE)))</f>
        <v/>
      </c>
      <c r="H1193" s="141" t="str">
        <f>IF(ISERROR(VLOOKUP(A1193,'Cadastro-Estoque'!A:J,1,FALSE)),"",VLOOKUP(A1193,'Cadastro-Estoque'!A:J,3,FALSE))</f>
        <v/>
      </c>
    </row>
    <row r="1194" spans="5:8">
      <c r="E1194" s="141" t="str">
        <f t="shared" si="18"/>
        <v/>
      </c>
      <c r="F1194" s="141" t="str">
        <f>IF(ISBLANK(A1194),"",IF(ISERROR(VLOOKUP(A1194,'Cadastro-Estoque'!A:J,1,FALSE)),"Produto não cadastrado",VLOOKUP(A1194,'Cadastro-Estoque'!A:J,4,FALSE)))</f>
        <v/>
      </c>
      <c r="G1194" s="141" t="str">
        <f>IF(ISBLANK(A1194),"",IF(ISERROR(VLOOKUP(A1194,'Cadastro-Estoque'!A:J,1,FALSE)),"Produto não cadastrado",VLOOKUP(A1194,'Cadastro-Estoque'!A:J,2,FALSE)))</f>
        <v/>
      </c>
      <c r="H1194" s="141" t="str">
        <f>IF(ISERROR(VLOOKUP(A1194,'Cadastro-Estoque'!A:J,1,FALSE)),"",VLOOKUP(A1194,'Cadastro-Estoque'!A:J,3,FALSE))</f>
        <v/>
      </c>
    </row>
    <row r="1195" spans="5:8">
      <c r="E1195" s="141" t="str">
        <f t="shared" si="18"/>
        <v/>
      </c>
      <c r="F1195" s="141" t="str">
        <f>IF(ISBLANK(A1195),"",IF(ISERROR(VLOOKUP(A1195,'Cadastro-Estoque'!A:J,1,FALSE)),"Produto não cadastrado",VLOOKUP(A1195,'Cadastro-Estoque'!A:J,4,FALSE)))</f>
        <v/>
      </c>
      <c r="G1195" s="141" t="str">
        <f>IF(ISBLANK(A1195),"",IF(ISERROR(VLOOKUP(A1195,'Cadastro-Estoque'!A:J,1,FALSE)),"Produto não cadastrado",VLOOKUP(A1195,'Cadastro-Estoque'!A:J,2,FALSE)))</f>
        <v/>
      </c>
      <c r="H1195" s="141" t="str">
        <f>IF(ISERROR(VLOOKUP(A1195,'Cadastro-Estoque'!A:J,1,FALSE)),"",VLOOKUP(A1195,'Cadastro-Estoque'!A:J,3,FALSE))</f>
        <v/>
      </c>
    </row>
    <row r="1196" spans="5:8">
      <c r="E1196" s="141" t="str">
        <f t="shared" si="18"/>
        <v/>
      </c>
      <c r="F1196" s="141" t="str">
        <f>IF(ISBLANK(A1196),"",IF(ISERROR(VLOOKUP(A1196,'Cadastro-Estoque'!A:J,1,FALSE)),"Produto não cadastrado",VLOOKUP(A1196,'Cadastro-Estoque'!A:J,4,FALSE)))</f>
        <v/>
      </c>
      <c r="G1196" s="141" t="str">
        <f>IF(ISBLANK(A1196),"",IF(ISERROR(VLOOKUP(A1196,'Cadastro-Estoque'!A:J,1,FALSE)),"Produto não cadastrado",VLOOKUP(A1196,'Cadastro-Estoque'!A:J,2,FALSE)))</f>
        <v/>
      </c>
      <c r="H1196" s="141" t="str">
        <f>IF(ISERROR(VLOOKUP(A1196,'Cadastro-Estoque'!A:J,1,FALSE)),"",VLOOKUP(A1196,'Cadastro-Estoque'!A:J,3,FALSE))</f>
        <v/>
      </c>
    </row>
    <row r="1197" spans="5:8">
      <c r="E1197" s="141" t="str">
        <f t="shared" si="18"/>
        <v/>
      </c>
      <c r="F1197" s="141" t="str">
        <f>IF(ISBLANK(A1197),"",IF(ISERROR(VLOOKUP(A1197,'Cadastro-Estoque'!A:J,1,FALSE)),"Produto não cadastrado",VLOOKUP(A1197,'Cadastro-Estoque'!A:J,4,FALSE)))</f>
        <v/>
      </c>
      <c r="G1197" s="141" t="str">
        <f>IF(ISBLANK(A1197),"",IF(ISERROR(VLOOKUP(A1197,'Cadastro-Estoque'!A:J,1,FALSE)),"Produto não cadastrado",VLOOKUP(A1197,'Cadastro-Estoque'!A:J,2,FALSE)))</f>
        <v/>
      </c>
      <c r="H1197" s="141" t="str">
        <f>IF(ISERROR(VLOOKUP(A1197,'Cadastro-Estoque'!A:J,1,FALSE)),"",VLOOKUP(A1197,'Cadastro-Estoque'!A:J,3,FALSE))</f>
        <v/>
      </c>
    </row>
    <row r="1198" spans="5:8">
      <c r="E1198" s="141" t="str">
        <f t="shared" si="18"/>
        <v/>
      </c>
      <c r="F1198" s="141" t="str">
        <f>IF(ISBLANK(A1198),"",IF(ISERROR(VLOOKUP(A1198,'Cadastro-Estoque'!A:J,1,FALSE)),"Produto não cadastrado",VLOOKUP(A1198,'Cadastro-Estoque'!A:J,4,FALSE)))</f>
        <v/>
      </c>
      <c r="G1198" s="141" t="str">
        <f>IF(ISBLANK(A1198),"",IF(ISERROR(VLOOKUP(A1198,'Cadastro-Estoque'!A:J,1,FALSE)),"Produto não cadastrado",VLOOKUP(A1198,'Cadastro-Estoque'!A:J,2,FALSE)))</f>
        <v/>
      </c>
      <c r="H1198" s="141" t="str">
        <f>IF(ISERROR(VLOOKUP(A1198,'Cadastro-Estoque'!A:J,1,FALSE)),"",VLOOKUP(A1198,'Cadastro-Estoque'!A:J,3,FALSE))</f>
        <v/>
      </c>
    </row>
    <row r="1199" spans="5:8">
      <c r="E1199" s="141" t="str">
        <f t="shared" si="18"/>
        <v/>
      </c>
      <c r="F1199" s="141" t="str">
        <f>IF(ISBLANK(A1199),"",IF(ISERROR(VLOOKUP(A1199,'Cadastro-Estoque'!A:J,1,FALSE)),"Produto não cadastrado",VLOOKUP(A1199,'Cadastro-Estoque'!A:J,4,FALSE)))</f>
        <v/>
      </c>
      <c r="G1199" s="141" t="str">
        <f>IF(ISBLANK(A1199),"",IF(ISERROR(VLOOKUP(A1199,'Cadastro-Estoque'!A:J,1,FALSE)),"Produto não cadastrado",VLOOKUP(A1199,'Cadastro-Estoque'!A:J,2,FALSE)))</f>
        <v/>
      </c>
      <c r="H1199" s="141" t="str">
        <f>IF(ISERROR(VLOOKUP(A1199,'Cadastro-Estoque'!A:J,1,FALSE)),"",VLOOKUP(A1199,'Cadastro-Estoque'!A:J,3,FALSE))</f>
        <v/>
      </c>
    </row>
    <row r="1200" spans="5:8">
      <c r="E1200" s="141" t="str">
        <f t="shared" si="18"/>
        <v/>
      </c>
      <c r="F1200" s="141" t="str">
        <f>IF(ISBLANK(A1200),"",IF(ISERROR(VLOOKUP(A1200,'Cadastro-Estoque'!A:J,1,FALSE)),"Produto não cadastrado",VLOOKUP(A1200,'Cadastro-Estoque'!A:J,4,FALSE)))</f>
        <v/>
      </c>
      <c r="G1200" s="141" t="str">
        <f>IF(ISBLANK(A1200),"",IF(ISERROR(VLOOKUP(A1200,'Cadastro-Estoque'!A:J,1,FALSE)),"Produto não cadastrado",VLOOKUP(A1200,'Cadastro-Estoque'!A:J,2,FALSE)))</f>
        <v/>
      </c>
      <c r="H1200" s="141" t="str">
        <f>IF(ISERROR(VLOOKUP(A1200,'Cadastro-Estoque'!A:J,1,FALSE)),"",VLOOKUP(A1200,'Cadastro-Estoque'!A:J,3,FALSE))</f>
        <v/>
      </c>
    </row>
    <row r="1201" spans="5:8">
      <c r="E1201" s="141" t="str">
        <f t="shared" si="18"/>
        <v/>
      </c>
      <c r="F1201" s="141" t="str">
        <f>IF(ISBLANK(A1201),"",IF(ISERROR(VLOOKUP(A1201,'Cadastro-Estoque'!A:J,1,FALSE)),"Produto não cadastrado",VLOOKUP(A1201,'Cadastro-Estoque'!A:J,4,FALSE)))</f>
        <v/>
      </c>
      <c r="G1201" s="141" t="str">
        <f>IF(ISBLANK(A1201),"",IF(ISERROR(VLOOKUP(A1201,'Cadastro-Estoque'!A:J,1,FALSE)),"Produto não cadastrado",VLOOKUP(A1201,'Cadastro-Estoque'!A:J,2,FALSE)))</f>
        <v/>
      </c>
      <c r="H1201" s="141" t="str">
        <f>IF(ISERROR(VLOOKUP(A1201,'Cadastro-Estoque'!A:J,1,FALSE)),"",VLOOKUP(A1201,'Cadastro-Estoque'!A:J,3,FALSE))</f>
        <v/>
      </c>
    </row>
    <row r="1202" spans="5:8">
      <c r="E1202" s="141" t="str">
        <f t="shared" si="18"/>
        <v/>
      </c>
      <c r="F1202" s="141" t="str">
        <f>IF(ISBLANK(A1202),"",IF(ISERROR(VLOOKUP(A1202,'Cadastro-Estoque'!A:J,1,FALSE)),"Produto não cadastrado",VLOOKUP(A1202,'Cadastro-Estoque'!A:J,4,FALSE)))</f>
        <v/>
      </c>
      <c r="G1202" s="141" t="str">
        <f>IF(ISBLANK(A1202),"",IF(ISERROR(VLOOKUP(A1202,'Cadastro-Estoque'!A:J,1,FALSE)),"Produto não cadastrado",VLOOKUP(A1202,'Cadastro-Estoque'!A:J,2,FALSE)))</f>
        <v/>
      </c>
      <c r="H1202" s="141" t="str">
        <f>IF(ISERROR(VLOOKUP(A1202,'Cadastro-Estoque'!A:J,1,FALSE)),"",VLOOKUP(A1202,'Cadastro-Estoque'!A:J,3,FALSE))</f>
        <v/>
      </c>
    </row>
    <row r="1203" spans="5:8">
      <c r="E1203" s="141" t="str">
        <f t="shared" si="18"/>
        <v/>
      </c>
      <c r="F1203" s="141" t="str">
        <f>IF(ISBLANK(A1203),"",IF(ISERROR(VLOOKUP(A1203,'Cadastro-Estoque'!A:J,1,FALSE)),"Produto não cadastrado",VLOOKUP(A1203,'Cadastro-Estoque'!A:J,4,FALSE)))</f>
        <v/>
      </c>
      <c r="G1203" s="141" t="str">
        <f>IF(ISBLANK(A1203),"",IF(ISERROR(VLOOKUP(A1203,'Cadastro-Estoque'!A:J,1,FALSE)),"Produto não cadastrado",VLOOKUP(A1203,'Cadastro-Estoque'!A:J,2,FALSE)))</f>
        <v/>
      </c>
      <c r="H1203" s="141" t="str">
        <f>IF(ISERROR(VLOOKUP(A1203,'Cadastro-Estoque'!A:J,1,FALSE)),"",VLOOKUP(A1203,'Cadastro-Estoque'!A:J,3,FALSE))</f>
        <v/>
      </c>
    </row>
    <row r="1204" spans="5:8">
      <c r="E1204" s="141" t="str">
        <f t="shared" si="18"/>
        <v/>
      </c>
      <c r="F1204" s="141" t="str">
        <f>IF(ISBLANK(A1204),"",IF(ISERROR(VLOOKUP(A1204,'Cadastro-Estoque'!A:J,1,FALSE)),"Produto não cadastrado",VLOOKUP(A1204,'Cadastro-Estoque'!A:J,4,FALSE)))</f>
        <v/>
      </c>
      <c r="G1204" s="141" t="str">
        <f>IF(ISBLANK(A1204),"",IF(ISERROR(VLOOKUP(A1204,'Cadastro-Estoque'!A:J,1,FALSE)),"Produto não cadastrado",VLOOKUP(A1204,'Cadastro-Estoque'!A:J,2,FALSE)))</f>
        <v/>
      </c>
      <c r="H1204" s="141" t="str">
        <f>IF(ISERROR(VLOOKUP(A1204,'Cadastro-Estoque'!A:J,1,FALSE)),"",VLOOKUP(A1204,'Cadastro-Estoque'!A:J,3,FALSE))</f>
        <v/>
      </c>
    </row>
    <row r="1205" spans="5:8">
      <c r="E1205" s="141" t="str">
        <f t="shared" si="18"/>
        <v/>
      </c>
      <c r="F1205" s="141" t="str">
        <f>IF(ISBLANK(A1205),"",IF(ISERROR(VLOOKUP(A1205,'Cadastro-Estoque'!A:J,1,FALSE)),"Produto não cadastrado",VLOOKUP(A1205,'Cadastro-Estoque'!A:J,4,FALSE)))</f>
        <v/>
      </c>
      <c r="G1205" s="141" t="str">
        <f>IF(ISBLANK(A1205),"",IF(ISERROR(VLOOKUP(A1205,'Cadastro-Estoque'!A:J,1,FALSE)),"Produto não cadastrado",VLOOKUP(A1205,'Cadastro-Estoque'!A:J,2,FALSE)))</f>
        <v/>
      </c>
      <c r="H1205" s="141" t="str">
        <f>IF(ISERROR(VLOOKUP(A1205,'Cadastro-Estoque'!A:J,1,FALSE)),"",VLOOKUP(A1205,'Cadastro-Estoque'!A:J,3,FALSE))</f>
        <v/>
      </c>
    </row>
    <row r="1206" spans="5:8">
      <c r="E1206" s="141" t="str">
        <f t="shared" si="18"/>
        <v/>
      </c>
      <c r="F1206" s="141" t="str">
        <f>IF(ISBLANK(A1206),"",IF(ISERROR(VLOOKUP(A1206,'Cadastro-Estoque'!A:J,1,FALSE)),"Produto não cadastrado",VLOOKUP(A1206,'Cadastro-Estoque'!A:J,4,FALSE)))</f>
        <v/>
      </c>
      <c r="G1206" s="141" t="str">
        <f>IF(ISBLANK(A1206),"",IF(ISERROR(VLOOKUP(A1206,'Cadastro-Estoque'!A:J,1,FALSE)),"Produto não cadastrado",VLOOKUP(A1206,'Cadastro-Estoque'!A:J,2,FALSE)))</f>
        <v/>
      </c>
      <c r="H1206" s="141" t="str">
        <f>IF(ISERROR(VLOOKUP(A1206,'Cadastro-Estoque'!A:J,1,FALSE)),"",VLOOKUP(A1206,'Cadastro-Estoque'!A:J,3,FALSE))</f>
        <v/>
      </c>
    </row>
    <row r="1207" spans="5:8">
      <c r="E1207" s="141" t="str">
        <f t="shared" si="18"/>
        <v/>
      </c>
      <c r="F1207" s="141" t="str">
        <f>IF(ISBLANK(A1207),"",IF(ISERROR(VLOOKUP(A1207,'Cadastro-Estoque'!A:J,1,FALSE)),"Produto não cadastrado",VLOOKUP(A1207,'Cadastro-Estoque'!A:J,4,FALSE)))</f>
        <v/>
      </c>
      <c r="G1207" s="141" t="str">
        <f>IF(ISBLANK(A1207),"",IF(ISERROR(VLOOKUP(A1207,'Cadastro-Estoque'!A:J,1,FALSE)),"Produto não cadastrado",VLOOKUP(A1207,'Cadastro-Estoque'!A:J,2,FALSE)))</f>
        <v/>
      </c>
      <c r="H1207" s="141" t="str">
        <f>IF(ISERROR(VLOOKUP(A1207,'Cadastro-Estoque'!A:J,1,FALSE)),"",VLOOKUP(A1207,'Cadastro-Estoque'!A:J,3,FALSE))</f>
        <v/>
      </c>
    </row>
    <row r="1208" spans="5:8">
      <c r="E1208" s="141" t="str">
        <f t="shared" si="18"/>
        <v/>
      </c>
      <c r="F1208" s="141" t="str">
        <f>IF(ISBLANK(A1208),"",IF(ISERROR(VLOOKUP(A1208,'Cadastro-Estoque'!A:J,1,FALSE)),"Produto não cadastrado",VLOOKUP(A1208,'Cadastro-Estoque'!A:J,4,FALSE)))</f>
        <v/>
      </c>
      <c r="G1208" s="141" t="str">
        <f>IF(ISBLANK(A1208),"",IF(ISERROR(VLOOKUP(A1208,'Cadastro-Estoque'!A:J,1,FALSE)),"Produto não cadastrado",VLOOKUP(A1208,'Cadastro-Estoque'!A:J,2,FALSE)))</f>
        <v/>
      </c>
      <c r="H1208" s="141" t="str">
        <f>IF(ISERROR(VLOOKUP(A1208,'Cadastro-Estoque'!A:J,1,FALSE)),"",VLOOKUP(A1208,'Cadastro-Estoque'!A:J,3,FALSE))</f>
        <v/>
      </c>
    </row>
    <row r="1209" spans="5:8">
      <c r="E1209" s="141" t="str">
        <f t="shared" si="18"/>
        <v/>
      </c>
      <c r="F1209" s="141" t="str">
        <f>IF(ISBLANK(A1209),"",IF(ISERROR(VLOOKUP(A1209,'Cadastro-Estoque'!A:J,1,FALSE)),"Produto não cadastrado",VLOOKUP(A1209,'Cadastro-Estoque'!A:J,4,FALSE)))</f>
        <v/>
      </c>
      <c r="G1209" s="141" t="str">
        <f>IF(ISBLANK(A1209),"",IF(ISERROR(VLOOKUP(A1209,'Cadastro-Estoque'!A:J,1,FALSE)),"Produto não cadastrado",VLOOKUP(A1209,'Cadastro-Estoque'!A:J,2,FALSE)))</f>
        <v/>
      </c>
      <c r="H1209" s="141" t="str">
        <f>IF(ISERROR(VLOOKUP(A1209,'Cadastro-Estoque'!A:J,1,FALSE)),"",VLOOKUP(A1209,'Cadastro-Estoque'!A:J,3,FALSE))</f>
        <v/>
      </c>
    </row>
    <row r="1210" spans="5:8">
      <c r="E1210" s="141" t="str">
        <f t="shared" si="18"/>
        <v/>
      </c>
      <c r="F1210" s="141" t="str">
        <f>IF(ISBLANK(A1210),"",IF(ISERROR(VLOOKUP(A1210,'Cadastro-Estoque'!A:J,1,FALSE)),"Produto não cadastrado",VLOOKUP(A1210,'Cadastro-Estoque'!A:J,4,FALSE)))</f>
        <v/>
      </c>
      <c r="G1210" s="141" t="str">
        <f>IF(ISBLANK(A1210),"",IF(ISERROR(VLOOKUP(A1210,'Cadastro-Estoque'!A:J,1,FALSE)),"Produto não cadastrado",VLOOKUP(A1210,'Cadastro-Estoque'!A:J,2,FALSE)))</f>
        <v/>
      </c>
      <c r="H1210" s="141" t="str">
        <f>IF(ISERROR(VLOOKUP(A1210,'Cadastro-Estoque'!A:J,1,FALSE)),"",VLOOKUP(A1210,'Cadastro-Estoque'!A:J,3,FALSE))</f>
        <v/>
      </c>
    </row>
    <row r="1211" spans="5:8">
      <c r="E1211" s="141" t="str">
        <f t="shared" si="18"/>
        <v/>
      </c>
      <c r="F1211" s="141" t="str">
        <f>IF(ISBLANK(A1211),"",IF(ISERROR(VLOOKUP(A1211,'Cadastro-Estoque'!A:J,1,FALSE)),"Produto não cadastrado",VLOOKUP(A1211,'Cadastro-Estoque'!A:J,4,FALSE)))</f>
        <v/>
      </c>
      <c r="G1211" s="141" t="str">
        <f>IF(ISBLANK(A1211),"",IF(ISERROR(VLOOKUP(A1211,'Cadastro-Estoque'!A:J,1,FALSE)),"Produto não cadastrado",VLOOKUP(A1211,'Cadastro-Estoque'!A:J,2,FALSE)))</f>
        <v/>
      </c>
      <c r="H1211" s="141" t="str">
        <f>IF(ISERROR(VLOOKUP(A1211,'Cadastro-Estoque'!A:J,1,FALSE)),"",VLOOKUP(A1211,'Cadastro-Estoque'!A:J,3,FALSE))</f>
        <v/>
      </c>
    </row>
    <row r="1212" spans="5:8">
      <c r="E1212" s="141" t="str">
        <f t="shared" si="18"/>
        <v/>
      </c>
      <c r="F1212" s="141" t="str">
        <f>IF(ISBLANK(A1212),"",IF(ISERROR(VLOOKUP(A1212,'Cadastro-Estoque'!A:J,1,FALSE)),"Produto não cadastrado",VLOOKUP(A1212,'Cadastro-Estoque'!A:J,4,FALSE)))</f>
        <v/>
      </c>
      <c r="G1212" s="141" t="str">
        <f>IF(ISBLANK(A1212),"",IF(ISERROR(VLOOKUP(A1212,'Cadastro-Estoque'!A:J,1,FALSE)),"Produto não cadastrado",VLOOKUP(A1212,'Cadastro-Estoque'!A:J,2,FALSE)))</f>
        <v/>
      </c>
      <c r="H1212" s="141" t="str">
        <f>IF(ISERROR(VLOOKUP(A1212,'Cadastro-Estoque'!A:J,1,FALSE)),"",VLOOKUP(A1212,'Cadastro-Estoque'!A:J,3,FALSE))</f>
        <v/>
      </c>
    </row>
    <row r="1213" spans="5:8">
      <c r="E1213" s="141" t="str">
        <f t="shared" si="18"/>
        <v/>
      </c>
      <c r="F1213" s="141" t="str">
        <f>IF(ISBLANK(A1213),"",IF(ISERROR(VLOOKUP(A1213,'Cadastro-Estoque'!A:J,1,FALSE)),"Produto não cadastrado",VLOOKUP(A1213,'Cadastro-Estoque'!A:J,4,FALSE)))</f>
        <v/>
      </c>
      <c r="G1213" s="141" t="str">
        <f>IF(ISBLANK(A1213),"",IF(ISERROR(VLOOKUP(A1213,'Cadastro-Estoque'!A:J,1,FALSE)),"Produto não cadastrado",VLOOKUP(A1213,'Cadastro-Estoque'!A:J,2,FALSE)))</f>
        <v/>
      </c>
      <c r="H1213" s="141" t="str">
        <f>IF(ISERROR(VLOOKUP(A1213,'Cadastro-Estoque'!A:J,1,FALSE)),"",VLOOKUP(A1213,'Cadastro-Estoque'!A:J,3,FALSE))</f>
        <v/>
      </c>
    </row>
    <row r="1214" spans="5:8">
      <c r="E1214" s="141" t="str">
        <f t="shared" si="18"/>
        <v/>
      </c>
      <c r="F1214" s="141" t="str">
        <f>IF(ISBLANK(A1214),"",IF(ISERROR(VLOOKUP(A1214,'Cadastro-Estoque'!A:J,1,FALSE)),"Produto não cadastrado",VLOOKUP(A1214,'Cadastro-Estoque'!A:J,4,FALSE)))</f>
        <v/>
      </c>
      <c r="G1214" s="141" t="str">
        <f>IF(ISBLANK(A1214),"",IF(ISERROR(VLOOKUP(A1214,'Cadastro-Estoque'!A:J,1,FALSE)),"Produto não cadastrado",VLOOKUP(A1214,'Cadastro-Estoque'!A:J,2,FALSE)))</f>
        <v/>
      </c>
      <c r="H1214" s="141" t="str">
        <f>IF(ISERROR(VLOOKUP(A1214,'Cadastro-Estoque'!A:J,1,FALSE)),"",VLOOKUP(A1214,'Cadastro-Estoque'!A:J,3,FALSE))</f>
        <v/>
      </c>
    </row>
    <row r="1215" spans="5:8">
      <c r="E1215" s="141" t="str">
        <f t="shared" si="18"/>
        <v/>
      </c>
      <c r="F1215" s="141" t="str">
        <f>IF(ISBLANK(A1215),"",IF(ISERROR(VLOOKUP(A1215,'Cadastro-Estoque'!A:J,1,FALSE)),"Produto não cadastrado",VLOOKUP(A1215,'Cadastro-Estoque'!A:J,4,FALSE)))</f>
        <v/>
      </c>
      <c r="G1215" s="141" t="str">
        <f>IF(ISBLANK(A1215),"",IF(ISERROR(VLOOKUP(A1215,'Cadastro-Estoque'!A:J,1,FALSE)),"Produto não cadastrado",VLOOKUP(A1215,'Cadastro-Estoque'!A:J,2,FALSE)))</f>
        <v/>
      </c>
      <c r="H1215" s="141" t="str">
        <f>IF(ISERROR(VLOOKUP(A1215,'Cadastro-Estoque'!A:J,1,FALSE)),"",VLOOKUP(A1215,'Cadastro-Estoque'!A:J,3,FALSE))</f>
        <v/>
      </c>
    </row>
    <row r="1216" spans="5:8">
      <c r="E1216" s="141" t="str">
        <f t="shared" si="18"/>
        <v/>
      </c>
      <c r="F1216" s="141" t="str">
        <f>IF(ISBLANK(A1216),"",IF(ISERROR(VLOOKUP(A1216,'Cadastro-Estoque'!A:J,1,FALSE)),"Produto não cadastrado",VLOOKUP(A1216,'Cadastro-Estoque'!A:J,4,FALSE)))</f>
        <v/>
      </c>
      <c r="G1216" s="141" t="str">
        <f>IF(ISBLANK(A1216),"",IF(ISERROR(VLOOKUP(A1216,'Cadastro-Estoque'!A:J,1,FALSE)),"Produto não cadastrado",VLOOKUP(A1216,'Cadastro-Estoque'!A:J,2,FALSE)))</f>
        <v/>
      </c>
      <c r="H1216" s="141" t="str">
        <f>IF(ISERROR(VLOOKUP(A1216,'Cadastro-Estoque'!A:J,1,FALSE)),"",VLOOKUP(A1216,'Cadastro-Estoque'!A:J,3,FALSE))</f>
        <v/>
      </c>
    </row>
    <row r="1217" spans="5:8">
      <c r="E1217" s="141" t="str">
        <f t="shared" si="18"/>
        <v/>
      </c>
      <c r="F1217" s="141" t="str">
        <f>IF(ISBLANK(A1217),"",IF(ISERROR(VLOOKUP(A1217,'Cadastro-Estoque'!A:J,1,FALSE)),"Produto não cadastrado",VLOOKUP(A1217,'Cadastro-Estoque'!A:J,4,FALSE)))</f>
        <v/>
      </c>
      <c r="G1217" s="141" t="str">
        <f>IF(ISBLANK(A1217),"",IF(ISERROR(VLOOKUP(A1217,'Cadastro-Estoque'!A:J,1,FALSE)),"Produto não cadastrado",VLOOKUP(A1217,'Cadastro-Estoque'!A:J,2,FALSE)))</f>
        <v/>
      </c>
      <c r="H1217" s="141" t="str">
        <f>IF(ISERROR(VLOOKUP(A1217,'Cadastro-Estoque'!A:J,1,FALSE)),"",VLOOKUP(A1217,'Cadastro-Estoque'!A:J,3,FALSE))</f>
        <v/>
      </c>
    </row>
    <row r="1218" spans="5:8">
      <c r="E1218" s="141" t="str">
        <f t="shared" si="18"/>
        <v/>
      </c>
      <c r="F1218" s="141" t="str">
        <f>IF(ISBLANK(A1218),"",IF(ISERROR(VLOOKUP(A1218,'Cadastro-Estoque'!A:J,1,FALSE)),"Produto não cadastrado",VLOOKUP(A1218,'Cadastro-Estoque'!A:J,4,FALSE)))</f>
        <v/>
      </c>
      <c r="G1218" s="141" t="str">
        <f>IF(ISBLANK(A1218),"",IF(ISERROR(VLOOKUP(A1218,'Cadastro-Estoque'!A:J,1,FALSE)),"Produto não cadastrado",VLOOKUP(A1218,'Cadastro-Estoque'!A:J,2,FALSE)))</f>
        <v/>
      </c>
      <c r="H1218" s="141" t="str">
        <f>IF(ISERROR(VLOOKUP(A1218,'Cadastro-Estoque'!A:J,1,FALSE)),"",VLOOKUP(A1218,'Cadastro-Estoque'!A:J,3,FALSE))</f>
        <v/>
      </c>
    </row>
    <row r="1219" spans="5:8">
      <c r="E1219" s="141" t="str">
        <f t="shared" si="18"/>
        <v/>
      </c>
      <c r="F1219" s="141" t="str">
        <f>IF(ISBLANK(A1219),"",IF(ISERROR(VLOOKUP(A1219,'Cadastro-Estoque'!A:J,1,FALSE)),"Produto não cadastrado",VLOOKUP(A1219,'Cadastro-Estoque'!A:J,4,FALSE)))</f>
        <v/>
      </c>
      <c r="G1219" s="141" t="str">
        <f>IF(ISBLANK(A1219),"",IF(ISERROR(VLOOKUP(A1219,'Cadastro-Estoque'!A:J,1,FALSE)),"Produto não cadastrado",VLOOKUP(A1219,'Cadastro-Estoque'!A:J,2,FALSE)))</f>
        <v/>
      </c>
      <c r="H1219" s="141" t="str">
        <f>IF(ISERROR(VLOOKUP(A1219,'Cadastro-Estoque'!A:J,1,FALSE)),"",VLOOKUP(A1219,'Cadastro-Estoque'!A:J,3,FALSE))</f>
        <v/>
      </c>
    </row>
    <row r="1220" spans="5:8">
      <c r="E1220" s="141" t="str">
        <f t="shared" ref="E1220:E1283" si="19">IF(ISBLANK(A1220),"",C1220*D1220)</f>
        <v/>
      </c>
      <c r="F1220" s="141" t="str">
        <f>IF(ISBLANK(A1220),"",IF(ISERROR(VLOOKUP(A1220,'Cadastro-Estoque'!A:J,1,FALSE)),"Produto não cadastrado",VLOOKUP(A1220,'Cadastro-Estoque'!A:J,4,FALSE)))</f>
        <v/>
      </c>
      <c r="G1220" s="141" t="str">
        <f>IF(ISBLANK(A1220),"",IF(ISERROR(VLOOKUP(A1220,'Cadastro-Estoque'!A:J,1,FALSE)),"Produto não cadastrado",VLOOKUP(A1220,'Cadastro-Estoque'!A:J,2,FALSE)))</f>
        <v/>
      </c>
      <c r="H1220" s="141" t="str">
        <f>IF(ISERROR(VLOOKUP(A1220,'Cadastro-Estoque'!A:J,1,FALSE)),"",VLOOKUP(A1220,'Cadastro-Estoque'!A:J,3,FALSE))</f>
        <v/>
      </c>
    </row>
    <row r="1221" spans="5:8">
      <c r="E1221" s="141" t="str">
        <f t="shared" si="19"/>
        <v/>
      </c>
      <c r="F1221" s="141" t="str">
        <f>IF(ISBLANK(A1221),"",IF(ISERROR(VLOOKUP(A1221,'Cadastro-Estoque'!A:J,1,FALSE)),"Produto não cadastrado",VLOOKUP(A1221,'Cadastro-Estoque'!A:J,4,FALSE)))</f>
        <v/>
      </c>
      <c r="G1221" s="141" t="str">
        <f>IF(ISBLANK(A1221),"",IF(ISERROR(VLOOKUP(A1221,'Cadastro-Estoque'!A:J,1,FALSE)),"Produto não cadastrado",VLOOKUP(A1221,'Cadastro-Estoque'!A:J,2,FALSE)))</f>
        <v/>
      </c>
      <c r="H1221" s="141" t="str">
        <f>IF(ISERROR(VLOOKUP(A1221,'Cadastro-Estoque'!A:J,1,FALSE)),"",VLOOKUP(A1221,'Cadastro-Estoque'!A:J,3,FALSE))</f>
        <v/>
      </c>
    </row>
    <row r="1222" spans="5:8">
      <c r="E1222" s="141" t="str">
        <f t="shared" si="19"/>
        <v/>
      </c>
      <c r="F1222" s="141" t="str">
        <f>IF(ISBLANK(A1222),"",IF(ISERROR(VLOOKUP(A1222,'Cadastro-Estoque'!A:J,1,FALSE)),"Produto não cadastrado",VLOOKUP(A1222,'Cadastro-Estoque'!A:J,4,FALSE)))</f>
        <v/>
      </c>
      <c r="G1222" s="141" t="str">
        <f>IF(ISBLANK(A1222),"",IF(ISERROR(VLOOKUP(A1222,'Cadastro-Estoque'!A:J,1,FALSE)),"Produto não cadastrado",VLOOKUP(A1222,'Cadastro-Estoque'!A:J,2,FALSE)))</f>
        <v/>
      </c>
      <c r="H1222" s="141" t="str">
        <f>IF(ISERROR(VLOOKUP(A1222,'Cadastro-Estoque'!A:J,1,FALSE)),"",VLOOKUP(A1222,'Cadastro-Estoque'!A:J,3,FALSE))</f>
        <v/>
      </c>
    </row>
    <row r="1223" spans="5:8">
      <c r="E1223" s="141" t="str">
        <f t="shared" si="19"/>
        <v/>
      </c>
      <c r="F1223" s="141" t="str">
        <f>IF(ISBLANK(A1223),"",IF(ISERROR(VLOOKUP(A1223,'Cadastro-Estoque'!A:J,1,FALSE)),"Produto não cadastrado",VLOOKUP(A1223,'Cadastro-Estoque'!A:J,4,FALSE)))</f>
        <v/>
      </c>
      <c r="G1223" s="141" t="str">
        <f>IF(ISBLANK(A1223),"",IF(ISERROR(VLOOKUP(A1223,'Cadastro-Estoque'!A:J,1,FALSE)),"Produto não cadastrado",VLOOKUP(A1223,'Cadastro-Estoque'!A:J,2,FALSE)))</f>
        <v/>
      </c>
      <c r="H1223" s="141" t="str">
        <f>IF(ISERROR(VLOOKUP(A1223,'Cadastro-Estoque'!A:J,1,FALSE)),"",VLOOKUP(A1223,'Cadastro-Estoque'!A:J,3,FALSE))</f>
        <v/>
      </c>
    </row>
    <row r="1224" spans="5:8">
      <c r="E1224" s="141" t="str">
        <f t="shared" si="19"/>
        <v/>
      </c>
      <c r="F1224" s="141" t="str">
        <f>IF(ISBLANK(A1224),"",IF(ISERROR(VLOOKUP(A1224,'Cadastro-Estoque'!A:J,1,FALSE)),"Produto não cadastrado",VLOOKUP(A1224,'Cadastro-Estoque'!A:J,4,FALSE)))</f>
        <v/>
      </c>
      <c r="G1224" s="141" t="str">
        <f>IF(ISBLANK(A1224),"",IF(ISERROR(VLOOKUP(A1224,'Cadastro-Estoque'!A:J,1,FALSE)),"Produto não cadastrado",VLOOKUP(A1224,'Cadastro-Estoque'!A:J,2,FALSE)))</f>
        <v/>
      </c>
      <c r="H1224" s="141" t="str">
        <f>IF(ISERROR(VLOOKUP(A1224,'Cadastro-Estoque'!A:J,1,FALSE)),"",VLOOKUP(A1224,'Cadastro-Estoque'!A:J,3,FALSE))</f>
        <v/>
      </c>
    </row>
    <row r="1225" spans="5:8">
      <c r="E1225" s="141" t="str">
        <f t="shared" si="19"/>
        <v/>
      </c>
      <c r="F1225" s="141" t="str">
        <f>IF(ISBLANK(A1225),"",IF(ISERROR(VLOOKUP(A1225,'Cadastro-Estoque'!A:J,1,FALSE)),"Produto não cadastrado",VLOOKUP(A1225,'Cadastro-Estoque'!A:J,4,FALSE)))</f>
        <v/>
      </c>
      <c r="G1225" s="141" t="str">
        <f>IF(ISBLANK(A1225),"",IF(ISERROR(VLOOKUP(A1225,'Cadastro-Estoque'!A:J,1,FALSE)),"Produto não cadastrado",VLOOKUP(A1225,'Cadastro-Estoque'!A:J,2,FALSE)))</f>
        <v/>
      </c>
      <c r="H1225" s="141" t="str">
        <f>IF(ISERROR(VLOOKUP(A1225,'Cadastro-Estoque'!A:J,1,FALSE)),"",VLOOKUP(A1225,'Cadastro-Estoque'!A:J,3,FALSE))</f>
        <v/>
      </c>
    </row>
    <row r="1226" spans="5:8">
      <c r="E1226" s="141" t="str">
        <f t="shared" si="19"/>
        <v/>
      </c>
      <c r="F1226" s="141" t="str">
        <f>IF(ISBLANK(A1226),"",IF(ISERROR(VLOOKUP(A1226,'Cadastro-Estoque'!A:J,1,FALSE)),"Produto não cadastrado",VLOOKUP(A1226,'Cadastro-Estoque'!A:J,4,FALSE)))</f>
        <v/>
      </c>
      <c r="G1226" s="141" t="str">
        <f>IF(ISBLANK(A1226),"",IF(ISERROR(VLOOKUP(A1226,'Cadastro-Estoque'!A:J,1,FALSE)),"Produto não cadastrado",VLOOKUP(A1226,'Cadastro-Estoque'!A:J,2,FALSE)))</f>
        <v/>
      </c>
      <c r="H1226" s="141" t="str">
        <f>IF(ISERROR(VLOOKUP(A1226,'Cadastro-Estoque'!A:J,1,FALSE)),"",VLOOKUP(A1226,'Cadastro-Estoque'!A:J,3,FALSE))</f>
        <v/>
      </c>
    </row>
    <row r="1227" spans="5:8">
      <c r="E1227" s="141" t="str">
        <f t="shared" si="19"/>
        <v/>
      </c>
      <c r="F1227" s="141" t="str">
        <f>IF(ISBLANK(A1227),"",IF(ISERROR(VLOOKUP(A1227,'Cadastro-Estoque'!A:J,1,FALSE)),"Produto não cadastrado",VLOOKUP(A1227,'Cadastro-Estoque'!A:J,4,FALSE)))</f>
        <v/>
      </c>
      <c r="G1227" s="141" t="str">
        <f>IF(ISBLANK(A1227),"",IF(ISERROR(VLOOKUP(A1227,'Cadastro-Estoque'!A:J,1,FALSE)),"Produto não cadastrado",VLOOKUP(A1227,'Cadastro-Estoque'!A:J,2,FALSE)))</f>
        <v/>
      </c>
      <c r="H1227" s="141" t="str">
        <f>IF(ISERROR(VLOOKUP(A1227,'Cadastro-Estoque'!A:J,1,FALSE)),"",VLOOKUP(A1227,'Cadastro-Estoque'!A:J,3,FALSE))</f>
        <v/>
      </c>
    </row>
    <row r="1228" spans="5:8">
      <c r="E1228" s="141" t="str">
        <f t="shared" si="19"/>
        <v/>
      </c>
      <c r="F1228" s="141" t="str">
        <f>IF(ISBLANK(A1228),"",IF(ISERROR(VLOOKUP(A1228,'Cadastro-Estoque'!A:J,1,FALSE)),"Produto não cadastrado",VLOOKUP(A1228,'Cadastro-Estoque'!A:J,4,FALSE)))</f>
        <v/>
      </c>
      <c r="G1228" s="141" t="str">
        <f>IF(ISBLANK(A1228),"",IF(ISERROR(VLOOKUP(A1228,'Cadastro-Estoque'!A:J,1,FALSE)),"Produto não cadastrado",VLOOKUP(A1228,'Cadastro-Estoque'!A:J,2,FALSE)))</f>
        <v/>
      </c>
      <c r="H1228" s="141" t="str">
        <f>IF(ISERROR(VLOOKUP(A1228,'Cadastro-Estoque'!A:J,1,FALSE)),"",VLOOKUP(A1228,'Cadastro-Estoque'!A:J,3,FALSE))</f>
        <v/>
      </c>
    </row>
    <row r="1229" spans="5:8">
      <c r="E1229" s="141" t="str">
        <f t="shared" si="19"/>
        <v/>
      </c>
      <c r="F1229" s="141" t="str">
        <f>IF(ISBLANK(A1229),"",IF(ISERROR(VLOOKUP(A1229,'Cadastro-Estoque'!A:J,1,FALSE)),"Produto não cadastrado",VLOOKUP(A1229,'Cadastro-Estoque'!A:J,4,FALSE)))</f>
        <v/>
      </c>
      <c r="G1229" s="141" t="str">
        <f>IF(ISBLANK(A1229),"",IF(ISERROR(VLOOKUP(A1229,'Cadastro-Estoque'!A:J,1,FALSE)),"Produto não cadastrado",VLOOKUP(A1229,'Cadastro-Estoque'!A:J,2,FALSE)))</f>
        <v/>
      </c>
      <c r="H1229" s="141" t="str">
        <f>IF(ISERROR(VLOOKUP(A1229,'Cadastro-Estoque'!A:J,1,FALSE)),"",VLOOKUP(A1229,'Cadastro-Estoque'!A:J,3,FALSE))</f>
        <v/>
      </c>
    </row>
    <row r="1230" spans="5:8">
      <c r="E1230" s="141" t="str">
        <f t="shared" si="19"/>
        <v/>
      </c>
      <c r="F1230" s="141" t="str">
        <f>IF(ISBLANK(A1230),"",IF(ISERROR(VLOOKUP(A1230,'Cadastro-Estoque'!A:J,1,FALSE)),"Produto não cadastrado",VLOOKUP(A1230,'Cadastro-Estoque'!A:J,4,FALSE)))</f>
        <v/>
      </c>
      <c r="G1230" s="141" t="str">
        <f>IF(ISBLANK(A1230),"",IF(ISERROR(VLOOKUP(A1230,'Cadastro-Estoque'!A:J,1,FALSE)),"Produto não cadastrado",VLOOKUP(A1230,'Cadastro-Estoque'!A:J,2,FALSE)))</f>
        <v/>
      </c>
      <c r="H1230" s="141" t="str">
        <f>IF(ISERROR(VLOOKUP(A1230,'Cadastro-Estoque'!A:J,1,FALSE)),"",VLOOKUP(A1230,'Cadastro-Estoque'!A:J,3,FALSE))</f>
        <v/>
      </c>
    </row>
    <row r="1231" spans="5:8">
      <c r="E1231" s="141" t="str">
        <f t="shared" si="19"/>
        <v/>
      </c>
      <c r="F1231" s="141" t="str">
        <f>IF(ISBLANK(A1231),"",IF(ISERROR(VLOOKUP(A1231,'Cadastro-Estoque'!A:J,1,FALSE)),"Produto não cadastrado",VLOOKUP(A1231,'Cadastro-Estoque'!A:J,4,FALSE)))</f>
        <v/>
      </c>
      <c r="G1231" s="141" t="str">
        <f>IF(ISBLANK(A1231),"",IF(ISERROR(VLOOKUP(A1231,'Cadastro-Estoque'!A:J,1,FALSE)),"Produto não cadastrado",VLOOKUP(A1231,'Cadastro-Estoque'!A:J,2,FALSE)))</f>
        <v/>
      </c>
      <c r="H1231" s="141" t="str">
        <f>IF(ISERROR(VLOOKUP(A1231,'Cadastro-Estoque'!A:J,1,FALSE)),"",VLOOKUP(A1231,'Cadastro-Estoque'!A:J,3,FALSE))</f>
        <v/>
      </c>
    </row>
    <row r="1232" spans="5:8">
      <c r="E1232" s="141" t="str">
        <f t="shared" si="19"/>
        <v/>
      </c>
      <c r="F1232" s="141" t="str">
        <f>IF(ISBLANK(A1232),"",IF(ISERROR(VLOOKUP(A1232,'Cadastro-Estoque'!A:J,1,FALSE)),"Produto não cadastrado",VLOOKUP(A1232,'Cadastro-Estoque'!A:J,4,FALSE)))</f>
        <v/>
      </c>
      <c r="G1232" s="141" t="str">
        <f>IF(ISBLANK(A1232),"",IF(ISERROR(VLOOKUP(A1232,'Cadastro-Estoque'!A:J,1,FALSE)),"Produto não cadastrado",VLOOKUP(A1232,'Cadastro-Estoque'!A:J,2,FALSE)))</f>
        <v/>
      </c>
      <c r="H1232" s="141" t="str">
        <f>IF(ISERROR(VLOOKUP(A1232,'Cadastro-Estoque'!A:J,1,FALSE)),"",VLOOKUP(A1232,'Cadastro-Estoque'!A:J,3,FALSE))</f>
        <v/>
      </c>
    </row>
    <row r="1233" spans="5:8">
      <c r="E1233" s="141" t="str">
        <f t="shared" si="19"/>
        <v/>
      </c>
      <c r="F1233" s="141" t="str">
        <f>IF(ISBLANK(A1233),"",IF(ISERROR(VLOOKUP(A1233,'Cadastro-Estoque'!A:J,1,FALSE)),"Produto não cadastrado",VLOOKUP(A1233,'Cadastro-Estoque'!A:J,4,FALSE)))</f>
        <v/>
      </c>
      <c r="G1233" s="141" t="str">
        <f>IF(ISBLANK(A1233),"",IF(ISERROR(VLOOKUP(A1233,'Cadastro-Estoque'!A:J,1,FALSE)),"Produto não cadastrado",VLOOKUP(A1233,'Cadastro-Estoque'!A:J,2,FALSE)))</f>
        <v/>
      </c>
      <c r="H1233" s="141" t="str">
        <f>IF(ISERROR(VLOOKUP(A1233,'Cadastro-Estoque'!A:J,1,FALSE)),"",VLOOKUP(A1233,'Cadastro-Estoque'!A:J,3,FALSE))</f>
        <v/>
      </c>
    </row>
    <row r="1234" spans="5:8">
      <c r="E1234" s="141" t="str">
        <f t="shared" si="19"/>
        <v/>
      </c>
      <c r="F1234" s="141" t="str">
        <f>IF(ISBLANK(A1234),"",IF(ISERROR(VLOOKUP(A1234,'Cadastro-Estoque'!A:J,1,FALSE)),"Produto não cadastrado",VLOOKUP(A1234,'Cadastro-Estoque'!A:J,4,FALSE)))</f>
        <v/>
      </c>
      <c r="G1234" s="141" t="str">
        <f>IF(ISBLANK(A1234),"",IF(ISERROR(VLOOKUP(A1234,'Cadastro-Estoque'!A:J,1,FALSE)),"Produto não cadastrado",VLOOKUP(A1234,'Cadastro-Estoque'!A:J,2,FALSE)))</f>
        <v/>
      </c>
      <c r="H1234" s="141" t="str">
        <f>IF(ISERROR(VLOOKUP(A1234,'Cadastro-Estoque'!A:J,1,FALSE)),"",VLOOKUP(A1234,'Cadastro-Estoque'!A:J,3,FALSE))</f>
        <v/>
      </c>
    </row>
    <row r="1235" spans="5:8">
      <c r="E1235" s="141" t="str">
        <f t="shared" si="19"/>
        <v/>
      </c>
      <c r="F1235" s="141" t="str">
        <f>IF(ISBLANK(A1235),"",IF(ISERROR(VLOOKUP(A1235,'Cadastro-Estoque'!A:J,1,FALSE)),"Produto não cadastrado",VLOOKUP(A1235,'Cadastro-Estoque'!A:J,4,FALSE)))</f>
        <v/>
      </c>
      <c r="G1235" s="141" t="str">
        <f>IF(ISBLANK(A1235),"",IF(ISERROR(VLOOKUP(A1235,'Cadastro-Estoque'!A:J,1,FALSE)),"Produto não cadastrado",VLOOKUP(A1235,'Cadastro-Estoque'!A:J,2,FALSE)))</f>
        <v/>
      </c>
      <c r="H1235" s="141" t="str">
        <f>IF(ISERROR(VLOOKUP(A1235,'Cadastro-Estoque'!A:J,1,FALSE)),"",VLOOKUP(A1235,'Cadastro-Estoque'!A:J,3,FALSE))</f>
        <v/>
      </c>
    </row>
    <row r="1236" spans="5:8">
      <c r="E1236" s="141" t="str">
        <f t="shared" si="19"/>
        <v/>
      </c>
      <c r="F1236" s="141" t="str">
        <f>IF(ISBLANK(A1236),"",IF(ISERROR(VLOOKUP(A1236,'Cadastro-Estoque'!A:J,1,FALSE)),"Produto não cadastrado",VLOOKUP(A1236,'Cadastro-Estoque'!A:J,4,FALSE)))</f>
        <v/>
      </c>
      <c r="G1236" s="141" t="str">
        <f>IF(ISBLANK(A1236),"",IF(ISERROR(VLOOKUP(A1236,'Cadastro-Estoque'!A:J,1,FALSE)),"Produto não cadastrado",VLOOKUP(A1236,'Cadastro-Estoque'!A:J,2,FALSE)))</f>
        <v/>
      </c>
      <c r="H1236" s="141" t="str">
        <f>IF(ISERROR(VLOOKUP(A1236,'Cadastro-Estoque'!A:J,1,FALSE)),"",VLOOKUP(A1236,'Cadastro-Estoque'!A:J,3,FALSE))</f>
        <v/>
      </c>
    </row>
    <row r="1237" spans="5:8">
      <c r="E1237" s="141" t="str">
        <f t="shared" si="19"/>
        <v/>
      </c>
      <c r="F1237" s="141" t="str">
        <f>IF(ISBLANK(A1237),"",IF(ISERROR(VLOOKUP(A1237,'Cadastro-Estoque'!A:J,1,FALSE)),"Produto não cadastrado",VLOOKUP(A1237,'Cadastro-Estoque'!A:J,4,FALSE)))</f>
        <v/>
      </c>
      <c r="G1237" s="141" t="str">
        <f>IF(ISBLANK(A1237),"",IF(ISERROR(VLOOKUP(A1237,'Cadastro-Estoque'!A:J,1,FALSE)),"Produto não cadastrado",VLOOKUP(A1237,'Cadastro-Estoque'!A:J,2,FALSE)))</f>
        <v/>
      </c>
      <c r="H1237" s="141" t="str">
        <f>IF(ISERROR(VLOOKUP(A1237,'Cadastro-Estoque'!A:J,1,FALSE)),"",VLOOKUP(A1237,'Cadastro-Estoque'!A:J,3,FALSE))</f>
        <v/>
      </c>
    </row>
    <row r="1238" spans="5:8">
      <c r="E1238" s="141" t="str">
        <f t="shared" si="19"/>
        <v/>
      </c>
      <c r="F1238" s="141" t="str">
        <f>IF(ISBLANK(A1238),"",IF(ISERROR(VLOOKUP(A1238,'Cadastro-Estoque'!A:J,1,FALSE)),"Produto não cadastrado",VLOOKUP(A1238,'Cadastro-Estoque'!A:J,4,FALSE)))</f>
        <v/>
      </c>
      <c r="G1238" s="141" t="str">
        <f>IF(ISBLANK(A1238),"",IF(ISERROR(VLOOKUP(A1238,'Cadastro-Estoque'!A:J,1,FALSE)),"Produto não cadastrado",VLOOKUP(A1238,'Cadastro-Estoque'!A:J,2,FALSE)))</f>
        <v/>
      </c>
      <c r="H1238" s="141" t="str">
        <f>IF(ISERROR(VLOOKUP(A1238,'Cadastro-Estoque'!A:J,1,FALSE)),"",VLOOKUP(A1238,'Cadastro-Estoque'!A:J,3,FALSE))</f>
        <v/>
      </c>
    </row>
    <row r="1239" spans="5:8">
      <c r="E1239" s="141" t="str">
        <f t="shared" si="19"/>
        <v/>
      </c>
      <c r="F1239" s="141" t="str">
        <f>IF(ISBLANK(A1239),"",IF(ISERROR(VLOOKUP(A1239,'Cadastro-Estoque'!A:J,1,FALSE)),"Produto não cadastrado",VLOOKUP(A1239,'Cadastro-Estoque'!A:J,4,FALSE)))</f>
        <v/>
      </c>
      <c r="G1239" s="141" t="str">
        <f>IF(ISBLANK(A1239),"",IF(ISERROR(VLOOKUP(A1239,'Cadastro-Estoque'!A:J,1,FALSE)),"Produto não cadastrado",VLOOKUP(A1239,'Cadastro-Estoque'!A:J,2,FALSE)))</f>
        <v/>
      </c>
      <c r="H1239" s="141" t="str">
        <f>IF(ISERROR(VLOOKUP(A1239,'Cadastro-Estoque'!A:J,1,FALSE)),"",VLOOKUP(A1239,'Cadastro-Estoque'!A:J,3,FALSE))</f>
        <v/>
      </c>
    </row>
    <row r="1240" spans="5:8">
      <c r="E1240" s="141" t="str">
        <f t="shared" si="19"/>
        <v/>
      </c>
      <c r="F1240" s="141" t="str">
        <f>IF(ISBLANK(A1240),"",IF(ISERROR(VLOOKUP(A1240,'Cadastro-Estoque'!A:J,1,FALSE)),"Produto não cadastrado",VLOOKUP(A1240,'Cadastro-Estoque'!A:J,4,FALSE)))</f>
        <v/>
      </c>
      <c r="G1240" s="141" t="str">
        <f>IF(ISBLANK(A1240),"",IF(ISERROR(VLOOKUP(A1240,'Cadastro-Estoque'!A:J,1,FALSE)),"Produto não cadastrado",VLOOKUP(A1240,'Cadastro-Estoque'!A:J,2,FALSE)))</f>
        <v/>
      </c>
      <c r="H1240" s="141" t="str">
        <f>IF(ISERROR(VLOOKUP(A1240,'Cadastro-Estoque'!A:J,1,FALSE)),"",VLOOKUP(A1240,'Cadastro-Estoque'!A:J,3,FALSE))</f>
        <v/>
      </c>
    </row>
    <row r="1241" spans="5:8">
      <c r="E1241" s="141" t="str">
        <f t="shared" si="19"/>
        <v/>
      </c>
      <c r="F1241" s="141" t="str">
        <f>IF(ISBLANK(A1241),"",IF(ISERROR(VLOOKUP(A1241,'Cadastro-Estoque'!A:J,1,FALSE)),"Produto não cadastrado",VLOOKUP(A1241,'Cadastro-Estoque'!A:J,4,FALSE)))</f>
        <v/>
      </c>
      <c r="G1241" s="141" t="str">
        <f>IF(ISBLANK(A1241),"",IF(ISERROR(VLOOKUP(A1241,'Cadastro-Estoque'!A:J,1,FALSE)),"Produto não cadastrado",VLOOKUP(A1241,'Cadastro-Estoque'!A:J,2,FALSE)))</f>
        <v/>
      </c>
      <c r="H1241" s="141" t="str">
        <f>IF(ISERROR(VLOOKUP(A1241,'Cadastro-Estoque'!A:J,1,FALSE)),"",VLOOKUP(A1241,'Cadastro-Estoque'!A:J,3,FALSE))</f>
        <v/>
      </c>
    </row>
    <row r="1242" spans="5:8">
      <c r="E1242" s="141" t="str">
        <f t="shared" si="19"/>
        <v/>
      </c>
      <c r="F1242" s="141" t="str">
        <f>IF(ISBLANK(A1242),"",IF(ISERROR(VLOOKUP(A1242,'Cadastro-Estoque'!A:J,1,FALSE)),"Produto não cadastrado",VLOOKUP(A1242,'Cadastro-Estoque'!A:J,4,FALSE)))</f>
        <v/>
      </c>
      <c r="G1242" s="141" t="str">
        <f>IF(ISBLANK(A1242),"",IF(ISERROR(VLOOKUP(A1242,'Cadastro-Estoque'!A:J,1,FALSE)),"Produto não cadastrado",VLOOKUP(A1242,'Cadastro-Estoque'!A:J,2,FALSE)))</f>
        <v/>
      </c>
      <c r="H1242" s="141" t="str">
        <f>IF(ISERROR(VLOOKUP(A1242,'Cadastro-Estoque'!A:J,1,FALSE)),"",VLOOKUP(A1242,'Cadastro-Estoque'!A:J,3,FALSE))</f>
        <v/>
      </c>
    </row>
    <row r="1243" spans="5:8">
      <c r="E1243" s="141" t="str">
        <f t="shared" si="19"/>
        <v/>
      </c>
      <c r="F1243" s="141" t="str">
        <f>IF(ISBLANK(A1243),"",IF(ISERROR(VLOOKUP(A1243,'Cadastro-Estoque'!A:J,1,FALSE)),"Produto não cadastrado",VLOOKUP(A1243,'Cadastro-Estoque'!A:J,4,FALSE)))</f>
        <v/>
      </c>
      <c r="G1243" s="141" t="str">
        <f>IF(ISBLANK(A1243),"",IF(ISERROR(VLOOKUP(A1243,'Cadastro-Estoque'!A:J,1,FALSE)),"Produto não cadastrado",VLOOKUP(A1243,'Cadastro-Estoque'!A:J,2,FALSE)))</f>
        <v/>
      </c>
      <c r="H1243" s="141" t="str">
        <f>IF(ISERROR(VLOOKUP(A1243,'Cadastro-Estoque'!A:J,1,FALSE)),"",VLOOKUP(A1243,'Cadastro-Estoque'!A:J,3,FALSE))</f>
        <v/>
      </c>
    </row>
    <row r="1244" spans="5:8">
      <c r="E1244" s="141" t="str">
        <f t="shared" si="19"/>
        <v/>
      </c>
      <c r="F1244" s="141" t="str">
        <f>IF(ISBLANK(A1244),"",IF(ISERROR(VLOOKUP(A1244,'Cadastro-Estoque'!A:J,1,FALSE)),"Produto não cadastrado",VLOOKUP(A1244,'Cadastro-Estoque'!A:J,4,FALSE)))</f>
        <v/>
      </c>
      <c r="G1244" s="141" t="str">
        <f>IF(ISBLANK(A1244),"",IF(ISERROR(VLOOKUP(A1244,'Cadastro-Estoque'!A:J,1,FALSE)),"Produto não cadastrado",VLOOKUP(A1244,'Cadastro-Estoque'!A:J,2,FALSE)))</f>
        <v/>
      </c>
      <c r="H1244" s="141" t="str">
        <f>IF(ISERROR(VLOOKUP(A1244,'Cadastro-Estoque'!A:J,1,FALSE)),"",VLOOKUP(A1244,'Cadastro-Estoque'!A:J,3,FALSE))</f>
        <v/>
      </c>
    </row>
    <row r="1245" spans="5:8">
      <c r="E1245" s="141" t="str">
        <f t="shared" si="19"/>
        <v/>
      </c>
      <c r="F1245" s="141" t="str">
        <f>IF(ISBLANK(A1245),"",IF(ISERROR(VLOOKUP(A1245,'Cadastro-Estoque'!A:J,1,FALSE)),"Produto não cadastrado",VLOOKUP(A1245,'Cadastro-Estoque'!A:J,4,FALSE)))</f>
        <v/>
      </c>
      <c r="G1245" s="141" t="str">
        <f>IF(ISBLANK(A1245),"",IF(ISERROR(VLOOKUP(A1245,'Cadastro-Estoque'!A:J,1,FALSE)),"Produto não cadastrado",VLOOKUP(A1245,'Cadastro-Estoque'!A:J,2,FALSE)))</f>
        <v/>
      </c>
      <c r="H1245" s="141" t="str">
        <f>IF(ISERROR(VLOOKUP(A1245,'Cadastro-Estoque'!A:J,1,FALSE)),"",VLOOKUP(A1245,'Cadastro-Estoque'!A:J,3,FALSE))</f>
        <v/>
      </c>
    </row>
    <row r="1246" spans="5:8">
      <c r="E1246" s="141" t="str">
        <f t="shared" si="19"/>
        <v/>
      </c>
      <c r="F1246" s="141" t="str">
        <f>IF(ISBLANK(A1246),"",IF(ISERROR(VLOOKUP(A1246,'Cadastro-Estoque'!A:J,1,FALSE)),"Produto não cadastrado",VLOOKUP(A1246,'Cadastro-Estoque'!A:J,4,FALSE)))</f>
        <v/>
      </c>
      <c r="G1246" s="141" t="str">
        <f>IF(ISBLANK(A1246),"",IF(ISERROR(VLOOKUP(A1246,'Cadastro-Estoque'!A:J,1,FALSE)),"Produto não cadastrado",VLOOKUP(A1246,'Cadastro-Estoque'!A:J,2,FALSE)))</f>
        <v/>
      </c>
      <c r="H1246" s="141" t="str">
        <f>IF(ISERROR(VLOOKUP(A1246,'Cadastro-Estoque'!A:J,1,FALSE)),"",VLOOKUP(A1246,'Cadastro-Estoque'!A:J,3,FALSE))</f>
        <v/>
      </c>
    </row>
    <row r="1247" spans="5:8">
      <c r="E1247" s="141" t="str">
        <f t="shared" si="19"/>
        <v/>
      </c>
      <c r="F1247" s="141" t="str">
        <f>IF(ISBLANK(A1247),"",IF(ISERROR(VLOOKUP(A1247,'Cadastro-Estoque'!A:J,1,FALSE)),"Produto não cadastrado",VLOOKUP(A1247,'Cadastro-Estoque'!A:J,4,FALSE)))</f>
        <v/>
      </c>
      <c r="G1247" s="141" t="str">
        <f>IF(ISBLANK(A1247),"",IF(ISERROR(VLOOKUP(A1247,'Cadastro-Estoque'!A:J,1,FALSE)),"Produto não cadastrado",VLOOKUP(A1247,'Cadastro-Estoque'!A:J,2,FALSE)))</f>
        <v/>
      </c>
      <c r="H1247" s="141" t="str">
        <f>IF(ISERROR(VLOOKUP(A1247,'Cadastro-Estoque'!A:J,1,FALSE)),"",VLOOKUP(A1247,'Cadastro-Estoque'!A:J,3,FALSE))</f>
        <v/>
      </c>
    </row>
    <row r="1248" spans="5:8">
      <c r="E1248" s="141" t="str">
        <f t="shared" si="19"/>
        <v/>
      </c>
      <c r="F1248" s="141" t="str">
        <f>IF(ISBLANK(A1248),"",IF(ISERROR(VLOOKUP(A1248,'Cadastro-Estoque'!A:J,1,FALSE)),"Produto não cadastrado",VLOOKUP(A1248,'Cadastro-Estoque'!A:J,4,FALSE)))</f>
        <v/>
      </c>
      <c r="G1248" s="141" t="str">
        <f>IF(ISBLANK(A1248),"",IF(ISERROR(VLOOKUP(A1248,'Cadastro-Estoque'!A:J,1,FALSE)),"Produto não cadastrado",VLOOKUP(A1248,'Cadastro-Estoque'!A:J,2,FALSE)))</f>
        <v/>
      </c>
      <c r="H1248" s="141" t="str">
        <f>IF(ISERROR(VLOOKUP(A1248,'Cadastro-Estoque'!A:J,1,FALSE)),"",VLOOKUP(A1248,'Cadastro-Estoque'!A:J,3,FALSE))</f>
        <v/>
      </c>
    </row>
    <row r="1249" spans="5:8">
      <c r="E1249" s="141" t="str">
        <f t="shared" si="19"/>
        <v/>
      </c>
      <c r="F1249" s="141" t="str">
        <f>IF(ISBLANK(A1249),"",IF(ISERROR(VLOOKUP(A1249,'Cadastro-Estoque'!A:J,1,FALSE)),"Produto não cadastrado",VLOOKUP(A1249,'Cadastro-Estoque'!A:J,4,FALSE)))</f>
        <v/>
      </c>
      <c r="G1249" s="141" t="str">
        <f>IF(ISBLANK(A1249),"",IF(ISERROR(VLOOKUP(A1249,'Cadastro-Estoque'!A:J,1,FALSE)),"Produto não cadastrado",VLOOKUP(A1249,'Cadastro-Estoque'!A:J,2,FALSE)))</f>
        <v/>
      </c>
      <c r="H1249" s="141" t="str">
        <f>IF(ISERROR(VLOOKUP(A1249,'Cadastro-Estoque'!A:J,1,FALSE)),"",VLOOKUP(A1249,'Cadastro-Estoque'!A:J,3,FALSE))</f>
        <v/>
      </c>
    </row>
    <row r="1250" spans="5:8">
      <c r="E1250" s="141" t="str">
        <f t="shared" si="19"/>
        <v/>
      </c>
      <c r="F1250" s="141" t="str">
        <f>IF(ISBLANK(A1250),"",IF(ISERROR(VLOOKUP(A1250,'Cadastro-Estoque'!A:J,1,FALSE)),"Produto não cadastrado",VLOOKUP(A1250,'Cadastro-Estoque'!A:J,4,FALSE)))</f>
        <v/>
      </c>
      <c r="G1250" s="141" t="str">
        <f>IF(ISBLANK(A1250),"",IF(ISERROR(VLOOKUP(A1250,'Cadastro-Estoque'!A:J,1,FALSE)),"Produto não cadastrado",VLOOKUP(A1250,'Cadastro-Estoque'!A:J,2,FALSE)))</f>
        <v/>
      </c>
      <c r="H1250" s="141" t="str">
        <f>IF(ISERROR(VLOOKUP(A1250,'Cadastro-Estoque'!A:J,1,FALSE)),"",VLOOKUP(A1250,'Cadastro-Estoque'!A:J,3,FALSE))</f>
        <v/>
      </c>
    </row>
    <row r="1251" spans="5:8">
      <c r="E1251" s="141" t="str">
        <f t="shared" si="19"/>
        <v/>
      </c>
      <c r="F1251" s="141" t="str">
        <f>IF(ISBLANK(A1251),"",IF(ISERROR(VLOOKUP(A1251,'Cadastro-Estoque'!A:J,1,FALSE)),"Produto não cadastrado",VLOOKUP(A1251,'Cadastro-Estoque'!A:J,4,FALSE)))</f>
        <v/>
      </c>
      <c r="G1251" s="141" t="str">
        <f>IF(ISBLANK(A1251),"",IF(ISERROR(VLOOKUP(A1251,'Cadastro-Estoque'!A:J,1,FALSE)),"Produto não cadastrado",VLOOKUP(A1251,'Cadastro-Estoque'!A:J,2,FALSE)))</f>
        <v/>
      </c>
      <c r="H1251" s="141" t="str">
        <f>IF(ISERROR(VLOOKUP(A1251,'Cadastro-Estoque'!A:J,1,FALSE)),"",VLOOKUP(A1251,'Cadastro-Estoque'!A:J,3,FALSE))</f>
        <v/>
      </c>
    </row>
    <row r="1252" spans="5:8">
      <c r="E1252" s="141" t="str">
        <f t="shared" si="19"/>
        <v/>
      </c>
      <c r="F1252" s="141" t="str">
        <f>IF(ISBLANK(A1252),"",IF(ISERROR(VLOOKUP(A1252,'Cadastro-Estoque'!A:J,1,FALSE)),"Produto não cadastrado",VLOOKUP(A1252,'Cadastro-Estoque'!A:J,4,FALSE)))</f>
        <v/>
      </c>
      <c r="G1252" s="141" t="str">
        <f>IF(ISBLANK(A1252),"",IF(ISERROR(VLOOKUP(A1252,'Cadastro-Estoque'!A:J,1,FALSE)),"Produto não cadastrado",VLOOKUP(A1252,'Cadastro-Estoque'!A:J,2,FALSE)))</f>
        <v/>
      </c>
      <c r="H1252" s="141" t="str">
        <f>IF(ISERROR(VLOOKUP(A1252,'Cadastro-Estoque'!A:J,1,FALSE)),"",VLOOKUP(A1252,'Cadastro-Estoque'!A:J,3,FALSE))</f>
        <v/>
      </c>
    </row>
    <row r="1253" spans="5:8">
      <c r="E1253" s="141" t="str">
        <f t="shared" si="19"/>
        <v/>
      </c>
      <c r="F1253" s="141" t="str">
        <f>IF(ISBLANK(A1253),"",IF(ISERROR(VLOOKUP(A1253,'Cadastro-Estoque'!A:J,1,FALSE)),"Produto não cadastrado",VLOOKUP(A1253,'Cadastro-Estoque'!A:J,4,FALSE)))</f>
        <v/>
      </c>
      <c r="G1253" s="141" t="str">
        <f>IF(ISBLANK(A1253),"",IF(ISERROR(VLOOKUP(A1253,'Cadastro-Estoque'!A:J,1,FALSE)),"Produto não cadastrado",VLOOKUP(A1253,'Cadastro-Estoque'!A:J,2,FALSE)))</f>
        <v/>
      </c>
      <c r="H1253" s="141" t="str">
        <f>IF(ISERROR(VLOOKUP(A1253,'Cadastro-Estoque'!A:J,1,FALSE)),"",VLOOKUP(A1253,'Cadastro-Estoque'!A:J,3,FALSE))</f>
        <v/>
      </c>
    </row>
    <row r="1254" spans="5:8">
      <c r="E1254" s="141" t="str">
        <f t="shared" si="19"/>
        <v/>
      </c>
      <c r="F1254" s="141" t="str">
        <f>IF(ISBLANK(A1254),"",IF(ISERROR(VLOOKUP(A1254,'Cadastro-Estoque'!A:J,1,FALSE)),"Produto não cadastrado",VLOOKUP(A1254,'Cadastro-Estoque'!A:J,4,FALSE)))</f>
        <v/>
      </c>
      <c r="G1254" s="141" t="str">
        <f>IF(ISBLANK(A1254),"",IF(ISERROR(VLOOKUP(A1254,'Cadastro-Estoque'!A:J,1,FALSE)),"Produto não cadastrado",VLOOKUP(A1254,'Cadastro-Estoque'!A:J,2,FALSE)))</f>
        <v/>
      </c>
      <c r="H1254" s="141" t="str">
        <f>IF(ISERROR(VLOOKUP(A1254,'Cadastro-Estoque'!A:J,1,FALSE)),"",VLOOKUP(A1254,'Cadastro-Estoque'!A:J,3,FALSE))</f>
        <v/>
      </c>
    </row>
    <row r="1255" spans="5:8">
      <c r="E1255" s="141" t="str">
        <f t="shared" si="19"/>
        <v/>
      </c>
      <c r="F1255" s="141" t="str">
        <f>IF(ISBLANK(A1255),"",IF(ISERROR(VLOOKUP(A1255,'Cadastro-Estoque'!A:J,1,FALSE)),"Produto não cadastrado",VLOOKUP(A1255,'Cadastro-Estoque'!A:J,4,FALSE)))</f>
        <v/>
      </c>
      <c r="G1255" s="141" t="str">
        <f>IF(ISBLANK(A1255),"",IF(ISERROR(VLOOKUP(A1255,'Cadastro-Estoque'!A:J,1,FALSE)),"Produto não cadastrado",VLOOKUP(A1255,'Cadastro-Estoque'!A:J,2,FALSE)))</f>
        <v/>
      </c>
      <c r="H1255" s="141" t="str">
        <f>IF(ISERROR(VLOOKUP(A1255,'Cadastro-Estoque'!A:J,1,FALSE)),"",VLOOKUP(A1255,'Cadastro-Estoque'!A:J,3,FALSE))</f>
        <v/>
      </c>
    </row>
    <row r="1256" spans="5:8">
      <c r="E1256" s="141" t="str">
        <f t="shared" si="19"/>
        <v/>
      </c>
      <c r="F1256" s="141" t="str">
        <f>IF(ISBLANK(A1256),"",IF(ISERROR(VLOOKUP(A1256,'Cadastro-Estoque'!A:J,1,FALSE)),"Produto não cadastrado",VLOOKUP(A1256,'Cadastro-Estoque'!A:J,4,FALSE)))</f>
        <v/>
      </c>
      <c r="G1256" s="141" t="str">
        <f>IF(ISBLANK(A1256),"",IF(ISERROR(VLOOKUP(A1256,'Cadastro-Estoque'!A:J,1,FALSE)),"Produto não cadastrado",VLOOKUP(A1256,'Cadastro-Estoque'!A:J,2,FALSE)))</f>
        <v/>
      </c>
      <c r="H1256" s="141" t="str">
        <f>IF(ISERROR(VLOOKUP(A1256,'Cadastro-Estoque'!A:J,1,FALSE)),"",VLOOKUP(A1256,'Cadastro-Estoque'!A:J,3,FALSE))</f>
        <v/>
      </c>
    </row>
    <row r="1257" spans="5:8">
      <c r="E1257" s="141" t="str">
        <f t="shared" si="19"/>
        <v/>
      </c>
      <c r="F1257" s="141" t="str">
        <f>IF(ISBLANK(A1257),"",IF(ISERROR(VLOOKUP(A1257,'Cadastro-Estoque'!A:J,1,FALSE)),"Produto não cadastrado",VLOOKUP(A1257,'Cadastro-Estoque'!A:J,4,FALSE)))</f>
        <v/>
      </c>
      <c r="G1257" s="141" t="str">
        <f>IF(ISBLANK(A1257),"",IF(ISERROR(VLOOKUP(A1257,'Cadastro-Estoque'!A:J,1,FALSE)),"Produto não cadastrado",VLOOKUP(A1257,'Cadastro-Estoque'!A:J,2,FALSE)))</f>
        <v/>
      </c>
      <c r="H1257" s="141" t="str">
        <f>IF(ISERROR(VLOOKUP(A1257,'Cadastro-Estoque'!A:J,1,FALSE)),"",VLOOKUP(A1257,'Cadastro-Estoque'!A:J,3,FALSE))</f>
        <v/>
      </c>
    </row>
    <row r="1258" spans="5:8">
      <c r="E1258" s="141" t="str">
        <f t="shared" si="19"/>
        <v/>
      </c>
      <c r="F1258" s="141" t="str">
        <f>IF(ISBLANK(A1258),"",IF(ISERROR(VLOOKUP(A1258,'Cadastro-Estoque'!A:J,1,FALSE)),"Produto não cadastrado",VLOOKUP(A1258,'Cadastro-Estoque'!A:J,4,FALSE)))</f>
        <v/>
      </c>
      <c r="G1258" s="141" t="str">
        <f>IF(ISBLANK(A1258),"",IF(ISERROR(VLOOKUP(A1258,'Cadastro-Estoque'!A:J,1,FALSE)),"Produto não cadastrado",VLOOKUP(A1258,'Cadastro-Estoque'!A:J,2,FALSE)))</f>
        <v/>
      </c>
      <c r="H1258" s="141" t="str">
        <f>IF(ISERROR(VLOOKUP(A1258,'Cadastro-Estoque'!A:J,1,FALSE)),"",VLOOKUP(A1258,'Cadastro-Estoque'!A:J,3,FALSE))</f>
        <v/>
      </c>
    </row>
    <row r="1259" spans="5:8">
      <c r="E1259" s="141" t="str">
        <f t="shared" si="19"/>
        <v/>
      </c>
      <c r="F1259" s="141" t="str">
        <f>IF(ISBLANK(A1259),"",IF(ISERROR(VLOOKUP(A1259,'Cadastro-Estoque'!A:J,1,FALSE)),"Produto não cadastrado",VLOOKUP(A1259,'Cadastro-Estoque'!A:J,4,FALSE)))</f>
        <v/>
      </c>
      <c r="G1259" s="141" t="str">
        <f>IF(ISBLANK(A1259),"",IF(ISERROR(VLOOKUP(A1259,'Cadastro-Estoque'!A:J,1,FALSE)),"Produto não cadastrado",VLOOKUP(A1259,'Cadastro-Estoque'!A:J,2,FALSE)))</f>
        <v/>
      </c>
      <c r="H1259" s="141" t="str">
        <f>IF(ISERROR(VLOOKUP(A1259,'Cadastro-Estoque'!A:J,1,FALSE)),"",VLOOKUP(A1259,'Cadastro-Estoque'!A:J,3,FALSE))</f>
        <v/>
      </c>
    </row>
    <row r="1260" spans="5:8">
      <c r="E1260" s="141" t="str">
        <f t="shared" si="19"/>
        <v/>
      </c>
      <c r="F1260" s="141" t="str">
        <f>IF(ISBLANK(A1260),"",IF(ISERROR(VLOOKUP(A1260,'Cadastro-Estoque'!A:J,1,FALSE)),"Produto não cadastrado",VLOOKUP(A1260,'Cadastro-Estoque'!A:J,4,FALSE)))</f>
        <v/>
      </c>
      <c r="G1260" s="141" t="str">
        <f>IF(ISBLANK(A1260),"",IF(ISERROR(VLOOKUP(A1260,'Cadastro-Estoque'!A:J,1,FALSE)),"Produto não cadastrado",VLOOKUP(A1260,'Cadastro-Estoque'!A:J,2,FALSE)))</f>
        <v/>
      </c>
      <c r="H1260" s="141" t="str">
        <f>IF(ISERROR(VLOOKUP(A1260,'Cadastro-Estoque'!A:J,1,FALSE)),"",VLOOKUP(A1260,'Cadastro-Estoque'!A:J,3,FALSE))</f>
        <v/>
      </c>
    </row>
    <row r="1261" spans="5:8">
      <c r="E1261" s="141" t="str">
        <f t="shared" si="19"/>
        <v/>
      </c>
      <c r="F1261" s="141" t="str">
        <f>IF(ISBLANK(A1261),"",IF(ISERROR(VLOOKUP(A1261,'Cadastro-Estoque'!A:J,1,FALSE)),"Produto não cadastrado",VLOOKUP(A1261,'Cadastro-Estoque'!A:J,4,FALSE)))</f>
        <v/>
      </c>
      <c r="G1261" s="141" t="str">
        <f>IF(ISBLANK(A1261),"",IF(ISERROR(VLOOKUP(A1261,'Cadastro-Estoque'!A:J,1,FALSE)),"Produto não cadastrado",VLOOKUP(A1261,'Cadastro-Estoque'!A:J,2,FALSE)))</f>
        <v/>
      </c>
      <c r="H1261" s="141" t="str">
        <f>IF(ISERROR(VLOOKUP(A1261,'Cadastro-Estoque'!A:J,1,FALSE)),"",VLOOKUP(A1261,'Cadastro-Estoque'!A:J,3,FALSE))</f>
        <v/>
      </c>
    </row>
    <row r="1262" spans="5:8">
      <c r="E1262" s="141" t="str">
        <f t="shared" si="19"/>
        <v/>
      </c>
      <c r="F1262" s="141" t="str">
        <f>IF(ISBLANK(A1262),"",IF(ISERROR(VLOOKUP(A1262,'Cadastro-Estoque'!A:J,1,FALSE)),"Produto não cadastrado",VLOOKUP(A1262,'Cadastro-Estoque'!A:J,4,FALSE)))</f>
        <v/>
      </c>
      <c r="G1262" s="141" t="str">
        <f>IF(ISBLANK(A1262),"",IF(ISERROR(VLOOKUP(A1262,'Cadastro-Estoque'!A:J,1,FALSE)),"Produto não cadastrado",VLOOKUP(A1262,'Cadastro-Estoque'!A:J,2,FALSE)))</f>
        <v/>
      </c>
      <c r="H1262" s="141" t="str">
        <f>IF(ISERROR(VLOOKUP(A1262,'Cadastro-Estoque'!A:J,1,FALSE)),"",VLOOKUP(A1262,'Cadastro-Estoque'!A:J,3,FALSE))</f>
        <v/>
      </c>
    </row>
    <row r="1263" spans="5:8">
      <c r="E1263" s="141" t="str">
        <f t="shared" si="19"/>
        <v/>
      </c>
      <c r="F1263" s="141" t="str">
        <f>IF(ISBLANK(A1263),"",IF(ISERROR(VLOOKUP(A1263,'Cadastro-Estoque'!A:J,1,FALSE)),"Produto não cadastrado",VLOOKUP(A1263,'Cadastro-Estoque'!A:J,4,FALSE)))</f>
        <v/>
      </c>
      <c r="G1263" s="141" t="str">
        <f>IF(ISBLANK(A1263),"",IF(ISERROR(VLOOKUP(A1263,'Cadastro-Estoque'!A:J,1,FALSE)),"Produto não cadastrado",VLOOKUP(A1263,'Cadastro-Estoque'!A:J,2,FALSE)))</f>
        <v/>
      </c>
      <c r="H1263" s="141" t="str">
        <f>IF(ISERROR(VLOOKUP(A1263,'Cadastro-Estoque'!A:J,1,FALSE)),"",VLOOKUP(A1263,'Cadastro-Estoque'!A:J,3,FALSE))</f>
        <v/>
      </c>
    </row>
    <row r="1264" spans="5:8">
      <c r="E1264" s="141" t="str">
        <f t="shared" si="19"/>
        <v/>
      </c>
      <c r="F1264" s="141" t="str">
        <f>IF(ISBLANK(A1264),"",IF(ISERROR(VLOOKUP(A1264,'Cadastro-Estoque'!A:J,1,FALSE)),"Produto não cadastrado",VLOOKUP(A1264,'Cadastro-Estoque'!A:J,4,FALSE)))</f>
        <v/>
      </c>
      <c r="G1264" s="141" t="str">
        <f>IF(ISBLANK(A1264),"",IF(ISERROR(VLOOKUP(A1264,'Cadastro-Estoque'!A:J,1,FALSE)),"Produto não cadastrado",VLOOKUP(A1264,'Cadastro-Estoque'!A:J,2,FALSE)))</f>
        <v/>
      </c>
      <c r="H1264" s="141" t="str">
        <f>IF(ISERROR(VLOOKUP(A1264,'Cadastro-Estoque'!A:J,1,FALSE)),"",VLOOKUP(A1264,'Cadastro-Estoque'!A:J,3,FALSE))</f>
        <v/>
      </c>
    </row>
    <row r="1265" spans="5:8">
      <c r="E1265" s="141" t="str">
        <f t="shared" si="19"/>
        <v/>
      </c>
      <c r="F1265" s="141" t="str">
        <f>IF(ISBLANK(A1265),"",IF(ISERROR(VLOOKUP(A1265,'Cadastro-Estoque'!A:J,1,FALSE)),"Produto não cadastrado",VLOOKUP(A1265,'Cadastro-Estoque'!A:J,4,FALSE)))</f>
        <v/>
      </c>
      <c r="G1265" s="141" t="str">
        <f>IF(ISBLANK(A1265),"",IF(ISERROR(VLOOKUP(A1265,'Cadastro-Estoque'!A:J,1,FALSE)),"Produto não cadastrado",VLOOKUP(A1265,'Cadastro-Estoque'!A:J,2,FALSE)))</f>
        <v/>
      </c>
      <c r="H1265" s="141" t="str">
        <f>IF(ISERROR(VLOOKUP(A1265,'Cadastro-Estoque'!A:J,1,FALSE)),"",VLOOKUP(A1265,'Cadastro-Estoque'!A:J,3,FALSE))</f>
        <v/>
      </c>
    </row>
    <row r="1266" spans="5:8">
      <c r="E1266" s="141" t="str">
        <f t="shared" si="19"/>
        <v/>
      </c>
      <c r="F1266" s="141" t="str">
        <f>IF(ISBLANK(A1266),"",IF(ISERROR(VLOOKUP(A1266,'Cadastro-Estoque'!A:J,1,FALSE)),"Produto não cadastrado",VLOOKUP(A1266,'Cadastro-Estoque'!A:J,4,FALSE)))</f>
        <v/>
      </c>
      <c r="G1266" s="141" t="str">
        <f>IF(ISBLANK(A1266),"",IF(ISERROR(VLOOKUP(A1266,'Cadastro-Estoque'!A:J,1,FALSE)),"Produto não cadastrado",VLOOKUP(A1266,'Cadastro-Estoque'!A:J,2,FALSE)))</f>
        <v/>
      </c>
      <c r="H1266" s="141" t="str">
        <f>IF(ISERROR(VLOOKUP(A1266,'Cadastro-Estoque'!A:J,1,FALSE)),"",VLOOKUP(A1266,'Cadastro-Estoque'!A:J,3,FALSE))</f>
        <v/>
      </c>
    </row>
    <row r="1267" spans="5:8">
      <c r="E1267" s="141" t="str">
        <f t="shared" si="19"/>
        <v/>
      </c>
      <c r="F1267" s="141" t="str">
        <f>IF(ISBLANK(A1267),"",IF(ISERROR(VLOOKUP(A1267,'Cadastro-Estoque'!A:J,1,FALSE)),"Produto não cadastrado",VLOOKUP(A1267,'Cadastro-Estoque'!A:J,4,FALSE)))</f>
        <v/>
      </c>
      <c r="G1267" s="141" t="str">
        <f>IF(ISBLANK(A1267),"",IF(ISERROR(VLOOKUP(A1267,'Cadastro-Estoque'!A:J,1,FALSE)),"Produto não cadastrado",VLOOKUP(A1267,'Cadastro-Estoque'!A:J,2,FALSE)))</f>
        <v/>
      </c>
      <c r="H1267" s="141" t="str">
        <f>IF(ISERROR(VLOOKUP(A1267,'Cadastro-Estoque'!A:J,1,FALSE)),"",VLOOKUP(A1267,'Cadastro-Estoque'!A:J,3,FALSE))</f>
        <v/>
      </c>
    </row>
    <row r="1268" spans="5:8">
      <c r="E1268" s="141" t="str">
        <f t="shared" si="19"/>
        <v/>
      </c>
      <c r="F1268" s="141" t="str">
        <f>IF(ISBLANK(A1268),"",IF(ISERROR(VLOOKUP(A1268,'Cadastro-Estoque'!A:J,1,FALSE)),"Produto não cadastrado",VLOOKUP(A1268,'Cadastro-Estoque'!A:J,4,FALSE)))</f>
        <v/>
      </c>
      <c r="G1268" s="141" t="str">
        <f>IF(ISBLANK(A1268),"",IF(ISERROR(VLOOKUP(A1268,'Cadastro-Estoque'!A:J,1,FALSE)),"Produto não cadastrado",VLOOKUP(A1268,'Cadastro-Estoque'!A:J,2,FALSE)))</f>
        <v/>
      </c>
      <c r="H1268" s="141" t="str">
        <f>IF(ISERROR(VLOOKUP(A1268,'Cadastro-Estoque'!A:J,1,FALSE)),"",VLOOKUP(A1268,'Cadastro-Estoque'!A:J,3,FALSE))</f>
        <v/>
      </c>
    </row>
    <row r="1269" spans="5:8">
      <c r="E1269" s="141" t="str">
        <f t="shared" si="19"/>
        <v/>
      </c>
      <c r="F1269" s="141" t="str">
        <f>IF(ISBLANK(A1269),"",IF(ISERROR(VLOOKUP(A1269,'Cadastro-Estoque'!A:J,1,FALSE)),"Produto não cadastrado",VLOOKUP(A1269,'Cadastro-Estoque'!A:J,4,FALSE)))</f>
        <v/>
      </c>
      <c r="G1269" s="141" t="str">
        <f>IF(ISBLANK(A1269),"",IF(ISERROR(VLOOKUP(A1269,'Cadastro-Estoque'!A:J,1,FALSE)),"Produto não cadastrado",VLOOKUP(A1269,'Cadastro-Estoque'!A:J,2,FALSE)))</f>
        <v/>
      </c>
      <c r="H1269" s="141" t="str">
        <f>IF(ISERROR(VLOOKUP(A1269,'Cadastro-Estoque'!A:J,1,FALSE)),"",VLOOKUP(A1269,'Cadastro-Estoque'!A:J,3,FALSE))</f>
        <v/>
      </c>
    </row>
    <row r="1270" spans="5:8">
      <c r="E1270" s="141" t="str">
        <f t="shared" si="19"/>
        <v/>
      </c>
      <c r="F1270" s="141" t="str">
        <f>IF(ISBLANK(A1270),"",IF(ISERROR(VLOOKUP(A1270,'Cadastro-Estoque'!A:J,1,FALSE)),"Produto não cadastrado",VLOOKUP(A1270,'Cadastro-Estoque'!A:J,4,FALSE)))</f>
        <v/>
      </c>
      <c r="G1270" s="141" t="str">
        <f>IF(ISBLANK(A1270),"",IF(ISERROR(VLOOKUP(A1270,'Cadastro-Estoque'!A:J,1,FALSE)),"Produto não cadastrado",VLOOKUP(A1270,'Cadastro-Estoque'!A:J,2,FALSE)))</f>
        <v/>
      </c>
      <c r="H1270" s="141" t="str">
        <f>IF(ISERROR(VLOOKUP(A1270,'Cadastro-Estoque'!A:J,1,FALSE)),"",VLOOKUP(A1270,'Cadastro-Estoque'!A:J,3,FALSE))</f>
        <v/>
      </c>
    </row>
    <row r="1271" spans="5:8">
      <c r="E1271" s="141" t="str">
        <f t="shared" si="19"/>
        <v/>
      </c>
      <c r="F1271" s="141" t="str">
        <f>IF(ISBLANK(A1271),"",IF(ISERROR(VLOOKUP(A1271,'Cadastro-Estoque'!A:J,1,FALSE)),"Produto não cadastrado",VLOOKUP(A1271,'Cadastro-Estoque'!A:J,4,FALSE)))</f>
        <v/>
      </c>
      <c r="G1271" s="141" t="str">
        <f>IF(ISBLANK(A1271),"",IF(ISERROR(VLOOKUP(A1271,'Cadastro-Estoque'!A:J,1,FALSE)),"Produto não cadastrado",VLOOKUP(A1271,'Cadastro-Estoque'!A:J,2,FALSE)))</f>
        <v/>
      </c>
      <c r="H1271" s="141" t="str">
        <f>IF(ISERROR(VLOOKUP(A1271,'Cadastro-Estoque'!A:J,1,FALSE)),"",VLOOKUP(A1271,'Cadastro-Estoque'!A:J,3,FALSE))</f>
        <v/>
      </c>
    </row>
    <row r="1272" spans="5:8">
      <c r="E1272" s="141" t="str">
        <f t="shared" si="19"/>
        <v/>
      </c>
      <c r="F1272" s="141" t="str">
        <f>IF(ISBLANK(A1272),"",IF(ISERROR(VLOOKUP(A1272,'Cadastro-Estoque'!A:J,1,FALSE)),"Produto não cadastrado",VLOOKUP(A1272,'Cadastro-Estoque'!A:J,4,FALSE)))</f>
        <v/>
      </c>
      <c r="G1272" s="141" t="str">
        <f>IF(ISBLANK(A1272),"",IF(ISERROR(VLOOKUP(A1272,'Cadastro-Estoque'!A:J,1,FALSE)),"Produto não cadastrado",VLOOKUP(A1272,'Cadastro-Estoque'!A:J,2,FALSE)))</f>
        <v/>
      </c>
      <c r="H1272" s="141" t="str">
        <f>IF(ISERROR(VLOOKUP(A1272,'Cadastro-Estoque'!A:J,1,FALSE)),"",VLOOKUP(A1272,'Cadastro-Estoque'!A:J,3,FALSE))</f>
        <v/>
      </c>
    </row>
    <row r="1273" spans="5:8">
      <c r="E1273" s="141" t="str">
        <f t="shared" si="19"/>
        <v/>
      </c>
      <c r="F1273" s="141" t="str">
        <f>IF(ISBLANK(A1273),"",IF(ISERROR(VLOOKUP(A1273,'Cadastro-Estoque'!A:J,1,FALSE)),"Produto não cadastrado",VLOOKUP(A1273,'Cadastro-Estoque'!A:J,4,FALSE)))</f>
        <v/>
      </c>
      <c r="G1273" s="141" t="str">
        <f>IF(ISBLANK(A1273),"",IF(ISERROR(VLOOKUP(A1273,'Cadastro-Estoque'!A:J,1,FALSE)),"Produto não cadastrado",VLOOKUP(A1273,'Cadastro-Estoque'!A:J,2,FALSE)))</f>
        <v/>
      </c>
      <c r="H1273" s="141" t="str">
        <f>IF(ISERROR(VLOOKUP(A1273,'Cadastro-Estoque'!A:J,1,FALSE)),"",VLOOKUP(A1273,'Cadastro-Estoque'!A:J,3,FALSE))</f>
        <v/>
      </c>
    </row>
    <row r="1274" spans="5:8">
      <c r="E1274" s="141" t="str">
        <f t="shared" si="19"/>
        <v/>
      </c>
      <c r="F1274" s="141" t="str">
        <f>IF(ISBLANK(A1274),"",IF(ISERROR(VLOOKUP(A1274,'Cadastro-Estoque'!A:J,1,FALSE)),"Produto não cadastrado",VLOOKUP(A1274,'Cadastro-Estoque'!A:J,4,FALSE)))</f>
        <v/>
      </c>
      <c r="G1274" s="141" t="str">
        <f>IF(ISBLANK(A1274),"",IF(ISERROR(VLOOKUP(A1274,'Cadastro-Estoque'!A:J,1,FALSE)),"Produto não cadastrado",VLOOKUP(A1274,'Cadastro-Estoque'!A:J,2,FALSE)))</f>
        <v/>
      </c>
      <c r="H1274" s="141" t="str">
        <f>IF(ISERROR(VLOOKUP(A1274,'Cadastro-Estoque'!A:J,1,FALSE)),"",VLOOKUP(A1274,'Cadastro-Estoque'!A:J,3,FALSE))</f>
        <v/>
      </c>
    </row>
    <row r="1275" spans="5:8">
      <c r="E1275" s="141" t="str">
        <f t="shared" si="19"/>
        <v/>
      </c>
      <c r="F1275" s="141" t="str">
        <f>IF(ISBLANK(A1275),"",IF(ISERROR(VLOOKUP(A1275,'Cadastro-Estoque'!A:J,1,FALSE)),"Produto não cadastrado",VLOOKUP(A1275,'Cadastro-Estoque'!A:J,4,FALSE)))</f>
        <v/>
      </c>
      <c r="G1275" s="141" t="str">
        <f>IF(ISBLANK(A1275),"",IF(ISERROR(VLOOKUP(A1275,'Cadastro-Estoque'!A:J,1,FALSE)),"Produto não cadastrado",VLOOKUP(A1275,'Cadastro-Estoque'!A:J,2,FALSE)))</f>
        <v/>
      </c>
      <c r="H1275" s="141" t="str">
        <f>IF(ISERROR(VLOOKUP(A1275,'Cadastro-Estoque'!A:J,1,FALSE)),"",VLOOKUP(A1275,'Cadastro-Estoque'!A:J,3,FALSE))</f>
        <v/>
      </c>
    </row>
    <row r="1276" spans="5:8">
      <c r="E1276" s="141" t="str">
        <f t="shared" si="19"/>
        <v/>
      </c>
      <c r="F1276" s="141" t="str">
        <f>IF(ISBLANK(A1276),"",IF(ISERROR(VLOOKUP(A1276,'Cadastro-Estoque'!A:J,1,FALSE)),"Produto não cadastrado",VLOOKUP(A1276,'Cadastro-Estoque'!A:J,4,FALSE)))</f>
        <v/>
      </c>
      <c r="G1276" s="141" t="str">
        <f>IF(ISBLANK(A1276),"",IF(ISERROR(VLOOKUP(A1276,'Cadastro-Estoque'!A:J,1,FALSE)),"Produto não cadastrado",VLOOKUP(A1276,'Cadastro-Estoque'!A:J,2,FALSE)))</f>
        <v/>
      </c>
      <c r="H1276" s="141" t="str">
        <f>IF(ISERROR(VLOOKUP(A1276,'Cadastro-Estoque'!A:J,1,FALSE)),"",VLOOKUP(A1276,'Cadastro-Estoque'!A:J,3,FALSE))</f>
        <v/>
      </c>
    </row>
    <row r="1277" spans="5:8">
      <c r="E1277" s="141" t="str">
        <f t="shared" si="19"/>
        <v/>
      </c>
      <c r="F1277" s="141" t="str">
        <f>IF(ISBLANK(A1277),"",IF(ISERROR(VLOOKUP(A1277,'Cadastro-Estoque'!A:J,1,FALSE)),"Produto não cadastrado",VLOOKUP(A1277,'Cadastro-Estoque'!A:J,4,FALSE)))</f>
        <v/>
      </c>
      <c r="G1277" s="141" t="str">
        <f>IF(ISBLANK(A1277),"",IF(ISERROR(VLOOKUP(A1277,'Cadastro-Estoque'!A:J,1,FALSE)),"Produto não cadastrado",VLOOKUP(A1277,'Cadastro-Estoque'!A:J,2,FALSE)))</f>
        <v/>
      </c>
      <c r="H1277" s="141" t="str">
        <f>IF(ISERROR(VLOOKUP(A1277,'Cadastro-Estoque'!A:J,1,FALSE)),"",VLOOKUP(A1277,'Cadastro-Estoque'!A:J,3,FALSE))</f>
        <v/>
      </c>
    </row>
    <row r="1278" spans="5:8">
      <c r="E1278" s="141" t="str">
        <f t="shared" si="19"/>
        <v/>
      </c>
      <c r="F1278" s="141" t="str">
        <f>IF(ISBLANK(A1278),"",IF(ISERROR(VLOOKUP(A1278,'Cadastro-Estoque'!A:J,1,FALSE)),"Produto não cadastrado",VLOOKUP(A1278,'Cadastro-Estoque'!A:J,4,FALSE)))</f>
        <v/>
      </c>
      <c r="G1278" s="141" t="str">
        <f>IF(ISBLANK(A1278),"",IF(ISERROR(VLOOKUP(A1278,'Cadastro-Estoque'!A:J,1,FALSE)),"Produto não cadastrado",VLOOKUP(A1278,'Cadastro-Estoque'!A:J,2,FALSE)))</f>
        <v/>
      </c>
      <c r="H1278" s="141" t="str">
        <f>IF(ISERROR(VLOOKUP(A1278,'Cadastro-Estoque'!A:J,1,FALSE)),"",VLOOKUP(A1278,'Cadastro-Estoque'!A:J,3,FALSE))</f>
        <v/>
      </c>
    </row>
    <row r="1279" spans="5:8">
      <c r="E1279" s="141" t="str">
        <f t="shared" si="19"/>
        <v/>
      </c>
      <c r="F1279" s="141" t="str">
        <f>IF(ISBLANK(A1279),"",IF(ISERROR(VLOOKUP(A1279,'Cadastro-Estoque'!A:J,1,FALSE)),"Produto não cadastrado",VLOOKUP(A1279,'Cadastro-Estoque'!A:J,4,FALSE)))</f>
        <v/>
      </c>
      <c r="G1279" s="141" t="str">
        <f>IF(ISBLANK(A1279),"",IF(ISERROR(VLOOKUP(A1279,'Cadastro-Estoque'!A:J,1,FALSE)),"Produto não cadastrado",VLOOKUP(A1279,'Cadastro-Estoque'!A:J,2,FALSE)))</f>
        <v/>
      </c>
      <c r="H1279" s="141" t="str">
        <f>IF(ISERROR(VLOOKUP(A1279,'Cadastro-Estoque'!A:J,1,FALSE)),"",VLOOKUP(A1279,'Cadastro-Estoque'!A:J,3,FALSE))</f>
        <v/>
      </c>
    </row>
    <row r="1280" spans="5:8">
      <c r="E1280" s="141" t="str">
        <f t="shared" si="19"/>
        <v/>
      </c>
      <c r="F1280" s="141" t="str">
        <f>IF(ISBLANK(A1280),"",IF(ISERROR(VLOOKUP(A1280,'Cadastro-Estoque'!A:J,1,FALSE)),"Produto não cadastrado",VLOOKUP(A1280,'Cadastro-Estoque'!A:J,4,FALSE)))</f>
        <v/>
      </c>
      <c r="G1280" s="141" t="str">
        <f>IF(ISBLANK(A1280),"",IF(ISERROR(VLOOKUP(A1280,'Cadastro-Estoque'!A:J,1,FALSE)),"Produto não cadastrado",VLOOKUP(A1280,'Cadastro-Estoque'!A:J,2,FALSE)))</f>
        <v/>
      </c>
      <c r="H1280" s="141" t="str">
        <f>IF(ISERROR(VLOOKUP(A1280,'Cadastro-Estoque'!A:J,1,FALSE)),"",VLOOKUP(A1280,'Cadastro-Estoque'!A:J,3,FALSE))</f>
        <v/>
      </c>
    </row>
    <row r="1281" spans="5:8">
      <c r="E1281" s="141" t="str">
        <f t="shared" si="19"/>
        <v/>
      </c>
      <c r="F1281" s="141" t="str">
        <f>IF(ISBLANK(A1281),"",IF(ISERROR(VLOOKUP(A1281,'Cadastro-Estoque'!A:J,1,FALSE)),"Produto não cadastrado",VLOOKUP(A1281,'Cadastro-Estoque'!A:J,4,FALSE)))</f>
        <v/>
      </c>
      <c r="G1281" s="141" t="str">
        <f>IF(ISBLANK(A1281),"",IF(ISERROR(VLOOKUP(A1281,'Cadastro-Estoque'!A:J,1,FALSE)),"Produto não cadastrado",VLOOKUP(A1281,'Cadastro-Estoque'!A:J,2,FALSE)))</f>
        <v/>
      </c>
      <c r="H1281" s="141" t="str">
        <f>IF(ISERROR(VLOOKUP(A1281,'Cadastro-Estoque'!A:J,1,FALSE)),"",VLOOKUP(A1281,'Cadastro-Estoque'!A:J,3,FALSE))</f>
        <v/>
      </c>
    </row>
    <row r="1282" spans="5:8">
      <c r="E1282" s="141" t="str">
        <f t="shared" si="19"/>
        <v/>
      </c>
      <c r="F1282" s="141" t="str">
        <f>IF(ISBLANK(A1282),"",IF(ISERROR(VLOOKUP(A1282,'Cadastro-Estoque'!A:J,1,FALSE)),"Produto não cadastrado",VLOOKUP(A1282,'Cadastro-Estoque'!A:J,4,FALSE)))</f>
        <v/>
      </c>
      <c r="G1282" s="141" t="str">
        <f>IF(ISBLANK(A1282),"",IF(ISERROR(VLOOKUP(A1282,'Cadastro-Estoque'!A:J,1,FALSE)),"Produto não cadastrado",VLOOKUP(A1282,'Cadastro-Estoque'!A:J,2,FALSE)))</f>
        <v/>
      </c>
      <c r="H1282" s="141" t="str">
        <f>IF(ISERROR(VLOOKUP(A1282,'Cadastro-Estoque'!A:J,1,FALSE)),"",VLOOKUP(A1282,'Cadastro-Estoque'!A:J,3,FALSE))</f>
        <v/>
      </c>
    </row>
    <row r="1283" spans="5:8">
      <c r="E1283" s="141" t="str">
        <f t="shared" si="19"/>
        <v/>
      </c>
      <c r="F1283" s="141" t="str">
        <f>IF(ISBLANK(A1283),"",IF(ISERROR(VLOOKUP(A1283,'Cadastro-Estoque'!A:J,1,FALSE)),"Produto não cadastrado",VLOOKUP(A1283,'Cadastro-Estoque'!A:J,4,FALSE)))</f>
        <v/>
      </c>
      <c r="G1283" s="141" t="str">
        <f>IF(ISBLANK(A1283),"",IF(ISERROR(VLOOKUP(A1283,'Cadastro-Estoque'!A:J,1,FALSE)),"Produto não cadastrado",VLOOKUP(A1283,'Cadastro-Estoque'!A:J,2,FALSE)))</f>
        <v/>
      </c>
      <c r="H1283" s="141" t="str">
        <f>IF(ISERROR(VLOOKUP(A1283,'Cadastro-Estoque'!A:J,1,FALSE)),"",VLOOKUP(A1283,'Cadastro-Estoque'!A:J,3,FALSE))</f>
        <v/>
      </c>
    </row>
    <row r="1284" spans="5:8">
      <c r="E1284" s="141" t="str">
        <f t="shared" ref="E1284:E1347" si="20">IF(ISBLANK(A1284),"",C1284*D1284)</f>
        <v/>
      </c>
      <c r="F1284" s="141" t="str">
        <f>IF(ISBLANK(A1284),"",IF(ISERROR(VLOOKUP(A1284,'Cadastro-Estoque'!A:J,1,FALSE)),"Produto não cadastrado",VLOOKUP(A1284,'Cadastro-Estoque'!A:J,4,FALSE)))</f>
        <v/>
      </c>
      <c r="G1284" s="141" t="str">
        <f>IF(ISBLANK(A1284),"",IF(ISERROR(VLOOKUP(A1284,'Cadastro-Estoque'!A:J,1,FALSE)),"Produto não cadastrado",VLOOKUP(A1284,'Cadastro-Estoque'!A:J,2,FALSE)))</f>
        <v/>
      </c>
      <c r="H1284" s="141" t="str">
        <f>IF(ISERROR(VLOOKUP(A1284,'Cadastro-Estoque'!A:J,1,FALSE)),"",VLOOKUP(A1284,'Cadastro-Estoque'!A:J,3,FALSE))</f>
        <v/>
      </c>
    </row>
    <row r="1285" spans="5:8">
      <c r="E1285" s="141" t="str">
        <f t="shared" si="20"/>
        <v/>
      </c>
      <c r="F1285" s="141" t="str">
        <f>IF(ISBLANK(A1285),"",IF(ISERROR(VLOOKUP(A1285,'Cadastro-Estoque'!A:J,1,FALSE)),"Produto não cadastrado",VLOOKUP(A1285,'Cadastro-Estoque'!A:J,4,FALSE)))</f>
        <v/>
      </c>
      <c r="G1285" s="141" t="str">
        <f>IF(ISBLANK(A1285),"",IF(ISERROR(VLOOKUP(A1285,'Cadastro-Estoque'!A:J,1,FALSE)),"Produto não cadastrado",VLOOKUP(A1285,'Cadastro-Estoque'!A:J,2,FALSE)))</f>
        <v/>
      </c>
      <c r="H1285" s="141" t="str">
        <f>IF(ISERROR(VLOOKUP(A1285,'Cadastro-Estoque'!A:J,1,FALSE)),"",VLOOKUP(A1285,'Cadastro-Estoque'!A:J,3,FALSE))</f>
        <v/>
      </c>
    </row>
    <row r="1286" spans="5:8">
      <c r="E1286" s="141" t="str">
        <f t="shared" si="20"/>
        <v/>
      </c>
      <c r="F1286" s="141" t="str">
        <f>IF(ISBLANK(A1286),"",IF(ISERROR(VLOOKUP(A1286,'Cadastro-Estoque'!A:J,1,FALSE)),"Produto não cadastrado",VLOOKUP(A1286,'Cadastro-Estoque'!A:J,4,FALSE)))</f>
        <v/>
      </c>
      <c r="G1286" s="141" t="str">
        <f>IF(ISBLANK(A1286),"",IF(ISERROR(VLOOKUP(A1286,'Cadastro-Estoque'!A:J,1,FALSE)),"Produto não cadastrado",VLOOKUP(A1286,'Cadastro-Estoque'!A:J,2,FALSE)))</f>
        <v/>
      </c>
      <c r="H1286" s="141" t="str">
        <f>IF(ISERROR(VLOOKUP(A1286,'Cadastro-Estoque'!A:J,1,FALSE)),"",VLOOKUP(A1286,'Cadastro-Estoque'!A:J,3,FALSE))</f>
        <v/>
      </c>
    </row>
    <row r="1287" spans="5:8">
      <c r="E1287" s="141" t="str">
        <f t="shared" si="20"/>
        <v/>
      </c>
      <c r="F1287" s="141" t="str">
        <f>IF(ISBLANK(A1287),"",IF(ISERROR(VLOOKUP(A1287,'Cadastro-Estoque'!A:J,1,FALSE)),"Produto não cadastrado",VLOOKUP(A1287,'Cadastro-Estoque'!A:J,4,FALSE)))</f>
        <v/>
      </c>
      <c r="G1287" s="141" t="str">
        <f>IF(ISBLANK(A1287),"",IF(ISERROR(VLOOKUP(A1287,'Cadastro-Estoque'!A:J,1,FALSE)),"Produto não cadastrado",VLOOKUP(A1287,'Cadastro-Estoque'!A:J,2,FALSE)))</f>
        <v/>
      </c>
      <c r="H1287" s="141" t="str">
        <f>IF(ISERROR(VLOOKUP(A1287,'Cadastro-Estoque'!A:J,1,FALSE)),"",VLOOKUP(A1287,'Cadastro-Estoque'!A:J,3,FALSE))</f>
        <v/>
      </c>
    </row>
    <row r="1288" spans="5:8">
      <c r="E1288" s="141" t="str">
        <f t="shared" si="20"/>
        <v/>
      </c>
      <c r="F1288" s="141" t="str">
        <f>IF(ISBLANK(A1288),"",IF(ISERROR(VLOOKUP(A1288,'Cadastro-Estoque'!A:J,1,FALSE)),"Produto não cadastrado",VLOOKUP(A1288,'Cadastro-Estoque'!A:J,4,FALSE)))</f>
        <v/>
      </c>
      <c r="G1288" s="141" t="str">
        <f>IF(ISBLANK(A1288),"",IF(ISERROR(VLOOKUP(A1288,'Cadastro-Estoque'!A:J,1,FALSE)),"Produto não cadastrado",VLOOKUP(A1288,'Cadastro-Estoque'!A:J,2,FALSE)))</f>
        <v/>
      </c>
      <c r="H1288" s="141" t="str">
        <f>IF(ISERROR(VLOOKUP(A1288,'Cadastro-Estoque'!A:J,1,FALSE)),"",VLOOKUP(A1288,'Cadastro-Estoque'!A:J,3,FALSE))</f>
        <v/>
      </c>
    </row>
    <row r="1289" spans="5:8">
      <c r="E1289" s="141" t="str">
        <f t="shared" si="20"/>
        <v/>
      </c>
      <c r="F1289" s="141" t="str">
        <f>IF(ISBLANK(A1289),"",IF(ISERROR(VLOOKUP(A1289,'Cadastro-Estoque'!A:J,1,FALSE)),"Produto não cadastrado",VLOOKUP(A1289,'Cadastro-Estoque'!A:J,4,FALSE)))</f>
        <v/>
      </c>
      <c r="G1289" s="141" t="str">
        <f>IF(ISBLANK(A1289),"",IF(ISERROR(VLOOKUP(A1289,'Cadastro-Estoque'!A:J,1,FALSE)),"Produto não cadastrado",VLOOKUP(A1289,'Cadastro-Estoque'!A:J,2,FALSE)))</f>
        <v/>
      </c>
      <c r="H1289" s="141" t="str">
        <f>IF(ISERROR(VLOOKUP(A1289,'Cadastro-Estoque'!A:J,1,FALSE)),"",VLOOKUP(A1289,'Cadastro-Estoque'!A:J,3,FALSE))</f>
        <v/>
      </c>
    </row>
    <row r="1290" spans="5:8">
      <c r="E1290" s="141" t="str">
        <f t="shared" si="20"/>
        <v/>
      </c>
      <c r="F1290" s="141" t="str">
        <f>IF(ISBLANK(A1290),"",IF(ISERROR(VLOOKUP(A1290,'Cadastro-Estoque'!A:J,1,FALSE)),"Produto não cadastrado",VLOOKUP(A1290,'Cadastro-Estoque'!A:J,4,FALSE)))</f>
        <v/>
      </c>
      <c r="G1290" s="141" t="str">
        <f>IF(ISBLANK(A1290),"",IF(ISERROR(VLOOKUP(A1290,'Cadastro-Estoque'!A:J,1,FALSE)),"Produto não cadastrado",VLOOKUP(A1290,'Cadastro-Estoque'!A:J,2,FALSE)))</f>
        <v/>
      </c>
      <c r="H1290" s="141" t="str">
        <f>IF(ISERROR(VLOOKUP(A1290,'Cadastro-Estoque'!A:J,1,FALSE)),"",VLOOKUP(A1290,'Cadastro-Estoque'!A:J,3,FALSE))</f>
        <v/>
      </c>
    </row>
    <row r="1291" spans="5:8">
      <c r="E1291" s="141" t="str">
        <f t="shared" si="20"/>
        <v/>
      </c>
      <c r="F1291" s="141" t="str">
        <f>IF(ISBLANK(A1291),"",IF(ISERROR(VLOOKUP(A1291,'Cadastro-Estoque'!A:J,1,FALSE)),"Produto não cadastrado",VLOOKUP(A1291,'Cadastro-Estoque'!A:J,4,FALSE)))</f>
        <v/>
      </c>
      <c r="G1291" s="141" t="str">
        <f>IF(ISBLANK(A1291),"",IF(ISERROR(VLOOKUP(A1291,'Cadastro-Estoque'!A:J,1,FALSE)),"Produto não cadastrado",VLOOKUP(A1291,'Cadastro-Estoque'!A:J,2,FALSE)))</f>
        <v/>
      </c>
      <c r="H1291" s="141" t="str">
        <f>IF(ISERROR(VLOOKUP(A1291,'Cadastro-Estoque'!A:J,1,FALSE)),"",VLOOKUP(A1291,'Cadastro-Estoque'!A:J,3,FALSE))</f>
        <v/>
      </c>
    </row>
    <row r="1292" spans="5:8">
      <c r="E1292" s="141" t="str">
        <f t="shared" si="20"/>
        <v/>
      </c>
      <c r="F1292" s="141" t="str">
        <f>IF(ISBLANK(A1292),"",IF(ISERROR(VLOOKUP(A1292,'Cadastro-Estoque'!A:J,1,FALSE)),"Produto não cadastrado",VLOOKUP(A1292,'Cadastro-Estoque'!A:J,4,FALSE)))</f>
        <v/>
      </c>
      <c r="G1292" s="141" t="str">
        <f>IF(ISBLANK(A1292),"",IF(ISERROR(VLOOKUP(A1292,'Cadastro-Estoque'!A:J,1,FALSE)),"Produto não cadastrado",VLOOKUP(A1292,'Cadastro-Estoque'!A:J,2,FALSE)))</f>
        <v/>
      </c>
      <c r="H1292" s="141" t="str">
        <f>IF(ISERROR(VLOOKUP(A1292,'Cadastro-Estoque'!A:J,1,FALSE)),"",VLOOKUP(A1292,'Cadastro-Estoque'!A:J,3,FALSE))</f>
        <v/>
      </c>
    </row>
    <row r="1293" spans="5:8">
      <c r="E1293" s="141" t="str">
        <f t="shared" si="20"/>
        <v/>
      </c>
      <c r="F1293" s="141" t="str">
        <f>IF(ISBLANK(A1293),"",IF(ISERROR(VLOOKUP(A1293,'Cadastro-Estoque'!A:J,1,FALSE)),"Produto não cadastrado",VLOOKUP(A1293,'Cadastro-Estoque'!A:J,4,FALSE)))</f>
        <v/>
      </c>
      <c r="G1293" s="141" t="str">
        <f>IF(ISBLANK(A1293),"",IF(ISERROR(VLOOKUP(A1293,'Cadastro-Estoque'!A:J,1,FALSE)),"Produto não cadastrado",VLOOKUP(A1293,'Cadastro-Estoque'!A:J,2,FALSE)))</f>
        <v/>
      </c>
      <c r="H1293" s="141" t="str">
        <f>IF(ISERROR(VLOOKUP(A1293,'Cadastro-Estoque'!A:J,1,FALSE)),"",VLOOKUP(A1293,'Cadastro-Estoque'!A:J,3,FALSE))</f>
        <v/>
      </c>
    </row>
    <row r="1294" spans="5:8">
      <c r="E1294" s="141" t="str">
        <f t="shared" si="20"/>
        <v/>
      </c>
      <c r="F1294" s="141" t="str">
        <f>IF(ISBLANK(A1294),"",IF(ISERROR(VLOOKUP(A1294,'Cadastro-Estoque'!A:J,1,FALSE)),"Produto não cadastrado",VLOOKUP(A1294,'Cadastro-Estoque'!A:J,4,FALSE)))</f>
        <v/>
      </c>
      <c r="G1294" s="141" t="str">
        <f>IF(ISBLANK(A1294),"",IF(ISERROR(VLOOKUP(A1294,'Cadastro-Estoque'!A:J,1,FALSE)),"Produto não cadastrado",VLOOKUP(A1294,'Cadastro-Estoque'!A:J,2,FALSE)))</f>
        <v/>
      </c>
      <c r="H1294" s="141" t="str">
        <f>IF(ISERROR(VLOOKUP(A1294,'Cadastro-Estoque'!A:J,1,FALSE)),"",VLOOKUP(A1294,'Cadastro-Estoque'!A:J,3,FALSE))</f>
        <v/>
      </c>
    </row>
    <row r="1295" spans="5:8">
      <c r="E1295" s="141" t="str">
        <f t="shared" si="20"/>
        <v/>
      </c>
      <c r="F1295" s="141" t="str">
        <f>IF(ISBLANK(A1295),"",IF(ISERROR(VLOOKUP(A1295,'Cadastro-Estoque'!A:J,1,FALSE)),"Produto não cadastrado",VLOOKUP(A1295,'Cadastro-Estoque'!A:J,4,FALSE)))</f>
        <v/>
      </c>
      <c r="G1295" s="141" t="str">
        <f>IF(ISBLANK(A1295),"",IF(ISERROR(VLOOKUP(A1295,'Cadastro-Estoque'!A:J,1,FALSE)),"Produto não cadastrado",VLOOKUP(A1295,'Cadastro-Estoque'!A:J,2,FALSE)))</f>
        <v/>
      </c>
      <c r="H1295" s="141" t="str">
        <f>IF(ISERROR(VLOOKUP(A1295,'Cadastro-Estoque'!A:J,1,FALSE)),"",VLOOKUP(A1295,'Cadastro-Estoque'!A:J,3,FALSE))</f>
        <v/>
      </c>
    </row>
    <row r="1296" spans="5:8">
      <c r="E1296" s="141" t="str">
        <f t="shared" si="20"/>
        <v/>
      </c>
      <c r="F1296" s="141" t="str">
        <f>IF(ISBLANK(A1296),"",IF(ISERROR(VLOOKUP(A1296,'Cadastro-Estoque'!A:J,1,FALSE)),"Produto não cadastrado",VLOOKUP(A1296,'Cadastro-Estoque'!A:J,4,FALSE)))</f>
        <v/>
      </c>
      <c r="G1296" s="141" t="str">
        <f>IF(ISBLANK(A1296),"",IF(ISERROR(VLOOKUP(A1296,'Cadastro-Estoque'!A:J,1,FALSE)),"Produto não cadastrado",VLOOKUP(A1296,'Cadastro-Estoque'!A:J,2,FALSE)))</f>
        <v/>
      </c>
      <c r="H1296" s="141" t="str">
        <f>IF(ISERROR(VLOOKUP(A1296,'Cadastro-Estoque'!A:J,1,FALSE)),"",VLOOKUP(A1296,'Cadastro-Estoque'!A:J,3,FALSE))</f>
        <v/>
      </c>
    </row>
    <row r="1297" spans="5:8">
      <c r="E1297" s="141" t="str">
        <f t="shared" si="20"/>
        <v/>
      </c>
      <c r="F1297" s="141" t="str">
        <f>IF(ISBLANK(A1297),"",IF(ISERROR(VLOOKUP(A1297,'Cadastro-Estoque'!A:J,1,FALSE)),"Produto não cadastrado",VLOOKUP(A1297,'Cadastro-Estoque'!A:J,4,FALSE)))</f>
        <v/>
      </c>
      <c r="G1297" s="141" t="str">
        <f>IF(ISBLANK(A1297),"",IF(ISERROR(VLOOKUP(A1297,'Cadastro-Estoque'!A:J,1,FALSE)),"Produto não cadastrado",VLOOKUP(A1297,'Cadastro-Estoque'!A:J,2,FALSE)))</f>
        <v/>
      </c>
      <c r="H1297" s="141" t="str">
        <f>IF(ISERROR(VLOOKUP(A1297,'Cadastro-Estoque'!A:J,1,FALSE)),"",VLOOKUP(A1297,'Cadastro-Estoque'!A:J,3,FALSE))</f>
        <v/>
      </c>
    </row>
    <row r="1298" spans="5:8">
      <c r="E1298" s="141" t="str">
        <f t="shared" si="20"/>
        <v/>
      </c>
      <c r="F1298" s="141" t="str">
        <f>IF(ISBLANK(A1298),"",IF(ISERROR(VLOOKUP(A1298,'Cadastro-Estoque'!A:J,1,FALSE)),"Produto não cadastrado",VLOOKUP(A1298,'Cadastro-Estoque'!A:J,4,FALSE)))</f>
        <v/>
      </c>
      <c r="G1298" s="141" t="str">
        <f>IF(ISBLANK(A1298),"",IF(ISERROR(VLOOKUP(A1298,'Cadastro-Estoque'!A:J,1,FALSE)),"Produto não cadastrado",VLOOKUP(A1298,'Cadastro-Estoque'!A:J,2,FALSE)))</f>
        <v/>
      </c>
      <c r="H1298" s="141" t="str">
        <f>IF(ISERROR(VLOOKUP(A1298,'Cadastro-Estoque'!A:J,1,FALSE)),"",VLOOKUP(A1298,'Cadastro-Estoque'!A:J,3,FALSE))</f>
        <v/>
      </c>
    </row>
    <row r="1299" spans="5:8">
      <c r="E1299" s="141" t="str">
        <f t="shared" si="20"/>
        <v/>
      </c>
      <c r="F1299" s="141" t="str">
        <f>IF(ISBLANK(A1299),"",IF(ISERROR(VLOOKUP(A1299,'Cadastro-Estoque'!A:J,1,FALSE)),"Produto não cadastrado",VLOOKUP(A1299,'Cadastro-Estoque'!A:J,4,FALSE)))</f>
        <v/>
      </c>
      <c r="G1299" s="141" t="str">
        <f>IF(ISBLANK(A1299),"",IF(ISERROR(VLOOKUP(A1299,'Cadastro-Estoque'!A:J,1,FALSE)),"Produto não cadastrado",VLOOKUP(A1299,'Cadastro-Estoque'!A:J,2,FALSE)))</f>
        <v/>
      </c>
      <c r="H1299" s="141" t="str">
        <f>IF(ISERROR(VLOOKUP(A1299,'Cadastro-Estoque'!A:J,1,FALSE)),"",VLOOKUP(A1299,'Cadastro-Estoque'!A:J,3,FALSE))</f>
        <v/>
      </c>
    </row>
    <row r="1300" spans="5:8">
      <c r="E1300" s="141" t="str">
        <f t="shared" si="20"/>
        <v/>
      </c>
      <c r="F1300" s="141" t="str">
        <f>IF(ISBLANK(A1300),"",IF(ISERROR(VLOOKUP(A1300,'Cadastro-Estoque'!A:J,1,FALSE)),"Produto não cadastrado",VLOOKUP(A1300,'Cadastro-Estoque'!A:J,4,FALSE)))</f>
        <v/>
      </c>
      <c r="G1300" s="141" t="str">
        <f>IF(ISBLANK(A1300),"",IF(ISERROR(VLOOKUP(A1300,'Cadastro-Estoque'!A:J,1,FALSE)),"Produto não cadastrado",VLOOKUP(A1300,'Cadastro-Estoque'!A:J,2,FALSE)))</f>
        <v/>
      </c>
      <c r="H1300" s="141" t="str">
        <f>IF(ISERROR(VLOOKUP(A1300,'Cadastro-Estoque'!A:J,1,FALSE)),"",VLOOKUP(A1300,'Cadastro-Estoque'!A:J,3,FALSE))</f>
        <v/>
      </c>
    </row>
    <row r="1301" spans="5:8">
      <c r="E1301" s="141" t="str">
        <f t="shared" si="20"/>
        <v/>
      </c>
      <c r="F1301" s="141" t="str">
        <f>IF(ISBLANK(A1301),"",IF(ISERROR(VLOOKUP(A1301,'Cadastro-Estoque'!A:J,1,FALSE)),"Produto não cadastrado",VLOOKUP(A1301,'Cadastro-Estoque'!A:J,4,FALSE)))</f>
        <v/>
      </c>
      <c r="G1301" s="141" t="str">
        <f>IF(ISBLANK(A1301),"",IF(ISERROR(VLOOKUP(A1301,'Cadastro-Estoque'!A:J,1,FALSE)),"Produto não cadastrado",VLOOKUP(A1301,'Cadastro-Estoque'!A:J,2,FALSE)))</f>
        <v/>
      </c>
      <c r="H1301" s="141" t="str">
        <f>IF(ISERROR(VLOOKUP(A1301,'Cadastro-Estoque'!A:J,1,FALSE)),"",VLOOKUP(A1301,'Cadastro-Estoque'!A:J,3,FALSE))</f>
        <v/>
      </c>
    </row>
    <row r="1302" spans="5:8">
      <c r="E1302" s="141" t="str">
        <f t="shared" si="20"/>
        <v/>
      </c>
      <c r="F1302" s="141" t="str">
        <f>IF(ISBLANK(A1302),"",IF(ISERROR(VLOOKUP(A1302,'Cadastro-Estoque'!A:J,1,FALSE)),"Produto não cadastrado",VLOOKUP(A1302,'Cadastro-Estoque'!A:J,4,FALSE)))</f>
        <v/>
      </c>
      <c r="G1302" s="141" t="str">
        <f>IF(ISBLANK(A1302),"",IF(ISERROR(VLOOKUP(A1302,'Cadastro-Estoque'!A:J,1,FALSE)),"Produto não cadastrado",VLOOKUP(A1302,'Cadastro-Estoque'!A:J,2,FALSE)))</f>
        <v/>
      </c>
      <c r="H1302" s="141" t="str">
        <f>IF(ISERROR(VLOOKUP(A1302,'Cadastro-Estoque'!A:J,1,FALSE)),"",VLOOKUP(A1302,'Cadastro-Estoque'!A:J,3,FALSE))</f>
        <v/>
      </c>
    </row>
    <row r="1303" spans="5:8">
      <c r="E1303" s="141" t="str">
        <f t="shared" si="20"/>
        <v/>
      </c>
      <c r="F1303" s="141" t="str">
        <f>IF(ISBLANK(A1303),"",IF(ISERROR(VLOOKUP(A1303,'Cadastro-Estoque'!A:J,1,FALSE)),"Produto não cadastrado",VLOOKUP(A1303,'Cadastro-Estoque'!A:J,4,FALSE)))</f>
        <v/>
      </c>
      <c r="G1303" s="141" t="str">
        <f>IF(ISBLANK(A1303),"",IF(ISERROR(VLOOKUP(A1303,'Cadastro-Estoque'!A:J,1,FALSE)),"Produto não cadastrado",VLOOKUP(A1303,'Cadastro-Estoque'!A:J,2,FALSE)))</f>
        <v/>
      </c>
      <c r="H1303" s="141" t="str">
        <f>IF(ISERROR(VLOOKUP(A1303,'Cadastro-Estoque'!A:J,1,FALSE)),"",VLOOKUP(A1303,'Cadastro-Estoque'!A:J,3,FALSE))</f>
        <v/>
      </c>
    </row>
    <row r="1304" spans="5:8">
      <c r="E1304" s="141" t="str">
        <f t="shared" si="20"/>
        <v/>
      </c>
      <c r="F1304" s="141" t="str">
        <f>IF(ISBLANK(A1304),"",IF(ISERROR(VLOOKUP(A1304,'Cadastro-Estoque'!A:J,1,FALSE)),"Produto não cadastrado",VLOOKUP(A1304,'Cadastro-Estoque'!A:J,4,FALSE)))</f>
        <v/>
      </c>
      <c r="G1304" s="141" t="str">
        <f>IF(ISBLANK(A1304),"",IF(ISERROR(VLOOKUP(A1304,'Cadastro-Estoque'!A:J,1,FALSE)),"Produto não cadastrado",VLOOKUP(A1304,'Cadastro-Estoque'!A:J,2,FALSE)))</f>
        <v/>
      </c>
      <c r="H1304" s="141" t="str">
        <f>IF(ISERROR(VLOOKUP(A1304,'Cadastro-Estoque'!A:J,1,FALSE)),"",VLOOKUP(A1304,'Cadastro-Estoque'!A:J,3,FALSE))</f>
        <v/>
      </c>
    </row>
    <row r="1305" spans="5:8">
      <c r="E1305" s="141" t="str">
        <f t="shared" si="20"/>
        <v/>
      </c>
      <c r="F1305" s="141" t="str">
        <f>IF(ISBLANK(A1305),"",IF(ISERROR(VLOOKUP(A1305,'Cadastro-Estoque'!A:J,1,FALSE)),"Produto não cadastrado",VLOOKUP(A1305,'Cadastro-Estoque'!A:J,4,FALSE)))</f>
        <v/>
      </c>
      <c r="G1305" s="141" t="str">
        <f>IF(ISBLANK(A1305),"",IF(ISERROR(VLOOKUP(A1305,'Cadastro-Estoque'!A:J,1,FALSE)),"Produto não cadastrado",VLOOKUP(A1305,'Cadastro-Estoque'!A:J,2,FALSE)))</f>
        <v/>
      </c>
      <c r="H1305" s="141" t="str">
        <f>IF(ISERROR(VLOOKUP(A1305,'Cadastro-Estoque'!A:J,1,FALSE)),"",VLOOKUP(A1305,'Cadastro-Estoque'!A:J,3,FALSE))</f>
        <v/>
      </c>
    </row>
    <row r="1306" spans="5:8">
      <c r="E1306" s="141" t="str">
        <f t="shared" si="20"/>
        <v/>
      </c>
      <c r="F1306" s="141" t="str">
        <f>IF(ISBLANK(A1306),"",IF(ISERROR(VLOOKUP(A1306,'Cadastro-Estoque'!A:J,1,FALSE)),"Produto não cadastrado",VLOOKUP(A1306,'Cadastro-Estoque'!A:J,4,FALSE)))</f>
        <v/>
      </c>
      <c r="G1306" s="141" t="str">
        <f>IF(ISBLANK(A1306),"",IF(ISERROR(VLOOKUP(A1306,'Cadastro-Estoque'!A:J,1,FALSE)),"Produto não cadastrado",VLOOKUP(A1306,'Cadastro-Estoque'!A:J,2,FALSE)))</f>
        <v/>
      </c>
      <c r="H1306" s="141" t="str">
        <f>IF(ISERROR(VLOOKUP(A1306,'Cadastro-Estoque'!A:J,1,FALSE)),"",VLOOKUP(A1306,'Cadastro-Estoque'!A:J,3,FALSE))</f>
        <v/>
      </c>
    </row>
    <row r="1307" spans="5:8">
      <c r="E1307" s="141" t="str">
        <f t="shared" si="20"/>
        <v/>
      </c>
      <c r="F1307" s="141" t="str">
        <f>IF(ISBLANK(A1307),"",IF(ISERROR(VLOOKUP(A1307,'Cadastro-Estoque'!A:J,1,FALSE)),"Produto não cadastrado",VLOOKUP(A1307,'Cadastro-Estoque'!A:J,4,FALSE)))</f>
        <v/>
      </c>
      <c r="G1307" s="141" t="str">
        <f>IF(ISBLANK(A1307),"",IF(ISERROR(VLOOKUP(A1307,'Cadastro-Estoque'!A:J,1,FALSE)),"Produto não cadastrado",VLOOKUP(A1307,'Cadastro-Estoque'!A:J,2,FALSE)))</f>
        <v/>
      </c>
      <c r="H1307" s="141" t="str">
        <f>IF(ISERROR(VLOOKUP(A1307,'Cadastro-Estoque'!A:J,1,FALSE)),"",VLOOKUP(A1307,'Cadastro-Estoque'!A:J,3,FALSE))</f>
        <v/>
      </c>
    </row>
    <row r="1308" spans="5:8">
      <c r="E1308" s="141" t="str">
        <f t="shared" si="20"/>
        <v/>
      </c>
      <c r="F1308" s="141" t="str">
        <f>IF(ISBLANK(A1308),"",IF(ISERROR(VLOOKUP(A1308,'Cadastro-Estoque'!A:J,1,FALSE)),"Produto não cadastrado",VLOOKUP(A1308,'Cadastro-Estoque'!A:J,4,FALSE)))</f>
        <v/>
      </c>
      <c r="G1308" s="141" t="str">
        <f>IF(ISBLANK(A1308),"",IF(ISERROR(VLOOKUP(A1308,'Cadastro-Estoque'!A:J,1,FALSE)),"Produto não cadastrado",VLOOKUP(A1308,'Cadastro-Estoque'!A:J,2,FALSE)))</f>
        <v/>
      </c>
      <c r="H1308" s="141" t="str">
        <f>IF(ISERROR(VLOOKUP(A1308,'Cadastro-Estoque'!A:J,1,FALSE)),"",VLOOKUP(A1308,'Cadastro-Estoque'!A:J,3,FALSE))</f>
        <v/>
      </c>
    </row>
    <row r="1309" spans="5:8">
      <c r="E1309" s="141" t="str">
        <f t="shared" si="20"/>
        <v/>
      </c>
      <c r="F1309" s="141" t="str">
        <f>IF(ISBLANK(A1309),"",IF(ISERROR(VLOOKUP(A1309,'Cadastro-Estoque'!A:J,1,FALSE)),"Produto não cadastrado",VLOOKUP(A1309,'Cadastro-Estoque'!A:J,4,FALSE)))</f>
        <v/>
      </c>
      <c r="G1309" s="141" t="str">
        <f>IF(ISBLANK(A1309),"",IF(ISERROR(VLOOKUP(A1309,'Cadastro-Estoque'!A:J,1,FALSE)),"Produto não cadastrado",VLOOKUP(A1309,'Cadastro-Estoque'!A:J,2,FALSE)))</f>
        <v/>
      </c>
      <c r="H1309" s="141" t="str">
        <f>IF(ISERROR(VLOOKUP(A1309,'Cadastro-Estoque'!A:J,1,FALSE)),"",VLOOKUP(A1309,'Cadastro-Estoque'!A:J,3,FALSE))</f>
        <v/>
      </c>
    </row>
    <row r="1310" spans="5:8">
      <c r="E1310" s="141" t="str">
        <f t="shared" si="20"/>
        <v/>
      </c>
      <c r="F1310" s="141" t="str">
        <f>IF(ISBLANK(A1310),"",IF(ISERROR(VLOOKUP(A1310,'Cadastro-Estoque'!A:J,1,FALSE)),"Produto não cadastrado",VLOOKUP(A1310,'Cadastro-Estoque'!A:J,4,FALSE)))</f>
        <v/>
      </c>
      <c r="G1310" s="141" t="str">
        <f>IF(ISBLANK(A1310),"",IF(ISERROR(VLOOKUP(A1310,'Cadastro-Estoque'!A:J,1,FALSE)),"Produto não cadastrado",VLOOKUP(A1310,'Cadastro-Estoque'!A:J,2,FALSE)))</f>
        <v/>
      </c>
      <c r="H1310" s="141" t="str">
        <f>IF(ISERROR(VLOOKUP(A1310,'Cadastro-Estoque'!A:J,1,FALSE)),"",VLOOKUP(A1310,'Cadastro-Estoque'!A:J,3,FALSE))</f>
        <v/>
      </c>
    </row>
    <row r="1311" spans="5:8">
      <c r="E1311" s="141" t="str">
        <f t="shared" si="20"/>
        <v/>
      </c>
      <c r="F1311" s="141" t="str">
        <f>IF(ISBLANK(A1311),"",IF(ISERROR(VLOOKUP(A1311,'Cadastro-Estoque'!A:J,1,FALSE)),"Produto não cadastrado",VLOOKUP(A1311,'Cadastro-Estoque'!A:J,4,FALSE)))</f>
        <v/>
      </c>
      <c r="G1311" s="141" t="str">
        <f>IF(ISBLANK(A1311),"",IF(ISERROR(VLOOKUP(A1311,'Cadastro-Estoque'!A:J,1,FALSE)),"Produto não cadastrado",VLOOKUP(A1311,'Cadastro-Estoque'!A:J,2,FALSE)))</f>
        <v/>
      </c>
      <c r="H1311" s="141" t="str">
        <f>IF(ISERROR(VLOOKUP(A1311,'Cadastro-Estoque'!A:J,1,FALSE)),"",VLOOKUP(A1311,'Cadastro-Estoque'!A:J,3,FALSE))</f>
        <v/>
      </c>
    </row>
    <row r="1312" spans="5:8">
      <c r="E1312" s="141" t="str">
        <f t="shared" si="20"/>
        <v/>
      </c>
      <c r="F1312" s="141" t="str">
        <f>IF(ISBLANK(A1312),"",IF(ISERROR(VLOOKUP(A1312,'Cadastro-Estoque'!A:J,1,FALSE)),"Produto não cadastrado",VLOOKUP(A1312,'Cadastro-Estoque'!A:J,4,FALSE)))</f>
        <v/>
      </c>
      <c r="G1312" s="141" t="str">
        <f>IF(ISBLANK(A1312),"",IF(ISERROR(VLOOKUP(A1312,'Cadastro-Estoque'!A:J,1,FALSE)),"Produto não cadastrado",VLOOKUP(A1312,'Cadastro-Estoque'!A:J,2,FALSE)))</f>
        <v/>
      </c>
      <c r="H1312" s="141" t="str">
        <f>IF(ISERROR(VLOOKUP(A1312,'Cadastro-Estoque'!A:J,1,FALSE)),"",VLOOKUP(A1312,'Cadastro-Estoque'!A:J,3,FALSE))</f>
        <v/>
      </c>
    </row>
    <row r="1313" spans="5:8">
      <c r="E1313" s="141" t="str">
        <f t="shared" si="20"/>
        <v/>
      </c>
      <c r="F1313" s="141" t="str">
        <f>IF(ISBLANK(A1313),"",IF(ISERROR(VLOOKUP(A1313,'Cadastro-Estoque'!A:J,1,FALSE)),"Produto não cadastrado",VLOOKUP(A1313,'Cadastro-Estoque'!A:J,4,FALSE)))</f>
        <v/>
      </c>
      <c r="G1313" s="141" t="str">
        <f>IF(ISBLANK(A1313),"",IF(ISERROR(VLOOKUP(A1313,'Cadastro-Estoque'!A:J,1,FALSE)),"Produto não cadastrado",VLOOKUP(A1313,'Cadastro-Estoque'!A:J,2,FALSE)))</f>
        <v/>
      </c>
      <c r="H1313" s="141" t="str">
        <f>IF(ISERROR(VLOOKUP(A1313,'Cadastro-Estoque'!A:J,1,FALSE)),"",VLOOKUP(A1313,'Cadastro-Estoque'!A:J,3,FALSE))</f>
        <v/>
      </c>
    </row>
    <row r="1314" spans="5:8">
      <c r="E1314" s="141" t="str">
        <f t="shared" si="20"/>
        <v/>
      </c>
      <c r="F1314" s="141" t="str">
        <f>IF(ISBLANK(A1314),"",IF(ISERROR(VLOOKUP(A1314,'Cadastro-Estoque'!A:J,1,FALSE)),"Produto não cadastrado",VLOOKUP(A1314,'Cadastro-Estoque'!A:J,4,FALSE)))</f>
        <v/>
      </c>
      <c r="G1314" s="141" t="str">
        <f>IF(ISBLANK(A1314),"",IF(ISERROR(VLOOKUP(A1314,'Cadastro-Estoque'!A:J,1,FALSE)),"Produto não cadastrado",VLOOKUP(A1314,'Cadastro-Estoque'!A:J,2,FALSE)))</f>
        <v/>
      </c>
      <c r="H1314" s="141" t="str">
        <f>IF(ISERROR(VLOOKUP(A1314,'Cadastro-Estoque'!A:J,1,FALSE)),"",VLOOKUP(A1314,'Cadastro-Estoque'!A:J,3,FALSE))</f>
        <v/>
      </c>
    </row>
    <row r="1315" spans="5:8">
      <c r="E1315" s="141" t="str">
        <f t="shared" si="20"/>
        <v/>
      </c>
      <c r="F1315" s="141" t="str">
        <f>IF(ISBLANK(A1315),"",IF(ISERROR(VLOOKUP(A1315,'Cadastro-Estoque'!A:J,1,FALSE)),"Produto não cadastrado",VLOOKUP(A1315,'Cadastro-Estoque'!A:J,4,FALSE)))</f>
        <v/>
      </c>
      <c r="G1315" s="141" t="str">
        <f>IF(ISBLANK(A1315),"",IF(ISERROR(VLOOKUP(A1315,'Cadastro-Estoque'!A:J,1,FALSE)),"Produto não cadastrado",VLOOKUP(A1315,'Cadastro-Estoque'!A:J,2,FALSE)))</f>
        <v/>
      </c>
      <c r="H1315" s="141" t="str">
        <f>IF(ISERROR(VLOOKUP(A1315,'Cadastro-Estoque'!A:J,1,FALSE)),"",VLOOKUP(A1315,'Cadastro-Estoque'!A:J,3,FALSE))</f>
        <v/>
      </c>
    </row>
    <row r="1316" spans="5:8">
      <c r="E1316" s="141" t="str">
        <f t="shared" si="20"/>
        <v/>
      </c>
      <c r="F1316" s="141" t="str">
        <f>IF(ISBLANK(A1316),"",IF(ISERROR(VLOOKUP(A1316,'Cadastro-Estoque'!A:J,1,FALSE)),"Produto não cadastrado",VLOOKUP(A1316,'Cadastro-Estoque'!A:J,4,FALSE)))</f>
        <v/>
      </c>
      <c r="G1316" s="141" t="str">
        <f>IF(ISBLANK(A1316),"",IF(ISERROR(VLOOKUP(A1316,'Cadastro-Estoque'!A:J,1,FALSE)),"Produto não cadastrado",VLOOKUP(A1316,'Cadastro-Estoque'!A:J,2,FALSE)))</f>
        <v/>
      </c>
      <c r="H1316" s="141" t="str">
        <f>IF(ISERROR(VLOOKUP(A1316,'Cadastro-Estoque'!A:J,1,FALSE)),"",VLOOKUP(A1316,'Cadastro-Estoque'!A:J,3,FALSE))</f>
        <v/>
      </c>
    </row>
    <row r="1317" spans="5:8">
      <c r="E1317" s="141" t="str">
        <f t="shared" si="20"/>
        <v/>
      </c>
      <c r="F1317" s="141" t="str">
        <f>IF(ISBLANK(A1317),"",IF(ISERROR(VLOOKUP(A1317,'Cadastro-Estoque'!A:J,1,FALSE)),"Produto não cadastrado",VLOOKUP(A1317,'Cadastro-Estoque'!A:J,4,FALSE)))</f>
        <v/>
      </c>
      <c r="G1317" s="141" t="str">
        <f>IF(ISBLANK(A1317),"",IF(ISERROR(VLOOKUP(A1317,'Cadastro-Estoque'!A:J,1,FALSE)),"Produto não cadastrado",VLOOKUP(A1317,'Cadastro-Estoque'!A:J,2,FALSE)))</f>
        <v/>
      </c>
      <c r="H1317" s="141" t="str">
        <f>IF(ISERROR(VLOOKUP(A1317,'Cadastro-Estoque'!A:J,1,FALSE)),"",VLOOKUP(A1317,'Cadastro-Estoque'!A:J,3,FALSE))</f>
        <v/>
      </c>
    </row>
    <row r="1318" spans="5:8">
      <c r="E1318" s="141" t="str">
        <f t="shared" si="20"/>
        <v/>
      </c>
      <c r="F1318" s="141" t="str">
        <f>IF(ISBLANK(A1318),"",IF(ISERROR(VLOOKUP(A1318,'Cadastro-Estoque'!A:J,1,FALSE)),"Produto não cadastrado",VLOOKUP(A1318,'Cadastro-Estoque'!A:J,4,FALSE)))</f>
        <v/>
      </c>
      <c r="G1318" s="141" t="str">
        <f>IF(ISBLANK(A1318),"",IF(ISERROR(VLOOKUP(A1318,'Cadastro-Estoque'!A:J,1,FALSE)),"Produto não cadastrado",VLOOKUP(A1318,'Cadastro-Estoque'!A:J,2,FALSE)))</f>
        <v/>
      </c>
      <c r="H1318" s="141" t="str">
        <f>IF(ISERROR(VLOOKUP(A1318,'Cadastro-Estoque'!A:J,1,FALSE)),"",VLOOKUP(A1318,'Cadastro-Estoque'!A:J,3,FALSE))</f>
        <v/>
      </c>
    </row>
    <row r="1319" spans="5:8">
      <c r="E1319" s="141" t="str">
        <f t="shared" si="20"/>
        <v/>
      </c>
      <c r="F1319" s="141" t="str">
        <f>IF(ISBLANK(A1319),"",IF(ISERROR(VLOOKUP(A1319,'Cadastro-Estoque'!A:J,1,FALSE)),"Produto não cadastrado",VLOOKUP(A1319,'Cadastro-Estoque'!A:J,4,FALSE)))</f>
        <v/>
      </c>
      <c r="G1319" s="141" t="str">
        <f>IF(ISBLANK(A1319),"",IF(ISERROR(VLOOKUP(A1319,'Cadastro-Estoque'!A:J,1,FALSE)),"Produto não cadastrado",VLOOKUP(A1319,'Cadastro-Estoque'!A:J,2,FALSE)))</f>
        <v/>
      </c>
      <c r="H1319" s="141" t="str">
        <f>IF(ISERROR(VLOOKUP(A1319,'Cadastro-Estoque'!A:J,1,FALSE)),"",VLOOKUP(A1319,'Cadastro-Estoque'!A:J,3,FALSE))</f>
        <v/>
      </c>
    </row>
    <row r="1320" spans="5:8">
      <c r="E1320" s="141" t="str">
        <f t="shared" si="20"/>
        <v/>
      </c>
      <c r="F1320" s="141" t="str">
        <f>IF(ISBLANK(A1320),"",IF(ISERROR(VLOOKUP(A1320,'Cadastro-Estoque'!A:J,1,FALSE)),"Produto não cadastrado",VLOOKUP(A1320,'Cadastro-Estoque'!A:J,4,FALSE)))</f>
        <v/>
      </c>
      <c r="G1320" s="141" t="str">
        <f>IF(ISBLANK(A1320),"",IF(ISERROR(VLOOKUP(A1320,'Cadastro-Estoque'!A:J,1,FALSE)),"Produto não cadastrado",VLOOKUP(A1320,'Cadastro-Estoque'!A:J,2,FALSE)))</f>
        <v/>
      </c>
      <c r="H1320" s="141" t="str">
        <f>IF(ISERROR(VLOOKUP(A1320,'Cadastro-Estoque'!A:J,1,FALSE)),"",VLOOKUP(A1320,'Cadastro-Estoque'!A:J,3,FALSE))</f>
        <v/>
      </c>
    </row>
    <row r="1321" spans="5:8">
      <c r="E1321" s="141" t="str">
        <f t="shared" si="20"/>
        <v/>
      </c>
      <c r="F1321" s="141" t="str">
        <f>IF(ISBLANK(A1321),"",IF(ISERROR(VLOOKUP(A1321,'Cadastro-Estoque'!A:J,1,FALSE)),"Produto não cadastrado",VLOOKUP(A1321,'Cadastro-Estoque'!A:J,4,FALSE)))</f>
        <v/>
      </c>
      <c r="G1321" s="141" t="str">
        <f>IF(ISBLANK(A1321),"",IF(ISERROR(VLOOKUP(A1321,'Cadastro-Estoque'!A:J,1,FALSE)),"Produto não cadastrado",VLOOKUP(A1321,'Cadastro-Estoque'!A:J,2,FALSE)))</f>
        <v/>
      </c>
      <c r="H1321" s="141" t="str">
        <f>IF(ISERROR(VLOOKUP(A1321,'Cadastro-Estoque'!A:J,1,FALSE)),"",VLOOKUP(A1321,'Cadastro-Estoque'!A:J,3,FALSE))</f>
        <v/>
      </c>
    </row>
    <row r="1322" spans="5:8">
      <c r="E1322" s="141" t="str">
        <f t="shared" si="20"/>
        <v/>
      </c>
      <c r="F1322" s="141" t="str">
        <f>IF(ISBLANK(A1322),"",IF(ISERROR(VLOOKUP(A1322,'Cadastro-Estoque'!A:J,1,FALSE)),"Produto não cadastrado",VLOOKUP(A1322,'Cadastro-Estoque'!A:J,4,FALSE)))</f>
        <v/>
      </c>
      <c r="G1322" s="141" t="str">
        <f>IF(ISBLANK(A1322),"",IF(ISERROR(VLOOKUP(A1322,'Cadastro-Estoque'!A:J,1,FALSE)),"Produto não cadastrado",VLOOKUP(A1322,'Cadastro-Estoque'!A:J,2,FALSE)))</f>
        <v/>
      </c>
      <c r="H1322" s="141" t="str">
        <f>IF(ISERROR(VLOOKUP(A1322,'Cadastro-Estoque'!A:J,1,FALSE)),"",VLOOKUP(A1322,'Cadastro-Estoque'!A:J,3,FALSE))</f>
        <v/>
      </c>
    </row>
    <row r="1323" spans="5:8">
      <c r="E1323" s="141" t="str">
        <f t="shared" si="20"/>
        <v/>
      </c>
      <c r="F1323" s="141" t="str">
        <f>IF(ISBLANK(A1323),"",IF(ISERROR(VLOOKUP(A1323,'Cadastro-Estoque'!A:J,1,FALSE)),"Produto não cadastrado",VLOOKUP(A1323,'Cadastro-Estoque'!A:J,4,FALSE)))</f>
        <v/>
      </c>
      <c r="G1323" s="141" t="str">
        <f>IF(ISBLANK(A1323),"",IF(ISERROR(VLOOKUP(A1323,'Cadastro-Estoque'!A:J,1,FALSE)),"Produto não cadastrado",VLOOKUP(A1323,'Cadastro-Estoque'!A:J,2,FALSE)))</f>
        <v/>
      </c>
      <c r="H1323" s="141" t="str">
        <f>IF(ISERROR(VLOOKUP(A1323,'Cadastro-Estoque'!A:J,1,FALSE)),"",VLOOKUP(A1323,'Cadastro-Estoque'!A:J,3,FALSE))</f>
        <v/>
      </c>
    </row>
    <row r="1324" spans="5:8">
      <c r="E1324" s="141" t="str">
        <f t="shared" si="20"/>
        <v/>
      </c>
      <c r="F1324" s="141" t="str">
        <f>IF(ISBLANK(A1324),"",IF(ISERROR(VLOOKUP(A1324,'Cadastro-Estoque'!A:J,1,FALSE)),"Produto não cadastrado",VLOOKUP(A1324,'Cadastro-Estoque'!A:J,4,FALSE)))</f>
        <v/>
      </c>
      <c r="G1324" s="141" t="str">
        <f>IF(ISBLANK(A1324),"",IF(ISERROR(VLOOKUP(A1324,'Cadastro-Estoque'!A:J,1,FALSE)),"Produto não cadastrado",VLOOKUP(A1324,'Cadastro-Estoque'!A:J,2,FALSE)))</f>
        <v/>
      </c>
      <c r="H1324" s="141" t="str">
        <f>IF(ISERROR(VLOOKUP(A1324,'Cadastro-Estoque'!A:J,1,FALSE)),"",VLOOKUP(A1324,'Cadastro-Estoque'!A:J,3,FALSE))</f>
        <v/>
      </c>
    </row>
    <row r="1325" spans="5:8">
      <c r="E1325" s="141" t="str">
        <f t="shared" si="20"/>
        <v/>
      </c>
      <c r="F1325" s="141" t="str">
        <f>IF(ISBLANK(A1325),"",IF(ISERROR(VLOOKUP(A1325,'Cadastro-Estoque'!A:J,1,FALSE)),"Produto não cadastrado",VLOOKUP(A1325,'Cadastro-Estoque'!A:J,4,FALSE)))</f>
        <v/>
      </c>
      <c r="G1325" s="141" t="str">
        <f>IF(ISBLANK(A1325),"",IF(ISERROR(VLOOKUP(A1325,'Cadastro-Estoque'!A:J,1,FALSE)),"Produto não cadastrado",VLOOKUP(A1325,'Cadastro-Estoque'!A:J,2,FALSE)))</f>
        <v/>
      </c>
      <c r="H1325" s="141" t="str">
        <f>IF(ISERROR(VLOOKUP(A1325,'Cadastro-Estoque'!A:J,1,FALSE)),"",VLOOKUP(A1325,'Cadastro-Estoque'!A:J,3,FALSE))</f>
        <v/>
      </c>
    </row>
    <row r="1326" spans="5:8">
      <c r="E1326" s="141" t="str">
        <f t="shared" si="20"/>
        <v/>
      </c>
      <c r="F1326" s="141" t="str">
        <f>IF(ISBLANK(A1326),"",IF(ISERROR(VLOOKUP(A1326,'Cadastro-Estoque'!A:J,1,FALSE)),"Produto não cadastrado",VLOOKUP(A1326,'Cadastro-Estoque'!A:J,4,FALSE)))</f>
        <v/>
      </c>
      <c r="G1326" s="141" t="str">
        <f>IF(ISBLANK(A1326),"",IF(ISERROR(VLOOKUP(A1326,'Cadastro-Estoque'!A:J,1,FALSE)),"Produto não cadastrado",VLOOKUP(A1326,'Cadastro-Estoque'!A:J,2,FALSE)))</f>
        <v/>
      </c>
      <c r="H1326" s="141" t="str">
        <f>IF(ISERROR(VLOOKUP(A1326,'Cadastro-Estoque'!A:J,1,FALSE)),"",VLOOKUP(A1326,'Cadastro-Estoque'!A:J,3,FALSE))</f>
        <v/>
      </c>
    </row>
    <row r="1327" spans="5:8">
      <c r="E1327" s="141" t="str">
        <f t="shared" si="20"/>
        <v/>
      </c>
      <c r="F1327" s="141" t="str">
        <f>IF(ISBLANK(A1327),"",IF(ISERROR(VLOOKUP(A1327,'Cadastro-Estoque'!A:J,1,FALSE)),"Produto não cadastrado",VLOOKUP(A1327,'Cadastro-Estoque'!A:J,4,FALSE)))</f>
        <v/>
      </c>
      <c r="G1327" s="141" t="str">
        <f>IF(ISBLANK(A1327),"",IF(ISERROR(VLOOKUP(A1327,'Cadastro-Estoque'!A:J,1,FALSE)),"Produto não cadastrado",VLOOKUP(A1327,'Cadastro-Estoque'!A:J,2,FALSE)))</f>
        <v/>
      </c>
      <c r="H1327" s="141" t="str">
        <f>IF(ISERROR(VLOOKUP(A1327,'Cadastro-Estoque'!A:J,1,FALSE)),"",VLOOKUP(A1327,'Cadastro-Estoque'!A:J,3,FALSE))</f>
        <v/>
      </c>
    </row>
    <row r="1328" spans="5:8">
      <c r="E1328" s="141" t="str">
        <f t="shared" si="20"/>
        <v/>
      </c>
      <c r="F1328" s="141" t="str">
        <f>IF(ISBLANK(A1328),"",IF(ISERROR(VLOOKUP(A1328,'Cadastro-Estoque'!A:J,1,FALSE)),"Produto não cadastrado",VLOOKUP(A1328,'Cadastro-Estoque'!A:J,4,FALSE)))</f>
        <v/>
      </c>
      <c r="G1328" s="141" t="str">
        <f>IF(ISBLANK(A1328),"",IF(ISERROR(VLOOKUP(A1328,'Cadastro-Estoque'!A:J,1,FALSE)),"Produto não cadastrado",VLOOKUP(A1328,'Cadastro-Estoque'!A:J,2,FALSE)))</f>
        <v/>
      </c>
      <c r="H1328" s="141" t="str">
        <f>IF(ISERROR(VLOOKUP(A1328,'Cadastro-Estoque'!A:J,1,FALSE)),"",VLOOKUP(A1328,'Cadastro-Estoque'!A:J,3,FALSE))</f>
        <v/>
      </c>
    </row>
    <row r="1329" spans="5:8">
      <c r="E1329" s="141" t="str">
        <f t="shared" si="20"/>
        <v/>
      </c>
      <c r="F1329" s="141" t="str">
        <f>IF(ISBLANK(A1329),"",IF(ISERROR(VLOOKUP(A1329,'Cadastro-Estoque'!A:J,1,FALSE)),"Produto não cadastrado",VLOOKUP(A1329,'Cadastro-Estoque'!A:J,4,FALSE)))</f>
        <v/>
      </c>
      <c r="G1329" s="141" t="str">
        <f>IF(ISBLANK(A1329),"",IF(ISERROR(VLOOKUP(A1329,'Cadastro-Estoque'!A:J,1,FALSE)),"Produto não cadastrado",VLOOKUP(A1329,'Cadastro-Estoque'!A:J,2,FALSE)))</f>
        <v/>
      </c>
      <c r="H1329" s="141" t="str">
        <f>IF(ISERROR(VLOOKUP(A1329,'Cadastro-Estoque'!A:J,1,FALSE)),"",VLOOKUP(A1329,'Cadastro-Estoque'!A:J,3,FALSE))</f>
        <v/>
      </c>
    </row>
    <row r="1330" spans="5:8">
      <c r="E1330" s="141" t="str">
        <f t="shared" si="20"/>
        <v/>
      </c>
      <c r="F1330" s="141" t="str">
        <f>IF(ISBLANK(A1330),"",IF(ISERROR(VLOOKUP(A1330,'Cadastro-Estoque'!A:J,1,FALSE)),"Produto não cadastrado",VLOOKUP(A1330,'Cadastro-Estoque'!A:J,4,FALSE)))</f>
        <v/>
      </c>
      <c r="G1330" s="141" t="str">
        <f>IF(ISBLANK(A1330),"",IF(ISERROR(VLOOKUP(A1330,'Cadastro-Estoque'!A:J,1,FALSE)),"Produto não cadastrado",VLOOKUP(A1330,'Cadastro-Estoque'!A:J,2,FALSE)))</f>
        <v/>
      </c>
      <c r="H1330" s="141" t="str">
        <f>IF(ISERROR(VLOOKUP(A1330,'Cadastro-Estoque'!A:J,1,FALSE)),"",VLOOKUP(A1330,'Cadastro-Estoque'!A:J,3,FALSE))</f>
        <v/>
      </c>
    </row>
    <row r="1331" spans="5:8">
      <c r="E1331" s="141" t="str">
        <f t="shared" si="20"/>
        <v/>
      </c>
      <c r="F1331" s="141" t="str">
        <f>IF(ISBLANK(A1331),"",IF(ISERROR(VLOOKUP(A1331,'Cadastro-Estoque'!A:J,1,FALSE)),"Produto não cadastrado",VLOOKUP(A1331,'Cadastro-Estoque'!A:J,4,FALSE)))</f>
        <v/>
      </c>
      <c r="G1331" s="141" t="str">
        <f>IF(ISBLANK(A1331),"",IF(ISERROR(VLOOKUP(A1331,'Cadastro-Estoque'!A:J,1,FALSE)),"Produto não cadastrado",VLOOKUP(A1331,'Cadastro-Estoque'!A:J,2,FALSE)))</f>
        <v/>
      </c>
      <c r="H1331" s="141" t="str">
        <f>IF(ISERROR(VLOOKUP(A1331,'Cadastro-Estoque'!A:J,1,FALSE)),"",VLOOKUP(A1331,'Cadastro-Estoque'!A:J,3,FALSE))</f>
        <v/>
      </c>
    </row>
    <row r="1332" spans="5:8">
      <c r="E1332" s="141" t="str">
        <f t="shared" si="20"/>
        <v/>
      </c>
      <c r="F1332" s="141" t="str">
        <f>IF(ISBLANK(A1332),"",IF(ISERROR(VLOOKUP(A1332,'Cadastro-Estoque'!A:J,1,FALSE)),"Produto não cadastrado",VLOOKUP(A1332,'Cadastro-Estoque'!A:J,4,FALSE)))</f>
        <v/>
      </c>
      <c r="G1332" s="141" t="str">
        <f>IF(ISBLANK(A1332),"",IF(ISERROR(VLOOKUP(A1332,'Cadastro-Estoque'!A:J,1,FALSE)),"Produto não cadastrado",VLOOKUP(A1332,'Cadastro-Estoque'!A:J,2,FALSE)))</f>
        <v/>
      </c>
      <c r="H1332" s="141" t="str">
        <f>IF(ISERROR(VLOOKUP(A1332,'Cadastro-Estoque'!A:J,1,FALSE)),"",VLOOKUP(A1332,'Cadastro-Estoque'!A:J,3,FALSE))</f>
        <v/>
      </c>
    </row>
    <row r="1333" spans="5:8">
      <c r="E1333" s="141" t="str">
        <f t="shared" si="20"/>
        <v/>
      </c>
      <c r="F1333" s="141" t="str">
        <f>IF(ISBLANK(A1333),"",IF(ISERROR(VLOOKUP(A1333,'Cadastro-Estoque'!A:J,1,FALSE)),"Produto não cadastrado",VLOOKUP(A1333,'Cadastro-Estoque'!A:J,4,FALSE)))</f>
        <v/>
      </c>
      <c r="G1333" s="141" t="str">
        <f>IF(ISBLANK(A1333),"",IF(ISERROR(VLOOKUP(A1333,'Cadastro-Estoque'!A:J,1,FALSE)),"Produto não cadastrado",VLOOKUP(A1333,'Cadastro-Estoque'!A:J,2,FALSE)))</f>
        <v/>
      </c>
      <c r="H1333" s="141" t="str">
        <f>IF(ISERROR(VLOOKUP(A1333,'Cadastro-Estoque'!A:J,1,FALSE)),"",VLOOKUP(A1333,'Cadastro-Estoque'!A:J,3,FALSE))</f>
        <v/>
      </c>
    </row>
    <row r="1334" spans="5:8">
      <c r="E1334" s="141" t="str">
        <f t="shared" si="20"/>
        <v/>
      </c>
      <c r="F1334" s="141" t="str">
        <f>IF(ISBLANK(A1334),"",IF(ISERROR(VLOOKUP(A1334,'Cadastro-Estoque'!A:J,1,FALSE)),"Produto não cadastrado",VLOOKUP(A1334,'Cadastro-Estoque'!A:J,4,FALSE)))</f>
        <v/>
      </c>
      <c r="G1334" s="141" t="str">
        <f>IF(ISBLANK(A1334),"",IF(ISERROR(VLOOKUP(A1334,'Cadastro-Estoque'!A:J,1,FALSE)),"Produto não cadastrado",VLOOKUP(A1334,'Cadastro-Estoque'!A:J,2,FALSE)))</f>
        <v/>
      </c>
      <c r="H1334" s="141" t="str">
        <f>IF(ISERROR(VLOOKUP(A1334,'Cadastro-Estoque'!A:J,1,FALSE)),"",VLOOKUP(A1334,'Cadastro-Estoque'!A:J,3,FALSE))</f>
        <v/>
      </c>
    </row>
    <row r="1335" spans="5:8">
      <c r="E1335" s="141" t="str">
        <f t="shared" si="20"/>
        <v/>
      </c>
      <c r="F1335" s="141" t="str">
        <f>IF(ISBLANK(A1335),"",IF(ISERROR(VLOOKUP(A1335,'Cadastro-Estoque'!A:J,1,FALSE)),"Produto não cadastrado",VLOOKUP(A1335,'Cadastro-Estoque'!A:J,4,FALSE)))</f>
        <v/>
      </c>
      <c r="G1335" s="141" t="str">
        <f>IF(ISBLANK(A1335),"",IF(ISERROR(VLOOKUP(A1335,'Cadastro-Estoque'!A:J,1,FALSE)),"Produto não cadastrado",VLOOKUP(A1335,'Cadastro-Estoque'!A:J,2,FALSE)))</f>
        <v/>
      </c>
      <c r="H1335" s="141" t="str">
        <f>IF(ISERROR(VLOOKUP(A1335,'Cadastro-Estoque'!A:J,1,FALSE)),"",VLOOKUP(A1335,'Cadastro-Estoque'!A:J,3,FALSE))</f>
        <v/>
      </c>
    </row>
    <row r="1336" spans="5:8">
      <c r="E1336" s="141" t="str">
        <f t="shared" si="20"/>
        <v/>
      </c>
      <c r="F1336" s="141" t="str">
        <f>IF(ISBLANK(A1336),"",IF(ISERROR(VLOOKUP(A1336,'Cadastro-Estoque'!A:J,1,FALSE)),"Produto não cadastrado",VLOOKUP(A1336,'Cadastro-Estoque'!A:J,4,FALSE)))</f>
        <v/>
      </c>
      <c r="G1336" s="141" t="str">
        <f>IF(ISBLANK(A1336),"",IF(ISERROR(VLOOKUP(A1336,'Cadastro-Estoque'!A:J,1,FALSE)),"Produto não cadastrado",VLOOKUP(A1336,'Cadastro-Estoque'!A:J,2,FALSE)))</f>
        <v/>
      </c>
      <c r="H1336" s="141" t="str">
        <f>IF(ISERROR(VLOOKUP(A1336,'Cadastro-Estoque'!A:J,1,FALSE)),"",VLOOKUP(A1336,'Cadastro-Estoque'!A:J,3,FALSE))</f>
        <v/>
      </c>
    </row>
    <row r="1337" spans="5:8">
      <c r="E1337" s="141" t="str">
        <f t="shared" si="20"/>
        <v/>
      </c>
      <c r="F1337" s="141" t="str">
        <f>IF(ISBLANK(A1337),"",IF(ISERROR(VLOOKUP(A1337,'Cadastro-Estoque'!A:J,1,FALSE)),"Produto não cadastrado",VLOOKUP(A1337,'Cadastro-Estoque'!A:J,4,FALSE)))</f>
        <v/>
      </c>
      <c r="G1337" s="141" t="str">
        <f>IF(ISBLANK(A1337),"",IF(ISERROR(VLOOKUP(A1337,'Cadastro-Estoque'!A:J,1,FALSE)),"Produto não cadastrado",VLOOKUP(A1337,'Cadastro-Estoque'!A:J,2,FALSE)))</f>
        <v/>
      </c>
      <c r="H1337" s="141" t="str">
        <f>IF(ISERROR(VLOOKUP(A1337,'Cadastro-Estoque'!A:J,1,FALSE)),"",VLOOKUP(A1337,'Cadastro-Estoque'!A:J,3,FALSE))</f>
        <v/>
      </c>
    </row>
    <row r="1338" spans="5:8">
      <c r="E1338" s="141" t="str">
        <f t="shared" si="20"/>
        <v/>
      </c>
      <c r="F1338" s="141" t="str">
        <f>IF(ISBLANK(A1338),"",IF(ISERROR(VLOOKUP(A1338,'Cadastro-Estoque'!A:J,1,FALSE)),"Produto não cadastrado",VLOOKUP(A1338,'Cadastro-Estoque'!A:J,4,FALSE)))</f>
        <v/>
      </c>
      <c r="G1338" s="141" t="str">
        <f>IF(ISBLANK(A1338),"",IF(ISERROR(VLOOKUP(A1338,'Cadastro-Estoque'!A:J,1,FALSE)),"Produto não cadastrado",VLOOKUP(A1338,'Cadastro-Estoque'!A:J,2,FALSE)))</f>
        <v/>
      </c>
      <c r="H1338" s="141" t="str">
        <f>IF(ISERROR(VLOOKUP(A1338,'Cadastro-Estoque'!A:J,1,FALSE)),"",VLOOKUP(A1338,'Cadastro-Estoque'!A:J,3,FALSE))</f>
        <v/>
      </c>
    </row>
    <row r="1339" spans="5:8">
      <c r="E1339" s="141" t="str">
        <f t="shared" si="20"/>
        <v/>
      </c>
      <c r="F1339" s="141" t="str">
        <f>IF(ISBLANK(A1339),"",IF(ISERROR(VLOOKUP(A1339,'Cadastro-Estoque'!A:J,1,FALSE)),"Produto não cadastrado",VLOOKUP(A1339,'Cadastro-Estoque'!A:J,4,FALSE)))</f>
        <v/>
      </c>
      <c r="G1339" s="141" t="str">
        <f>IF(ISBLANK(A1339),"",IF(ISERROR(VLOOKUP(A1339,'Cadastro-Estoque'!A:J,1,FALSE)),"Produto não cadastrado",VLOOKUP(A1339,'Cadastro-Estoque'!A:J,2,FALSE)))</f>
        <v/>
      </c>
      <c r="H1339" s="141" t="str">
        <f>IF(ISERROR(VLOOKUP(A1339,'Cadastro-Estoque'!A:J,1,FALSE)),"",VLOOKUP(A1339,'Cadastro-Estoque'!A:J,3,FALSE))</f>
        <v/>
      </c>
    </row>
    <row r="1340" spans="5:8">
      <c r="E1340" s="141" t="str">
        <f t="shared" si="20"/>
        <v/>
      </c>
      <c r="F1340" s="141" t="str">
        <f>IF(ISBLANK(A1340),"",IF(ISERROR(VLOOKUP(A1340,'Cadastro-Estoque'!A:J,1,FALSE)),"Produto não cadastrado",VLOOKUP(A1340,'Cadastro-Estoque'!A:J,4,FALSE)))</f>
        <v/>
      </c>
      <c r="G1340" s="141" t="str">
        <f>IF(ISBLANK(A1340),"",IF(ISERROR(VLOOKUP(A1340,'Cadastro-Estoque'!A:J,1,FALSE)),"Produto não cadastrado",VLOOKUP(A1340,'Cadastro-Estoque'!A:J,2,FALSE)))</f>
        <v/>
      </c>
      <c r="H1340" s="141" t="str">
        <f>IF(ISERROR(VLOOKUP(A1340,'Cadastro-Estoque'!A:J,1,FALSE)),"",VLOOKUP(A1340,'Cadastro-Estoque'!A:J,3,FALSE))</f>
        <v/>
      </c>
    </row>
    <row r="1341" spans="5:8">
      <c r="E1341" s="141" t="str">
        <f t="shared" si="20"/>
        <v/>
      </c>
      <c r="F1341" s="141" t="str">
        <f>IF(ISBLANK(A1341),"",IF(ISERROR(VLOOKUP(A1341,'Cadastro-Estoque'!A:J,1,FALSE)),"Produto não cadastrado",VLOOKUP(A1341,'Cadastro-Estoque'!A:J,4,FALSE)))</f>
        <v/>
      </c>
      <c r="G1341" s="141" t="str">
        <f>IF(ISBLANK(A1341),"",IF(ISERROR(VLOOKUP(A1341,'Cadastro-Estoque'!A:J,1,FALSE)),"Produto não cadastrado",VLOOKUP(A1341,'Cadastro-Estoque'!A:J,2,FALSE)))</f>
        <v/>
      </c>
      <c r="H1341" s="141" t="str">
        <f>IF(ISERROR(VLOOKUP(A1341,'Cadastro-Estoque'!A:J,1,FALSE)),"",VLOOKUP(A1341,'Cadastro-Estoque'!A:J,3,FALSE))</f>
        <v/>
      </c>
    </row>
    <row r="1342" spans="5:8">
      <c r="E1342" s="141" t="str">
        <f t="shared" si="20"/>
        <v/>
      </c>
      <c r="F1342" s="141" t="str">
        <f>IF(ISBLANK(A1342),"",IF(ISERROR(VLOOKUP(A1342,'Cadastro-Estoque'!A:J,1,FALSE)),"Produto não cadastrado",VLOOKUP(A1342,'Cadastro-Estoque'!A:J,4,FALSE)))</f>
        <v/>
      </c>
      <c r="G1342" s="141" t="str">
        <f>IF(ISBLANK(A1342),"",IF(ISERROR(VLOOKUP(A1342,'Cadastro-Estoque'!A:J,1,FALSE)),"Produto não cadastrado",VLOOKUP(A1342,'Cadastro-Estoque'!A:J,2,FALSE)))</f>
        <v/>
      </c>
      <c r="H1342" s="141" t="str">
        <f>IF(ISERROR(VLOOKUP(A1342,'Cadastro-Estoque'!A:J,1,FALSE)),"",VLOOKUP(A1342,'Cadastro-Estoque'!A:J,3,FALSE))</f>
        <v/>
      </c>
    </row>
    <row r="1343" spans="5:8">
      <c r="E1343" s="141" t="str">
        <f t="shared" si="20"/>
        <v/>
      </c>
      <c r="F1343" s="141" t="str">
        <f>IF(ISBLANK(A1343),"",IF(ISERROR(VLOOKUP(A1343,'Cadastro-Estoque'!A:J,1,FALSE)),"Produto não cadastrado",VLOOKUP(A1343,'Cadastro-Estoque'!A:J,4,FALSE)))</f>
        <v/>
      </c>
      <c r="G1343" s="141" t="str">
        <f>IF(ISBLANK(A1343),"",IF(ISERROR(VLOOKUP(A1343,'Cadastro-Estoque'!A:J,1,FALSE)),"Produto não cadastrado",VLOOKUP(A1343,'Cadastro-Estoque'!A:J,2,FALSE)))</f>
        <v/>
      </c>
      <c r="H1343" s="141" t="str">
        <f>IF(ISERROR(VLOOKUP(A1343,'Cadastro-Estoque'!A:J,1,FALSE)),"",VLOOKUP(A1343,'Cadastro-Estoque'!A:J,3,FALSE))</f>
        <v/>
      </c>
    </row>
    <row r="1344" spans="5:8">
      <c r="E1344" s="141" t="str">
        <f t="shared" si="20"/>
        <v/>
      </c>
      <c r="F1344" s="141" t="str">
        <f>IF(ISBLANK(A1344),"",IF(ISERROR(VLOOKUP(A1344,'Cadastro-Estoque'!A:J,1,FALSE)),"Produto não cadastrado",VLOOKUP(A1344,'Cadastro-Estoque'!A:J,4,FALSE)))</f>
        <v/>
      </c>
      <c r="G1344" s="141" t="str">
        <f>IF(ISBLANK(A1344),"",IF(ISERROR(VLOOKUP(A1344,'Cadastro-Estoque'!A:J,1,FALSE)),"Produto não cadastrado",VLOOKUP(A1344,'Cadastro-Estoque'!A:J,2,FALSE)))</f>
        <v/>
      </c>
      <c r="H1344" s="141" t="str">
        <f>IF(ISERROR(VLOOKUP(A1344,'Cadastro-Estoque'!A:J,1,FALSE)),"",VLOOKUP(A1344,'Cadastro-Estoque'!A:J,3,FALSE))</f>
        <v/>
      </c>
    </row>
    <row r="1345" spans="5:8">
      <c r="E1345" s="141" t="str">
        <f t="shared" si="20"/>
        <v/>
      </c>
      <c r="F1345" s="141" t="str">
        <f>IF(ISBLANK(A1345),"",IF(ISERROR(VLOOKUP(A1345,'Cadastro-Estoque'!A:J,1,FALSE)),"Produto não cadastrado",VLOOKUP(A1345,'Cadastro-Estoque'!A:J,4,FALSE)))</f>
        <v/>
      </c>
      <c r="G1345" s="141" t="str">
        <f>IF(ISBLANK(A1345),"",IF(ISERROR(VLOOKUP(A1345,'Cadastro-Estoque'!A:J,1,FALSE)),"Produto não cadastrado",VLOOKUP(A1345,'Cadastro-Estoque'!A:J,2,FALSE)))</f>
        <v/>
      </c>
      <c r="H1345" s="141" t="str">
        <f>IF(ISERROR(VLOOKUP(A1345,'Cadastro-Estoque'!A:J,1,FALSE)),"",VLOOKUP(A1345,'Cadastro-Estoque'!A:J,3,FALSE))</f>
        <v/>
      </c>
    </row>
    <row r="1346" spans="5:8">
      <c r="E1346" s="141" t="str">
        <f t="shared" si="20"/>
        <v/>
      </c>
      <c r="F1346" s="141" t="str">
        <f>IF(ISBLANK(A1346),"",IF(ISERROR(VLOOKUP(A1346,'Cadastro-Estoque'!A:J,1,FALSE)),"Produto não cadastrado",VLOOKUP(A1346,'Cadastro-Estoque'!A:J,4,FALSE)))</f>
        <v/>
      </c>
      <c r="G1346" s="141" t="str">
        <f>IF(ISBLANK(A1346),"",IF(ISERROR(VLOOKUP(A1346,'Cadastro-Estoque'!A:J,1,FALSE)),"Produto não cadastrado",VLOOKUP(A1346,'Cadastro-Estoque'!A:J,2,FALSE)))</f>
        <v/>
      </c>
      <c r="H1346" s="141" t="str">
        <f>IF(ISERROR(VLOOKUP(A1346,'Cadastro-Estoque'!A:J,1,FALSE)),"",VLOOKUP(A1346,'Cadastro-Estoque'!A:J,3,FALSE))</f>
        <v/>
      </c>
    </row>
    <row r="1347" spans="5:8">
      <c r="E1347" s="141" t="str">
        <f t="shared" si="20"/>
        <v/>
      </c>
      <c r="F1347" s="141" t="str">
        <f>IF(ISBLANK(A1347),"",IF(ISERROR(VLOOKUP(A1347,'Cadastro-Estoque'!A:J,1,FALSE)),"Produto não cadastrado",VLOOKUP(A1347,'Cadastro-Estoque'!A:J,4,FALSE)))</f>
        <v/>
      </c>
      <c r="G1347" s="141" t="str">
        <f>IF(ISBLANK(A1347),"",IF(ISERROR(VLOOKUP(A1347,'Cadastro-Estoque'!A:J,1,FALSE)),"Produto não cadastrado",VLOOKUP(A1347,'Cadastro-Estoque'!A:J,2,FALSE)))</f>
        <v/>
      </c>
      <c r="H1347" s="141" t="str">
        <f>IF(ISERROR(VLOOKUP(A1347,'Cadastro-Estoque'!A:J,1,FALSE)),"",VLOOKUP(A1347,'Cadastro-Estoque'!A:J,3,FALSE))</f>
        <v/>
      </c>
    </row>
    <row r="1348" spans="5:8">
      <c r="E1348" s="141" t="str">
        <f t="shared" ref="E1348:E1411" si="21">IF(ISBLANK(A1348),"",C1348*D1348)</f>
        <v/>
      </c>
      <c r="F1348" s="141" t="str">
        <f>IF(ISBLANK(A1348),"",IF(ISERROR(VLOOKUP(A1348,'Cadastro-Estoque'!A:J,1,FALSE)),"Produto não cadastrado",VLOOKUP(A1348,'Cadastro-Estoque'!A:J,4,FALSE)))</f>
        <v/>
      </c>
      <c r="G1348" s="141" t="str">
        <f>IF(ISBLANK(A1348),"",IF(ISERROR(VLOOKUP(A1348,'Cadastro-Estoque'!A:J,1,FALSE)),"Produto não cadastrado",VLOOKUP(A1348,'Cadastro-Estoque'!A:J,2,FALSE)))</f>
        <v/>
      </c>
      <c r="H1348" s="141" t="str">
        <f>IF(ISERROR(VLOOKUP(A1348,'Cadastro-Estoque'!A:J,1,FALSE)),"",VLOOKUP(A1348,'Cadastro-Estoque'!A:J,3,FALSE))</f>
        <v/>
      </c>
    </row>
    <row r="1349" spans="5:8">
      <c r="E1349" s="141" t="str">
        <f t="shared" si="21"/>
        <v/>
      </c>
      <c r="F1349" s="141" t="str">
        <f>IF(ISBLANK(A1349),"",IF(ISERROR(VLOOKUP(A1349,'Cadastro-Estoque'!A:J,1,FALSE)),"Produto não cadastrado",VLOOKUP(A1349,'Cadastro-Estoque'!A:J,4,FALSE)))</f>
        <v/>
      </c>
      <c r="G1349" s="141" t="str">
        <f>IF(ISBLANK(A1349),"",IF(ISERROR(VLOOKUP(A1349,'Cadastro-Estoque'!A:J,1,FALSE)),"Produto não cadastrado",VLOOKUP(A1349,'Cadastro-Estoque'!A:J,2,FALSE)))</f>
        <v/>
      </c>
      <c r="H1349" s="141" t="str">
        <f>IF(ISERROR(VLOOKUP(A1349,'Cadastro-Estoque'!A:J,1,FALSE)),"",VLOOKUP(A1349,'Cadastro-Estoque'!A:J,3,FALSE))</f>
        <v/>
      </c>
    </row>
    <row r="1350" spans="5:8">
      <c r="E1350" s="141" t="str">
        <f t="shared" si="21"/>
        <v/>
      </c>
      <c r="F1350" s="141" t="str">
        <f>IF(ISBLANK(A1350),"",IF(ISERROR(VLOOKUP(A1350,'Cadastro-Estoque'!A:J,1,FALSE)),"Produto não cadastrado",VLOOKUP(A1350,'Cadastro-Estoque'!A:J,4,FALSE)))</f>
        <v/>
      </c>
      <c r="G1350" s="141" t="str">
        <f>IF(ISBLANK(A1350),"",IF(ISERROR(VLOOKUP(A1350,'Cadastro-Estoque'!A:J,1,FALSE)),"Produto não cadastrado",VLOOKUP(A1350,'Cadastro-Estoque'!A:J,2,FALSE)))</f>
        <v/>
      </c>
      <c r="H1350" s="141" t="str">
        <f>IF(ISERROR(VLOOKUP(A1350,'Cadastro-Estoque'!A:J,1,FALSE)),"",VLOOKUP(A1350,'Cadastro-Estoque'!A:J,3,FALSE))</f>
        <v/>
      </c>
    </row>
    <row r="1351" spans="5:8">
      <c r="E1351" s="141" t="str">
        <f t="shared" si="21"/>
        <v/>
      </c>
      <c r="F1351" s="141" t="str">
        <f>IF(ISBLANK(A1351),"",IF(ISERROR(VLOOKUP(A1351,'Cadastro-Estoque'!A:J,1,FALSE)),"Produto não cadastrado",VLOOKUP(A1351,'Cadastro-Estoque'!A:J,4,FALSE)))</f>
        <v/>
      </c>
      <c r="G1351" s="141" t="str">
        <f>IF(ISBLANK(A1351),"",IF(ISERROR(VLOOKUP(A1351,'Cadastro-Estoque'!A:J,1,FALSE)),"Produto não cadastrado",VLOOKUP(A1351,'Cadastro-Estoque'!A:J,2,FALSE)))</f>
        <v/>
      </c>
      <c r="H1351" s="141" t="str">
        <f>IF(ISERROR(VLOOKUP(A1351,'Cadastro-Estoque'!A:J,1,FALSE)),"",VLOOKUP(A1351,'Cadastro-Estoque'!A:J,3,FALSE))</f>
        <v/>
      </c>
    </row>
    <row r="1352" spans="5:8">
      <c r="E1352" s="141" t="str">
        <f t="shared" si="21"/>
        <v/>
      </c>
      <c r="F1352" s="141" t="str">
        <f>IF(ISBLANK(A1352),"",IF(ISERROR(VLOOKUP(A1352,'Cadastro-Estoque'!A:J,1,FALSE)),"Produto não cadastrado",VLOOKUP(A1352,'Cadastro-Estoque'!A:J,4,FALSE)))</f>
        <v/>
      </c>
      <c r="G1352" s="141" t="str">
        <f>IF(ISBLANK(A1352),"",IF(ISERROR(VLOOKUP(A1352,'Cadastro-Estoque'!A:J,1,FALSE)),"Produto não cadastrado",VLOOKUP(A1352,'Cadastro-Estoque'!A:J,2,FALSE)))</f>
        <v/>
      </c>
      <c r="H1352" s="141" t="str">
        <f>IF(ISERROR(VLOOKUP(A1352,'Cadastro-Estoque'!A:J,1,FALSE)),"",VLOOKUP(A1352,'Cadastro-Estoque'!A:J,3,FALSE))</f>
        <v/>
      </c>
    </row>
    <row r="1353" spans="5:8">
      <c r="E1353" s="141" t="str">
        <f t="shared" si="21"/>
        <v/>
      </c>
      <c r="F1353" s="141" t="str">
        <f>IF(ISBLANK(A1353),"",IF(ISERROR(VLOOKUP(A1353,'Cadastro-Estoque'!A:J,1,FALSE)),"Produto não cadastrado",VLOOKUP(A1353,'Cadastro-Estoque'!A:J,4,FALSE)))</f>
        <v/>
      </c>
      <c r="G1353" s="141" t="str">
        <f>IF(ISBLANK(A1353),"",IF(ISERROR(VLOOKUP(A1353,'Cadastro-Estoque'!A:J,1,FALSE)),"Produto não cadastrado",VLOOKUP(A1353,'Cadastro-Estoque'!A:J,2,FALSE)))</f>
        <v/>
      </c>
      <c r="H1353" s="141" t="str">
        <f>IF(ISERROR(VLOOKUP(A1353,'Cadastro-Estoque'!A:J,1,FALSE)),"",VLOOKUP(A1353,'Cadastro-Estoque'!A:J,3,FALSE))</f>
        <v/>
      </c>
    </row>
    <row r="1354" spans="5:8">
      <c r="E1354" s="141" t="str">
        <f t="shared" si="21"/>
        <v/>
      </c>
      <c r="F1354" s="141" t="str">
        <f>IF(ISBLANK(A1354),"",IF(ISERROR(VLOOKUP(A1354,'Cadastro-Estoque'!A:J,1,FALSE)),"Produto não cadastrado",VLOOKUP(A1354,'Cadastro-Estoque'!A:J,4,FALSE)))</f>
        <v/>
      </c>
      <c r="G1354" s="141" t="str">
        <f>IF(ISBLANK(A1354),"",IF(ISERROR(VLOOKUP(A1354,'Cadastro-Estoque'!A:J,1,FALSE)),"Produto não cadastrado",VLOOKUP(A1354,'Cadastro-Estoque'!A:J,2,FALSE)))</f>
        <v/>
      </c>
      <c r="H1354" s="141" t="str">
        <f>IF(ISERROR(VLOOKUP(A1354,'Cadastro-Estoque'!A:J,1,FALSE)),"",VLOOKUP(A1354,'Cadastro-Estoque'!A:J,3,FALSE))</f>
        <v/>
      </c>
    </row>
    <row r="1355" spans="5:8">
      <c r="E1355" s="141" t="str">
        <f t="shared" si="21"/>
        <v/>
      </c>
      <c r="F1355" s="141" t="str">
        <f>IF(ISBLANK(A1355),"",IF(ISERROR(VLOOKUP(A1355,'Cadastro-Estoque'!A:J,1,FALSE)),"Produto não cadastrado",VLOOKUP(A1355,'Cadastro-Estoque'!A:J,4,FALSE)))</f>
        <v/>
      </c>
      <c r="G1355" s="141" t="str">
        <f>IF(ISBLANK(A1355),"",IF(ISERROR(VLOOKUP(A1355,'Cadastro-Estoque'!A:J,1,FALSE)),"Produto não cadastrado",VLOOKUP(A1355,'Cadastro-Estoque'!A:J,2,FALSE)))</f>
        <v/>
      </c>
      <c r="H1355" s="141" t="str">
        <f>IF(ISERROR(VLOOKUP(A1355,'Cadastro-Estoque'!A:J,1,FALSE)),"",VLOOKUP(A1355,'Cadastro-Estoque'!A:J,3,FALSE))</f>
        <v/>
      </c>
    </row>
    <row r="1356" spans="5:8">
      <c r="E1356" s="141" t="str">
        <f t="shared" si="21"/>
        <v/>
      </c>
      <c r="F1356" s="141" t="str">
        <f>IF(ISBLANK(A1356),"",IF(ISERROR(VLOOKUP(A1356,'Cadastro-Estoque'!A:J,1,FALSE)),"Produto não cadastrado",VLOOKUP(A1356,'Cadastro-Estoque'!A:J,4,FALSE)))</f>
        <v/>
      </c>
      <c r="G1356" s="141" t="str">
        <f>IF(ISBLANK(A1356),"",IF(ISERROR(VLOOKUP(A1356,'Cadastro-Estoque'!A:J,1,FALSE)),"Produto não cadastrado",VLOOKUP(A1356,'Cadastro-Estoque'!A:J,2,FALSE)))</f>
        <v/>
      </c>
      <c r="H1356" s="141" t="str">
        <f>IF(ISERROR(VLOOKUP(A1356,'Cadastro-Estoque'!A:J,1,FALSE)),"",VLOOKUP(A1356,'Cadastro-Estoque'!A:J,3,FALSE))</f>
        <v/>
      </c>
    </row>
    <row r="1357" spans="5:8">
      <c r="E1357" s="141" t="str">
        <f t="shared" si="21"/>
        <v/>
      </c>
      <c r="F1357" s="141" t="str">
        <f>IF(ISBLANK(A1357),"",IF(ISERROR(VLOOKUP(A1357,'Cadastro-Estoque'!A:J,1,FALSE)),"Produto não cadastrado",VLOOKUP(A1357,'Cadastro-Estoque'!A:J,4,FALSE)))</f>
        <v/>
      </c>
      <c r="G1357" s="141" t="str">
        <f>IF(ISBLANK(A1357),"",IF(ISERROR(VLOOKUP(A1357,'Cadastro-Estoque'!A:J,1,FALSE)),"Produto não cadastrado",VLOOKUP(A1357,'Cadastro-Estoque'!A:J,2,FALSE)))</f>
        <v/>
      </c>
      <c r="H1357" s="141" t="str">
        <f>IF(ISERROR(VLOOKUP(A1357,'Cadastro-Estoque'!A:J,1,FALSE)),"",VLOOKUP(A1357,'Cadastro-Estoque'!A:J,3,FALSE))</f>
        <v/>
      </c>
    </row>
    <row r="1358" spans="5:8">
      <c r="E1358" s="141" t="str">
        <f t="shared" si="21"/>
        <v/>
      </c>
      <c r="F1358" s="141" t="str">
        <f>IF(ISBLANK(A1358),"",IF(ISERROR(VLOOKUP(A1358,'Cadastro-Estoque'!A:J,1,FALSE)),"Produto não cadastrado",VLOOKUP(A1358,'Cadastro-Estoque'!A:J,4,FALSE)))</f>
        <v/>
      </c>
      <c r="G1358" s="141" t="str">
        <f>IF(ISBLANK(A1358),"",IF(ISERROR(VLOOKUP(A1358,'Cadastro-Estoque'!A:J,1,FALSE)),"Produto não cadastrado",VLOOKUP(A1358,'Cadastro-Estoque'!A:J,2,FALSE)))</f>
        <v/>
      </c>
      <c r="H1358" s="141" t="str">
        <f>IF(ISERROR(VLOOKUP(A1358,'Cadastro-Estoque'!A:J,1,FALSE)),"",VLOOKUP(A1358,'Cadastro-Estoque'!A:J,3,FALSE))</f>
        <v/>
      </c>
    </row>
    <row r="1359" spans="5:8">
      <c r="E1359" s="141" t="str">
        <f t="shared" si="21"/>
        <v/>
      </c>
      <c r="F1359" s="141" t="str">
        <f>IF(ISBLANK(A1359),"",IF(ISERROR(VLOOKUP(A1359,'Cadastro-Estoque'!A:J,1,FALSE)),"Produto não cadastrado",VLOOKUP(A1359,'Cadastro-Estoque'!A:J,4,FALSE)))</f>
        <v/>
      </c>
      <c r="G1359" s="141" t="str">
        <f>IF(ISBLANK(A1359),"",IF(ISERROR(VLOOKUP(A1359,'Cadastro-Estoque'!A:J,1,FALSE)),"Produto não cadastrado",VLOOKUP(A1359,'Cadastro-Estoque'!A:J,2,FALSE)))</f>
        <v/>
      </c>
      <c r="H1359" s="141" t="str">
        <f>IF(ISERROR(VLOOKUP(A1359,'Cadastro-Estoque'!A:J,1,FALSE)),"",VLOOKUP(A1359,'Cadastro-Estoque'!A:J,3,FALSE))</f>
        <v/>
      </c>
    </row>
    <row r="1360" spans="5:8">
      <c r="E1360" s="141" t="str">
        <f t="shared" si="21"/>
        <v/>
      </c>
      <c r="F1360" s="141" t="str">
        <f>IF(ISBLANK(A1360),"",IF(ISERROR(VLOOKUP(A1360,'Cadastro-Estoque'!A:J,1,FALSE)),"Produto não cadastrado",VLOOKUP(A1360,'Cadastro-Estoque'!A:J,4,FALSE)))</f>
        <v/>
      </c>
      <c r="G1360" s="141" t="str">
        <f>IF(ISBLANK(A1360),"",IF(ISERROR(VLOOKUP(A1360,'Cadastro-Estoque'!A:J,1,FALSE)),"Produto não cadastrado",VLOOKUP(A1360,'Cadastro-Estoque'!A:J,2,FALSE)))</f>
        <v/>
      </c>
      <c r="H1360" s="141" t="str">
        <f>IF(ISERROR(VLOOKUP(A1360,'Cadastro-Estoque'!A:J,1,FALSE)),"",VLOOKUP(A1360,'Cadastro-Estoque'!A:J,3,FALSE))</f>
        <v/>
      </c>
    </row>
    <row r="1361" spans="5:8">
      <c r="E1361" s="141" t="str">
        <f t="shared" si="21"/>
        <v/>
      </c>
      <c r="F1361" s="141" t="str">
        <f>IF(ISBLANK(A1361),"",IF(ISERROR(VLOOKUP(A1361,'Cadastro-Estoque'!A:J,1,FALSE)),"Produto não cadastrado",VLOOKUP(A1361,'Cadastro-Estoque'!A:J,4,FALSE)))</f>
        <v/>
      </c>
      <c r="G1361" s="141" t="str">
        <f>IF(ISBLANK(A1361),"",IF(ISERROR(VLOOKUP(A1361,'Cadastro-Estoque'!A:J,1,FALSE)),"Produto não cadastrado",VLOOKUP(A1361,'Cadastro-Estoque'!A:J,2,FALSE)))</f>
        <v/>
      </c>
      <c r="H1361" s="141" t="str">
        <f>IF(ISERROR(VLOOKUP(A1361,'Cadastro-Estoque'!A:J,1,FALSE)),"",VLOOKUP(A1361,'Cadastro-Estoque'!A:J,3,FALSE))</f>
        <v/>
      </c>
    </row>
    <row r="1362" spans="5:8">
      <c r="E1362" s="141" t="str">
        <f t="shared" si="21"/>
        <v/>
      </c>
      <c r="F1362" s="141" t="str">
        <f>IF(ISBLANK(A1362),"",IF(ISERROR(VLOOKUP(A1362,'Cadastro-Estoque'!A:J,1,FALSE)),"Produto não cadastrado",VLOOKUP(A1362,'Cadastro-Estoque'!A:J,4,FALSE)))</f>
        <v/>
      </c>
      <c r="G1362" s="141" t="str">
        <f>IF(ISBLANK(A1362),"",IF(ISERROR(VLOOKUP(A1362,'Cadastro-Estoque'!A:J,1,FALSE)),"Produto não cadastrado",VLOOKUP(A1362,'Cadastro-Estoque'!A:J,2,FALSE)))</f>
        <v/>
      </c>
      <c r="H1362" s="141" t="str">
        <f>IF(ISERROR(VLOOKUP(A1362,'Cadastro-Estoque'!A:J,1,FALSE)),"",VLOOKUP(A1362,'Cadastro-Estoque'!A:J,3,FALSE))</f>
        <v/>
      </c>
    </row>
    <row r="1363" spans="5:8">
      <c r="E1363" s="141" t="str">
        <f t="shared" si="21"/>
        <v/>
      </c>
      <c r="F1363" s="141" t="str">
        <f>IF(ISBLANK(A1363),"",IF(ISERROR(VLOOKUP(A1363,'Cadastro-Estoque'!A:J,1,FALSE)),"Produto não cadastrado",VLOOKUP(A1363,'Cadastro-Estoque'!A:J,4,FALSE)))</f>
        <v/>
      </c>
      <c r="G1363" s="141" t="str">
        <f>IF(ISBLANK(A1363),"",IF(ISERROR(VLOOKUP(A1363,'Cadastro-Estoque'!A:J,1,FALSE)),"Produto não cadastrado",VLOOKUP(A1363,'Cadastro-Estoque'!A:J,2,FALSE)))</f>
        <v/>
      </c>
      <c r="H1363" s="141" t="str">
        <f>IF(ISERROR(VLOOKUP(A1363,'Cadastro-Estoque'!A:J,1,FALSE)),"",VLOOKUP(A1363,'Cadastro-Estoque'!A:J,3,FALSE))</f>
        <v/>
      </c>
    </row>
    <row r="1364" spans="5:8">
      <c r="E1364" s="141" t="str">
        <f t="shared" si="21"/>
        <v/>
      </c>
      <c r="F1364" s="141" t="str">
        <f>IF(ISBLANK(A1364),"",IF(ISERROR(VLOOKUP(A1364,'Cadastro-Estoque'!A:J,1,FALSE)),"Produto não cadastrado",VLOOKUP(A1364,'Cadastro-Estoque'!A:J,4,FALSE)))</f>
        <v/>
      </c>
      <c r="G1364" s="141" t="str">
        <f>IF(ISBLANK(A1364),"",IF(ISERROR(VLOOKUP(A1364,'Cadastro-Estoque'!A:J,1,FALSE)),"Produto não cadastrado",VLOOKUP(A1364,'Cadastro-Estoque'!A:J,2,FALSE)))</f>
        <v/>
      </c>
      <c r="H1364" s="141" t="str">
        <f>IF(ISERROR(VLOOKUP(A1364,'Cadastro-Estoque'!A:J,1,FALSE)),"",VLOOKUP(A1364,'Cadastro-Estoque'!A:J,3,FALSE))</f>
        <v/>
      </c>
    </row>
    <row r="1365" spans="5:8">
      <c r="E1365" s="141" t="str">
        <f t="shared" si="21"/>
        <v/>
      </c>
      <c r="F1365" s="141" t="str">
        <f>IF(ISBLANK(A1365),"",IF(ISERROR(VLOOKUP(A1365,'Cadastro-Estoque'!A:J,1,FALSE)),"Produto não cadastrado",VLOOKUP(A1365,'Cadastro-Estoque'!A:J,4,FALSE)))</f>
        <v/>
      </c>
      <c r="G1365" s="141" t="str">
        <f>IF(ISBLANK(A1365),"",IF(ISERROR(VLOOKUP(A1365,'Cadastro-Estoque'!A:J,1,FALSE)),"Produto não cadastrado",VLOOKUP(A1365,'Cadastro-Estoque'!A:J,2,FALSE)))</f>
        <v/>
      </c>
      <c r="H1365" s="141" t="str">
        <f>IF(ISERROR(VLOOKUP(A1365,'Cadastro-Estoque'!A:J,1,FALSE)),"",VLOOKUP(A1365,'Cadastro-Estoque'!A:J,3,FALSE))</f>
        <v/>
      </c>
    </row>
    <row r="1366" spans="5:8">
      <c r="E1366" s="141" t="str">
        <f t="shared" si="21"/>
        <v/>
      </c>
      <c r="F1366" s="141" t="str">
        <f>IF(ISBLANK(A1366),"",IF(ISERROR(VLOOKUP(A1366,'Cadastro-Estoque'!A:J,1,FALSE)),"Produto não cadastrado",VLOOKUP(A1366,'Cadastro-Estoque'!A:J,4,FALSE)))</f>
        <v/>
      </c>
      <c r="G1366" s="141" t="str">
        <f>IF(ISBLANK(A1366),"",IF(ISERROR(VLOOKUP(A1366,'Cadastro-Estoque'!A:J,1,FALSE)),"Produto não cadastrado",VLOOKUP(A1366,'Cadastro-Estoque'!A:J,2,FALSE)))</f>
        <v/>
      </c>
      <c r="H1366" s="141" t="str">
        <f>IF(ISERROR(VLOOKUP(A1366,'Cadastro-Estoque'!A:J,1,FALSE)),"",VLOOKUP(A1366,'Cadastro-Estoque'!A:J,3,FALSE))</f>
        <v/>
      </c>
    </row>
    <row r="1367" spans="5:8">
      <c r="E1367" s="141" t="str">
        <f t="shared" si="21"/>
        <v/>
      </c>
      <c r="F1367" s="141" t="str">
        <f>IF(ISBLANK(A1367),"",IF(ISERROR(VLOOKUP(A1367,'Cadastro-Estoque'!A:J,1,FALSE)),"Produto não cadastrado",VLOOKUP(A1367,'Cadastro-Estoque'!A:J,4,FALSE)))</f>
        <v/>
      </c>
      <c r="G1367" s="141" t="str">
        <f>IF(ISBLANK(A1367),"",IF(ISERROR(VLOOKUP(A1367,'Cadastro-Estoque'!A:J,1,FALSE)),"Produto não cadastrado",VLOOKUP(A1367,'Cadastro-Estoque'!A:J,2,FALSE)))</f>
        <v/>
      </c>
      <c r="H1367" s="141" t="str">
        <f>IF(ISERROR(VLOOKUP(A1367,'Cadastro-Estoque'!A:J,1,FALSE)),"",VLOOKUP(A1367,'Cadastro-Estoque'!A:J,3,FALSE))</f>
        <v/>
      </c>
    </row>
    <row r="1368" spans="5:8">
      <c r="E1368" s="141" t="str">
        <f t="shared" si="21"/>
        <v/>
      </c>
      <c r="F1368" s="141" t="str">
        <f>IF(ISBLANK(A1368),"",IF(ISERROR(VLOOKUP(A1368,'Cadastro-Estoque'!A:J,1,FALSE)),"Produto não cadastrado",VLOOKUP(A1368,'Cadastro-Estoque'!A:J,4,FALSE)))</f>
        <v/>
      </c>
      <c r="G1368" s="141" t="str">
        <f>IF(ISBLANK(A1368),"",IF(ISERROR(VLOOKUP(A1368,'Cadastro-Estoque'!A:J,1,FALSE)),"Produto não cadastrado",VLOOKUP(A1368,'Cadastro-Estoque'!A:J,2,FALSE)))</f>
        <v/>
      </c>
      <c r="H1368" s="141" t="str">
        <f>IF(ISERROR(VLOOKUP(A1368,'Cadastro-Estoque'!A:J,1,FALSE)),"",VLOOKUP(A1368,'Cadastro-Estoque'!A:J,3,FALSE))</f>
        <v/>
      </c>
    </row>
    <row r="1369" spans="5:8">
      <c r="E1369" s="141" t="str">
        <f t="shared" si="21"/>
        <v/>
      </c>
      <c r="F1369" s="141" t="str">
        <f>IF(ISBLANK(A1369),"",IF(ISERROR(VLOOKUP(A1369,'Cadastro-Estoque'!A:J,1,FALSE)),"Produto não cadastrado",VLOOKUP(A1369,'Cadastro-Estoque'!A:J,4,FALSE)))</f>
        <v/>
      </c>
      <c r="G1369" s="141" t="str">
        <f>IF(ISBLANK(A1369),"",IF(ISERROR(VLOOKUP(A1369,'Cadastro-Estoque'!A:J,1,FALSE)),"Produto não cadastrado",VLOOKUP(A1369,'Cadastro-Estoque'!A:J,2,FALSE)))</f>
        <v/>
      </c>
      <c r="H1369" s="141" t="str">
        <f>IF(ISERROR(VLOOKUP(A1369,'Cadastro-Estoque'!A:J,1,FALSE)),"",VLOOKUP(A1369,'Cadastro-Estoque'!A:J,3,FALSE))</f>
        <v/>
      </c>
    </row>
    <row r="1370" spans="5:8">
      <c r="E1370" s="141" t="str">
        <f t="shared" si="21"/>
        <v/>
      </c>
      <c r="F1370" s="141" t="str">
        <f>IF(ISBLANK(A1370),"",IF(ISERROR(VLOOKUP(A1370,'Cadastro-Estoque'!A:J,1,FALSE)),"Produto não cadastrado",VLOOKUP(A1370,'Cadastro-Estoque'!A:J,4,FALSE)))</f>
        <v/>
      </c>
      <c r="G1370" s="141" t="str">
        <f>IF(ISBLANK(A1370),"",IF(ISERROR(VLOOKUP(A1370,'Cadastro-Estoque'!A:J,1,FALSE)),"Produto não cadastrado",VLOOKUP(A1370,'Cadastro-Estoque'!A:J,2,FALSE)))</f>
        <v/>
      </c>
      <c r="H1370" s="141" t="str">
        <f>IF(ISERROR(VLOOKUP(A1370,'Cadastro-Estoque'!A:J,1,FALSE)),"",VLOOKUP(A1370,'Cadastro-Estoque'!A:J,3,FALSE))</f>
        <v/>
      </c>
    </row>
    <row r="1371" spans="5:8">
      <c r="E1371" s="141" t="str">
        <f t="shared" si="21"/>
        <v/>
      </c>
      <c r="F1371" s="141" t="str">
        <f>IF(ISBLANK(A1371),"",IF(ISERROR(VLOOKUP(A1371,'Cadastro-Estoque'!A:J,1,FALSE)),"Produto não cadastrado",VLOOKUP(A1371,'Cadastro-Estoque'!A:J,4,FALSE)))</f>
        <v/>
      </c>
      <c r="G1371" s="141" t="str">
        <f>IF(ISBLANK(A1371),"",IF(ISERROR(VLOOKUP(A1371,'Cadastro-Estoque'!A:J,1,FALSE)),"Produto não cadastrado",VLOOKUP(A1371,'Cadastro-Estoque'!A:J,2,FALSE)))</f>
        <v/>
      </c>
      <c r="H1371" s="141" t="str">
        <f>IF(ISERROR(VLOOKUP(A1371,'Cadastro-Estoque'!A:J,1,FALSE)),"",VLOOKUP(A1371,'Cadastro-Estoque'!A:J,3,FALSE))</f>
        <v/>
      </c>
    </row>
    <row r="1372" spans="5:8">
      <c r="E1372" s="141" t="str">
        <f t="shared" si="21"/>
        <v/>
      </c>
      <c r="F1372" s="141" t="str">
        <f>IF(ISBLANK(A1372),"",IF(ISERROR(VLOOKUP(A1372,'Cadastro-Estoque'!A:J,1,FALSE)),"Produto não cadastrado",VLOOKUP(A1372,'Cadastro-Estoque'!A:J,4,FALSE)))</f>
        <v/>
      </c>
      <c r="G1372" s="141" t="str">
        <f>IF(ISBLANK(A1372),"",IF(ISERROR(VLOOKUP(A1372,'Cadastro-Estoque'!A:J,1,FALSE)),"Produto não cadastrado",VLOOKUP(A1372,'Cadastro-Estoque'!A:J,2,FALSE)))</f>
        <v/>
      </c>
      <c r="H1372" s="141" t="str">
        <f>IF(ISERROR(VLOOKUP(A1372,'Cadastro-Estoque'!A:J,1,FALSE)),"",VLOOKUP(A1372,'Cadastro-Estoque'!A:J,3,FALSE))</f>
        <v/>
      </c>
    </row>
    <row r="1373" spans="5:8">
      <c r="E1373" s="141" t="str">
        <f t="shared" si="21"/>
        <v/>
      </c>
      <c r="F1373" s="141" t="str">
        <f>IF(ISBLANK(A1373),"",IF(ISERROR(VLOOKUP(A1373,'Cadastro-Estoque'!A:J,1,FALSE)),"Produto não cadastrado",VLOOKUP(A1373,'Cadastro-Estoque'!A:J,4,FALSE)))</f>
        <v/>
      </c>
      <c r="G1373" s="141" t="str">
        <f>IF(ISBLANK(A1373),"",IF(ISERROR(VLOOKUP(A1373,'Cadastro-Estoque'!A:J,1,FALSE)),"Produto não cadastrado",VLOOKUP(A1373,'Cadastro-Estoque'!A:J,2,FALSE)))</f>
        <v/>
      </c>
      <c r="H1373" s="141" t="str">
        <f>IF(ISERROR(VLOOKUP(A1373,'Cadastro-Estoque'!A:J,1,FALSE)),"",VLOOKUP(A1373,'Cadastro-Estoque'!A:J,3,FALSE))</f>
        <v/>
      </c>
    </row>
    <row r="1374" spans="5:8">
      <c r="E1374" s="141" t="str">
        <f t="shared" si="21"/>
        <v/>
      </c>
      <c r="F1374" s="141" t="str">
        <f>IF(ISBLANK(A1374),"",IF(ISERROR(VLOOKUP(A1374,'Cadastro-Estoque'!A:J,1,FALSE)),"Produto não cadastrado",VLOOKUP(A1374,'Cadastro-Estoque'!A:J,4,FALSE)))</f>
        <v/>
      </c>
      <c r="G1374" s="141" t="str">
        <f>IF(ISBLANK(A1374),"",IF(ISERROR(VLOOKUP(A1374,'Cadastro-Estoque'!A:J,1,FALSE)),"Produto não cadastrado",VLOOKUP(A1374,'Cadastro-Estoque'!A:J,2,FALSE)))</f>
        <v/>
      </c>
      <c r="H1374" s="141" t="str">
        <f>IF(ISERROR(VLOOKUP(A1374,'Cadastro-Estoque'!A:J,1,FALSE)),"",VLOOKUP(A1374,'Cadastro-Estoque'!A:J,3,FALSE))</f>
        <v/>
      </c>
    </row>
    <row r="1375" spans="5:8">
      <c r="E1375" s="141" t="str">
        <f t="shared" si="21"/>
        <v/>
      </c>
      <c r="F1375" s="141" t="str">
        <f>IF(ISBLANK(A1375),"",IF(ISERROR(VLOOKUP(A1375,'Cadastro-Estoque'!A:J,1,FALSE)),"Produto não cadastrado",VLOOKUP(A1375,'Cadastro-Estoque'!A:J,4,FALSE)))</f>
        <v/>
      </c>
      <c r="G1375" s="141" t="str">
        <f>IF(ISBLANK(A1375),"",IF(ISERROR(VLOOKUP(A1375,'Cadastro-Estoque'!A:J,1,FALSE)),"Produto não cadastrado",VLOOKUP(A1375,'Cadastro-Estoque'!A:J,2,FALSE)))</f>
        <v/>
      </c>
      <c r="H1375" s="141" t="str">
        <f>IF(ISERROR(VLOOKUP(A1375,'Cadastro-Estoque'!A:J,1,FALSE)),"",VLOOKUP(A1375,'Cadastro-Estoque'!A:J,3,FALSE))</f>
        <v/>
      </c>
    </row>
    <row r="1376" spans="5:8">
      <c r="E1376" s="141" t="str">
        <f t="shared" si="21"/>
        <v/>
      </c>
      <c r="F1376" s="141" t="str">
        <f>IF(ISBLANK(A1376),"",IF(ISERROR(VLOOKUP(A1376,'Cadastro-Estoque'!A:J,1,FALSE)),"Produto não cadastrado",VLOOKUP(A1376,'Cadastro-Estoque'!A:J,4,FALSE)))</f>
        <v/>
      </c>
      <c r="G1376" s="141" t="str">
        <f>IF(ISBLANK(A1376),"",IF(ISERROR(VLOOKUP(A1376,'Cadastro-Estoque'!A:J,1,FALSE)),"Produto não cadastrado",VLOOKUP(A1376,'Cadastro-Estoque'!A:J,2,FALSE)))</f>
        <v/>
      </c>
      <c r="H1376" s="141" t="str">
        <f>IF(ISERROR(VLOOKUP(A1376,'Cadastro-Estoque'!A:J,1,FALSE)),"",VLOOKUP(A1376,'Cadastro-Estoque'!A:J,3,FALSE))</f>
        <v/>
      </c>
    </row>
    <row r="1377" spans="5:8">
      <c r="E1377" s="141" t="str">
        <f t="shared" si="21"/>
        <v/>
      </c>
      <c r="F1377" s="141" t="str">
        <f>IF(ISBLANK(A1377),"",IF(ISERROR(VLOOKUP(A1377,'Cadastro-Estoque'!A:J,1,FALSE)),"Produto não cadastrado",VLOOKUP(A1377,'Cadastro-Estoque'!A:J,4,FALSE)))</f>
        <v/>
      </c>
      <c r="G1377" s="141" t="str">
        <f>IF(ISBLANK(A1377),"",IF(ISERROR(VLOOKUP(A1377,'Cadastro-Estoque'!A:J,1,FALSE)),"Produto não cadastrado",VLOOKUP(A1377,'Cadastro-Estoque'!A:J,2,FALSE)))</f>
        <v/>
      </c>
      <c r="H1377" s="141" t="str">
        <f>IF(ISERROR(VLOOKUP(A1377,'Cadastro-Estoque'!A:J,1,FALSE)),"",VLOOKUP(A1377,'Cadastro-Estoque'!A:J,3,FALSE))</f>
        <v/>
      </c>
    </row>
    <row r="1378" spans="5:8">
      <c r="E1378" s="141" t="str">
        <f t="shared" si="21"/>
        <v/>
      </c>
      <c r="F1378" s="141" t="str">
        <f>IF(ISBLANK(A1378),"",IF(ISERROR(VLOOKUP(A1378,'Cadastro-Estoque'!A:J,1,FALSE)),"Produto não cadastrado",VLOOKUP(A1378,'Cadastro-Estoque'!A:J,4,FALSE)))</f>
        <v/>
      </c>
      <c r="G1378" s="141" t="str">
        <f>IF(ISBLANK(A1378),"",IF(ISERROR(VLOOKUP(A1378,'Cadastro-Estoque'!A:J,1,FALSE)),"Produto não cadastrado",VLOOKUP(A1378,'Cadastro-Estoque'!A:J,2,FALSE)))</f>
        <v/>
      </c>
      <c r="H1378" s="141" t="str">
        <f>IF(ISERROR(VLOOKUP(A1378,'Cadastro-Estoque'!A:J,1,FALSE)),"",VLOOKUP(A1378,'Cadastro-Estoque'!A:J,3,FALSE))</f>
        <v/>
      </c>
    </row>
    <row r="1379" spans="5:8">
      <c r="E1379" s="141" t="str">
        <f t="shared" si="21"/>
        <v/>
      </c>
      <c r="F1379" s="141" t="str">
        <f>IF(ISBLANK(A1379),"",IF(ISERROR(VLOOKUP(A1379,'Cadastro-Estoque'!A:J,1,FALSE)),"Produto não cadastrado",VLOOKUP(A1379,'Cadastro-Estoque'!A:J,4,FALSE)))</f>
        <v/>
      </c>
      <c r="G1379" s="141" t="str">
        <f>IF(ISBLANK(A1379),"",IF(ISERROR(VLOOKUP(A1379,'Cadastro-Estoque'!A:J,1,FALSE)),"Produto não cadastrado",VLOOKUP(A1379,'Cadastro-Estoque'!A:J,2,FALSE)))</f>
        <v/>
      </c>
      <c r="H1379" s="141" t="str">
        <f>IF(ISERROR(VLOOKUP(A1379,'Cadastro-Estoque'!A:J,1,FALSE)),"",VLOOKUP(A1379,'Cadastro-Estoque'!A:J,3,FALSE))</f>
        <v/>
      </c>
    </row>
    <row r="1380" spans="5:8">
      <c r="E1380" s="141" t="str">
        <f t="shared" si="21"/>
        <v/>
      </c>
      <c r="F1380" s="141" t="str">
        <f>IF(ISBLANK(A1380),"",IF(ISERROR(VLOOKUP(A1380,'Cadastro-Estoque'!A:J,1,FALSE)),"Produto não cadastrado",VLOOKUP(A1380,'Cadastro-Estoque'!A:J,4,FALSE)))</f>
        <v/>
      </c>
      <c r="G1380" s="141" t="str">
        <f>IF(ISBLANK(A1380),"",IF(ISERROR(VLOOKUP(A1380,'Cadastro-Estoque'!A:J,1,FALSE)),"Produto não cadastrado",VLOOKUP(A1380,'Cadastro-Estoque'!A:J,2,FALSE)))</f>
        <v/>
      </c>
      <c r="H1380" s="141" t="str">
        <f>IF(ISERROR(VLOOKUP(A1380,'Cadastro-Estoque'!A:J,1,FALSE)),"",VLOOKUP(A1380,'Cadastro-Estoque'!A:J,3,FALSE))</f>
        <v/>
      </c>
    </row>
    <row r="1381" spans="5:8">
      <c r="E1381" s="141" t="str">
        <f t="shared" si="21"/>
        <v/>
      </c>
      <c r="F1381" s="141" t="str">
        <f>IF(ISBLANK(A1381),"",IF(ISERROR(VLOOKUP(A1381,'Cadastro-Estoque'!A:J,1,FALSE)),"Produto não cadastrado",VLOOKUP(A1381,'Cadastro-Estoque'!A:J,4,FALSE)))</f>
        <v/>
      </c>
      <c r="G1381" s="141" t="str">
        <f>IF(ISBLANK(A1381),"",IF(ISERROR(VLOOKUP(A1381,'Cadastro-Estoque'!A:J,1,FALSE)),"Produto não cadastrado",VLOOKUP(A1381,'Cadastro-Estoque'!A:J,2,FALSE)))</f>
        <v/>
      </c>
      <c r="H1381" s="141" t="str">
        <f>IF(ISERROR(VLOOKUP(A1381,'Cadastro-Estoque'!A:J,1,FALSE)),"",VLOOKUP(A1381,'Cadastro-Estoque'!A:J,3,FALSE))</f>
        <v/>
      </c>
    </row>
    <row r="1382" spans="5:8">
      <c r="E1382" s="141" t="str">
        <f t="shared" si="21"/>
        <v/>
      </c>
      <c r="F1382" s="141" t="str">
        <f>IF(ISBLANK(A1382),"",IF(ISERROR(VLOOKUP(A1382,'Cadastro-Estoque'!A:J,1,FALSE)),"Produto não cadastrado",VLOOKUP(A1382,'Cadastro-Estoque'!A:J,4,FALSE)))</f>
        <v/>
      </c>
      <c r="G1382" s="141" t="str">
        <f>IF(ISBLANK(A1382),"",IF(ISERROR(VLOOKUP(A1382,'Cadastro-Estoque'!A:J,1,FALSE)),"Produto não cadastrado",VLOOKUP(A1382,'Cadastro-Estoque'!A:J,2,FALSE)))</f>
        <v/>
      </c>
      <c r="H1382" s="141" t="str">
        <f>IF(ISERROR(VLOOKUP(A1382,'Cadastro-Estoque'!A:J,1,FALSE)),"",VLOOKUP(A1382,'Cadastro-Estoque'!A:J,3,FALSE))</f>
        <v/>
      </c>
    </row>
    <row r="1383" spans="5:8">
      <c r="E1383" s="141" t="str">
        <f t="shared" si="21"/>
        <v/>
      </c>
      <c r="F1383" s="141" t="str">
        <f>IF(ISBLANK(A1383),"",IF(ISERROR(VLOOKUP(A1383,'Cadastro-Estoque'!A:J,1,FALSE)),"Produto não cadastrado",VLOOKUP(A1383,'Cadastro-Estoque'!A:J,4,FALSE)))</f>
        <v/>
      </c>
      <c r="G1383" s="141" t="str">
        <f>IF(ISBLANK(A1383),"",IF(ISERROR(VLOOKUP(A1383,'Cadastro-Estoque'!A:J,1,FALSE)),"Produto não cadastrado",VLOOKUP(A1383,'Cadastro-Estoque'!A:J,2,FALSE)))</f>
        <v/>
      </c>
      <c r="H1383" s="141" t="str">
        <f>IF(ISERROR(VLOOKUP(A1383,'Cadastro-Estoque'!A:J,1,FALSE)),"",VLOOKUP(A1383,'Cadastro-Estoque'!A:J,3,FALSE))</f>
        <v/>
      </c>
    </row>
    <row r="1384" spans="5:8">
      <c r="E1384" s="141" t="str">
        <f t="shared" si="21"/>
        <v/>
      </c>
      <c r="F1384" s="141" t="str">
        <f>IF(ISBLANK(A1384),"",IF(ISERROR(VLOOKUP(A1384,'Cadastro-Estoque'!A:J,1,FALSE)),"Produto não cadastrado",VLOOKUP(A1384,'Cadastro-Estoque'!A:J,4,FALSE)))</f>
        <v/>
      </c>
      <c r="G1384" s="141" t="str">
        <f>IF(ISBLANK(A1384),"",IF(ISERROR(VLOOKUP(A1384,'Cadastro-Estoque'!A:J,1,FALSE)),"Produto não cadastrado",VLOOKUP(A1384,'Cadastro-Estoque'!A:J,2,FALSE)))</f>
        <v/>
      </c>
      <c r="H1384" s="141" t="str">
        <f>IF(ISERROR(VLOOKUP(A1384,'Cadastro-Estoque'!A:J,1,FALSE)),"",VLOOKUP(A1384,'Cadastro-Estoque'!A:J,3,FALSE))</f>
        <v/>
      </c>
    </row>
    <row r="1385" spans="5:8">
      <c r="E1385" s="141" t="str">
        <f t="shared" si="21"/>
        <v/>
      </c>
      <c r="F1385" s="141" t="str">
        <f>IF(ISBLANK(A1385),"",IF(ISERROR(VLOOKUP(A1385,'Cadastro-Estoque'!A:J,1,FALSE)),"Produto não cadastrado",VLOOKUP(A1385,'Cadastro-Estoque'!A:J,4,FALSE)))</f>
        <v/>
      </c>
      <c r="G1385" s="141" t="str">
        <f>IF(ISBLANK(A1385),"",IF(ISERROR(VLOOKUP(A1385,'Cadastro-Estoque'!A:J,1,FALSE)),"Produto não cadastrado",VLOOKUP(A1385,'Cadastro-Estoque'!A:J,2,FALSE)))</f>
        <v/>
      </c>
      <c r="H1385" s="141" t="str">
        <f>IF(ISERROR(VLOOKUP(A1385,'Cadastro-Estoque'!A:J,1,FALSE)),"",VLOOKUP(A1385,'Cadastro-Estoque'!A:J,3,FALSE))</f>
        <v/>
      </c>
    </row>
    <row r="1386" spans="5:8">
      <c r="E1386" s="141" t="str">
        <f t="shared" si="21"/>
        <v/>
      </c>
      <c r="F1386" s="141" t="str">
        <f>IF(ISBLANK(A1386),"",IF(ISERROR(VLOOKUP(A1386,'Cadastro-Estoque'!A:J,1,FALSE)),"Produto não cadastrado",VLOOKUP(A1386,'Cadastro-Estoque'!A:J,4,FALSE)))</f>
        <v/>
      </c>
      <c r="G1386" s="141" t="str">
        <f>IF(ISBLANK(A1386),"",IF(ISERROR(VLOOKUP(A1386,'Cadastro-Estoque'!A:J,1,FALSE)),"Produto não cadastrado",VLOOKUP(A1386,'Cadastro-Estoque'!A:J,2,FALSE)))</f>
        <v/>
      </c>
      <c r="H1386" s="141" t="str">
        <f>IF(ISERROR(VLOOKUP(A1386,'Cadastro-Estoque'!A:J,1,FALSE)),"",VLOOKUP(A1386,'Cadastro-Estoque'!A:J,3,FALSE))</f>
        <v/>
      </c>
    </row>
    <row r="1387" spans="5:8">
      <c r="E1387" s="141" t="str">
        <f t="shared" si="21"/>
        <v/>
      </c>
      <c r="F1387" s="141" t="str">
        <f>IF(ISBLANK(A1387),"",IF(ISERROR(VLOOKUP(A1387,'Cadastro-Estoque'!A:J,1,FALSE)),"Produto não cadastrado",VLOOKUP(A1387,'Cadastro-Estoque'!A:J,4,FALSE)))</f>
        <v/>
      </c>
      <c r="G1387" s="141" t="str">
        <f>IF(ISBLANK(A1387),"",IF(ISERROR(VLOOKUP(A1387,'Cadastro-Estoque'!A:J,1,FALSE)),"Produto não cadastrado",VLOOKUP(A1387,'Cadastro-Estoque'!A:J,2,FALSE)))</f>
        <v/>
      </c>
      <c r="H1387" s="141" t="str">
        <f>IF(ISERROR(VLOOKUP(A1387,'Cadastro-Estoque'!A:J,1,FALSE)),"",VLOOKUP(A1387,'Cadastro-Estoque'!A:J,3,FALSE))</f>
        <v/>
      </c>
    </row>
    <row r="1388" spans="5:8">
      <c r="E1388" s="141" t="str">
        <f t="shared" si="21"/>
        <v/>
      </c>
      <c r="F1388" s="141" t="str">
        <f>IF(ISBLANK(A1388),"",IF(ISERROR(VLOOKUP(A1388,'Cadastro-Estoque'!A:J,1,FALSE)),"Produto não cadastrado",VLOOKUP(A1388,'Cadastro-Estoque'!A:J,4,FALSE)))</f>
        <v/>
      </c>
      <c r="G1388" s="141" t="str">
        <f>IF(ISBLANK(A1388),"",IF(ISERROR(VLOOKUP(A1388,'Cadastro-Estoque'!A:J,1,FALSE)),"Produto não cadastrado",VLOOKUP(A1388,'Cadastro-Estoque'!A:J,2,FALSE)))</f>
        <v/>
      </c>
      <c r="H1388" s="141" t="str">
        <f>IF(ISERROR(VLOOKUP(A1388,'Cadastro-Estoque'!A:J,1,FALSE)),"",VLOOKUP(A1388,'Cadastro-Estoque'!A:J,3,FALSE))</f>
        <v/>
      </c>
    </row>
    <row r="1389" spans="5:8">
      <c r="E1389" s="141" t="str">
        <f t="shared" si="21"/>
        <v/>
      </c>
      <c r="F1389" s="141" t="str">
        <f>IF(ISBLANK(A1389),"",IF(ISERROR(VLOOKUP(A1389,'Cadastro-Estoque'!A:J,1,FALSE)),"Produto não cadastrado",VLOOKUP(A1389,'Cadastro-Estoque'!A:J,4,FALSE)))</f>
        <v/>
      </c>
      <c r="G1389" s="141" t="str">
        <f>IF(ISBLANK(A1389),"",IF(ISERROR(VLOOKUP(A1389,'Cadastro-Estoque'!A:J,1,FALSE)),"Produto não cadastrado",VLOOKUP(A1389,'Cadastro-Estoque'!A:J,2,FALSE)))</f>
        <v/>
      </c>
      <c r="H1389" s="141" t="str">
        <f>IF(ISERROR(VLOOKUP(A1389,'Cadastro-Estoque'!A:J,1,FALSE)),"",VLOOKUP(A1389,'Cadastro-Estoque'!A:J,3,FALSE))</f>
        <v/>
      </c>
    </row>
    <row r="1390" spans="5:8">
      <c r="E1390" s="141" t="str">
        <f t="shared" si="21"/>
        <v/>
      </c>
      <c r="F1390" s="141" t="str">
        <f>IF(ISBLANK(A1390),"",IF(ISERROR(VLOOKUP(A1390,'Cadastro-Estoque'!A:J,1,FALSE)),"Produto não cadastrado",VLOOKUP(A1390,'Cadastro-Estoque'!A:J,4,FALSE)))</f>
        <v/>
      </c>
      <c r="G1390" s="141" t="str">
        <f>IF(ISBLANK(A1390),"",IF(ISERROR(VLOOKUP(A1390,'Cadastro-Estoque'!A:J,1,FALSE)),"Produto não cadastrado",VLOOKUP(A1390,'Cadastro-Estoque'!A:J,2,FALSE)))</f>
        <v/>
      </c>
      <c r="H1390" s="141" t="str">
        <f>IF(ISERROR(VLOOKUP(A1390,'Cadastro-Estoque'!A:J,1,FALSE)),"",VLOOKUP(A1390,'Cadastro-Estoque'!A:J,3,FALSE))</f>
        <v/>
      </c>
    </row>
    <row r="1391" spans="5:8">
      <c r="E1391" s="141" t="str">
        <f t="shared" si="21"/>
        <v/>
      </c>
      <c r="F1391" s="141" t="str">
        <f>IF(ISBLANK(A1391),"",IF(ISERROR(VLOOKUP(A1391,'Cadastro-Estoque'!A:J,1,FALSE)),"Produto não cadastrado",VLOOKUP(A1391,'Cadastro-Estoque'!A:J,4,FALSE)))</f>
        <v/>
      </c>
      <c r="G1391" s="141" t="str">
        <f>IF(ISBLANK(A1391),"",IF(ISERROR(VLOOKUP(A1391,'Cadastro-Estoque'!A:J,1,FALSE)),"Produto não cadastrado",VLOOKUP(A1391,'Cadastro-Estoque'!A:J,2,FALSE)))</f>
        <v/>
      </c>
      <c r="H1391" s="141" t="str">
        <f>IF(ISERROR(VLOOKUP(A1391,'Cadastro-Estoque'!A:J,1,FALSE)),"",VLOOKUP(A1391,'Cadastro-Estoque'!A:J,3,FALSE))</f>
        <v/>
      </c>
    </row>
    <row r="1392" spans="5:8">
      <c r="E1392" s="141" t="str">
        <f t="shared" si="21"/>
        <v/>
      </c>
      <c r="F1392" s="141" t="str">
        <f>IF(ISBLANK(A1392),"",IF(ISERROR(VLOOKUP(A1392,'Cadastro-Estoque'!A:J,1,FALSE)),"Produto não cadastrado",VLOOKUP(A1392,'Cadastro-Estoque'!A:J,4,FALSE)))</f>
        <v/>
      </c>
      <c r="G1392" s="141" t="str">
        <f>IF(ISBLANK(A1392),"",IF(ISERROR(VLOOKUP(A1392,'Cadastro-Estoque'!A:J,1,FALSE)),"Produto não cadastrado",VLOOKUP(A1392,'Cadastro-Estoque'!A:J,2,FALSE)))</f>
        <v/>
      </c>
      <c r="H1392" s="141" t="str">
        <f>IF(ISERROR(VLOOKUP(A1392,'Cadastro-Estoque'!A:J,1,FALSE)),"",VLOOKUP(A1392,'Cadastro-Estoque'!A:J,3,FALSE))</f>
        <v/>
      </c>
    </row>
    <row r="1393" spans="5:8">
      <c r="E1393" s="141" t="str">
        <f t="shared" si="21"/>
        <v/>
      </c>
      <c r="F1393" s="141" t="str">
        <f>IF(ISBLANK(A1393),"",IF(ISERROR(VLOOKUP(A1393,'Cadastro-Estoque'!A:J,1,FALSE)),"Produto não cadastrado",VLOOKUP(A1393,'Cadastro-Estoque'!A:J,4,FALSE)))</f>
        <v/>
      </c>
      <c r="G1393" s="141" t="str">
        <f>IF(ISBLANK(A1393),"",IF(ISERROR(VLOOKUP(A1393,'Cadastro-Estoque'!A:J,1,FALSE)),"Produto não cadastrado",VLOOKUP(A1393,'Cadastro-Estoque'!A:J,2,FALSE)))</f>
        <v/>
      </c>
      <c r="H1393" s="141" t="str">
        <f>IF(ISERROR(VLOOKUP(A1393,'Cadastro-Estoque'!A:J,1,FALSE)),"",VLOOKUP(A1393,'Cadastro-Estoque'!A:J,3,FALSE))</f>
        <v/>
      </c>
    </row>
    <row r="1394" spans="5:8">
      <c r="E1394" s="141" t="str">
        <f t="shared" si="21"/>
        <v/>
      </c>
      <c r="F1394" s="141" t="str">
        <f>IF(ISBLANK(A1394),"",IF(ISERROR(VLOOKUP(A1394,'Cadastro-Estoque'!A:J,1,FALSE)),"Produto não cadastrado",VLOOKUP(A1394,'Cadastro-Estoque'!A:J,4,FALSE)))</f>
        <v/>
      </c>
      <c r="G1394" s="141" t="str">
        <f>IF(ISBLANK(A1394),"",IF(ISERROR(VLOOKUP(A1394,'Cadastro-Estoque'!A:J,1,FALSE)),"Produto não cadastrado",VLOOKUP(A1394,'Cadastro-Estoque'!A:J,2,FALSE)))</f>
        <v/>
      </c>
      <c r="H1394" s="141" t="str">
        <f>IF(ISERROR(VLOOKUP(A1394,'Cadastro-Estoque'!A:J,1,FALSE)),"",VLOOKUP(A1394,'Cadastro-Estoque'!A:J,3,FALSE))</f>
        <v/>
      </c>
    </row>
    <row r="1395" spans="5:8">
      <c r="E1395" s="141" t="str">
        <f t="shared" si="21"/>
        <v/>
      </c>
      <c r="F1395" s="141" t="str">
        <f>IF(ISBLANK(A1395),"",IF(ISERROR(VLOOKUP(A1395,'Cadastro-Estoque'!A:J,1,FALSE)),"Produto não cadastrado",VLOOKUP(A1395,'Cadastro-Estoque'!A:J,4,FALSE)))</f>
        <v/>
      </c>
      <c r="G1395" s="141" t="str">
        <f>IF(ISBLANK(A1395),"",IF(ISERROR(VLOOKUP(A1395,'Cadastro-Estoque'!A:J,1,FALSE)),"Produto não cadastrado",VLOOKUP(A1395,'Cadastro-Estoque'!A:J,2,FALSE)))</f>
        <v/>
      </c>
      <c r="H1395" s="141" t="str">
        <f>IF(ISERROR(VLOOKUP(A1395,'Cadastro-Estoque'!A:J,1,FALSE)),"",VLOOKUP(A1395,'Cadastro-Estoque'!A:J,3,FALSE))</f>
        <v/>
      </c>
    </row>
    <row r="1396" spans="5:8">
      <c r="E1396" s="141" t="str">
        <f t="shared" si="21"/>
        <v/>
      </c>
      <c r="F1396" s="141" t="str">
        <f>IF(ISBLANK(A1396),"",IF(ISERROR(VLOOKUP(A1396,'Cadastro-Estoque'!A:J,1,FALSE)),"Produto não cadastrado",VLOOKUP(A1396,'Cadastro-Estoque'!A:J,4,FALSE)))</f>
        <v/>
      </c>
      <c r="G1396" s="141" t="str">
        <f>IF(ISBLANK(A1396),"",IF(ISERROR(VLOOKUP(A1396,'Cadastro-Estoque'!A:J,1,FALSE)),"Produto não cadastrado",VLOOKUP(A1396,'Cadastro-Estoque'!A:J,2,FALSE)))</f>
        <v/>
      </c>
      <c r="H1396" s="141" t="str">
        <f>IF(ISERROR(VLOOKUP(A1396,'Cadastro-Estoque'!A:J,1,FALSE)),"",VLOOKUP(A1396,'Cadastro-Estoque'!A:J,3,FALSE))</f>
        <v/>
      </c>
    </row>
    <row r="1397" spans="5:8">
      <c r="E1397" s="141" t="str">
        <f t="shared" si="21"/>
        <v/>
      </c>
      <c r="F1397" s="141" t="str">
        <f>IF(ISBLANK(A1397),"",IF(ISERROR(VLOOKUP(A1397,'Cadastro-Estoque'!A:J,1,FALSE)),"Produto não cadastrado",VLOOKUP(A1397,'Cadastro-Estoque'!A:J,4,FALSE)))</f>
        <v/>
      </c>
      <c r="G1397" s="141" t="str">
        <f>IF(ISBLANK(A1397),"",IF(ISERROR(VLOOKUP(A1397,'Cadastro-Estoque'!A:J,1,FALSE)),"Produto não cadastrado",VLOOKUP(A1397,'Cadastro-Estoque'!A:J,2,FALSE)))</f>
        <v/>
      </c>
      <c r="H1397" s="141" t="str">
        <f>IF(ISERROR(VLOOKUP(A1397,'Cadastro-Estoque'!A:J,1,FALSE)),"",VLOOKUP(A1397,'Cadastro-Estoque'!A:J,3,FALSE))</f>
        <v/>
      </c>
    </row>
    <row r="1398" spans="5:8">
      <c r="E1398" s="141" t="str">
        <f t="shared" si="21"/>
        <v/>
      </c>
      <c r="F1398" s="141" t="str">
        <f>IF(ISBLANK(A1398),"",IF(ISERROR(VLOOKUP(A1398,'Cadastro-Estoque'!A:J,1,FALSE)),"Produto não cadastrado",VLOOKUP(A1398,'Cadastro-Estoque'!A:J,4,FALSE)))</f>
        <v/>
      </c>
      <c r="G1398" s="141" t="str">
        <f>IF(ISBLANK(A1398),"",IF(ISERROR(VLOOKUP(A1398,'Cadastro-Estoque'!A:J,1,FALSE)),"Produto não cadastrado",VLOOKUP(A1398,'Cadastro-Estoque'!A:J,2,FALSE)))</f>
        <v/>
      </c>
      <c r="H1398" s="141" t="str">
        <f>IF(ISERROR(VLOOKUP(A1398,'Cadastro-Estoque'!A:J,1,FALSE)),"",VLOOKUP(A1398,'Cadastro-Estoque'!A:J,3,FALSE))</f>
        <v/>
      </c>
    </row>
    <row r="1399" spans="5:8">
      <c r="E1399" s="141" t="str">
        <f t="shared" si="21"/>
        <v/>
      </c>
      <c r="F1399" s="141" t="str">
        <f>IF(ISBLANK(A1399),"",IF(ISERROR(VLOOKUP(A1399,'Cadastro-Estoque'!A:J,1,FALSE)),"Produto não cadastrado",VLOOKUP(A1399,'Cadastro-Estoque'!A:J,4,FALSE)))</f>
        <v/>
      </c>
      <c r="G1399" s="141" t="str">
        <f>IF(ISBLANK(A1399),"",IF(ISERROR(VLOOKUP(A1399,'Cadastro-Estoque'!A:J,1,FALSE)),"Produto não cadastrado",VLOOKUP(A1399,'Cadastro-Estoque'!A:J,2,FALSE)))</f>
        <v/>
      </c>
      <c r="H1399" s="141" t="str">
        <f>IF(ISERROR(VLOOKUP(A1399,'Cadastro-Estoque'!A:J,1,FALSE)),"",VLOOKUP(A1399,'Cadastro-Estoque'!A:J,3,FALSE))</f>
        <v/>
      </c>
    </row>
    <row r="1400" spans="5:8">
      <c r="E1400" s="141" t="str">
        <f t="shared" si="21"/>
        <v/>
      </c>
      <c r="F1400" s="141" t="str">
        <f>IF(ISBLANK(A1400),"",IF(ISERROR(VLOOKUP(A1400,'Cadastro-Estoque'!A:J,1,FALSE)),"Produto não cadastrado",VLOOKUP(A1400,'Cadastro-Estoque'!A:J,4,FALSE)))</f>
        <v/>
      </c>
      <c r="G1400" s="141" t="str">
        <f>IF(ISBLANK(A1400),"",IF(ISERROR(VLOOKUP(A1400,'Cadastro-Estoque'!A:J,1,FALSE)),"Produto não cadastrado",VLOOKUP(A1400,'Cadastro-Estoque'!A:J,2,FALSE)))</f>
        <v/>
      </c>
      <c r="H1400" s="141" t="str">
        <f>IF(ISERROR(VLOOKUP(A1400,'Cadastro-Estoque'!A:J,1,FALSE)),"",VLOOKUP(A1400,'Cadastro-Estoque'!A:J,3,FALSE))</f>
        <v/>
      </c>
    </row>
    <row r="1401" spans="5:8">
      <c r="E1401" s="141" t="str">
        <f t="shared" si="21"/>
        <v/>
      </c>
      <c r="F1401" s="141" t="str">
        <f>IF(ISBLANK(A1401),"",IF(ISERROR(VLOOKUP(A1401,'Cadastro-Estoque'!A:J,1,FALSE)),"Produto não cadastrado",VLOOKUP(A1401,'Cadastro-Estoque'!A:J,4,FALSE)))</f>
        <v/>
      </c>
      <c r="G1401" s="141" t="str">
        <f>IF(ISBLANK(A1401),"",IF(ISERROR(VLOOKUP(A1401,'Cadastro-Estoque'!A:J,1,FALSE)),"Produto não cadastrado",VLOOKUP(A1401,'Cadastro-Estoque'!A:J,2,FALSE)))</f>
        <v/>
      </c>
      <c r="H1401" s="141" t="str">
        <f>IF(ISERROR(VLOOKUP(A1401,'Cadastro-Estoque'!A:J,1,FALSE)),"",VLOOKUP(A1401,'Cadastro-Estoque'!A:J,3,FALSE))</f>
        <v/>
      </c>
    </row>
    <row r="1402" spans="5:8">
      <c r="E1402" s="141" t="str">
        <f t="shared" si="21"/>
        <v/>
      </c>
      <c r="F1402" s="141" t="str">
        <f>IF(ISBLANK(A1402),"",IF(ISERROR(VLOOKUP(A1402,'Cadastro-Estoque'!A:J,1,FALSE)),"Produto não cadastrado",VLOOKUP(A1402,'Cadastro-Estoque'!A:J,4,FALSE)))</f>
        <v/>
      </c>
      <c r="G1402" s="141" t="str">
        <f>IF(ISBLANK(A1402),"",IF(ISERROR(VLOOKUP(A1402,'Cadastro-Estoque'!A:J,1,FALSE)),"Produto não cadastrado",VLOOKUP(A1402,'Cadastro-Estoque'!A:J,2,FALSE)))</f>
        <v/>
      </c>
      <c r="H1402" s="141" t="str">
        <f>IF(ISERROR(VLOOKUP(A1402,'Cadastro-Estoque'!A:J,1,FALSE)),"",VLOOKUP(A1402,'Cadastro-Estoque'!A:J,3,FALSE))</f>
        <v/>
      </c>
    </row>
    <row r="1403" spans="5:8">
      <c r="E1403" s="141" t="str">
        <f t="shared" si="21"/>
        <v/>
      </c>
      <c r="F1403" s="141" t="str">
        <f>IF(ISBLANK(A1403),"",IF(ISERROR(VLOOKUP(A1403,'Cadastro-Estoque'!A:J,1,FALSE)),"Produto não cadastrado",VLOOKUP(A1403,'Cadastro-Estoque'!A:J,4,FALSE)))</f>
        <v/>
      </c>
      <c r="G1403" s="141" t="str">
        <f>IF(ISBLANK(A1403),"",IF(ISERROR(VLOOKUP(A1403,'Cadastro-Estoque'!A:J,1,FALSE)),"Produto não cadastrado",VLOOKUP(A1403,'Cadastro-Estoque'!A:J,2,FALSE)))</f>
        <v/>
      </c>
      <c r="H1403" s="141" t="str">
        <f>IF(ISERROR(VLOOKUP(A1403,'Cadastro-Estoque'!A:J,1,FALSE)),"",VLOOKUP(A1403,'Cadastro-Estoque'!A:J,3,FALSE))</f>
        <v/>
      </c>
    </row>
    <row r="1404" spans="5:8">
      <c r="E1404" s="141" t="str">
        <f t="shared" si="21"/>
        <v/>
      </c>
      <c r="F1404" s="141" t="str">
        <f>IF(ISBLANK(A1404),"",IF(ISERROR(VLOOKUP(A1404,'Cadastro-Estoque'!A:J,1,FALSE)),"Produto não cadastrado",VLOOKUP(A1404,'Cadastro-Estoque'!A:J,4,FALSE)))</f>
        <v/>
      </c>
      <c r="G1404" s="141" t="str">
        <f>IF(ISBLANK(A1404),"",IF(ISERROR(VLOOKUP(A1404,'Cadastro-Estoque'!A:J,1,FALSE)),"Produto não cadastrado",VLOOKUP(A1404,'Cadastro-Estoque'!A:J,2,FALSE)))</f>
        <v/>
      </c>
      <c r="H1404" s="141" t="str">
        <f>IF(ISERROR(VLOOKUP(A1404,'Cadastro-Estoque'!A:J,1,FALSE)),"",VLOOKUP(A1404,'Cadastro-Estoque'!A:J,3,FALSE))</f>
        <v/>
      </c>
    </row>
    <row r="1405" spans="5:8">
      <c r="E1405" s="141" t="str">
        <f t="shared" si="21"/>
        <v/>
      </c>
      <c r="F1405" s="141" t="str">
        <f>IF(ISBLANK(A1405),"",IF(ISERROR(VLOOKUP(A1405,'Cadastro-Estoque'!A:J,1,FALSE)),"Produto não cadastrado",VLOOKUP(A1405,'Cadastro-Estoque'!A:J,4,FALSE)))</f>
        <v/>
      </c>
      <c r="G1405" s="141" t="str">
        <f>IF(ISBLANK(A1405),"",IF(ISERROR(VLOOKUP(A1405,'Cadastro-Estoque'!A:J,1,FALSE)),"Produto não cadastrado",VLOOKUP(A1405,'Cadastro-Estoque'!A:J,2,FALSE)))</f>
        <v/>
      </c>
      <c r="H1405" s="141" t="str">
        <f>IF(ISERROR(VLOOKUP(A1405,'Cadastro-Estoque'!A:J,1,FALSE)),"",VLOOKUP(A1405,'Cadastro-Estoque'!A:J,3,FALSE))</f>
        <v/>
      </c>
    </row>
    <row r="1406" spans="5:8">
      <c r="E1406" s="141" t="str">
        <f t="shared" si="21"/>
        <v/>
      </c>
      <c r="F1406" s="141" t="str">
        <f>IF(ISBLANK(A1406),"",IF(ISERROR(VLOOKUP(A1406,'Cadastro-Estoque'!A:J,1,FALSE)),"Produto não cadastrado",VLOOKUP(A1406,'Cadastro-Estoque'!A:J,4,FALSE)))</f>
        <v/>
      </c>
      <c r="G1406" s="141" t="str">
        <f>IF(ISBLANK(A1406),"",IF(ISERROR(VLOOKUP(A1406,'Cadastro-Estoque'!A:J,1,FALSE)),"Produto não cadastrado",VLOOKUP(A1406,'Cadastro-Estoque'!A:J,2,FALSE)))</f>
        <v/>
      </c>
      <c r="H1406" s="141" t="str">
        <f>IF(ISERROR(VLOOKUP(A1406,'Cadastro-Estoque'!A:J,1,FALSE)),"",VLOOKUP(A1406,'Cadastro-Estoque'!A:J,3,FALSE))</f>
        <v/>
      </c>
    </row>
    <row r="1407" spans="5:8">
      <c r="E1407" s="141" t="str">
        <f t="shared" si="21"/>
        <v/>
      </c>
      <c r="F1407" s="141" t="str">
        <f>IF(ISBLANK(A1407),"",IF(ISERROR(VLOOKUP(A1407,'Cadastro-Estoque'!A:J,1,FALSE)),"Produto não cadastrado",VLOOKUP(A1407,'Cadastro-Estoque'!A:J,4,FALSE)))</f>
        <v/>
      </c>
      <c r="G1407" s="141" t="str">
        <f>IF(ISBLANK(A1407),"",IF(ISERROR(VLOOKUP(A1407,'Cadastro-Estoque'!A:J,1,FALSE)),"Produto não cadastrado",VLOOKUP(A1407,'Cadastro-Estoque'!A:J,2,FALSE)))</f>
        <v/>
      </c>
      <c r="H1407" s="141" t="str">
        <f>IF(ISERROR(VLOOKUP(A1407,'Cadastro-Estoque'!A:J,1,FALSE)),"",VLOOKUP(A1407,'Cadastro-Estoque'!A:J,3,FALSE))</f>
        <v/>
      </c>
    </row>
    <row r="1408" spans="5:8">
      <c r="E1408" s="141" t="str">
        <f t="shared" si="21"/>
        <v/>
      </c>
      <c r="F1408" s="141" t="str">
        <f>IF(ISBLANK(A1408),"",IF(ISERROR(VLOOKUP(A1408,'Cadastro-Estoque'!A:J,1,FALSE)),"Produto não cadastrado",VLOOKUP(A1408,'Cadastro-Estoque'!A:J,4,FALSE)))</f>
        <v/>
      </c>
      <c r="G1408" s="141" t="str">
        <f>IF(ISBLANK(A1408),"",IF(ISERROR(VLOOKUP(A1408,'Cadastro-Estoque'!A:J,1,FALSE)),"Produto não cadastrado",VLOOKUP(A1408,'Cadastro-Estoque'!A:J,2,FALSE)))</f>
        <v/>
      </c>
      <c r="H1408" s="141" t="str">
        <f>IF(ISERROR(VLOOKUP(A1408,'Cadastro-Estoque'!A:J,1,FALSE)),"",VLOOKUP(A1408,'Cadastro-Estoque'!A:J,3,FALSE))</f>
        <v/>
      </c>
    </row>
    <row r="1409" spans="5:8">
      <c r="E1409" s="141" t="str">
        <f t="shared" si="21"/>
        <v/>
      </c>
      <c r="F1409" s="141" t="str">
        <f>IF(ISBLANK(A1409),"",IF(ISERROR(VLOOKUP(A1409,'Cadastro-Estoque'!A:J,1,FALSE)),"Produto não cadastrado",VLOOKUP(A1409,'Cadastro-Estoque'!A:J,4,FALSE)))</f>
        <v/>
      </c>
      <c r="G1409" s="141" t="str">
        <f>IF(ISBLANK(A1409),"",IF(ISERROR(VLOOKUP(A1409,'Cadastro-Estoque'!A:J,1,FALSE)),"Produto não cadastrado",VLOOKUP(A1409,'Cadastro-Estoque'!A:J,2,FALSE)))</f>
        <v/>
      </c>
      <c r="H1409" s="141" t="str">
        <f>IF(ISERROR(VLOOKUP(A1409,'Cadastro-Estoque'!A:J,1,FALSE)),"",VLOOKUP(A1409,'Cadastro-Estoque'!A:J,3,FALSE))</f>
        <v/>
      </c>
    </row>
    <row r="1410" spans="5:8">
      <c r="E1410" s="141" t="str">
        <f t="shared" si="21"/>
        <v/>
      </c>
      <c r="F1410" s="141" t="str">
        <f>IF(ISBLANK(A1410),"",IF(ISERROR(VLOOKUP(A1410,'Cadastro-Estoque'!A:J,1,FALSE)),"Produto não cadastrado",VLOOKUP(A1410,'Cadastro-Estoque'!A:J,4,FALSE)))</f>
        <v/>
      </c>
      <c r="G1410" s="141" t="str">
        <f>IF(ISBLANK(A1410),"",IF(ISERROR(VLOOKUP(A1410,'Cadastro-Estoque'!A:J,1,FALSE)),"Produto não cadastrado",VLOOKUP(A1410,'Cadastro-Estoque'!A:J,2,FALSE)))</f>
        <v/>
      </c>
      <c r="H1410" s="141" t="str">
        <f>IF(ISERROR(VLOOKUP(A1410,'Cadastro-Estoque'!A:J,1,FALSE)),"",VLOOKUP(A1410,'Cadastro-Estoque'!A:J,3,FALSE))</f>
        <v/>
      </c>
    </row>
    <row r="1411" spans="5:8">
      <c r="E1411" s="141" t="str">
        <f t="shared" si="21"/>
        <v/>
      </c>
      <c r="F1411" s="141" t="str">
        <f>IF(ISBLANK(A1411),"",IF(ISERROR(VLOOKUP(A1411,'Cadastro-Estoque'!A:J,1,FALSE)),"Produto não cadastrado",VLOOKUP(A1411,'Cadastro-Estoque'!A:J,4,FALSE)))</f>
        <v/>
      </c>
      <c r="G1411" s="141" t="str">
        <f>IF(ISBLANK(A1411),"",IF(ISERROR(VLOOKUP(A1411,'Cadastro-Estoque'!A:J,1,FALSE)),"Produto não cadastrado",VLOOKUP(A1411,'Cadastro-Estoque'!A:J,2,FALSE)))</f>
        <v/>
      </c>
      <c r="H1411" s="141" t="str">
        <f>IF(ISERROR(VLOOKUP(A1411,'Cadastro-Estoque'!A:J,1,FALSE)),"",VLOOKUP(A1411,'Cadastro-Estoque'!A:J,3,FALSE))</f>
        <v/>
      </c>
    </row>
    <row r="1412" spans="5:8">
      <c r="E1412" s="141" t="str">
        <f t="shared" ref="E1412:E1475" si="22">IF(ISBLANK(A1412),"",C1412*D1412)</f>
        <v/>
      </c>
      <c r="F1412" s="141" t="str">
        <f>IF(ISBLANK(A1412),"",IF(ISERROR(VLOOKUP(A1412,'Cadastro-Estoque'!A:J,1,FALSE)),"Produto não cadastrado",VLOOKUP(A1412,'Cadastro-Estoque'!A:J,4,FALSE)))</f>
        <v/>
      </c>
      <c r="G1412" s="141" t="str">
        <f>IF(ISBLANK(A1412),"",IF(ISERROR(VLOOKUP(A1412,'Cadastro-Estoque'!A:J,1,FALSE)),"Produto não cadastrado",VLOOKUP(A1412,'Cadastro-Estoque'!A:J,2,FALSE)))</f>
        <v/>
      </c>
      <c r="H1412" s="141" t="str">
        <f>IF(ISERROR(VLOOKUP(A1412,'Cadastro-Estoque'!A:J,1,FALSE)),"",VLOOKUP(A1412,'Cadastro-Estoque'!A:J,3,FALSE))</f>
        <v/>
      </c>
    </row>
    <row r="1413" spans="5:8">
      <c r="E1413" s="141" t="str">
        <f t="shared" si="22"/>
        <v/>
      </c>
      <c r="F1413" s="141" t="str">
        <f>IF(ISBLANK(A1413),"",IF(ISERROR(VLOOKUP(A1413,'Cadastro-Estoque'!A:J,1,FALSE)),"Produto não cadastrado",VLOOKUP(A1413,'Cadastro-Estoque'!A:J,4,FALSE)))</f>
        <v/>
      </c>
      <c r="G1413" s="141" t="str">
        <f>IF(ISBLANK(A1413),"",IF(ISERROR(VLOOKUP(A1413,'Cadastro-Estoque'!A:J,1,FALSE)),"Produto não cadastrado",VLOOKUP(A1413,'Cadastro-Estoque'!A:J,2,FALSE)))</f>
        <v/>
      </c>
      <c r="H1413" s="141" t="str">
        <f>IF(ISERROR(VLOOKUP(A1413,'Cadastro-Estoque'!A:J,1,FALSE)),"",VLOOKUP(A1413,'Cadastro-Estoque'!A:J,3,FALSE))</f>
        <v/>
      </c>
    </row>
    <row r="1414" spans="5:8">
      <c r="E1414" s="141" t="str">
        <f t="shared" si="22"/>
        <v/>
      </c>
      <c r="F1414" s="141" t="str">
        <f>IF(ISBLANK(A1414),"",IF(ISERROR(VLOOKUP(A1414,'Cadastro-Estoque'!A:J,1,FALSE)),"Produto não cadastrado",VLOOKUP(A1414,'Cadastro-Estoque'!A:J,4,FALSE)))</f>
        <v/>
      </c>
      <c r="G1414" s="141" t="str">
        <f>IF(ISBLANK(A1414),"",IF(ISERROR(VLOOKUP(A1414,'Cadastro-Estoque'!A:J,1,FALSE)),"Produto não cadastrado",VLOOKUP(A1414,'Cadastro-Estoque'!A:J,2,FALSE)))</f>
        <v/>
      </c>
      <c r="H1414" s="141" t="str">
        <f>IF(ISERROR(VLOOKUP(A1414,'Cadastro-Estoque'!A:J,1,FALSE)),"",VLOOKUP(A1414,'Cadastro-Estoque'!A:J,3,FALSE))</f>
        <v/>
      </c>
    </row>
    <row r="1415" spans="5:8">
      <c r="E1415" s="141" t="str">
        <f t="shared" si="22"/>
        <v/>
      </c>
      <c r="F1415" s="141" t="str">
        <f>IF(ISBLANK(A1415),"",IF(ISERROR(VLOOKUP(A1415,'Cadastro-Estoque'!A:J,1,FALSE)),"Produto não cadastrado",VLOOKUP(A1415,'Cadastro-Estoque'!A:J,4,FALSE)))</f>
        <v/>
      </c>
      <c r="G1415" s="141" t="str">
        <f>IF(ISBLANK(A1415),"",IF(ISERROR(VLOOKUP(A1415,'Cadastro-Estoque'!A:J,1,FALSE)),"Produto não cadastrado",VLOOKUP(A1415,'Cadastro-Estoque'!A:J,2,FALSE)))</f>
        <v/>
      </c>
      <c r="H1415" s="141" t="str">
        <f>IF(ISERROR(VLOOKUP(A1415,'Cadastro-Estoque'!A:J,1,FALSE)),"",VLOOKUP(A1415,'Cadastro-Estoque'!A:J,3,FALSE))</f>
        <v/>
      </c>
    </row>
    <row r="1416" spans="5:8">
      <c r="E1416" s="141" t="str">
        <f t="shared" si="22"/>
        <v/>
      </c>
      <c r="F1416" s="141" t="str">
        <f>IF(ISBLANK(A1416),"",IF(ISERROR(VLOOKUP(A1416,'Cadastro-Estoque'!A:J,1,FALSE)),"Produto não cadastrado",VLOOKUP(A1416,'Cadastro-Estoque'!A:J,4,FALSE)))</f>
        <v/>
      </c>
      <c r="G1416" s="141" t="str">
        <f>IF(ISBLANK(A1416),"",IF(ISERROR(VLOOKUP(A1416,'Cadastro-Estoque'!A:J,1,FALSE)),"Produto não cadastrado",VLOOKUP(A1416,'Cadastro-Estoque'!A:J,2,FALSE)))</f>
        <v/>
      </c>
      <c r="H1416" s="141" t="str">
        <f>IF(ISERROR(VLOOKUP(A1416,'Cadastro-Estoque'!A:J,1,FALSE)),"",VLOOKUP(A1416,'Cadastro-Estoque'!A:J,3,FALSE))</f>
        <v/>
      </c>
    </row>
    <row r="1417" spans="5:8">
      <c r="E1417" s="141" t="str">
        <f t="shared" si="22"/>
        <v/>
      </c>
      <c r="F1417" s="141" t="str">
        <f>IF(ISBLANK(A1417),"",IF(ISERROR(VLOOKUP(A1417,'Cadastro-Estoque'!A:J,1,FALSE)),"Produto não cadastrado",VLOOKUP(A1417,'Cadastro-Estoque'!A:J,4,FALSE)))</f>
        <v/>
      </c>
      <c r="G1417" s="141" t="str">
        <f>IF(ISBLANK(A1417),"",IF(ISERROR(VLOOKUP(A1417,'Cadastro-Estoque'!A:J,1,FALSE)),"Produto não cadastrado",VLOOKUP(A1417,'Cadastro-Estoque'!A:J,2,FALSE)))</f>
        <v/>
      </c>
      <c r="H1417" s="141" t="str">
        <f>IF(ISERROR(VLOOKUP(A1417,'Cadastro-Estoque'!A:J,1,FALSE)),"",VLOOKUP(A1417,'Cadastro-Estoque'!A:J,3,FALSE))</f>
        <v/>
      </c>
    </row>
    <row r="1418" spans="5:8">
      <c r="E1418" s="141" t="str">
        <f t="shared" si="22"/>
        <v/>
      </c>
      <c r="F1418" s="141" t="str">
        <f>IF(ISBLANK(A1418),"",IF(ISERROR(VLOOKUP(A1418,'Cadastro-Estoque'!A:J,1,FALSE)),"Produto não cadastrado",VLOOKUP(A1418,'Cadastro-Estoque'!A:J,4,FALSE)))</f>
        <v/>
      </c>
      <c r="G1418" s="141" t="str">
        <f>IF(ISBLANK(A1418),"",IF(ISERROR(VLOOKUP(A1418,'Cadastro-Estoque'!A:J,1,FALSE)),"Produto não cadastrado",VLOOKUP(A1418,'Cadastro-Estoque'!A:J,2,FALSE)))</f>
        <v/>
      </c>
      <c r="H1418" s="141" t="str">
        <f>IF(ISERROR(VLOOKUP(A1418,'Cadastro-Estoque'!A:J,1,FALSE)),"",VLOOKUP(A1418,'Cadastro-Estoque'!A:J,3,FALSE))</f>
        <v/>
      </c>
    </row>
    <row r="1419" spans="5:8">
      <c r="E1419" s="141" t="str">
        <f t="shared" si="22"/>
        <v/>
      </c>
      <c r="F1419" s="141" t="str">
        <f>IF(ISBLANK(A1419),"",IF(ISERROR(VLOOKUP(A1419,'Cadastro-Estoque'!A:J,1,FALSE)),"Produto não cadastrado",VLOOKUP(A1419,'Cadastro-Estoque'!A:J,4,FALSE)))</f>
        <v/>
      </c>
      <c r="G1419" s="141" t="str">
        <f>IF(ISBLANK(A1419),"",IF(ISERROR(VLOOKUP(A1419,'Cadastro-Estoque'!A:J,1,FALSE)),"Produto não cadastrado",VLOOKUP(A1419,'Cadastro-Estoque'!A:J,2,FALSE)))</f>
        <v/>
      </c>
      <c r="H1419" s="141" t="str">
        <f>IF(ISERROR(VLOOKUP(A1419,'Cadastro-Estoque'!A:J,1,FALSE)),"",VLOOKUP(A1419,'Cadastro-Estoque'!A:J,3,FALSE))</f>
        <v/>
      </c>
    </row>
    <row r="1420" spans="5:8">
      <c r="E1420" s="141" t="str">
        <f t="shared" si="22"/>
        <v/>
      </c>
      <c r="F1420" s="141" t="str">
        <f>IF(ISBLANK(A1420),"",IF(ISERROR(VLOOKUP(A1420,'Cadastro-Estoque'!A:J,1,FALSE)),"Produto não cadastrado",VLOOKUP(A1420,'Cadastro-Estoque'!A:J,4,FALSE)))</f>
        <v/>
      </c>
      <c r="G1420" s="141" t="str">
        <f>IF(ISBLANK(A1420),"",IF(ISERROR(VLOOKUP(A1420,'Cadastro-Estoque'!A:J,1,FALSE)),"Produto não cadastrado",VLOOKUP(A1420,'Cadastro-Estoque'!A:J,2,FALSE)))</f>
        <v/>
      </c>
      <c r="H1420" s="141" t="str">
        <f>IF(ISERROR(VLOOKUP(A1420,'Cadastro-Estoque'!A:J,1,FALSE)),"",VLOOKUP(A1420,'Cadastro-Estoque'!A:J,3,FALSE))</f>
        <v/>
      </c>
    </row>
    <row r="1421" spans="5:8">
      <c r="E1421" s="141" t="str">
        <f t="shared" si="22"/>
        <v/>
      </c>
      <c r="F1421" s="141" t="str">
        <f>IF(ISBLANK(A1421),"",IF(ISERROR(VLOOKUP(A1421,'Cadastro-Estoque'!A:J,1,FALSE)),"Produto não cadastrado",VLOOKUP(A1421,'Cadastro-Estoque'!A:J,4,FALSE)))</f>
        <v/>
      </c>
      <c r="G1421" s="141" t="str">
        <f>IF(ISBLANK(A1421),"",IF(ISERROR(VLOOKUP(A1421,'Cadastro-Estoque'!A:J,1,FALSE)),"Produto não cadastrado",VLOOKUP(A1421,'Cadastro-Estoque'!A:J,2,FALSE)))</f>
        <v/>
      </c>
      <c r="H1421" s="141" t="str">
        <f>IF(ISERROR(VLOOKUP(A1421,'Cadastro-Estoque'!A:J,1,FALSE)),"",VLOOKUP(A1421,'Cadastro-Estoque'!A:J,3,FALSE))</f>
        <v/>
      </c>
    </row>
    <row r="1422" spans="5:8">
      <c r="E1422" s="141" t="str">
        <f t="shared" si="22"/>
        <v/>
      </c>
      <c r="F1422" s="141" t="str">
        <f>IF(ISBLANK(A1422),"",IF(ISERROR(VLOOKUP(A1422,'Cadastro-Estoque'!A:J,1,FALSE)),"Produto não cadastrado",VLOOKUP(A1422,'Cadastro-Estoque'!A:J,4,FALSE)))</f>
        <v/>
      </c>
      <c r="G1422" s="141" t="str">
        <f>IF(ISBLANK(A1422),"",IF(ISERROR(VLOOKUP(A1422,'Cadastro-Estoque'!A:J,1,FALSE)),"Produto não cadastrado",VLOOKUP(A1422,'Cadastro-Estoque'!A:J,2,FALSE)))</f>
        <v/>
      </c>
      <c r="H1422" s="141" t="str">
        <f>IF(ISERROR(VLOOKUP(A1422,'Cadastro-Estoque'!A:J,1,FALSE)),"",VLOOKUP(A1422,'Cadastro-Estoque'!A:J,3,FALSE))</f>
        <v/>
      </c>
    </row>
    <row r="1423" spans="5:8">
      <c r="E1423" s="141" t="str">
        <f t="shared" si="22"/>
        <v/>
      </c>
      <c r="F1423" s="141" t="str">
        <f>IF(ISBLANK(A1423),"",IF(ISERROR(VLOOKUP(A1423,'Cadastro-Estoque'!A:J,1,FALSE)),"Produto não cadastrado",VLOOKUP(A1423,'Cadastro-Estoque'!A:J,4,FALSE)))</f>
        <v/>
      </c>
      <c r="G1423" s="141" t="str">
        <f>IF(ISBLANK(A1423),"",IF(ISERROR(VLOOKUP(A1423,'Cadastro-Estoque'!A:J,1,FALSE)),"Produto não cadastrado",VLOOKUP(A1423,'Cadastro-Estoque'!A:J,2,FALSE)))</f>
        <v/>
      </c>
      <c r="H1423" s="141" t="str">
        <f>IF(ISERROR(VLOOKUP(A1423,'Cadastro-Estoque'!A:J,1,FALSE)),"",VLOOKUP(A1423,'Cadastro-Estoque'!A:J,3,FALSE))</f>
        <v/>
      </c>
    </row>
    <row r="1424" spans="5:8">
      <c r="E1424" s="141" t="str">
        <f t="shared" si="22"/>
        <v/>
      </c>
      <c r="F1424" s="141" t="str">
        <f>IF(ISBLANK(A1424),"",IF(ISERROR(VLOOKUP(A1424,'Cadastro-Estoque'!A:J,1,FALSE)),"Produto não cadastrado",VLOOKUP(A1424,'Cadastro-Estoque'!A:J,4,FALSE)))</f>
        <v/>
      </c>
      <c r="G1424" s="141" t="str">
        <f>IF(ISBLANK(A1424),"",IF(ISERROR(VLOOKUP(A1424,'Cadastro-Estoque'!A:J,1,FALSE)),"Produto não cadastrado",VLOOKUP(A1424,'Cadastro-Estoque'!A:J,2,FALSE)))</f>
        <v/>
      </c>
      <c r="H1424" s="141" t="str">
        <f>IF(ISERROR(VLOOKUP(A1424,'Cadastro-Estoque'!A:J,1,FALSE)),"",VLOOKUP(A1424,'Cadastro-Estoque'!A:J,3,FALSE))</f>
        <v/>
      </c>
    </row>
    <row r="1425" spans="5:8">
      <c r="E1425" s="141" t="str">
        <f t="shared" si="22"/>
        <v/>
      </c>
      <c r="F1425" s="141" t="str">
        <f>IF(ISBLANK(A1425),"",IF(ISERROR(VLOOKUP(A1425,'Cadastro-Estoque'!A:J,1,FALSE)),"Produto não cadastrado",VLOOKUP(A1425,'Cadastro-Estoque'!A:J,4,FALSE)))</f>
        <v/>
      </c>
      <c r="G1425" s="141" t="str">
        <f>IF(ISBLANK(A1425),"",IF(ISERROR(VLOOKUP(A1425,'Cadastro-Estoque'!A:J,1,FALSE)),"Produto não cadastrado",VLOOKUP(A1425,'Cadastro-Estoque'!A:J,2,FALSE)))</f>
        <v/>
      </c>
      <c r="H1425" s="141" t="str">
        <f>IF(ISERROR(VLOOKUP(A1425,'Cadastro-Estoque'!A:J,1,FALSE)),"",VLOOKUP(A1425,'Cadastro-Estoque'!A:J,3,FALSE))</f>
        <v/>
      </c>
    </row>
    <row r="1426" spans="5:8">
      <c r="E1426" s="141" t="str">
        <f t="shared" si="22"/>
        <v/>
      </c>
      <c r="F1426" s="141" t="str">
        <f>IF(ISBLANK(A1426),"",IF(ISERROR(VLOOKUP(A1426,'Cadastro-Estoque'!A:J,1,FALSE)),"Produto não cadastrado",VLOOKUP(A1426,'Cadastro-Estoque'!A:J,4,FALSE)))</f>
        <v/>
      </c>
      <c r="G1426" s="141" t="str">
        <f>IF(ISBLANK(A1426),"",IF(ISERROR(VLOOKUP(A1426,'Cadastro-Estoque'!A:J,1,FALSE)),"Produto não cadastrado",VLOOKUP(A1426,'Cadastro-Estoque'!A:J,2,FALSE)))</f>
        <v/>
      </c>
      <c r="H1426" s="141" t="str">
        <f>IF(ISERROR(VLOOKUP(A1426,'Cadastro-Estoque'!A:J,1,FALSE)),"",VLOOKUP(A1426,'Cadastro-Estoque'!A:J,3,FALSE))</f>
        <v/>
      </c>
    </row>
    <row r="1427" spans="5:8">
      <c r="E1427" s="141" t="str">
        <f t="shared" si="22"/>
        <v/>
      </c>
      <c r="F1427" s="141" t="str">
        <f>IF(ISBLANK(A1427),"",IF(ISERROR(VLOOKUP(A1427,'Cadastro-Estoque'!A:J,1,FALSE)),"Produto não cadastrado",VLOOKUP(A1427,'Cadastro-Estoque'!A:J,4,FALSE)))</f>
        <v/>
      </c>
      <c r="G1427" s="141" t="str">
        <f>IF(ISBLANK(A1427),"",IF(ISERROR(VLOOKUP(A1427,'Cadastro-Estoque'!A:J,1,FALSE)),"Produto não cadastrado",VLOOKUP(A1427,'Cadastro-Estoque'!A:J,2,FALSE)))</f>
        <v/>
      </c>
      <c r="H1427" s="141" t="str">
        <f>IF(ISERROR(VLOOKUP(A1427,'Cadastro-Estoque'!A:J,1,FALSE)),"",VLOOKUP(A1427,'Cadastro-Estoque'!A:J,3,FALSE))</f>
        <v/>
      </c>
    </row>
    <row r="1428" spans="5:8">
      <c r="E1428" s="141" t="str">
        <f t="shared" si="22"/>
        <v/>
      </c>
      <c r="F1428" s="141" t="str">
        <f>IF(ISBLANK(A1428),"",IF(ISERROR(VLOOKUP(A1428,'Cadastro-Estoque'!A:J,1,FALSE)),"Produto não cadastrado",VLOOKUP(A1428,'Cadastro-Estoque'!A:J,4,FALSE)))</f>
        <v/>
      </c>
      <c r="G1428" s="141" t="str">
        <f>IF(ISBLANK(A1428),"",IF(ISERROR(VLOOKUP(A1428,'Cadastro-Estoque'!A:J,1,FALSE)),"Produto não cadastrado",VLOOKUP(A1428,'Cadastro-Estoque'!A:J,2,FALSE)))</f>
        <v/>
      </c>
      <c r="H1428" s="141" t="str">
        <f>IF(ISERROR(VLOOKUP(A1428,'Cadastro-Estoque'!A:J,1,FALSE)),"",VLOOKUP(A1428,'Cadastro-Estoque'!A:J,3,FALSE))</f>
        <v/>
      </c>
    </row>
    <row r="1429" spans="5:8">
      <c r="E1429" s="141" t="str">
        <f t="shared" si="22"/>
        <v/>
      </c>
      <c r="F1429" s="141" t="str">
        <f>IF(ISBLANK(A1429),"",IF(ISERROR(VLOOKUP(A1429,'Cadastro-Estoque'!A:J,1,FALSE)),"Produto não cadastrado",VLOOKUP(A1429,'Cadastro-Estoque'!A:J,4,FALSE)))</f>
        <v/>
      </c>
      <c r="G1429" s="141" t="str">
        <f>IF(ISBLANK(A1429),"",IF(ISERROR(VLOOKUP(A1429,'Cadastro-Estoque'!A:J,1,FALSE)),"Produto não cadastrado",VLOOKUP(A1429,'Cadastro-Estoque'!A:J,2,FALSE)))</f>
        <v/>
      </c>
      <c r="H1429" s="141" t="str">
        <f>IF(ISERROR(VLOOKUP(A1429,'Cadastro-Estoque'!A:J,1,FALSE)),"",VLOOKUP(A1429,'Cadastro-Estoque'!A:J,3,FALSE))</f>
        <v/>
      </c>
    </row>
    <row r="1430" spans="5:8">
      <c r="E1430" s="141" t="str">
        <f t="shared" si="22"/>
        <v/>
      </c>
      <c r="F1430" s="141" t="str">
        <f>IF(ISBLANK(A1430),"",IF(ISERROR(VLOOKUP(A1430,'Cadastro-Estoque'!A:J,1,FALSE)),"Produto não cadastrado",VLOOKUP(A1430,'Cadastro-Estoque'!A:J,4,FALSE)))</f>
        <v/>
      </c>
      <c r="G1430" s="141" t="str">
        <f>IF(ISBLANK(A1430),"",IF(ISERROR(VLOOKUP(A1430,'Cadastro-Estoque'!A:J,1,FALSE)),"Produto não cadastrado",VLOOKUP(A1430,'Cadastro-Estoque'!A:J,2,FALSE)))</f>
        <v/>
      </c>
      <c r="H1430" s="141" t="str">
        <f>IF(ISERROR(VLOOKUP(A1430,'Cadastro-Estoque'!A:J,1,FALSE)),"",VLOOKUP(A1430,'Cadastro-Estoque'!A:J,3,FALSE))</f>
        <v/>
      </c>
    </row>
    <row r="1431" spans="5:8">
      <c r="E1431" s="141" t="str">
        <f t="shared" si="22"/>
        <v/>
      </c>
      <c r="F1431" s="141" t="str">
        <f>IF(ISBLANK(A1431),"",IF(ISERROR(VLOOKUP(A1431,'Cadastro-Estoque'!A:J,1,FALSE)),"Produto não cadastrado",VLOOKUP(A1431,'Cadastro-Estoque'!A:J,4,FALSE)))</f>
        <v/>
      </c>
      <c r="G1431" s="141" t="str">
        <f>IF(ISBLANK(A1431),"",IF(ISERROR(VLOOKUP(A1431,'Cadastro-Estoque'!A:J,1,FALSE)),"Produto não cadastrado",VLOOKUP(A1431,'Cadastro-Estoque'!A:J,2,FALSE)))</f>
        <v/>
      </c>
      <c r="H1431" s="141" t="str">
        <f>IF(ISERROR(VLOOKUP(A1431,'Cadastro-Estoque'!A:J,1,FALSE)),"",VLOOKUP(A1431,'Cadastro-Estoque'!A:J,3,FALSE))</f>
        <v/>
      </c>
    </row>
    <row r="1432" spans="5:8">
      <c r="E1432" s="141" t="str">
        <f t="shared" si="22"/>
        <v/>
      </c>
      <c r="F1432" s="141" t="str">
        <f>IF(ISBLANK(A1432),"",IF(ISERROR(VLOOKUP(A1432,'Cadastro-Estoque'!A:J,1,FALSE)),"Produto não cadastrado",VLOOKUP(A1432,'Cadastro-Estoque'!A:J,4,FALSE)))</f>
        <v/>
      </c>
      <c r="G1432" s="141" t="str">
        <f>IF(ISBLANK(A1432),"",IF(ISERROR(VLOOKUP(A1432,'Cadastro-Estoque'!A:J,1,FALSE)),"Produto não cadastrado",VLOOKUP(A1432,'Cadastro-Estoque'!A:J,2,FALSE)))</f>
        <v/>
      </c>
      <c r="H1432" s="141" t="str">
        <f>IF(ISERROR(VLOOKUP(A1432,'Cadastro-Estoque'!A:J,1,FALSE)),"",VLOOKUP(A1432,'Cadastro-Estoque'!A:J,3,FALSE))</f>
        <v/>
      </c>
    </row>
    <row r="1433" spans="5:8">
      <c r="E1433" s="141" t="str">
        <f t="shared" si="22"/>
        <v/>
      </c>
      <c r="F1433" s="141" t="str">
        <f>IF(ISBLANK(A1433),"",IF(ISERROR(VLOOKUP(A1433,'Cadastro-Estoque'!A:J,1,FALSE)),"Produto não cadastrado",VLOOKUP(A1433,'Cadastro-Estoque'!A:J,4,FALSE)))</f>
        <v/>
      </c>
      <c r="G1433" s="141" t="str">
        <f>IF(ISBLANK(A1433),"",IF(ISERROR(VLOOKUP(A1433,'Cadastro-Estoque'!A:J,1,FALSE)),"Produto não cadastrado",VLOOKUP(A1433,'Cadastro-Estoque'!A:J,2,FALSE)))</f>
        <v/>
      </c>
      <c r="H1433" s="141" t="str">
        <f>IF(ISERROR(VLOOKUP(A1433,'Cadastro-Estoque'!A:J,1,FALSE)),"",VLOOKUP(A1433,'Cadastro-Estoque'!A:J,3,FALSE))</f>
        <v/>
      </c>
    </row>
    <row r="1434" spans="5:8">
      <c r="E1434" s="141" t="str">
        <f t="shared" si="22"/>
        <v/>
      </c>
      <c r="F1434" s="141" t="str">
        <f>IF(ISBLANK(A1434),"",IF(ISERROR(VLOOKUP(A1434,'Cadastro-Estoque'!A:J,1,FALSE)),"Produto não cadastrado",VLOOKUP(A1434,'Cadastro-Estoque'!A:J,4,FALSE)))</f>
        <v/>
      </c>
      <c r="G1434" s="141" t="str">
        <f>IF(ISBLANK(A1434),"",IF(ISERROR(VLOOKUP(A1434,'Cadastro-Estoque'!A:J,1,FALSE)),"Produto não cadastrado",VLOOKUP(A1434,'Cadastro-Estoque'!A:J,2,FALSE)))</f>
        <v/>
      </c>
      <c r="H1434" s="141" t="str">
        <f>IF(ISERROR(VLOOKUP(A1434,'Cadastro-Estoque'!A:J,1,FALSE)),"",VLOOKUP(A1434,'Cadastro-Estoque'!A:J,3,FALSE))</f>
        <v/>
      </c>
    </row>
    <row r="1435" spans="5:8">
      <c r="E1435" s="141" t="str">
        <f t="shared" si="22"/>
        <v/>
      </c>
      <c r="F1435" s="141" t="str">
        <f>IF(ISBLANK(A1435),"",IF(ISERROR(VLOOKUP(A1435,'Cadastro-Estoque'!A:J,1,FALSE)),"Produto não cadastrado",VLOOKUP(A1435,'Cadastro-Estoque'!A:J,4,FALSE)))</f>
        <v/>
      </c>
      <c r="G1435" s="141" t="str">
        <f>IF(ISBLANK(A1435),"",IF(ISERROR(VLOOKUP(A1435,'Cadastro-Estoque'!A:J,1,FALSE)),"Produto não cadastrado",VLOOKUP(A1435,'Cadastro-Estoque'!A:J,2,FALSE)))</f>
        <v/>
      </c>
      <c r="H1435" s="141" t="str">
        <f>IF(ISERROR(VLOOKUP(A1435,'Cadastro-Estoque'!A:J,1,FALSE)),"",VLOOKUP(A1435,'Cadastro-Estoque'!A:J,3,FALSE))</f>
        <v/>
      </c>
    </row>
    <row r="1436" spans="5:8">
      <c r="E1436" s="141" t="str">
        <f t="shared" si="22"/>
        <v/>
      </c>
      <c r="F1436" s="141" t="str">
        <f>IF(ISBLANK(A1436),"",IF(ISERROR(VLOOKUP(A1436,'Cadastro-Estoque'!A:J,1,FALSE)),"Produto não cadastrado",VLOOKUP(A1436,'Cadastro-Estoque'!A:J,4,FALSE)))</f>
        <v/>
      </c>
      <c r="G1436" s="141" t="str">
        <f>IF(ISBLANK(A1436),"",IF(ISERROR(VLOOKUP(A1436,'Cadastro-Estoque'!A:J,1,FALSE)),"Produto não cadastrado",VLOOKUP(A1436,'Cadastro-Estoque'!A:J,2,FALSE)))</f>
        <v/>
      </c>
      <c r="H1436" s="141" t="str">
        <f>IF(ISERROR(VLOOKUP(A1436,'Cadastro-Estoque'!A:J,1,FALSE)),"",VLOOKUP(A1436,'Cadastro-Estoque'!A:J,3,FALSE))</f>
        <v/>
      </c>
    </row>
    <row r="1437" spans="5:8">
      <c r="E1437" s="141" t="str">
        <f t="shared" si="22"/>
        <v/>
      </c>
      <c r="F1437" s="141" t="str">
        <f>IF(ISBLANK(A1437),"",IF(ISERROR(VLOOKUP(A1437,'Cadastro-Estoque'!A:J,1,FALSE)),"Produto não cadastrado",VLOOKUP(A1437,'Cadastro-Estoque'!A:J,4,FALSE)))</f>
        <v/>
      </c>
      <c r="G1437" s="141" t="str">
        <f>IF(ISBLANK(A1437),"",IF(ISERROR(VLOOKUP(A1437,'Cadastro-Estoque'!A:J,1,FALSE)),"Produto não cadastrado",VLOOKUP(A1437,'Cadastro-Estoque'!A:J,2,FALSE)))</f>
        <v/>
      </c>
      <c r="H1437" s="141" t="str">
        <f>IF(ISERROR(VLOOKUP(A1437,'Cadastro-Estoque'!A:J,1,FALSE)),"",VLOOKUP(A1437,'Cadastro-Estoque'!A:J,3,FALSE))</f>
        <v/>
      </c>
    </row>
    <row r="1438" spans="5:8">
      <c r="E1438" s="141" t="str">
        <f t="shared" si="22"/>
        <v/>
      </c>
      <c r="F1438" s="141" t="str">
        <f>IF(ISBLANK(A1438),"",IF(ISERROR(VLOOKUP(A1438,'Cadastro-Estoque'!A:J,1,FALSE)),"Produto não cadastrado",VLOOKUP(A1438,'Cadastro-Estoque'!A:J,4,FALSE)))</f>
        <v/>
      </c>
      <c r="G1438" s="141" t="str">
        <f>IF(ISBLANK(A1438),"",IF(ISERROR(VLOOKUP(A1438,'Cadastro-Estoque'!A:J,1,FALSE)),"Produto não cadastrado",VLOOKUP(A1438,'Cadastro-Estoque'!A:J,2,FALSE)))</f>
        <v/>
      </c>
      <c r="H1438" s="141" t="str">
        <f>IF(ISERROR(VLOOKUP(A1438,'Cadastro-Estoque'!A:J,1,FALSE)),"",VLOOKUP(A1438,'Cadastro-Estoque'!A:J,3,FALSE))</f>
        <v/>
      </c>
    </row>
    <row r="1439" spans="5:8">
      <c r="E1439" s="141" t="str">
        <f t="shared" si="22"/>
        <v/>
      </c>
      <c r="F1439" s="141" t="str">
        <f>IF(ISBLANK(A1439),"",IF(ISERROR(VLOOKUP(A1439,'Cadastro-Estoque'!A:J,1,FALSE)),"Produto não cadastrado",VLOOKUP(A1439,'Cadastro-Estoque'!A:J,4,FALSE)))</f>
        <v/>
      </c>
      <c r="G1439" s="141" t="str">
        <f>IF(ISBLANK(A1439),"",IF(ISERROR(VLOOKUP(A1439,'Cadastro-Estoque'!A:J,1,FALSE)),"Produto não cadastrado",VLOOKUP(A1439,'Cadastro-Estoque'!A:J,2,FALSE)))</f>
        <v/>
      </c>
      <c r="H1439" s="141" t="str">
        <f>IF(ISERROR(VLOOKUP(A1439,'Cadastro-Estoque'!A:J,1,FALSE)),"",VLOOKUP(A1439,'Cadastro-Estoque'!A:J,3,FALSE))</f>
        <v/>
      </c>
    </row>
    <row r="1440" spans="5:8">
      <c r="E1440" s="141" t="str">
        <f t="shared" si="22"/>
        <v/>
      </c>
      <c r="F1440" s="141" t="str">
        <f>IF(ISBLANK(A1440),"",IF(ISERROR(VLOOKUP(A1440,'Cadastro-Estoque'!A:J,1,FALSE)),"Produto não cadastrado",VLOOKUP(A1440,'Cadastro-Estoque'!A:J,4,FALSE)))</f>
        <v/>
      </c>
      <c r="G1440" s="141" t="str">
        <f>IF(ISBLANK(A1440),"",IF(ISERROR(VLOOKUP(A1440,'Cadastro-Estoque'!A:J,1,FALSE)),"Produto não cadastrado",VLOOKUP(A1440,'Cadastro-Estoque'!A:J,2,FALSE)))</f>
        <v/>
      </c>
      <c r="H1440" s="141" t="str">
        <f>IF(ISERROR(VLOOKUP(A1440,'Cadastro-Estoque'!A:J,1,FALSE)),"",VLOOKUP(A1440,'Cadastro-Estoque'!A:J,3,FALSE))</f>
        <v/>
      </c>
    </row>
    <row r="1441" spans="5:8">
      <c r="E1441" s="141" t="str">
        <f t="shared" si="22"/>
        <v/>
      </c>
      <c r="F1441" s="141" t="str">
        <f>IF(ISBLANK(A1441),"",IF(ISERROR(VLOOKUP(A1441,'Cadastro-Estoque'!A:J,1,FALSE)),"Produto não cadastrado",VLOOKUP(A1441,'Cadastro-Estoque'!A:J,4,FALSE)))</f>
        <v/>
      </c>
      <c r="G1441" s="141" t="str">
        <f>IF(ISBLANK(A1441),"",IF(ISERROR(VLOOKUP(A1441,'Cadastro-Estoque'!A:J,1,FALSE)),"Produto não cadastrado",VLOOKUP(A1441,'Cadastro-Estoque'!A:J,2,FALSE)))</f>
        <v/>
      </c>
      <c r="H1441" s="141" t="str">
        <f>IF(ISERROR(VLOOKUP(A1441,'Cadastro-Estoque'!A:J,1,FALSE)),"",VLOOKUP(A1441,'Cadastro-Estoque'!A:J,3,FALSE))</f>
        <v/>
      </c>
    </row>
    <row r="1442" spans="5:8">
      <c r="E1442" s="141" t="str">
        <f t="shared" si="22"/>
        <v/>
      </c>
      <c r="F1442" s="141" t="str">
        <f>IF(ISBLANK(A1442),"",IF(ISERROR(VLOOKUP(A1442,'Cadastro-Estoque'!A:J,1,FALSE)),"Produto não cadastrado",VLOOKUP(A1442,'Cadastro-Estoque'!A:J,4,FALSE)))</f>
        <v/>
      </c>
      <c r="G1442" s="141" t="str">
        <f>IF(ISBLANK(A1442),"",IF(ISERROR(VLOOKUP(A1442,'Cadastro-Estoque'!A:J,1,FALSE)),"Produto não cadastrado",VLOOKUP(A1442,'Cadastro-Estoque'!A:J,2,FALSE)))</f>
        <v/>
      </c>
      <c r="H1442" s="141" t="str">
        <f>IF(ISERROR(VLOOKUP(A1442,'Cadastro-Estoque'!A:J,1,FALSE)),"",VLOOKUP(A1442,'Cadastro-Estoque'!A:J,3,FALSE))</f>
        <v/>
      </c>
    </row>
    <row r="1443" spans="5:8">
      <c r="E1443" s="141" t="str">
        <f t="shared" si="22"/>
        <v/>
      </c>
      <c r="F1443" s="141" t="str">
        <f>IF(ISBLANK(A1443),"",IF(ISERROR(VLOOKUP(A1443,'Cadastro-Estoque'!A:J,1,FALSE)),"Produto não cadastrado",VLOOKUP(A1443,'Cadastro-Estoque'!A:J,4,FALSE)))</f>
        <v/>
      </c>
      <c r="G1443" s="141" t="str">
        <f>IF(ISBLANK(A1443),"",IF(ISERROR(VLOOKUP(A1443,'Cadastro-Estoque'!A:J,1,FALSE)),"Produto não cadastrado",VLOOKUP(A1443,'Cadastro-Estoque'!A:J,2,FALSE)))</f>
        <v/>
      </c>
      <c r="H1443" s="141" t="str">
        <f>IF(ISERROR(VLOOKUP(A1443,'Cadastro-Estoque'!A:J,1,FALSE)),"",VLOOKUP(A1443,'Cadastro-Estoque'!A:J,3,FALSE))</f>
        <v/>
      </c>
    </row>
    <row r="1444" spans="5:8">
      <c r="E1444" s="141" t="str">
        <f t="shared" si="22"/>
        <v/>
      </c>
      <c r="F1444" s="141" t="str">
        <f>IF(ISBLANK(A1444),"",IF(ISERROR(VLOOKUP(A1444,'Cadastro-Estoque'!A:J,1,FALSE)),"Produto não cadastrado",VLOOKUP(A1444,'Cadastro-Estoque'!A:J,4,FALSE)))</f>
        <v/>
      </c>
      <c r="G1444" s="141" t="str">
        <f>IF(ISBLANK(A1444),"",IF(ISERROR(VLOOKUP(A1444,'Cadastro-Estoque'!A:J,1,FALSE)),"Produto não cadastrado",VLOOKUP(A1444,'Cadastro-Estoque'!A:J,2,FALSE)))</f>
        <v/>
      </c>
      <c r="H1444" s="141" t="str">
        <f>IF(ISERROR(VLOOKUP(A1444,'Cadastro-Estoque'!A:J,1,FALSE)),"",VLOOKUP(A1444,'Cadastro-Estoque'!A:J,3,FALSE))</f>
        <v/>
      </c>
    </row>
    <row r="1445" spans="5:8">
      <c r="E1445" s="141" t="str">
        <f t="shared" si="22"/>
        <v/>
      </c>
      <c r="F1445" s="141" t="str">
        <f>IF(ISBLANK(A1445),"",IF(ISERROR(VLOOKUP(A1445,'Cadastro-Estoque'!A:J,1,FALSE)),"Produto não cadastrado",VLOOKUP(A1445,'Cadastro-Estoque'!A:J,4,FALSE)))</f>
        <v/>
      </c>
      <c r="G1445" s="141" t="str">
        <f>IF(ISBLANK(A1445),"",IF(ISERROR(VLOOKUP(A1445,'Cadastro-Estoque'!A:J,1,FALSE)),"Produto não cadastrado",VLOOKUP(A1445,'Cadastro-Estoque'!A:J,2,FALSE)))</f>
        <v/>
      </c>
      <c r="H1445" s="141" t="str">
        <f>IF(ISERROR(VLOOKUP(A1445,'Cadastro-Estoque'!A:J,1,FALSE)),"",VLOOKUP(A1445,'Cadastro-Estoque'!A:J,3,FALSE))</f>
        <v/>
      </c>
    </row>
    <row r="1446" spans="5:8">
      <c r="E1446" s="141" t="str">
        <f t="shared" si="22"/>
        <v/>
      </c>
      <c r="F1446" s="141" t="str">
        <f>IF(ISBLANK(A1446),"",IF(ISERROR(VLOOKUP(A1446,'Cadastro-Estoque'!A:J,1,FALSE)),"Produto não cadastrado",VLOOKUP(A1446,'Cadastro-Estoque'!A:J,4,FALSE)))</f>
        <v/>
      </c>
      <c r="G1446" s="141" t="str">
        <f>IF(ISBLANK(A1446),"",IF(ISERROR(VLOOKUP(A1446,'Cadastro-Estoque'!A:J,1,FALSE)),"Produto não cadastrado",VLOOKUP(A1446,'Cadastro-Estoque'!A:J,2,FALSE)))</f>
        <v/>
      </c>
      <c r="H1446" s="141" t="str">
        <f>IF(ISERROR(VLOOKUP(A1446,'Cadastro-Estoque'!A:J,1,FALSE)),"",VLOOKUP(A1446,'Cadastro-Estoque'!A:J,3,FALSE))</f>
        <v/>
      </c>
    </row>
    <row r="1447" spans="5:8">
      <c r="E1447" s="141" t="str">
        <f t="shared" si="22"/>
        <v/>
      </c>
      <c r="F1447" s="141" t="str">
        <f>IF(ISBLANK(A1447),"",IF(ISERROR(VLOOKUP(A1447,'Cadastro-Estoque'!A:J,1,FALSE)),"Produto não cadastrado",VLOOKUP(A1447,'Cadastro-Estoque'!A:J,4,FALSE)))</f>
        <v/>
      </c>
      <c r="G1447" s="141" t="str">
        <f>IF(ISBLANK(A1447),"",IF(ISERROR(VLOOKUP(A1447,'Cadastro-Estoque'!A:J,1,FALSE)),"Produto não cadastrado",VLOOKUP(A1447,'Cadastro-Estoque'!A:J,2,FALSE)))</f>
        <v/>
      </c>
      <c r="H1447" s="141" t="str">
        <f>IF(ISERROR(VLOOKUP(A1447,'Cadastro-Estoque'!A:J,1,FALSE)),"",VLOOKUP(A1447,'Cadastro-Estoque'!A:J,3,FALSE))</f>
        <v/>
      </c>
    </row>
    <row r="1448" spans="5:8">
      <c r="E1448" s="141" t="str">
        <f t="shared" si="22"/>
        <v/>
      </c>
      <c r="F1448" s="141" t="str">
        <f>IF(ISBLANK(A1448),"",IF(ISERROR(VLOOKUP(A1448,'Cadastro-Estoque'!A:J,1,FALSE)),"Produto não cadastrado",VLOOKUP(A1448,'Cadastro-Estoque'!A:J,4,FALSE)))</f>
        <v/>
      </c>
      <c r="G1448" s="141" t="str">
        <f>IF(ISBLANK(A1448),"",IF(ISERROR(VLOOKUP(A1448,'Cadastro-Estoque'!A:J,1,FALSE)),"Produto não cadastrado",VLOOKUP(A1448,'Cadastro-Estoque'!A:J,2,FALSE)))</f>
        <v/>
      </c>
      <c r="H1448" s="141" t="str">
        <f>IF(ISERROR(VLOOKUP(A1448,'Cadastro-Estoque'!A:J,1,FALSE)),"",VLOOKUP(A1448,'Cadastro-Estoque'!A:J,3,FALSE))</f>
        <v/>
      </c>
    </row>
    <row r="1449" spans="5:8">
      <c r="E1449" s="141" t="str">
        <f t="shared" si="22"/>
        <v/>
      </c>
      <c r="F1449" s="141" t="str">
        <f>IF(ISBLANK(A1449),"",IF(ISERROR(VLOOKUP(A1449,'Cadastro-Estoque'!A:J,1,FALSE)),"Produto não cadastrado",VLOOKUP(A1449,'Cadastro-Estoque'!A:J,4,FALSE)))</f>
        <v/>
      </c>
      <c r="G1449" s="141" t="str">
        <f>IF(ISBLANK(A1449),"",IF(ISERROR(VLOOKUP(A1449,'Cadastro-Estoque'!A:J,1,FALSE)),"Produto não cadastrado",VLOOKUP(A1449,'Cadastro-Estoque'!A:J,2,FALSE)))</f>
        <v/>
      </c>
      <c r="H1449" s="141" t="str">
        <f>IF(ISERROR(VLOOKUP(A1449,'Cadastro-Estoque'!A:J,1,FALSE)),"",VLOOKUP(A1449,'Cadastro-Estoque'!A:J,3,FALSE))</f>
        <v/>
      </c>
    </row>
    <row r="1450" spans="5:8">
      <c r="E1450" s="141" t="str">
        <f t="shared" si="22"/>
        <v/>
      </c>
      <c r="F1450" s="141" t="str">
        <f>IF(ISBLANK(A1450),"",IF(ISERROR(VLOOKUP(A1450,'Cadastro-Estoque'!A:J,1,FALSE)),"Produto não cadastrado",VLOOKUP(A1450,'Cadastro-Estoque'!A:J,4,FALSE)))</f>
        <v/>
      </c>
      <c r="G1450" s="141" t="str">
        <f>IF(ISBLANK(A1450),"",IF(ISERROR(VLOOKUP(A1450,'Cadastro-Estoque'!A:J,1,FALSE)),"Produto não cadastrado",VLOOKUP(A1450,'Cadastro-Estoque'!A:J,2,FALSE)))</f>
        <v/>
      </c>
      <c r="H1450" s="141" t="str">
        <f>IF(ISERROR(VLOOKUP(A1450,'Cadastro-Estoque'!A:J,1,FALSE)),"",VLOOKUP(A1450,'Cadastro-Estoque'!A:J,3,FALSE))</f>
        <v/>
      </c>
    </row>
    <row r="1451" spans="5:8">
      <c r="E1451" s="141" t="str">
        <f t="shared" si="22"/>
        <v/>
      </c>
      <c r="F1451" s="141" t="str">
        <f>IF(ISBLANK(A1451),"",IF(ISERROR(VLOOKUP(A1451,'Cadastro-Estoque'!A:J,1,FALSE)),"Produto não cadastrado",VLOOKUP(A1451,'Cadastro-Estoque'!A:J,4,FALSE)))</f>
        <v/>
      </c>
      <c r="G1451" s="141" t="str">
        <f>IF(ISBLANK(A1451),"",IF(ISERROR(VLOOKUP(A1451,'Cadastro-Estoque'!A:J,1,FALSE)),"Produto não cadastrado",VLOOKUP(A1451,'Cadastro-Estoque'!A:J,2,FALSE)))</f>
        <v/>
      </c>
      <c r="H1451" s="141" t="str">
        <f>IF(ISERROR(VLOOKUP(A1451,'Cadastro-Estoque'!A:J,1,FALSE)),"",VLOOKUP(A1451,'Cadastro-Estoque'!A:J,3,FALSE))</f>
        <v/>
      </c>
    </row>
    <row r="1452" spans="5:8">
      <c r="E1452" s="141" t="str">
        <f t="shared" si="22"/>
        <v/>
      </c>
      <c r="F1452" s="141" t="str">
        <f>IF(ISBLANK(A1452),"",IF(ISERROR(VLOOKUP(A1452,'Cadastro-Estoque'!A:J,1,FALSE)),"Produto não cadastrado",VLOOKUP(A1452,'Cadastro-Estoque'!A:J,4,FALSE)))</f>
        <v/>
      </c>
      <c r="G1452" s="141" t="str">
        <f>IF(ISBLANK(A1452),"",IF(ISERROR(VLOOKUP(A1452,'Cadastro-Estoque'!A:J,1,FALSE)),"Produto não cadastrado",VLOOKUP(A1452,'Cadastro-Estoque'!A:J,2,FALSE)))</f>
        <v/>
      </c>
      <c r="H1452" s="141" t="str">
        <f>IF(ISERROR(VLOOKUP(A1452,'Cadastro-Estoque'!A:J,1,FALSE)),"",VLOOKUP(A1452,'Cadastro-Estoque'!A:J,3,FALSE))</f>
        <v/>
      </c>
    </row>
    <row r="1453" spans="5:8">
      <c r="E1453" s="141" t="str">
        <f t="shared" si="22"/>
        <v/>
      </c>
      <c r="F1453" s="141" t="str">
        <f>IF(ISBLANK(A1453),"",IF(ISERROR(VLOOKUP(A1453,'Cadastro-Estoque'!A:J,1,FALSE)),"Produto não cadastrado",VLOOKUP(A1453,'Cadastro-Estoque'!A:J,4,FALSE)))</f>
        <v/>
      </c>
      <c r="G1453" s="141" t="str">
        <f>IF(ISBLANK(A1453),"",IF(ISERROR(VLOOKUP(A1453,'Cadastro-Estoque'!A:J,1,FALSE)),"Produto não cadastrado",VLOOKUP(A1453,'Cadastro-Estoque'!A:J,2,FALSE)))</f>
        <v/>
      </c>
      <c r="H1453" s="141" t="str">
        <f>IF(ISERROR(VLOOKUP(A1453,'Cadastro-Estoque'!A:J,1,FALSE)),"",VLOOKUP(A1453,'Cadastro-Estoque'!A:J,3,FALSE))</f>
        <v/>
      </c>
    </row>
    <row r="1454" spans="5:8">
      <c r="E1454" s="141" t="str">
        <f t="shared" si="22"/>
        <v/>
      </c>
      <c r="F1454" s="141" t="str">
        <f>IF(ISBLANK(A1454),"",IF(ISERROR(VLOOKUP(A1454,'Cadastro-Estoque'!A:J,1,FALSE)),"Produto não cadastrado",VLOOKUP(A1454,'Cadastro-Estoque'!A:J,4,FALSE)))</f>
        <v/>
      </c>
      <c r="G1454" s="141" t="str">
        <f>IF(ISBLANK(A1454),"",IF(ISERROR(VLOOKUP(A1454,'Cadastro-Estoque'!A:J,1,FALSE)),"Produto não cadastrado",VLOOKUP(A1454,'Cadastro-Estoque'!A:J,2,FALSE)))</f>
        <v/>
      </c>
      <c r="H1454" s="141" t="str">
        <f>IF(ISERROR(VLOOKUP(A1454,'Cadastro-Estoque'!A:J,1,FALSE)),"",VLOOKUP(A1454,'Cadastro-Estoque'!A:J,3,FALSE))</f>
        <v/>
      </c>
    </row>
    <row r="1455" spans="5:8">
      <c r="E1455" s="141" t="str">
        <f t="shared" si="22"/>
        <v/>
      </c>
      <c r="F1455" s="141" t="str">
        <f>IF(ISBLANK(A1455),"",IF(ISERROR(VLOOKUP(A1455,'Cadastro-Estoque'!A:J,1,FALSE)),"Produto não cadastrado",VLOOKUP(A1455,'Cadastro-Estoque'!A:J,4,FALSE)))</f>
        <v/>
      </c>
      <c r="G1455" s="141" t="str">
        <f>IF(ISBLANK(A1455),"",IF(ISERROR(VLOOKUP(A1455,'Cadastro-Estoque'!A:J,1,FALSE)),"Produto não cadastrado",VLOOKUP(A1455,'Cadastro-Estoque'!A:J,2,FALSE)))</f>
        <v/>
      </c>
      <c r="H1455" s="141" t="str">
        <f>IF(ISERROR(VLOOKUP(A1455,'Cadastro-Estoque'!A:J,1,FALSE)),"",VLOOKUP(A1455,'Cadastro-Estoque'!A:J,3,FALSE))</f>
        <v/>
      </c>
    </row>
    <row r="1456" spans="5:8">
      <c r="E1456" s="141" t="str">
        <f t="shared" si="22"/>
        <v/>
      </c>
      <c r="F1456" s="141" t="str">
        <f>IF(ISBLANK(A1456),"",IF(ISERROR(VLOOKUP(A1456,'Cadastro-Estoque'!A:J,1,FALSE)),"Produto não cadastrado",VLOOKUP(A1456,'Cadastro-Estoque'!A:J,4,FALSE)))</f>
        <v/>
      </c>
      <c r="G1456" s="141" t="str">
        <f>IF(ISBLANK(A1456),"",IF(ISERROR(VLOOKUP(A1456,'Cadastro-Estoque'!A:J,1,FALSE)),"Produto não cadastrado",VLOOKUP(A1456,'Cadastro-Estoque'!A:J,2,FALSE)))</f>
        <v/>
      </c>
      <c r="H1456" s="141" t="str">
        <f>IF(ISERROR(VLOOKUP(A1456,'Cadastro-Estoque'!A:J,1,FALSE)),"",VLOOKUP(A1456,'Cadastro-Estoque'!A:J,3,FALSE))</f>
        <v/>
      </c>
    </row>
    <row r="1457" spans="5:8">
      <c r="E1457" s="141" t="str">
        <f t="shared" si="22"/>
        <v/>
      </c>
      <c r="F1457" s="141" t="str">
        <f>IF(ISBLANK(A1457),"",IF(ISERROR(VLOOKUP(A1457,'Cadastro-Estoque'!A:J,1,FALSE)),"Produto não cadastrado",VLOOKUP(A1457,'Cadastro-Estoque'!A:J,4,FALSE)))</f>
        <v/>
      </c>
      <c r="G1457" s="141" t="str">
        <f>IF(ISBLANK(A1457),"",IF(ISERROR(VLOOKUP(A1457,'Cadastro-Estoque'!A:J,1,FALSE)),"Produto não cadastrado",VLOOKUP(A1457,'Cadastro-Estoque'!A:J,2,FALSE)))</f>
        <v/>
      </c>
      <c r="H1457" s="141" t="str">
        <f>IF(ISERROR(VLOOKUP(A1457,'Cadastro-Estoque'!A:J,1,FALSE)),"",VLOOKUP(A1457,'Cadastro-Estoque'!A:J,3,FALSE))</f>
        <v/>
      </c>
    </row>
    <row r="1458" spans="5:8">
      <c r="E1458" s="141" t="str">
        <f t="shared" si="22"/>
        <v/>
      </c>
      <c r="F1458" s="141" t="str">
        <f>IF(ISBLANK(A1458),"",IF(ISERROR(VLOOKUP(A1458,'Cadastro-Estoque'!A:J,1,FALSE)),"Produto não cadastrado",VLOOKUP(A1458,'Cadastro-Estoque'!A:J,4,FALSE)))</f>
        <v/>
      </c>
      <c r="G1458" s="141" t="str">
        <f>IF(ISBLANK(A1458),"",IF(ISERROR(VLOOKUP(A1458,'Cadastro-Estoque'!A:J,1,FALSE)),"Produto não cadastrado",VLOOKUP(A1458,'Cadastro-Estoque'!A:J,2,FALSE)))</f>
        <v/>
      </c>
      <c r="H1458" s="141" t="str">
        <f>IF(ISERROR(VLOOKUP(A1458,'Cadastro-Estoque'!A:J,1,FALSE)),"",VLOOKUP(A1458,'Cadastro-Estoque'!A:J,3,FALSE))</f>
        <v/>
      </c>
    </row>
    <row r="1459" spans="5:8">
      <c r="E1459" s="141" t="str">
        <f t="shared" si="22"/>
        <v/>
      </c>
      <c r="F1459" s="141" t="str">
        <f>IF(ISBLANK(A1459),"",IF(ISERROR(VLOOKUP(A1459,'Cadastro-Estoque'!A:J,1,FALSE)),"Produto não cadastrado",VLOOKUP(A1459,'Cadastro-Estoque'!A:J,4,FALSE)))</f>
        <v/>
      </c>
      <c r="G1459" s="141" t="str">
        <f>IF(ISBLANK(A1459),"",IF(ISERROR(VLOOKUP(A1459,'Cadastro-Estoque'!A:J,1,FALSE)),"Produto não cadastrado",VLOOKUP(A1459,'Cadastro-Estoque'!A:J,2,FALSE)))</f>
        <v/>
      </c>
      <c r="H1459" s="141" t="str">
        <f>IF(ISERROR(VLOOKUP(A1459,'Cadastro-Estoque'!A:J,1,FALSE)),"",VLOOKUP(A1459,'Cadastro-Estoque'!A:J,3,FALSE))</f>
        <v/>
      </c>
    </row>
    <row r="1460" spans="5:8">
      <c r="E1460" s="141" t="str">
        <f t="shared" si="22"/>
        <v/>
      </c>
      <c r="F1460" s="141" t="str">
        <f>IF(ISBLANK(A1460),"",IF(ISERROR(VLOOKUP(A1460,'Cadastro-Estoque'!A:J,1,FALSE)),"Produto não cadastrado",VLOOKUP(A1460,'Cadastro-Estoque'!A:J,4,FALSE)))</f>
        <v/>
      </c>
      <c r="G1460" s="141" t="str">
        <f>IF(ISBLANK(A1460),"",IF(ISERROR(VLOOKUP(A1460,'Cadastro-Estoque'!A:J,1,FALSE)),"Produto não cadastrado",VLOOKUP(A1460,'Cadastro-Estoque'!A:J,2,FALSE)))</f>
        <v/>
      </c>
      <c r="H1460" s="141" t="str">
        <f>IF(ISERROR(VLOOKUP(A1460,'Cadastro-Estoque'!A:J,1,FALSE)),"",VLOOKUP(A1460,'Cadastro-Estoque'!A:J,3,FALSE))</f>
        <v/>
      </c>
    </row>
    <row r="1461" spans="5:8">
      <c r="E1461" s="141" t="str">
        <f t="shared" si="22"/>
        <v/>
      </c>
      <c r="F1461" s="141" t="str">
        <f>IF(ISBLANK(A1461),"",IF(ISERROR(VLOOKUP(A1461,'Cadastro-Estoque'!A:J,1,FALSE)),"Produto não cadastrado",VLOOKUP(A1461,'Cadastro-Estoque'!A:J,4,FALSE)))</f>
        <v/>
      </c>
      <c r="G1461" s="141" t="str">
        <f>IF(ISBLANK(A1461),"",IF(ISERROR(VLOOKUP(A1461,'Cadastro-Estoque'!A:J,1,FALSE)),"Produto não cadastrado",VLOOKUP(A1461,'Cadastro-Estoque'!A:J,2,FALSE)))</f>
        <v/>
      </c>
      <c r="H1461" s="141" t="str">
        <f>IF(ISERROR(VLOOKUP(A1461,'Cadastro-Estoque'!A:J,1,FALSE)),"",VLOOKUP(A1461,'Cadastro-Estoque'!A:J,3,FALSE))</f>
        <v/>
      </c>
    </row>
    <row r="1462" spans="5:8">
      <c r="E1462" s="141" t="str">
        <f t="shared" si="22"/>
        <v/>
      </c>
      <c r="F1462" s="141" t="str">
        <f>IF(ISBLANK(A1462),"",IF(ISERROR(VLOOKUP(A1462,'Cadastro-Estoque'!A:J,1,FALSE)),"Produto não cadastrado",VLOOKUP(A1462,'Cadastro-Estoque'!A:J,4,FALSE)))</f>
        <v/>
      </c>
      <c r="G1462" s="141" t="str">
        <f>IF(ISBLANK(A1462),"",IF(ISERROR(VLOOKUP(A1462,'Cadastro-Estoque'!A:J,1,FALSE)),"Produto não cadastrado",VLOOKUP(A1462,'Cadastro-Estoque'!A:J,2,FALSE)))</f>
        <v/>
      </c>
      <c r="H1462" s="141" t="str">
        <f>IF(ISERROR(VLOOKUP(A1462,'Cadastro-Estoque'!A:J,1,FALSE)),"",VLOOKUP(A1462,'Cadastro-Estoque'!A:J,3,FALSE))</f>
        <v/>
      </c>
    </row>
    <row r="1463" spans="5:8">
      <c r="E1463" s="141" t="str">
        <f t="shared" si="22"/>
        <v/>
      </c>
      <c r="F1463" s="141" t="str">
        <f>IF(ISBLANK(A1463),"",IF(ISERROR(VLOOKUP(A1463,'Cadastro-Estoque'!A:J,1,FALSE)),"Produto não cadastrado",VLOOKUP(A1463,'Cadastro-Estoque'!A:J,4,FALSE)))</f>
        <v/>
      </c>
      <c r="G1463" s="141" t="str">
        <f>IF(ISBLANK(A1463),"",IF(ISERROR(VLOOKUP(A1463,'Cadastro-Estoque'!A:J,1,FALSE)),"Produto não cadastrado",VLOOKUP(A1463,'Cadastro-Estoque'!A:J,2,FALSE)))</f>
        <v/>
      </c>
      <c r="H1463" s="141" t="str">
        <f>IF(ISERROR(VLOOKUP(A1463,'Cadastro-Estoque'!A:J,1,FALSE)),"",VLOOKUP(A1463,'Cadastro-Estoque'!A:J,3,FALSE))</f>
        <v/>
      </c>
    </row>
    <row r="1464" spans="5:8">
      <c r="E1464" s="141" t="str">
        <f t="shared" si="22"/>
        <v/>
      </c>
      <c r="F1464" s="141" t="str">
        <f>IF(ISBLANK(A1464),"",IF(ISERROR(VLOOKUP(A1464,'Cadastro-Estoque'!A:J,1,FALSE)),"Produto não cadastrado",VLOOKUP(A1464,'Cadastro-Estoque'!A:J,4,FALSE)))</f>
        <v/>
      </c>
      <c r="G1464" s="141" t="str">
        <f>IF(ISBLANK(A1464),"",IF(ISERROR(VLOOKUP(A1464,'Cadastro-Estoque'!A:J,1,FALSE)),"Produto não cadastrado",VLOOKUP(A1464,'Cadastro-Estoque'!A:J,2,FALSE)))</f>
        <v/>
      </c>
      <c r="H1464" s="141" t="str">
        <f>IF(ISERROR(VLOOKUP(A1464,'Cadastro-Estoque'!A:J,1,FALSE)),"",VLOOKUP(A1464,'Cadastro-Estoque'!A:J,3,FALSE))</f>
        <v/>
      </c>
    </row>
    <row r="1465" spans="5:8">
      <c r="E1465" s="141" t="str">
        <f t="shared" si="22"/>
        <v/>
      </c>
      <c r="F1465" s="141" t="str">
        <f>IF(ISBLANK(A1465),"",IF(ISERROR(VLOOKUP(A1465,'Cadastro-Estoque'!A:J,1,FALSE)),"Produto não cadastrado",VLOOKUP(A1465,'Cadastro-Estoque'!A:J,4,FALSE)))</f>
        <v/>
      </c>
      <c r="G1465" s="141" t="str">
        <f>IF(ISBLANK(A1465),"",IF(ISERROR(VLOOKUP(A1465,'Cadastro-Estoque'!A:J,1,FALSE)),"Produto não cadastrado",VLOOKUP(A1465,'Cadastro-Estoque'!A:J,2,FALSE)))</f>
        <v/>
      </c>
      <c r="H1465" s="141" t="str">
        <f>IF(ISERROR(VLOOKUP(A1465,'Cadastro-Estoque'!A:J,1,FALSE)),"",VLOOKUP(A1465,'Cadastro-Estoque'!A:J,3,FALSE))</f>
        <v/>
      </c>
    </row>
    <row r="1466" spans="5:8">
      <c r="E1466" s="141" t="str">
        <f t="shared" si="22"/>
        <v/>
      </c>
      <c r="F1466" s="141" t="str">
        <f>IF(ISBLANK(A1466),"",IF(ISERROR(VLOOKUP(A1466,'Cadastro-Estoque'!A:J,1,FALSE)),"Produto não cadastrado",VLOOKUP(A1466,'Cadastro-Estoque'!A:J,4,FALSE)))</f>
        <v/>
      </c>
      <c r="G1466" s="141" t="str">
        <f>IF(ISBLANK(A1466),"",IF(ISERROR(VLOOKUP(A1466,'Cadastro-Estoque'!A:J,1,FALSE)),"Produto não cadastrado",VLOOKUP(A1466,'Cadastro-Estoque'!A:J,2,FALSE)))</f>
        <v/>
      </c>
      <c r="H1466" s="141" t="str">
        <f>IF(ISERROR(VLOOKUP(A1466,'Cadastro-Estoque'!A:J,1,FALSE)),"",VLOOKUP(A1466,'Cadastro-Estoque'!A:J,3,FALSE))</f>
        <v/>
      </c>
    </row>
    <row r="1467" spans="5:8">
      <c r="E1467" s="141" t="str">
        <f t="shared" si="22"/>
        <v/>
      </c>
      <c r="F1467" s="141" t="str">
        <f>IF(ISBLANK(A1467),"",IF(ISERROR(VLOOKUP(A1467,'Cadastro-Estoque'!A:J,1,FALSE)),"Produto não cadastrado",VLOOKUP(A1467,'Cadastro-Estoque'!A:J,4,FALSE)))</f>
        <v/>
      </c>
      <c r="G1467" s="141" t="str">
        <f>IF(ISBLANK(A1467),"",IF(ISERROR(VLOOKUP(A1467,'Cadastro-Estoque'!A:J,1,FALSE)),"Produto não cadastrado",VLOOKUP(A1467,'Cadastro-Estoque'!A:J,2,FALSE)))</f>
        <v/>
      </c>
      <c r="H1467" s="141" t="str">
        <f>IF(ISERROR(VLOOKUP(A1467,'Cadastro-Estoque'!A:J,1,FALSE)),"",VLOOKUP(A1467,'Cadastro-Estoque'!A:J,3,FALSE))</f>
        <v/>
      </c>
    </row>
    <row r="1468" spans="5:8">
      <c r="E1468" s="141" t="str">
        <f t="shared" si="22"/>
        <v/>
      </c>
      <c r="F1468" s="141" t="str">
        <f>IF(ISBLANK(A1468),"",IF(ISERROR(VLOOKUP(A1468,'Cadastro-Estoque'!A:J,1,FALSE)),"Produto não cadastrado",VLOOKUP(A1468,'Cadastro-Estoque'!A:J,4,FALSE)))</f>
        <v/>
      </c>
      <c r="G1468" s="141" t="str">
        <f>IF(ISBLANK(A1468),"",IF(ISERROR(VLOOKUP(A1468,'Cadastro-Estoque'!A:J,1,FALSE)),"Produto não cadastrado",VLOOKUP(A1468,'Cadastro-Estoque'!A:J,2,FALSE)))</f>
        <v/>
      </c>
      <c r="H1468" s="141" t="str">
        <f>IF(ISERROR(VLOOKUP(A1468,'Cadastro-Estoque'!A:J,1,FALSE)),"",VLOOKUP(A1468,'Cadastro-Estoque'!A:J,3,FALSE))</f>
        <v/>
      </c>
    </row>
    <row r="1469" spans="5:8">
      <c r="E1469" s="141" t="str">
        <f t="shared" si="22"/>
        <v/>
      </c>
      <c r="F1469" s="141" t="str">
        <f>IF(ISBLANK(A1469),"",IF(ISERROR(VLOOKUP(A1469,'Cadastro-Estoque'!A:J,1,FALSE)),"Produto não cadastrado",VLOOKUP(A1469,'Cadastro-Estoque'!A:J,4,FALSE)))</f>
        <v/>
      </c>
      <c r="G1469" s="141" t="str">
        <f>IF(ISBLANK(A1469),"",IF(ISERROR(VLOOKUP(A1469,'Cadastro-Estoque'!A:J,1,FALSE)),"Produto não cadastrado",VLOOKUP(A1469,'Cadastro-Estoque'!A:J,2,FALSE)))</f>
        <v/>
      </c>
      <c r="H1469" s="141" t="str">
        <f>IF(ISERROR(VLOOKUP(A1469,'Cadastro-Estoque'!A:J,1,FALSE)),"",VLOOKUP(A1469,'Cadastro-Estoque'!A:J,3,FALSE))</f>
        <v/>
      </c>
    </row>
    <row r="1470" spans="5:8">
      <c r="E1470" s="141" t="str">
        <f t="shared" si="22"/>
        <v/>
      </c>
      <c r="F1470" s="141" t="str">
        <f>IF(ISBLANK(A1470),"",IF(ISERROR(VLOOKUP(A1470,'Cadastro-Estoque'!A:J,1,FALSE)),"Produto não cadastrado",VLOOKUP(A1470,'Cadastro-Estoque'!A:J,4,FALSE)))</f>
        <v/>
      </c>
      <c r="G1470" s="141" t="str">
        <f>IF(ISBLANK(A1470),"",IF(ISERROR(VLOOKUP(A1470,'Cadastro-Estoque'!A:J,1,FALSE)),"Produto não cadastrado",VLOOKUP(A1470,'Cadastro-Estoque'!A:J,2,FALSE)))</f>
        <v/>
      </c>
      <c r="H1470" s="141" t="str">
        <f>IF(ISERROR(VLOOKUP(A1470,'Cadastro-Estoque'!A:J,1,FALSE)),"",VLOOKUP(A1470,'Cadastro-Estoque'!A:J,3,FALSE))</f>
        <v/>
      </c>
    </row>
    <row r="1471" spans="5:8">
      <c r="E1471" s="141" t="str">
        <f t="shared" si="22"/>
        <v/>
      </c>
      <c r="F1471" s="141" t="str">
        <f>IF(ISBLANK(A1471),"",IF(ISERROR(VLOOKUP(A1471,'Cadastro-Estoque'!A:J,1,FALSE)),"Produto não cadastrado",VLOOKUP(A1471,'Cadastro-Estoque'!A:J,4,FALSE)))</f>
        <v/>
      </c>
      <c r="G1471" s="141" t="str">
        <f>IF(ISBLANK(A1471),"",IF(ISERROR(VLOOKUP(A1471,'Cadastro-Estoque'!A:J,1,FALSE)),"Produto não cadastrado",VLOOKUP(A1471,'Cadastro-Estoque'!A:J,2,FALSE)))</f>
        <v/>
      </c>
      <c r="H1471" s="141" t="str">
        <f>IF(ISERROR(VLOOKUP(A1471,'Cadastro-Estoque'!A:J,1,FALSE)),"",VLOOKUP(A1471,'Cadastro-Estoque'!A:J,3,FALSE))</f>
        <v/>
      </c>
    </row>
    <row r="1472" spans="5:8">
      <c r="E1472" s="141" t="str">
        <f t="shared" si="22"/>
        <v/>
      </c>
      <c r="F1472" s="141" t="str">
        <f>IF(ISBLANK(A1472),"",IF(ISERROR(VLOOKUP(A1472,'Cadastro-Estoque'!A:J,1,FALSE)),"Produto não cadastrado",VLOOKUP(A1472,'Cadastro-Estoque'!A:J,4,FALSE)))</f>
        <v/>
      </c>
      <c r="G1472" s="141" t="str">
        <f>IF(ISBLANK(A1472),"",IF(ISERROR(VLOOKUP(A1472,'Cadastro-Estoque'!A:J,1,FALSE)),"Produto não cadastrado",VLOOKUP(A1472,'Cadastro-Estoque'!A:J,2,FALSE)))</f>
        <v/>
      </c>
      <c r="H1472" s="141" t="str">
        <f>IF(ISERROR(VLOOKUP(A1472,'Cadastro-Estoque'!A:J,1,FALSE)),"",VLOOKUP(A1472,'Cadastro-Estoque'!A:J,3,FALSE))</f>
        <v/>
      </c>
    </row>
    <row r="1473" spans="5:8">
      <c r="E1473" s="141" t="str">
        <f t="shared" si="22"/>
        <v/>
      </c>
      <c r="F1473" s="141" t="str">
        <f>IF(ISBLANK(A1473),"",IF(ISERROR(VLOOKUP(A1473,'Cadastro-Estoque'!A:J,1,FALSE)),"Produto não cadastrado",VLOOKUP(A1473,'Cadastro-Estoque'!A:J,4,FALSE)))</f>
        <v/>
      </c>
      <c r="G1473" s="141" t="str">
        <f>IF(ISBLANK(A1473),"",IF(ISERROR(VLOOKUP(A1473,'Cadastro-Estoque'!A:J,1,FALSE)),"Produto não cadastrado",VLOOKUP(A1473,'Cadastro-Estoque'!A:J,2,FALSE)))</f>
        <v/>
      </c>
      <c r="H1473" s="141" t="str">
        <f>IF(ISERROR(VLOOKUP(A1473,'Cadastro-Estoque'!A:J,1,FALSE)),"",VLOOKUP(A1473,'Cadastro-Estoque'!A:J,3,FALSE))</f>
        <v/>
      </c>
    </row>
    <row r="1474" spans="5:8">
      <c r="E1474" s="141" t="str">
        <f t="shared" si="22"/>
        <v/>
      </c>
      <c r="F1474" s="141" t="str">
        <f>IF(ISBLANK(A1474),"",IF(ISERROR(VLOOKUP(A1474,'Cadastro-Estoque'!A:J,1,FALSE)),"Produto não cadastrado",VLOOKUP(A1474,'Cadastro-Estoque'!A:J,4,FALSE)))</f>
        <v/>
      </c>
      <c r="G1474" s="141" t="str">
        <f>IF(ISBLANK(A1474),"",IF(ISERROR(VLOOKUP(A1474,'Cadastro-Estoque'!A:J,1,FALSE)),"Produto não cadastrado",VLOOKUP(A1474,'Cadastro-Estoque'!A:J,2,FALSE)))</f>
        <v/>
      </c>
      <c r="H1474" s="141" t="str">
        <f>IF(ISERROR(VLOOKUP(A1474,'Cadastro-Estoque'!A:J,1,FALSE)),"",VLOOKUP(A1474,'Cadastro-Estoque'!A:J,3,FALSE))</f>
        <v/>
      </c>
    </row>
    <row r="1475" spans="5:8">
      <c r="E1475" s="141" t="str">
        <f t="shared" si="22"/>
        <v/>
      </c>
      <c r="F1475" s="141" t="str">
        <f>IF(ISBLANK(A1475),"",IF(ISERROR(VLOOKUP(A1475,'Cadastro-Estoque'!A:J,1,FALSE)),"Produto não cadastrado",VLOOKUP(A1475,'Cadastro-Estoque'!A:J,4,FALSE)))</f>
        <v/>
      </c>
      <c r="G1475" s="141" t="str">
        <f>IF(ISBLANK(A1475),"",IF(ISERROR(VLOOKUP(A1475,'Cadastro-Estoque'!A:J,1,FALSE)),"Produto não cadastrado",VLOOKUP(A1475,'Cadastro-Estoque'!A:J,2,FALSE)))</f>
        <v/>
      </c>
      <c r="H1475" s="141" t="str">
        <f>IF(ISERROR(VLOOKUP(A1475,'Cadastro-Estoque'!A:J,1,FALSE)),"",VLOOKUP(A1475,'Cadastro-Estoque'!A:J,3,FALSE))</f>
        <v/>
      </c>
    </row>
    <row r="1476" spans="5:8">
      <c r="E1476" s="141" t="str">
        <f t="shared" ref="E1476:E1539" si="23">IF(ISBLANK(A1476),"",C1476*D1476)</f>
        <v/>
      </c>
      <c r="F1476" s="141" t="str">
        <f>IF(ISBLANK(A1476),"",IF(ISERROR(VLOOKUP(A1476,'Cadastro-Estoque'!A:J,1,FALSE)),"Produto não cadastrado",VLOOKUP(A1476,'Cadastro-Estoque'!A:J,4,FALSE)))</f>
        <v/>
      </c>
      <c r="G1476" s="141" t="str">
        <f>IF(ISBLANK(A1476),"",IF(ISERROR(VLOOKUP(A1476,'Cadastro-Estoque'!A:J,1,FALSE)),"Produto não cadastrado",VLOOKUP(A1476,'Cadastro-Estoque'!A:J,2,FALSE)))</f>
        <v/>
      </c>
      <c r="H1476" s="141" t="str">
        <f>IF(ISERROR(VLOOKUP(A1476,'Cadastro-Estoque'!A:J,1,FALSE)),"",VLOOKUP(A1476,'Cadastro-Estoque'!A:J,3,FALSE))</f>
        <v/>
      </c>
    </row>
    <row r="1477" spans="5:8">
      <c r="E1477" s="141" t="str">
        <f t="shared" si="23"/>
        <v/>
      </c>
      <c r="F1477" s="141" t="str">
        <f>IF(ISBLANK(A1477),"",IF(ISERROR(VLOOKUP(A1477,'Cadastro-Estoque'!A:J,1,FALSE)),"Produto não cadastrado",VLOOKUP(A1477,'Cadastro-Estoque'!A:J,4,FALSE)))</f>
        <v/>
      </c>
      <c r="G1477" s="141" t="str">
        <f>IF(ISBLANK(A1477),"",IF(ISERROR(VLOOKUP(A1477,'Cadastro-Estoque'!A:J,1,FALSE)),"Produto não cadastrado",VLOOKUP(A1477,'Cadastro-Estoque'!A:J,2,FALSE)))</f>
        <v/>
      </c>
      <c r="H1477" s="141" t="str">
        <f>IF(ISERROR(VLOOKUP(A1477,'Cadastro-Estoque'!A:J,1,FALSE)),"",VLOOKUP(A1477,'Cadastro-Estoque'!A:J,3,FALSE))</f>
        <v/>
      </c>
    </row>
    <row r="1478" spans="5:8">
      <c r="E1478" s="141" t="str">
        <f t="shared" si="23"/>
        <v/>
      </c>
      <c r="F1478" s="141" t="str">
        <f>IF(ISBLANK(A1478),"",IF(ISERROR(VLOOKUP(A1478,'Cadastro-Estoque'!A:J,1,FALSE)),"Produto não cadastrado",VLOOKUP(A1478,'Cadastro-Estoque'!A:J,4,FALSE)))</f>
        <v/>
      </c>
      <c r="G1478" s="141" t="str">
        <f>IF(ISBLANK(A1478),"",IF(ISERROR(VLOOKUP(A1478,'Cadastro-Estoque'!A:J,1,FALSE)),"Produto não cadastrado",VLOOKUP(A1478,'Cadastro-Estoque'!A:J,2,FALSE)))</f>
        <v/>
      </c>
      <c r="H1478" s="141" t="str">
        <f>IF(ISERROR(VLOOKUP(A1478,'Cadastro-Estoque'!A:J,1,FALSE)),"",VLOOKUP(A1478,'Cadastro-Estoque'!A:J,3,FALSE))</f>
        <v/>
      </c>
    </row>
    <row r="1479" spans="5:8">
      <c r="E1479" s="141" t="str">
        <f t="shared" si="23"/>
        <v/>
      </c>
      <c r="F1479" s="141" t="str">
        <f>IF(ISBLANK(A1479),"",IF(ISERROR(VLOOKUP(A1479,'Cadastro-Estoque'!A:J,1,FALSE)),"Produto não cadastrado",VLOOKUP(A1479,'Cadastro-Estoque'!A:J,4,FALSE)))</f>
        <v/>
      </c>
      <c r="G1479" s="141" t="str">
        <f>IF(ISBLANK(A1479),"",IF(ISERROR(VLOOKUP(A1479,'Cadastro-Estoque'!A:J,1,FALSE)),"Produto não cadastrado",VLOOKUP(A1479,'Cadastro-Estoque'!A:J,2,FALSE)))</f>
        <v/>
      </c>
      <c r="H1479" s="141" t="str">
        <f>IF(ISERROR(VLOOKUP(A1479,'Cadastro-Estoque'!A:J,1,FALSE)),"",VLOOKUP(A1479,'Cadastro-Estoque'!A:J,3,FALSE))</f>
        <v/>
      </c>
    </row>
    <row r="1480" spans="5:8">
      <c r="E1480" s="141" t="str">
        <f t="shared" si="23"/>
        <v/>
      </c>
      <c r="F1480" s="141" t="str">
        <f>IF(ISBLANK(A1480),"",IF(ISERROR(VLOOKUP(A1480,'Cadastro-Estoque'!A:J,1,FALSE)),"Produto não cadastrado",VLOOKUP(A1480,'Cadastro-Estoque'!A:J,4,FALSE)))</f>
        <v/>
      </c>
      <c r="G1480" s="141" t="str">
        <f>IF(ISBLANK(A1480),"",IF(ISERROR(VLOOKUP(A1480,'Cadastro-Estoque'!A:J,1,FALSE)),"Produto não cadastrado",VLOOKUP(A1480,'Cadastro-Estoque'!A:J,2,FALSE)))</f>
        <v/>
      </c>
      <c r="H1480" s="141" t="str">
        <f>IF(ISERROR(VLOOKUP(A1480,'Cadastro-Estoque'!A:J,1,FALSE)),"",VLOOKUP(A1480,'Cadastro-Estoque'!A:J,3,FALSE))</f>
        <v/>
      </c>
    </row>
    <row r="1481" spans="5:8">
      <c r="E1481" s="141" t="str">
        <f t="shared" si="23"/>
        <v/>
      </c>
      <c r="F1481" s="141" t="str">
        <f>IF(ISBLANK(A1481),"",IF(ISERROR(VLOOKUP(A1481,'Cadastro-Estoque'!A:J,1,FALSE)),"Produto não cadastrado",VLOOKUP(A1481,'Cadastro-Estoque'!A:J,4,FALSE)))</f>
        <v/>
      </c>
      <c r="G1481" s="141" t="str">
        <f>IF(ISBLANK(A1481),"",IF(ISERROR(VLOOKUP(A1481,'Cadastro-Estoque'!A:J,1,FALSE)),"Produto não cadastrado",VLOOKUP(A1481,'Cadastro-Estoque'!A:J,2,FALSE)))</f>
        <v/>
      </c>
      <c r="H1481" s="141" t="str">
        <f>IF(ISERROR(VLOOKUP(A1481,'Cadastro-Estoque'!A:J,1,FALSE)),"",VLOOKUP(A1481,'Cadastro-Estoque'!A:J,3,FALSE))</f>
        <v/>
      </c>
    </row>
    <row r="1482" spans="5:8">
      <c r="E1482" s="141" t="str">
        <f t="shared" si="23"/>
        <v/>
      </c>
      <c r="F1482" s="141" t="str">
        <f>IF(ISBLANK(A1482),"",IF(ISERROR(VLOOKUP(A1482,'Cadastro-Estoque'!A:J,1,FALSE)),"Produto não cadastrado",VLOOKUP(A1482,'Cadastro-Estoque'!A:J,4,FALSE)))</f>
        <v/>
      </c>
      <c r="G1482" s="141" t="str">
        <f>IF(ISBLANK(A1482),"",IF(ISERROR(VLOOKUP(A1482,'Cadastro-Estoque'!A:J,1,FALSE)),"Produto não cadastrado",VLOOKUP(A1482,'Cadastro-Estoque'!A:J,2,FALSE)))</f>
        <v/>
      </c>
      <c r="H1482" s="141" t="str">
        <f>IF(ISERROR(VLOOKUP(A1482,'Cadastro-Estoque'!A:J,1,FALSE)),"",VLOOKUP(A1482,'Cadastro-Estoque'!A:J,3,FALSE))</f>
        <v/>
      </c>
    </row>
    <row r="1483" spans="5:8">
      <c r="E1483" s="141" t="str">
        <f t="shared" si="23"/>
        <v/>
      </c>
      <c r="F1483" s="141" t="str">
        <f>IF(ISBLANK(A1483),"",IF(ISERROR(VLOOKUP(A1483,'Cadastro-Estoque'!A:J,1,FALSE)),"Produto não cadastrado",VLOOKUP(A1483,'Cadastro-Estoque'!A:J,4,FALSE)))</f>
        <v/>
      </c>
      <c r="G1483" s="141" t="str">
        <f>IF(ISBLANK(A1483),"",IF(ISERROR(VLOOKUP(A1483,'Cadastro-Estoque'!A:J,1,FALSE)),"Produto não cadastrado",VLOOKUP(A1483,'Cadastro-Estoque'!A:J,2,FALSE)))</f>
        <v/>
      </c>
      <c r="H1483" s="141" t="str">
        <f>IF(ISERROR(VLOOKUP(A1483,'Cadastro-Estoque'!A:J,1,FALSE)),"",VLOOKUP(A1483,'Cadastro-Estoque'!A:J,3,FALSE))</f>
        <v/>
      </c>
    </row>
    <row r="1484" spans="5:8">
      <c r="E1484" s="141" t="str">
        <f t="shared" si="23"/>
        <v/>
      </c>
      <c r="F1484" s="141" t="str">
        <f>IF(ISBLANK(A1484),"",IF(ISERROR(VLOOKUP(A1484,'Cadastro-Estoque'!A:J,1,FALSE)),"Produto não cadastrado",VLOOKUP(A1484,'Cadastro-Estoque'!A:J,4,FALSE)))</f>
        <v/>
      </c>
      <c r="G1484" s="141" t="str">
        <f>IF(ISBLANK(A1484),"",IF(ISERROR(VLOOKUP(A1484,'Cadastro-Estoque'!A:J,1,FALSE)),"Produto não cadastrado",VLOOKUP(A1484,'Cadastro-Estoque'!A:J,2,FALSE)))</f>
        <v/>
      </c>
      <c r="H1484" s="141" t="str">
        <f>IF(ISERROR(VLOOKUP(A1484,'Cadastro-Estoque'!A:J,1,FALSE)),"",VLOOKUP(A1484,'Cadastro-Estoque'!A:J,3,FALSE))</f>
        <v/>
      </c>
    </row>
    <row r="1485" spans="5:8">
      <c r="E1485" s="141" t="str">
        <f t="shared" si="23"/>
        <v/>
      </c>
      <c r="F1485" s="141" t="str">
        <f>IF(ISBLANK(A1485),"",IF(ISERROR(VLOOKUP(A1485,'Cadastro-Estoque'!A:J,1,FALSE)),"Produto não cadastrado",VLOOKUP(A1485,'Cadastro-Estoque'!A:J,4,FALSE)))</f>
        <v/>
      </c>
      <c r="G1485" s="141" t="str">
        <f>IF(ISBLANK(A1485),"",IF(ISERROR(VLOOKUP(A1485,'Cadastro-Estoque'!A:J,1,FALSE)),"Produto não cadastrado",VLOOKUP(A1485,'Cadastro-Estoque'!A:J,2,FALSE)))</f>
        <v/>
      </c>
      <c r="H1485" s="141" t="str">
        <f>IF(ISERROR(VLOOKUP(A1485,'Cadastro-Estoque'!A:J,1,FALSE)),"",VLOOKUP(A1485,'Cadastro-Estoque'!A:J,3,FALSE))</f>
        <v/>
      </c>
    </row>
    <row r="1486" spans="5:8">
      <c r="E1486" s="141" t="str">
        <f t="shared" si="23"/>
        <v/>
      </c>
      <c r="F1486" s="141" t="str">
        <f>IF(ISBLANK(A1486),"",IF(ISERROR(VLOOKUP(A1486,'Cadastro-Estoque'!A:J,1,FALSE)),"Produto não cadastrado",VLOOKUP(A1486,'Cadastro-Estoque'!A:J,4,FALSE)))</f>
        <v/>
      </c>
      <c r="G1486" s="141" t="str">
        <f>IF(ISBLANK(A1486),"",IF(ISERROR(VLOOKUP(A1486,'Cadastro-Estoque'!A:J,1,FALSE)),"Produto não cadastrado",VLOOKUP(A1486,'Cadastro-Estoque'!A:J,2,FALSE)))</f>
        <v/>
      </c>
      <c r="H1486" s="141" t="str">
        <f>IF(ISERROR(VLOOKUP(A1486,'Cadastro-Estoque'!A:J,1,FALSE)),"",VLOOKUP(A1486,'Cadastro-Estoque'!A:J,3,FALSE))</f>
        <v/>
      </c>
    </row>
    <row r="1487" spans="5:8">
      <c r="E1487" s="141" t="str">
        <f t="shared" si="23"/>
        <v/>
      </c>
      <c r="F1487" s="141" t="str">
        <f>IF(ISBLANK(A1487),"",IF(ISERROR(VLOOKUP(A1487,'Cadastro-Estoque'!A:J,1,FALSE)),"Produto não cadastrado",VLOOKUP(A1487,'Cadastro-Estoque'!A:J,4,FALSE)))</f>
        <v/>
      </c>
      <c r="G1487" s="141" t="str">
        <f>IF(ISBLANK(A1487),"",IF(ISERROR(VLOOKUP(A1487,'Cadastro-Estoque'!A:J,1,FALSE)),"Produto não cadastrado",VLOOKUP(A1487,'Cadastro-Estoque'!A:J,2,FALSE)))</f>
        <v/>
      </c>
      <c r="H1487" s="141" t="str">
        <f>IF(ISERROR(VLOOKUP(A1487,'Cadastro-Estoque'!A:J,1,FALSE)),"",VLOOKUP(A1487,'Cadastro-Estoque'!A:J,3,FALSE))</f>
        <v/>
      </c>
    </row>
    <row r="1488" spans="5:8">
      <c r="E1488" s="141" t="str">
        <f t="shared" si="23"/>
        <v/>
      </c>
      <c r="F1488" s="141" t="str">
        <f>IF(ISBLANK(A1488),"",IF(ISERROR(VLOOKUP(A1488,'Cadastro-Estoque'!A:J,1,FALSE)),"Produto não cadastrado",VLOOKUP(A1488,'Cadastro-Estoque'!A:J,4,FALSE)))</f>
        <v/>
      </c>
      <c r="G1488" s="141" t="str">
        <f>IF(ISBLANK(A1488),"",IF(ISERROR(VLOOKUP(A1488,'Cadastro-Estoque'!A:J,1,FALSE)),"Produto não cadastrado",VLOOKUP(A1488,'Cadastro-Estoque'!A:J,2,FALSE)))</f>
        <v/>
      </c>
      <c r="H1488" s="141" t="str">
        <f>IF(ISERROR(VLOOKUP(A1488,'Cadastro-Estoque'!A:J,1,FALSE)),"",VLOOKUP(A1488,'Cadastro-Estoque'!A:J,3,FALSE))</f>
        <v/>
      </c>
    </row>
    <row r="1489" spans="5:8">
      <c r="E1489" s="141" t="str">
        <f t="shared" si="23"/>
        <v/>
      </c>
      <c r="F1489" s="141" t="str">
        <f>IF(ISBLANK(A1489),"",IF(ISERROR(VLOOKUP(A1489,'Cadastro-Estoque'!A:J,1,FALSE)),"Produto não cadastrado",VLOOKUP(A1489,'Cadastro-Estoque'!A:J,4,FALSE)))</f>
        <v/>
      </c>
      <c r="G1489" s="141" t="str">
        <f>IF(ISBLANK(A1489),"",IF(ISERROR(VLOOKUP(A1489,'Cadastro-Estoque'!A:J,1,FALSE)),"Produto não cadastrado",VLOOKUP(A1489,'Cadastro-Estoque'!A:J,2,FALSE)))</f>
        <v/>
      </c>
      <c r="H1489" s="141" t="str">
        <f>IF(ISERROR(VLOOKUP(A1489,'Cadastro-Estoque'!A:J,1,FALSE)),"",VLOOKUP(A1489,'Cadastro-Estoque'!A:J,3,FALSE))</f>
        <v/>
      </c>
    </row>
    <row r="1490" spans="5:8">
      <c r="E1490" s="141" t="str">
        <f t="shared" si="23"/>
        <v/>
      </c>
      <c r="F1490" s="141" t="str">
        <f>IF(ISBLANK(A1490),"",IF(ISERROR(VLOOKUP(A1490,'Cadastro-Estoque'!A:J,1,FALSE)),"Produto não cadastrado",VLOOKUP(A1490,'Cadastro-Estoque'!A:J,4,FALSE)))</f>
        <v/>
      </c>
      <c r="G1490" s="141" t="str">
        <f>IF(ISBLANK(A1490),"",IF(ISERROR(VLOOKUP(A1490,'Cadastro-Estoque'!A:J,1,FALSE)),"Produto não cadastrado",VLOOKUP(A1490,'Cadastro-Estoque'!A:J,2,FALSE)))</f>
        <v/>
      </c>
      <c r="H1490" s="141" t="str">
        <f>IF(ISERROR(VLOOKUP(A1490,'Cadastro-Estoque'!A:J,1,FALSE)),"",VLOOKUP(A1490,'Cadastro-Estoque'!A:J,3,FALSE))</f>
        <v/>
      </c>
    </row>
    <row r="1491" spans="5:8">
      <c r="E1491" s="141" t="str">
        <f t="shared" si="23"/>
        <v/>
      </c>
      <c r="F1491" s="141" t="str">
        <f>IF(ISBLANK(A1491),"",IF(ISERROR(VLOOKUP(A1491,'Cadastro-Estoque'!A:J,1,FALSE)),"Produto não cadastrado",VLOOKUP(A1491,'Cadastro-Estoque'!A:J,4,FALSE)))</f>
        <v/>
      </c>
      <c r="G1491" s="141" t="str">
        <f>IF(ISBLANK(A1491),"",IF(ISERROR(VLOOKUP(A1491,'Cadastro-Estoque'!A:J,1,FALSE)),"Produto não cadastrado",VLOOKUP(A1491,'Cadastro-Estoque'!A:J,2,FALSE)))</f>
        <v/>
      </c>
      <c r="H1491" s="141" t="str">
        <f>IF(ISERROR(VLOOKUP(A1491,'Cadastro-Estoque'!A:J,1,FALSE)),"",VLOOKUP(A1491,'Cadastro-Estoque'!A:J,3,FALSE))</f>
        <v/>
      </c>
    </row>
    <row r="1492" spans="5:8">
      <c r="E1492" s="141" t="str">
        <f t="shared" si="23"/>
        <v/>
      </c>
      <c r="F1492" s="141" t="str">
        <f>IF(ISBLANK(A1492),"",IF(ISERROR(VLOOKUP(A1492,'Cadastro-Estoque'!A:J,1,FALSE)),"Produto não cadastrado",VLOOKUP(A1492,'Cadastro-Estoque'!A:J,4,FALSE)))</f>
        <v/>
      </c>
      <c r="G1492" s="141" t="str">
        <f>IF(ISBLANK(A1492),"",IF(ISERROR(VLOOKUP(A1492,'Cadastro-Estoque'!A:J,1,FALSE)),"Produto não cadastrado",VLOOKUP(A1492,'Cadastro-Estoque'!A:J,2,FALSE)))</f>
        <v/>
      </c>
      <c r="H1492" s="141" t="str">
        <f>IF(ISERROR(VLOOKUP(A1492,'Cadastro-Estoque'!A:J,1,FALSE)),"",VLOOKUP(A1492,'Cadastro-Estoque'!A:J,3,FALSE))</f>
        <v/>
      </c>
    </row>
    <row r="1493" spans="5:8">
      <c r="E1493" s="141" t="str">
        <f t="shared" si="23"/>
        <v/>
      </c>
      <c r="F1493" s="141" t="str">
        <f>IF(ISBLANK(A1493),"",IF(ISERROR(VLOOKUP(A1493,'Cadastro-Estoque'!A:J,1,FALSE)),"Produto não cadastrado",VLOOKUP(A1493,'Cadastro-Estoque'!A:J,4,FALSE)))</f>
        <v/>
      </c>
      <c r="G1493" s="141" t="str">
        <f>IF(ISBLANK(A1493),"",IF(ISERROR(VLOOKUP(A1493,'Cadastro-Estoque'!A:J,1,FALSE)),"Produto não cadastrado",VLOOKUP(A1493,'Cadastro-Estoque'!A:J,2,FALSE)))</f>
        <v/>
      </c>
      <c r="H1493" s="141" t="str">
        <f>IF(ISERROR(VLOOKUP(A1493,'Cadastro-Estoque'!A:J,1,FALSE)),"",VLOOKUP(A1493,'Cadastro-Estoque'!A:J,3,FALSE))</f>
        <v/>
      </c>
    </row>
    <row r="1494" spans="5:8">
      <c r="E1494" s="141" t="str">
        <f t="shared" si="23"/>
        <v/>
      </c>
      <c r="F1494" s="141" t="str">
        <f>IF(ISBLANK(A1494),"",IF(ISERROR(VLOOKUP(A1494,'Cadastro-Estoque'!A:J,1,FALSE)),"Produto não cadastrado",VLOOKUP(A1494,'Cadastro-Estoque'!A:J,4,FALSE)))</f>
        <v/>
      </c>
      <c r="G1494" s="141" t="str">
        <f>IF(ISBLANK(A1494),"",IF(ISERROR(VLOOKUP(A1494,'Cadastro-Estoque'!A:J,1,FALSE)),"Produto não cadastrado",VLOOKUP(A1494,'Cadastro-Estoque'!A:J,2,FALSE)))</f>
        <v/>
      </c>
      <c r="H1494" s="141" t="str">
        <f>IF(ISERROR(VLOOKUP(A1494,'Cadastro-Estoque'!A:J,1,FALSE)),"",VLOOKUP(A1494,'Cadastro-Estoque'!A:J,3,FALSE))</f>
        <v/>
      </c>
    </row>
    <row r="1495" spans="5:8">
      <c r="E1495" s="141" t="str">
        <f t="shared" si="23"/>
        <v/>
      </c>
      <c r="F1495" s="141" t="str">
        <f>IF(ISBLANK(A1495),"",IF(ISERROR(VLOOKUP(A1495,'Cadastro-Estoque'!A:J,1,FALSE)),"Produto não cadastrado",VLOOKUP(A1495,'Cadastro-Estoque'!A:J,4,FALSE)))</f>
        <v/>
      </c>
      <c r="G1495" s="141" t="str">
        <f>IF(ISBLANK(A1495),"",IF(ISERROR(VLOOKUP(A1495,'Cadastro-Estoque'!A:J,1,FALSE)),"Produto não cadastrado",VLOOKUP(A1495,'Cadastro-Estoque'!A:J,2,FALSE)))</f>
        <v/>
      </c>
      <c r="H1495" s="141" t="str">
        <f>IF(ISERROR(VLOOKUP(A1495,'Cadastro-Estoque'!A:J,1,FALSE)),"",VLOOKUP(A1495,'Cadastro-Estoque'!A:J,3,FALSE))</f>
        <v/>
      </c>
    </row>
    <row r="1496" spans="5:8">
      <c r="E1496" s="141" t="str">
        <f t="shared" si="23"/>
        <v/>
      </c>
      <c r="F1496" s="141" t="str">
        <f>IF(ISBLANK(A1496),"",IF(ISERROR(VLOOKUP(A1496,'Cadastro-Estoque'!A:J,1,FALSE)),"Produto não cadastrado",VLOOKUP(A1496,'Cadastro-Estoque'!A:J,4,FALSE)))</f>
        <v/>
      </c>
      <c r="G1496" s="141" t="str">
        <f>IF(ISBLANK(A1496),"",IF(ISERROR(VLOOKUP(A1496,'Cadastro-Estoque'!A:J,1,FALSE)),"Produto não cadastrado",VLOOKUP(A1496,'Cadastro-Estoque'!A:J,2,FALSE)))</f>
        <v/>
      </c>
      <c r="H1496" s="141" t="str">
        <f>IF(ISERROR(VLOOKUP(A1496,'Cadastro-Estoque'!A:J,1,FALSE)),"",VLOOKUP(A1496,'Cadastro-Estoque'!A:J,3,FALSE))</f>
        <v/>
      </c>
    </row>
    <row r="1497" spans="5:8">
      <c r="E1497" s="141" t="str">
        <f t="shared" si="23"/>
        <v/>
      </c>
      <c r="F1497" s="141" t="str">
        <f>IF(ISBLANK(A1497),"",IF(ISERROR(VLOOKUP(A1497,'Cadastro-Estoque'!A:J,1,FALSE)),"Produto não cadastrado",VLOOKUP(A1497,'Cadastro-Estoque'!A:J,4,FALSE)))</f>
        <v/>
      </c>
      <c r="G1497" s="141" t="str">
        <f>IF(ISBLANK(A1497),"",IF(ISERROR(VLOOKUP(A1497,'Cadastro-Estoque'!A:J,1,FALSE)),"Produto não cadastrado",VLOOKUP(A1497,'Cadastro-Estoque'!A:J,2,FALSE)))</f>
        <v/>
      </c>
      <c r="H1497" s="141" t="str">
        <f>IF(ISERROR(VLOOKUP(A1497,'Cadastro-Estoque'!A:J,1,FALSE)),"",VLOOKUP(A1497,'Cadastro-Estoque'!A:J,3,FALSE))</f>
        <v/>
      </c>
    </row>
    <row r="1498" spans="5:8">
      <c r="E1498" s="141" t="str">
        <f t="shared" si="23"/>
        <v/>
      </c>
      <c r="F1498" s="141" t="str">
        <f>IF(ISBLANK(A1498),"",IF(ISERROR(VLOOKUP(A1498,'Cadastro-Estoque'!A:J,1,FALSE)),"Produto não cadastrado",VLOOKUP(A1498,'Cadastro-Estoque'!A:J,4,FALSE)))</f>
        <v/>
      </c>
      <c r="G1498" s="141" t="str">
        <f>IF(ISBLANK(A1498),"",IF(ISERROR(VLOOKUP(A1498,'Cadastro-Estoque'!A:J,1,FALSE)),"Produto não cadastrado",VLOOKUP(A1498,'Cadastro-Estoque'!A:J,2,FALSE)))</f>
        <v/>
      </c>
      <c r="H1498" s="141" t="str">
        <f>IF(ISERROR(VLOOKUP(A1498,'Cadastro-Estoque'!A:J,1,FALSE)),"",VLOOKUP(A1498,'Cadastro-Estoque'!A:J,3,FALSE))</f>
        <v/>
      </c>
    </row>
    <row r="1499" spans="5:8">
      <c r="E1499" s="141" t="str">
        <f t="shared" si="23"/>
        <v/>
      </c>
      <c r="F1499" s="141" t="str">
        <f>IF(ISBLANK(A1499),"",IF(ISERROR(VLOOKUP(A1499,'Cadastro-Estoque'!A:J,1,FALSE)),"Produto não cadastrado",VLOOKUP(A1499,'Cadastro-Estoque'!A:J,4,FALSE)))</f>
        <v/>
      </c>
      <c r="G1499" s="141" t="str">
        <f>IF(ISBLANK(A1499),"",IF(ISERROR(VLOOKUP(A1499,'Cadastro-Estoque'!A:J,1,FALSE)),"Produto não cadastrado",VLOOKUP(A1499,'Cadastro-Estoque'!A:J,2,FALSE)))</f>
        <v/>
      </c>
      <c r="H1499" s="141" t="str">
        <f>IF(ISERROR(VLOOKUP(A1499,'Cadastro-Estoque'!A:J,1,FALSE)),"",VLOOKUP(A1499,'Cadastro-Estoque'!A:J,3,FALSE))</f>
        <v/>
      </c>
    </row>
    <row r="1500" spans="5:8">
      <c r="E1500" s="141" t="str">
        <f t="shared" si="23"/>
        <v/>
      </c>
      <c r="F1500" s="141" t="str">
        <f>IF(ISBLANK(A1500),"",IF(ISERROR(VLOOKUP(A1500,'Cadastro-Estoque'!A:J,1,FALSE)),"Produto não cadastrado",VLOOKUP(A1500,'Cadastro-Estoque'!A:J,4,FALSE)))</f>
        <v/>
      </c>
      <c r="G1500" s="141" t="str">
        <f>IF(ISBLANK(A1500),"",IF(ISERROR(VLOOKUP(A1500,'Cadastro-Estoque'!A:J,1,FALSE)),"Produto não cadastrado",VLOOKUP(A1500,'Cadastro-Estoque'!A:J,2,FALSE)))</f>
        <v/>
      </c>
      <c r="H1500" s="141" t="str">
        <f>IF(ISERROR(VLOOKUP(A1500,'Cadastro-Estoque'!A:J,1,FALSE)),"",VLOOKUP(A1500,'Cadastro-Estoque'!A:J,3,FALSE))</f>
        <v/>
      </c>
    </row>
    <row r="1501" spans="5:8">
      <c r="E1501" s="141" t="str">
        <f t="shared" si="23"/>
        <v/>
      </c>
      <c r="F1501" s="141" t="str">
        <f>IF(ISBLANK(A1501),"",IF(ISERROR(VLOOKUP(A1501,'Cadastro-Estoque'!A:J,1,FALSE)),"Produto não cadastrado",VLOOKUP(A1501,'Cadastro-Estoque'!A:J,4,FALSE)))</f>
        <v/>
      </c>
      <c r="G1501" s="141" t="str">
        <f>IF(ISBLANK(A1501),"",IF(ISERROR(VLOOKUP(A1501,'Cadastro-Estoque'!A:J,1,FALSE)),"Produto não cadastrado",VLOOKUP(A1501,'Cadastro-Estoque'!A:J,2,FALSE)))</f>
        <v/>
      </c>
      <c r="H1501" s="141" t="str">
        <f>IF(ISERROR(VLOOKUP(A1501,'Cadastro-Estoque'!A:J,1,FALSE)),"",VLOOKUP(A1501,'Cadastro-Estoque'!A:J,3,FALSE))</f>
        <v/>
      </c>
    </row>
    <row r="1502" spans="5:8">
      <c r="E1502" s="141" t="str">
        <f t="shared" si="23"/>
        <v/>
      </c>
      <c r="F1502" s="141" t="str">
        <f>IF(ISBLANK(A1502),"",IF(ISERROR(VLOOKUP(A1502,'Cadastro-Estoque'!A:J,1,FALSE)),"Produto não cadastrado",VLOOKUP(A1502,'Cadastro-Estoque'!A:J,4,FALSE)))</f>
        <v/>
      </c>
      <c r="G1502" s="141" t="str">
        <f>IF(ISBLANK(A1502),"",IF(ISERROR(VLOOKUP(A1502,'Cadastro-Estoque'!A:J,1,FALSE)),"Produto não cadastrado",VLOOKUP(A1502,'Cadastro-Estoque'!A:J,2,FALSE)))</f>
        <v/>
      </c>
      <c r="H1502" s="141" t="str">
        <f>IF(ISERROR(VLOOKUP(A1502,'Cadastro-Estoque'!A:J,1,FALSE)),"",VLOOKUP(A1502,'Cadastro-Estoque'!A:J,3,FALSE))</f>
        <v/>
      </c>
    </row>
    <row r="1503" spans="5:8">
      <c r="E1503" s="141" t="str">
        <f t="shared" si="23"/>
        <v/>
      </c>
      <c r="F1503" s="141" t="str">
        <f>IF(ISBLANK(A1503),"",IF(ISERROR(VLOOKUP(A1503,'Cadastro-Estoque'!A:J,1,FALSE)),"Produto não cadastrado",VLOOKUP(A1503,'Cadastro-Estoque'!A:J,4,FALSE)))</f>
        <v/>
      </c>
      <c r="G1503" s="141" t="str">
        <f>IF(ISBLANK(A1503),"",IF(ISERROR(VLOOKUP(A1503,'Cadastro-Estoque'!A:J,1,FALSE)),"Produto não cadastrado",VLOOKUP(A1503,'Cadastro-Estoque'!A:J,2,FALSE)))</f>
        <v/>
      </c>
      <c r="H1503" s="141" t="str">
        <f>IF(ISERROR(VLOOKUP(A1503,'Cadastro-Estoque'!A:J,1,FALSE)),"",VLOOKUP(A1503,'Cadastro-Estoque'!A:J,3,FALSE))</f>
        <v/>
      </c>
    </row>
    <row r="1504" spans="5:8">
      <c r="E1504" s="141" t="str">
        <f t="shared" si="23"/>
        <v/>
      </c>
      <c r="F1504" s="141" t="str">
        <f>IF(ISBLANK(A1504),"",IF(ISERROR(VLOOKUP(A1504,'Cadastro-Estoque'!A:J,1,FALSE)),"Produto não cadastrado",VLOOKUP(A1504,'Cadastro-Estoque'!A:J,4,FALSE)))</f>
        <v/>
      </c>
      <c r="G1504" s="141" t="str">
        <f>IF(ISBLANK(A1504),"",IF(ISERROR(VLOOKUP(A1504,'Cadastro-Estoque'!A:J,1,FALSE)),"Produto não cadastrado",VLOOKUP(A1504,'Cadastro-Estoque'!A:J,2,FALSE)))</f>
        <v/>
      </c>
      <c r="H1504" s="141" t="str">
        <f>IF(ISERROR(VLOOKUP(A1504,'Cadastro-Estoque'!A:J,1,FALSE)),"",VLOOKUP(A1504,'Cadastro-Estoque'!A:J,3,FALSE))</f>
        <v/>
      </c>
    </row>
    <row r="1505" spans="5:8">
      <c r="E1505" s="141" t="str">
        <f t="shared" si="23"/>
        <v/>
      </c>
      <c r="F1505" s="141" t="str">
        <f>IF(ISBLANK(A1505),"",IF(ISERROR(VLOOKUP(A1505,'Cadastro-Estoque'!A:J,1,FALSE)),"Produto não cadastrado",VLOOKUP(A1505,'Cadastro-Estoque'!A:J,4,FALSE)))</f>
        <v/>
      </c>
      <c r="G1505" s="141" t="str">
        <f>IF(ISBLANK(A1505),"",IF(ISERROR(VLOOKUP(A1505,'Cadastro-Estoque'!A:J,1,FALSE)),"Produto não cadastrado",VLOOKUP(A1505,'Cadastro-Estoque'!A:J,2,FALSE)))</f>
        <v/>
      </c>
      <c r="H1505" s="141" t="str">
        <f>IF(ISERROR(VLOOKUP(A1505,'Cadastro-Estoque'!A:J,1,FALSE)),"",VLOOKUP(A1505,'Cadastro-Estoque'!A:J,3,FALSE))</f>
        <v/>
      </c>
    </row>
    <row r="1506" spans="5:8">
      <c r="E1506" s="141" t="str">
        <f t="shared" si="23"/>
        <v/>
      </c>
      <c r="F1506" s="141" t="str">
        <f>IF(ISBLANK(A1506),"",IF(ISERROR(VLOOKUP(A1506,'Cadastro-Estoque'!A:J,1,FALSE)),"Produto não cadastrado",VLOOKUP(A1506,'Cadastro-Estoque'!A:J,4,FALSE)))</f>
        <v/>
      </c>
      <c r="G1506" s="141" t="str">
        <f>IF(ISBLANK(A1506),"",IF(ISERROR(VLOOKUP(A1506,'Cadastro-Estoque'!A:J,1,FALSE)),"Produto não cadastrado",VLOOKUP(A1506,'Cadastro-Estoque'!A:J,2,FALSE)))</f>
        <v/>
      </c>
      <c r="H1506" s="141" t="str">
        <f>IF(ISERROR(VLOOKUP(A1506,'Cadastro-Estoque'!A:J,1,FALSE)),"",VLOOKUP(A1506,'Cadastro-Estoque'!A:J,3,FALSE))</f>
        <v/>
      </c>
    </row>
    <row r="1507" spans="5:8">
      <c r="E1507" s="141" t="str">
        <f t="shared" si="23"/>
        <v/>
      </c>
      <c r="F1507" s="141" t="str">
        <f>IF(ISBLANK(A1507),"",IF(ISERROR(VLOOKUP(A1507,'Cadastro-Estoque'!A:J,1,FALSE)),"Produto não cadastrado",VLOOKUP(A1507,'Cadastro-Estoque'!A:J,4,FALSE)))</f>
        <v/>
      </c>
      <c r="G1507" s="141" t="str">
        <f>IF(ISBLANK(A1507),"",IF(ISERROR(VLOOKUP(A1507,'Cadastro-Estoque'!A:J,1,FALSE)),"Produto não cadastrado",VLOOKUP(A1507,'Cadastro-Estoque'!A:J,2,FALSE)))</f>
        <v/>
      </c>
      <c r="H1507" s="141" t="str">
        <f>IF(ISERROR(VLOOKUP(A1507,'Cadastro-Estoque'!A:J,1,FALSE)),"",VLOOKUP(A1507,'Cadastro-Estoque'!A:J,3,FALSE))</f>
        <v/>
      </c>
    </row>
    <row r="1508" spans="5:8">
      <c r="E1508" s="141" t="str">
        <f t="shared" si="23"/>
        <v/>
      </c>
      <c r="F1508" s="141" t="str">
        <f>IF(ISBLANK(A1508),"",IF(ISERROR(VLOOKUP(A1508,'Cadastro-Estoque'!A:J,1,FALSE)),"Produto não cadastrado",VLOOKUP(A1508,'Cadastro-Estoque'!A:J,4,FALSE)))</f>
        <v/>
      </c>
      <c r="G1508" s="141" t="str">
        <f>IF(ISBLANK(A1508),"",IF(ISERROR(VLOOKUP(A1508,'Cadastro-Estoque'!A:J,1,FALSE)),"Produto não cadastrado",VLOOKUP(A1508,'Cadastro-Estoque'!A:J,2,FALSE)))</f>
        <v/>
      </c>
      <c r="H1508" s="141" t="str">
        <f>IF(ISERROR(VLOOKUP(A1508,'Cadastro-Estoque'!A:J,1,FALSE)),"",VLOOKUP(A1508,'Cadastro-Estoque'!A:J,3,FALSE))</f>
        <v/>
      </c>
    </row>
    <row r="1509" spans="5:8">
      <c r="E1509" s="141" t="str">
        <f t="shared" si="23"/>
        <v/>
      </c>
      <c r="F1509" s="141" t="str">
        <f>IF(ISBLANK(A1509),"",IF(ISERROR(VLOOKUP(A1509,'Cadastro-Estoque'!A:J,1,FALSE)),"Produto não cadastrado",VLOOKUP(A1509,'Cadastro-Estoque'!A:J,4,FALSE)))</f>
        <v/>
      </c>
      <c r="G1509" s="141" t="str">
        <f>IF(ISBLANK(A1509),"",IF(ISERROR(VLOOKUP(A1509,'Cadastro-Estoque'!A:J,1,FALSE)),"Produto não cadastrado",VLOOKUP(A1509,'Cadastro-Estoque'!A:J,2,FALSE)))</f>
        <v/>
      </c>
      <c r="H1509" s="141" t="str">
        <f>IF(ISERROR(VLOOKUP(A1509,'Cadastro-Estoque'!A:J,1,FALSE)),"",VLOOKUP(A1509,'Cadastro-Estoque'!A:J,3,FALSE))</f>
        <v/>
      </c>
    </row>
    <row r="1510" spans="5:8">
      <c r="E1510" s="141" t="str">
        <f t="shared" si="23"/>
        <v/>
      </c>
      <c r="F1510" s="141" t="str">
        <f>IF(ISBLANK(A1510),"",IF(ISERROR(VLOOKUP(A1510,'Cadastro-Estoque'!A:J,1,FALSE)),"Produto não cadastrado",VLOOKUP(A1510,'Cadastro-Estoque'!A:J,4,FALSE)))</f>
        <v/>
      </c>
      <c r="G1510" s="141" t="str">
        <f>IF(ISBLANK(A1510),"",IF(ISERROR(VLOOKUP(A1510,'Cadastro-Estoque'!A:J,1,FALSE)),"Produto não cadastrado",VLOOKUP(A1510,'Cadastro-Estoque'!A:J,2,FALSE)))</f>
        <v/>
      </c>
      <c r="H1510" s="141" t="str">
        <f>IF(ISERROR(VLOOKUP(A1510,'Cadastro-Estoque'!A:J,1,FALSE)),"",VLOOKUP(A1510,'Cadastro-Estoque'!A:J,3,FALSE))</f>
        <v/>
      </c>
    </row>
    <row r="1511" spans="5:8">
      <c r="E1511" s="141" t="str">
        <f t="shared" si="23"/>
        <v/>
      </c>
      <c r="F1511" s="141" t="str">
        <f>IF(ISBLANK(A1511),"",IF(ISERROR(VLOOKUP(A1511,'Cadastro-Estoque'!A:J,1,FALSE)),"Produto não cadastrado",VLOOKUP(A1511,'Cadastro-Estoque'!A:J,4,FALSE)))</f>
        <v/>
      </c>
      <c r="G1511" s="141" t="str">
        <f>IF(ISBLANK(A1511),"",IF(ISERROR(VLOOKUP(A1511,'Cadastro-Estoque'!A:J,1,FALSE)),"Produto não cadastrado",VLOOKUP(A1511,'Cadastro-Estoque'!A:J,2,FALSE)))</f>
        <v/>
      </c>
      <c r="H1511" s="141" t="str">
        <f>IF(ISERROR(VLOOKUP(A1511,'Cadastro-Estoque'!A:J,1,FALSE)),"",VLOOKUP(A1511,'Cadastro-Estoque'!A:J,3,FALSE))</f>
        <v/>
      </c>
    </row>
    <row r="1512" spans="5:8">
      <c r="E1512" s="141" t="str">
        <f t="shared" si="23"/>
        <v/>
      </c>
      <c r="F1512" s="141" t="str">
        <f>IF(ISBLANK(A1512),"",IF(ISERROR(VLOOKUP(A1512,'Cadastro-Estoque'!A:J,1,FALSE)),"Produto não cadastrado",VLOOKUP(A1512,'Cadastro-Estoque'!A:J,4,FALSE)))</f>
        <v/>
      </c>
      <c r="G1512" s="141" t="str">
        <f>IF(ISBLANK(A1512),"",IF(ISERROR(VLOOKUP(A1512,'Cadastro-Estoque'!A:J,1,FALSE)),"Produto não cadastrado",VLOOKUP(A1512,'Cadastro-Estoque'!A:J,2,FALSE)))</f>
        <v/>
      </c>
      <c r="H1512" s="141" t="str">
        <f>IF(ISERROR(VLOOKUP(A1512,'Cadastro-Estoque'!A:J,1,FALSE)),"",VLOOKUP(A1512,'Cadastro-Estoque'!A:J,3,FALSE))</f>
        <v/>
      </c>
    </row>
    <row r="1513" spans="5:8">
      <c r="E1513" s="141" t="str">
        <f t="shared" si="23"/>
        <v/>
      </c>
      <c r="F1513" s="141" t="str">
        <f>IF(ISBLANK(A1513),"",IF(ISERROR(VLOOKUP(A1513,'Cadastro-Estoque'!A:J,1,FALSE)),"Produto não cadastrado",VLOOKUP(A1513,'Cadastro-Estoque'!A:J,4,FALSE)))</f>
        <v/>
      </c>
      <c r="G1513" s="141" t="str">
        <f>IF(ISBLANK(A1513),"",IF(ISERROR(VLOOKUP(A1513,'Cadastro-Estoque'!A:J,1,FALSE)),"Produto não cadastrado",VLOOKUP(A1513,'Cadastro-Estoque'!A:J,2,FALSE)))</f>
        <v/>
      </c>
      <c r="H1513" s="141" t="str">
        <f>IF(ISERROR(VLOOKUP(A1513,'Cadastro-Estoque'!A:J,1,FALSE)),"",VLOOKUP(A1513,'Cadastro-Estoque'!A:J,3,FALSE))</f>
        <v/>
      </c>
    </row>
    <row r="1514" spans="5:8">
      <c r="E1514" s="141" t="str">
        <f t="shared" si="23"/>
        <v/>
      </c>
      <c r="F1514" s="141" t="str">
        <f>IF(ISBLANK(A1514),"",IF(ISERROR(VLOOKUP(A1514,'Cadastro-Estoque'!A:J,1,FALSE)),"Produto não cadastrado",VLOOKUP(A1514,'Cadastro-Estoque'!A:J,4,FALSE)))</f>
        <v/>
      </c>
      <c r="G1514" s="141" t="str">
        <f>IF(ISBLANK(A1514),"",IF(ISERROR(VLOOKUP(A1514,'Cadastro-Estoque'!A:J,1,FALSE)),"Produto não cadastrado",VLOOKUP(A1514,'Cadastro-Estoque'!A:J,2,FALSE)))</f>
        <v/>
      </c>
      <c r="H1514" s="141" t="str">
        <f>IF(ISERROR(VLOOKUP(A1514,'Cadastro-Estoque'!A:J,1,FALSE)),"",VLOOKUP(A1514,'Cadastro-Estoque'!A:J,3,FALSE))</f>
        <v/>
      </c>
    </row>
    <row r="1515" spans="5:8">
      <c r="E1515" s="141" t="str">
        <f t="shared" si="23"/>
        <v/>
      </c>
      <c r="F1515" s="141" t="str">
        <f>IF(ISBLANK(A1515),"",IF(ISERROR(VLOOKUP(A1515,'Cadastro-Estoque'!A:J,1,FALSE)),"Produto não cadastrado",VLOOKUP(A1515,'Cadastro-Estoque'!A:J,4,FALSE)))</f>
        <v/>
      </c>
      <c r="G1515" s="141" t="str">
        <f>IF(ISBLANK(A1515),"",IF(ISERROR(VLOOKUP(A1515,'Cadastro-Estoque'!A:J,1,FALSE)),"Produto não cadastrado",VLOOKUP(A1515,'Cadastro-Estoque'!A:J,2,FALSE)))</f>
        <v/>
      </c>
      <c r="H1515" s="141" t="str">
        <f>IF(ISERROR(VLOOKUP(A1515,'Cadastro-Estoque'!A:J,1,FALSE)),"",VLOOKUP(A1515,'Cadastro-Estoque'!A:J,3,FALSE))</f>
        <v/>
      </c>
    </row>
    <row r="1516" spans="5:8">
      <c r="E1516" s="141" t="str">
        <f t="shared" si="23"/>
        <v/>
      </c>
      <c r="F1516" s="141" t="str">
        <f>IF(ISBLANK(A1516),"",IF(ISERROR(VLOOKUP(A1516,'Cadastro-Estoque'!A:J,1,FALSE)),"Produto não cadastrado",VLOOKUP(A1516,'Cadastro-Estoque'!A:J,4,FALSE)))</f>
        <v/>
      </c>
      <c r="G1516" s="141" t="str">
        <f>IF(ISBLANK(A1516),"",IF(ISERROR(VLOOKUP(A1516,'Cadastro-Estoque'!A:J,1,FALSE)),"Produto não cadastrado",VLOOKUP(A1516,'Cadastro-Estoque'!A:J,2,FALSE)))</f>
        <v/>
      </c>
      <c r="H1516" s="141" t="str">
        <f>IF(ISERROR(VLOOKUP(A1516,'Cadastro-Estoque'!A:J,1,FALSE)),"",VLOOKUP(A1516,'Cadastro-Estoque'!A:J,3,FALSE))</f>
        <v/>
      </c>
    </row>
    <row r="1517" spans="5:8">
      <c r="E1517" s="141" t="str">
        <f t="shared" si="23"/>
        <v/>
      </c>
      <c r="F1517" s="141" t="str">
        <f>IF(ISBLANK(A1517),"",IF(ISERROR(VLOOKUP(A1517,'Cadastro-Estoque'!A:J,1,FALSE)),"Produto não cadastrado",VLOOKUP(A1517,'Cadastro-Estoque'!A:J,4,FALSE)))</f>
        <v/>
      </c>
      <c r="G1517" s="141" t="str">
        <f>IF(ISBLANK(A1517),"",IF(ISERROR(VLOOKUP(A1517,'Cadastro-Estoque'!A:J,1,FALSE)),"Produto não cadastrado",VLOOKUP(A1517,'Cadastro-Estoque'!A:J,2,FALSE)))</f>
        <v/>
      </c>
      <c r="H1517" s="141" t="str">
        <f>IF(ISERROR(VLOOKUP(A1517,'Cadastro-Estoque'!A:J,1,FALSE)),"",VLOOKUP(A1517,'Cadastro-Estoque'!A:J,3,FALSE))</f>
        <v/>
      </c>
    </row>
    <row r="1518" spans="5:8">
      <c r="E1518" s="141" t="str">
        <f t="shared" si="23"/>
        <v/>
      </c>
      <c r="F1518" s="141" t="str">
        <f>IF(ISBLANK(A1518),"",IF(ISERROR(VLOOKUP(A1518,'Cadastro-Estoque'!A:J,1,FALSE)),"Produto não cadastrado",VLOOKUP(A1518,'Cadastro-Estoque'!A:J,4,FALSE)))</f>
        <v/>
      </c>
      <c r="G1518" s="141" t="str">
        <f>IF(ISBLANK(A1518),"",IF(ISERROR(VLOOKUP(A1518,'Cadastro-Estoque'!A:J,1,FALSE)),"Produto não cadastrado",VLOOKUP(A1518,'Cadastro-Estoque'!A:J,2,FALSE)))</f>
        <v/>
      </c>
      <c r="H1518" s="141" t="str">
        <f>IF(ISERROR(VLOOKUP(A1518,'Cadastro-Estoque'!A:J,1,FALSE)),"",VLOOKUP(A1518,'Cadastro-Estoque'!A:J,3,FALSE))</f>
        <v/>
      </c>
    </row>
    <row r="1519" spans="5:8">
      <c r="E1519" s="141" t="str">
        <f t="shared" si="23"/>
        <v/>
      </c>
      <c r="F1519" s="141" t="str">
        <f>IF(ISBLANK(A1519),"",IF(ISERROR(VLOOKUP(A1519,'Cadastro-Estoque'!A:J,1,FALSE)),"Produto não cadastrado",VLOOKUP(A1519,'Cadastro-Estoque'!A:J,4,FALSE)))</f>
        <v/>
      </c>
      <c r="G1519" s="141" t="str">
        <f>IF(ISBLANK(A1519),"",IF(ISERROR(VLOOKUP(A1519,'Cadastro-Estoque'!A:J,1,FALSE)),"Produto não cadastrado",VLOOKUP(A1519,'Cadastro-Estoque'!A:J,2,FALSE)))</f>
        <v/>
      </c>
      <c r="H1519" s="141" t="str">
        <f>IF(ISERROR(VLOOKUP(A1519,'Cadastro-Estoque'!A:J,1,FALSE)),"",VLOOKUP(A1519,'Cadastro-Estoque'!A:J,3,FALSE))</f>
        <v/>
      </c>
    </row>
    <row r="1520" spans="5:8">
      <c r="E1520" s="141" t="str">
        <f t="shared" si="23"/>
        <v/>
      </c>
      <c r="F1520" s="141" t="str">
        <f>IF(ISBLANK(A1520),"",IF(ISERROR(VLOOKUP(A1520,'Cadastro-Estoque'!A:J,1,FALSE)),"Produto não cadastrado",VLOOKUP(A1520,'Cadastro-Estoque'!A:J,4,FALSE)))</f>
        <v/>
      </c>
      <c r="G1520" s="141" t="str">
        <f>IF(ISBLANK(A1520),"",IF(ISERROR(VLOOKUP(A1520,'Cadastro-Estoque'!A:J,1,FALSE)),"Produto não cadastrado",VLOOKUP(A1520,'Cadastro-Estoque'!A:J,2,FALSE)))</f>
        <v/>
      </c>
      <c r="H1520" s="141" t="str">
        <f>IF(ISERROR(VLOOKUP(A1520,'Cadastro-Estoque'!A:J,1,FALSE)),"",VLOOKUP(A1520,'Cadastro-Estoque'!A:J,3,FALSE))</f>
        <v/>
      </c>
    </row>
    <row r="1521" spans="5:8">
      <c r="E1521" s="141" t="str">
        <f t="shared" si="23"/>
        <v/>
      </c>
      <c r="F1521" s="141" t="str">
        <f>IF(ISBLANK(A1521),"",IF(ISERROR(VLOOKUP(A1521,'Cadastro-Estoque'!A:J,1,FALSE)),"Produto não cadastrado",VLOOKUP(A1521,'Cadastro-Estoque'!A:J,4,FALSE)))</f>
        <v/>
      </c>
      <c r="G1521" s="141" t="str">
        <f>IF(ISBLANK(A1521),"",IF(ISERROR(VLOOKUP(A1521,'Cadastro-Estoque'!A:J,1,FALSE)),"Produto não cadastrado",VLOOKUP(A1521,'Cadastro-Estoque'!A:J,2,FALSE)))</f>
        <v/>
      </c>
      <c r="H1521" s="141" t="str">
        <f>IF(ISERROR(VLOOKUP(A1521,'Cadastro-Estoque'!A:J,1,FALSE)),"",VLOOKUP(A1521,'Cadastro-Estoque'!A:J,3,FALSE))</f>
        <v/>
      </c>
    </row>
    <row r="1522" spans="5:8">
      <c r="E1522" s="141" t="str">
        <f t="shared" si="23"/>
        <v/>
      </c>
      <c r="F1522" s="141" t="str">
        <f>IF(ISBLANK(A1522),"",IF(ISERROR(VLOOKUP(A1522,'Cadastro-Estoque'!A:J,1,FALSE)),"Produto não cadastrado",VLOOKUP(A1522,'Cadastro-Estoque'!A:J,4,FALSE)))</f>
        <v/>
      </c>
      <c r="G1522" s="141" t="str">
        <f>IF(ISBLANK(A1522),"",IF(ISERROR(VLOOKUP(A1522,'Cadastro-Estoque'!A:J,1,FALSE)),"Produto não cadastrado",VLOOKUP(A1522,'Cadastro-Estoque'!A:J,2,FALSE)))</f>
        <v/>
      </c>
      <c r="H1522" s="141" t="str">
        <f>IF(ISERROR(VLOOKUP(A1522,'Cadastro-Estoque'!A:J,1,FALSE)),"",VLOOKUP(A1522,'Cadastro-Estoque'!A:J,3,FALSE))</f>
        <v/>
      </c>
    </row>
    <row r="1523" spans="5:8">
      <c r="E1523" s="141" t="str">
        <f t="shared" si="23"/>
        <v/>
      </c>
      <c r="F1523" s="141" t="str">
        <f>IF(ISBLANK(A1523),"",IF(ISERROR(VLOOKUP(A1523,'Cadastro-Estoque'!A:J,1,FALSE)),"Produto não cadastrado",VLOOKUP(A1523,'Cadastro-Estoque'!A:J,4,FALSE)))</f>
        <v/>
      </c>
      <c r="G1523" s="141" t="str">
        <f>IF(ISBLANK(A1523),"",IF(ISERROR(VLOOKUP(A1523,'Cadastro-Estoque'!A:J,1,FALSE)),"Produto não cadastrado",VLOOKUP(A1523,'Cadastro-Estoque'!A:J,2,FALSE)))</f>
        <v/>
      </c>
      <c r="H1523" s="141" t="str">
        <f>IF(ISERROR(VLOOKUP(A1523,'Cadastro-Estoque'!A:J,1,FALSE)),"",VLOOKUP(A1523,'Cadastro-Estoque'!A:J,3,FALSE))</f>
        <v/>
      </c>
    </row>
    <row r="1524" spans="5:8">
      <c r="E1524" s="141" t="str">
        <f t="shared" si="23"/>
        <v/>
      </c>
      <c r="F1524" s="141" t="str">
        <f>IF(ISBLANK(A1524),"",IF(ISERROR(VLOOKUP(A1524,'Cadastro-Estoque'!A:J,1,FALSE)),"Produto não cadastrado",VLOOKUP(A1524,'Cadastro-Estoque'!A:J,4,FALSE)))</f>
        <v/>
      </c>
      <c r="G1524" s="141" t="str">
        <f>IF(ISBLANK(A1524),"",IF(ISERROR(VLOOKUP(A1524,'Cadastro-Estoque'!A:J,1,FALSE)),"Produto não cadastrado",VLOOKUP(A1524,'Cadastro-Estoque'!A:J,2,FALSE)))</f>
        <v/>
      </c>
      <c r="H1524" s="141" t="str">
        <f>IF(ISERROR(VLOOKUP(A1524,'Cadastro-Estoque'!A:J,1,FALSE)),"",VLOOKUP(A1524,'Cadastro-Estoque'!A:J,3,FALSE))</f>
        <v/>
      </c>
    </row>
    <row r="1525" spans="5:8">
      <c r="E1525" s="141" t="str">
        <f t="shared" si="23"/>
        <v/>
      </c>
      <c r="F1525" s="141" t="str">
        <f>IF(ISBLANK(A1525),"",IF(ISERROR(VLOOKUP(A1525,'Cadastro-Estoque'!A:J,1,FALSE)),"Produto não cadastrado",VLOOKUP(A1525,'Cadastro-Estoque'!A:J,4,FALSE)))</f>
        <v/>
      </c>
      <c r="G1525" s="141" t="str">
        <f>IF(ISBLANK(A1525),"",IF(ISERROR(VLOOKUP(A1525,'Cadastro-Estoque'!A:J,1,FALSE)),"Produto não cadastrado",VLOOKUP(A1525,'Cadastro-Estoque'!A:J,2,FALSE)))</f>
        <v/>
      </c>
      <c r="H1525" s="141" t="str">
        <f>IF(ISERROR(VLOOKUP(A1525,'Cadastro-Estoque'!A:J,1,FALSE)),"",VLOOKUP(A1525,'Cadastro-Estoque'!A:J,3,FALSE))</f>
        <v/>
      </c>
    </row>
    <row r="1526" spans="5:8">
      <c r="E1526" s="141" t="str">
        <f t="shared" si="23"/>
        <v/>
      </c>
      <c r="F1526" s="141" t="str">
        <f>IF(ISBLANK(A1526),"",IF(ISERROR(VLOOKUP(A1526,'Cadastro-Estoque'!A:J,1,FALSE)),"Produto não cadastrado",VLOOKUP(A1526,'Cadastro-Estoque'!A:J,4,FALSE)))</f>
        <v/>
      </c>
      <c r="G1526" s="141" t="str">
        <f>IF(ISBLANK(A1526),"",IF(ISERROR(VLOOKUP(A1526,'Cadastro-Estoque'!A:J,1,FALSE)),"Produto não cadastrado",VLOOKUP(A1526,'Cadastro-Estoque'!A:J,2,FALSE)))</f>
        <v/>
      </c>
      <c r="H1526" s="141" t="str">
        <f>IF(ISERROR(VLOOKUP(A1526,'Cadastro-Estoque'!A:J,1,FALSE)),"",VLOOKUP(A1526,'Cadastro-Estoque'!A:J,3,FALSE))</f>
        <v/>
      </c>
    </row>
    <row r="1527" spans="5:8">
      <c r="E1527" s="141" t="str">
        <f t="shared" si="23"/>
        <v/>
      </c>
      <c r="F1527" s="141" t="str">
        <f>IF(ISBLANK(A1527),"",IF(ISERROR(VLOOKUP(A1527,'Cadastro-Estoque'!A:J,1,FALSE)),"Produto não cadastrado",VLOOKUP(A1527,'Cadastro-Estoque'!A:J,4,FALSE)))</f>
        <v/>
      </c>
      <c r="G1527" s="141" t="str">
        <f>IF(ISBLANK(A1527),"",IF(ISERROR(VLOOKUP(A1527,'Cadastro-Estoque'!A:J,1,FALSE)),"Produto não cadastrado",VLOOKUP(A1527,'Cadastro-Estoque'!A:J,2,FALSE)))</f>
        <v/>
      </c>
      <c r="H1527" s="141" t="str">
        <f>IF(ISERROR(VLOOKUP(A1527,'Cadastro-Estoque'!A:J,1,FALSE)),"",VLOOKUP(A1527,'Cadastro-Estoque'!A:J,3,FALSE))</f>
        <v/>
      </c>
    </row>
    <row r="1528" spans="5:8">
      <c r="E1528" s="141" t="str">
        <f t="shared" si="23"/>
        <v/>
      </c>
      <c r="F1528" s="141" t="str">
        <f>IF(ISBLANK(A1528),"",IF(ISERROR(VLOOKUP(A1528,'Cadastro-Estoque'!A:J,1,FALSE)),"Produto não cadastrado",VLOOKUP(A1528,'Cadastro-Estoque'!A:J,4,FALSE)))</f>
        <v/>
      </c>
      <c r="G1528" s="141" t="str">
        <f>IF(ISBLANK(A1528),"",IF(ISERROR(VLOOKUP(A1528,'Cadastro-Estoque'!A:J,1,FALSE)),"Produto não cadastrado",VLOOKUP(A1528,'Cadastro-Estoque'!A:J,2,FALSE)))</f>
        <v/>
      </c>
      <c r="H1528" s="141" t="str">
        <f>IF(ISERROR(VLOOKUP(A1528,'Cadastro-Estoque'!A:J,1,FALSE)),"",VLOOKUP(A1528,'Cadastro-Estoque'!A:J,3,FALSE))</f>
        <v/>
      </c>
    </row>
    <row r="1529" spans="5:8">
      <c r="E1529" s="141" t="str">
        <f t="shared" si="23"/>
        <v/>
      </c>
      <c r="F1529" s="141" t="str">
        <f>IF(ISBLANK(A1529),"",IF(ISERROR(VLOOKUP(A1529,'Cadastro-Estoque'!A:J,1,FALSE)),"Produto não cadastrado",VLOOKUP(A1529,'Cadastro-Estoque'!A:J,4,FALSE)))</f>
        <v/>
      </c>
      <c r="G1529" s="141" t="str">
        <f>IF(ISBLANK(A1529),"",IF(ISERROR(VLOOKUP(A1529,'Cadastro-Estoque'!A:J,1,FALSE)),"Produto não cadastrado",VLOOKUP(A1529,'Cadastro-Estoque'!A:J,2,FALSE)))</f>
        <v/>
      </c>
      <c r="H1529" s="141" t="str">
        <f>IF(ISERROR(VLOOKUP(A1529,'Cadastro-Estoque'!A:J,1,FALSE)),"",VLOOKUP(A1529,'Cadastro-Estoque'!A:J,3,FALSE))</f>
        <v/>
      </c>
    </row>
    <row r="1530" spans="5:8">
      <c r="E1530" s="141" t="str">
        <f t="shared" si="23"/>
        <v/>
      </c>
      <c r="F1530" s="141" t="str">
        <f>IF(ISBLANK(A1530),"",IF(ISERROR(VLOOKUP(A1530,'Cadastro-Estoque'!A:J,1,FALSE)),"Produto não cadastrado",VLOOKUP(A1530,'Cadastro-Estoque'!A:J,4,FALSE)))</f>
        <v/>
      </c>
      <c r="G1530" s="141" t="str">
        <f>IF(ISBLANK(A1530),"",IF(ISERROR(VLOOKUP(A1530,'Cadastro-Estoque'!A:J,1,FALSE)),"Produto não cadastrado",VLOOKUP(A1530,'Cadastro-Estoque'!A:J,2,FALSE)))</f>
        <v/>
      </c>
      <c r="H1530" s="141" t="str">
        <f>IF(ISERROR(VLOOKUP(A1530,'Cadastro-Estoque'!A:J,1,FALSE)),"",VLOOKUP(A1530,'Cadastro-Estoque'!A:J,3,FALSE))</f>
        <v/>
      </c>
    </row>
    <row r="1531" spans="5:8">
      <c r="E1531" s="141" t="str">
        <f t="shared" si="23"/>
        <v/>
      </c>
      <c r="F1531" s="141" t="str">
        <f>IF(ISBLANK(A1531),"",IF(ISERROR(VLOOKUP(A1531,'Cadastro-Estoque'!A:J,1,FALSE)),"Produto não cadastrado",VLOOKUP(A1531,'Cadastro-Estoque'!A:J,4,FALSE)))</f>
        <v/>
      </c>
      <c r="G1531" s="141" t="str">
        <f>IF(ISBLANK(A1531),"",IF(ISERROR(VLOOKUP(A1531,'Cadastro-Estoque'!A:J,1,FALSE)),"Produto não cadastrado",VLOOKUP(A1531,'Cadastro-Estoque'!A:J,2,FALSE)))</f>
        <v/>
      </c>
      <c r="H1531" s="141" t="str">
        <f>IF(ISERROR(VLOOKUP(A1531,'Cadastro-Estoque'!A:J,1,FALSE)),"",VLOOKUP(A1531,'Cadastro-Estoque'!A:J,3,FALSE))</f>
        <v/>
      </c>
    </row>
    <row r="1532" spans="5:8">
      <c r="E1532" s="141" t="str">
        <f t="shared" si="23"/>
        <v/>
      </c>
      <c r="F1532" s="141" t="str">
        <f>IF(ISBLANK(A1532),"",IF(ISERROR(VLOOKUP(A1532,'Cadastro-Estoque'!A:J,1,FALSE)),"Produto não cadastrado",VLOOKUP(A1532,'Cadastro-Estoque'!A:J,4,FALSE)))</f>
        <v/>
      </c>
      <c r="G1532" s="141" t="str">
        <f>IF(ISBLANK(A1532),"",IF(ISERROR(VLOOKUP(A1532,'Cadastro-Estoque'!A:J,1,FALSE)),"Produto não cadastrado",VLOOKUP(A1532,'Cadastro-Estoque'!A:J,2,FALSE)))</f>
        <v/>
      </c>
      <c r="H1532" s="141" t="str">
        <f>IF(ISERROR(VLOOKUP(A1532,'Cadastro-Estoque'!A:J,1,FALSE)),"",VLOOKUP(A1532,'Cadastro-Estoque'!A:J,3,FALSE))</f>
        <v/>
      </c>
    </row>
    <row r="1533" spans="5:8">
      <c r="E1533" s="141" t="str">
        <f t="shared" si="23"/>
        <v/>
      </c>
      <c r="F1533" s="141" t="str">
        <f>IF(ISBLANK(A1533),"",IF(ISERROR(VLOOKUP(A1533,'Cadastro-Estoque'!A:J,1,FALSE)),"Produto não cadastrado",VLOOKUP(A1533,'Cadastro-Estoque'!A:J,4,FALSE)))</f>
        <v/>
      </c>
      <c r="G1533" s="141" t="str">
        <f>IF(ISBLANK(A1533),"",IF(ISERROR(VLOOKUP(A1533,'Cadastro-Estoque'!A:J,1,FALSE)),"Produto não cadastrado",VLOOKUP(A1533,'Cadastro-Estoque'!A:J,2,FALSE)))</f>
        <v/>
      </c>
      <c r="H1533" s="141" t="str">
        <f>IF(ISERROR(VLOOKUP(A1533,'Cadastro-Estoque'!A:J,1,FALSE)),"",VLOOKUP(A1533,'Cadastro-Estoque'!A:J,3,FALSE))</f>
        <v/>
      </c>
    </row>
    <row r="1534" spans="5:8">
      <c r="E1534" s="141" t="str">
        <f t="shared" si="23"/>
        <v/>
      </c>
      <c r="F1534" s="141" t="str">
        <f>IF(ISBLANK(A1534),"",IF(ISERROR(VLOOKUP(A1534,'Cadastro-Estoque'!A:J,1,FALSE)),"Produto não cadastrado",VLOOKUP(A1534,'Cadastro-Estoque'!A:J,4,FALSE)))</f>
        <v/>
      </c>
      <c r="G1534" s="141" t="str">
        <f>IF(ISBLANK(A1534),"",IF(ISERROR(VLOOKUP(A1534,'Cadastro-Estoque'!A:J,1,FALSE)),"Produto não cadastrado",VLOOKUP(A1534,'Cadastro-Estoque'!A:J,2,FALSE)))</f>
        <v/>
      </c>
      <c r="H1534" s="141" t="str">
        <f>IF(ISERROR(VLOOKUP(A1534,'Cadastro-Estoque'!A:J,1,FALSE)),"",VLOOKUP(A1534,'Cadastro-Estoque'!A:J,3,FALSE))</f>
        <v/>
      </c>
    </row>
    <row r="1535" spans="5:8">
      <c r="E1535" s="141" t="str">
        <f t="shared" si="23"/>
        <v/>
      </c>
      <c r="F1535" s="141" t="str">
        <f>IF(ISBLANK(A1535),"",IF(ISERROR(VLOOKUP(A1535,'Cadastro-Estoque'!A:J,1,FALSE)),"Produto não cadastrado",VLOOKUP(A1535,'Cadastro-Estoque'!A:J,4,FALSE)))</f>
        <v/>
      </c>
      <c r="G1535" s="141" t="str">
        <f>IF(ISBLANK(A1535),"",IF(ISERROR(VLOOKUP(A1535,'Cadastro-Estoque'!A:J,1,FALSE)),"Produto não cadastrado",VLOOKUP(A1535,'Cadastro-Estoque'!A:J,2,FALSE)))</f>
        <v/>
      </c>
      <c r="H1535" s="141" t="str">
        <f>IF(ISERROR(VLOOKUP(A1535,'Cadastro-Estoque'!A:J,1,FALSE)),"",VLOOKUP(A1535,'Cadastro-Estoque'!A:J,3,FALSE))</f>
        <v/>
      </c>
    </row>
    <row r="1536" spans="5:8">
      <c r="E1536" s="141" t="str">
        <f t="shared" si="23"/>
        <v/>
      </c>
      <c r="F1536" s="141" t="str">
        <f>IF(ISBLANK(A1536),"",IF(ISERROR(VLOOKUP(A1536,'Cadastro-Estoque'!A:J,1,FALSE)),"Produto não cadastrado",VLOOKUP(A1536,'Cadastro-Estoque'!A:J,4,FALSE)))</f>
        <v/>
      </c>
      <c r="G1536" s="141" t="str">
        <f>IF(ISBLANK(A1536),"",IF(ISERROR(VLOOKUP(A1536,'Cadastro-Estoque'!A:J,1,FALSE)),"Produto não cadastrado",VLOOKUP(A1536,'Cadastro-Estoque'!A:J,2,FALSE)))</f>
        <v/>
      </c>
      <c r="H1536" s="141" t="str">
        <f>IF(ISERROR(VLOOKUP(A1536,'Cadastro-Estoque'!A:J,1,FALSE)),"",VLOOKUP(A1536,'Cadastro-Estoque'!A:J,3,FALSE))</f>
        <v/>
      </c>
    </row>
    <row r="1537" spans="5:8">
      <c r="E1537" s="141" t="str">
        <f t="shared" si="23"/>
        <v/>
      </c>
      <c r="F1537" s="141" t="str">
        <f>IF(ISBLANK(A1537),"",IF(ISERROR(VLOOKUP(A1537,'Cadastro-Estoque'!A:J,1,FALSE)),"Produto não cadastrado",VLOOKUP(A1537,'Cadastro-Estoque'!A:J,4,FALSE)))</f>
        <v/>
      </c>
      <c r="G1537" s="141" t="str">
        <f>IF(ISBLANK(A1537),"",IF(ISERROR(VLOOKUP(A1537,'Cadastro-Estoque'!A:J,1,FALSE)),"Produto não cadastrado",VLOOKUP(A1537,'Cadastro-Estoque'!A:J,2,FALSE)))</f>
        <v/>
      </c>
      <c r="H1537" s="141" t="str">
        <f>IF(ISERROR(VLOOKUP(A1537,'Cadastro-Estoque'!A:J,1,FALSE)),"",VLOOKUP(A1537,'Cadastro-Estoque'!A:J,3,FALSE))</f>
        <v/>
      </c>
    </row>
    <row r="1538" spans="5:8">
      <c r="E1538" s="141" t="str">
        <f t="shared" si="23"/>
        <v/>
      </c>
      <c r="F1538" s="141" t="str">
        <f>IF(ISBLANK(A1538),"",IF(ISERROR(VLOOKUP(A1538,'Cadastro-Estoque'!A:J,1,FALSE)),"Produto não cadastrado",VLOOKUP(A1538,'Cadastro-Estoque'!A:J,4,FALSE)))</f>
        <v/>
      </c>
      <c r="G1538" s="141" t="str">
        <f>IF(ISBLANK(A1538),"",IF(ISERROR(VLOOKUP(A1538,'Cadastro-Estoque'!A:J,1,FALSE)),"Produto não cadastrado",VLOOKUP(A1538,'Cadastro-Estoque'!A:J,2,FALSE)))</f>
        <v/>
      </c>
      <c r="H1538" s="141" t="str">
        <f>IF(ISERROR(VLOOKUP(A1538,'Cadastro-Estoque'!A:J,1,FALSE)),"",VLOOKUP(A1538,'Cadastro-Estoque'!A:J,3,FALSE))</f>
        <v/>
      </c>
    </row>
    <row r="1539" spans="5:8">
      <c r="E1539" s="141" t="str">
        <f t="shared" si="23"/>
        <v/>
      </c>
      <c r="F1539" s="141" t="str">
        <f>IF(ISBLANK(A1539),"",IF(ISERROR(VLOOKUP(A1539,'Cadastro-Estoque'!A:J,1,FALSE)),"Produto não cadastrado",VLOOKUP(A1539,'Cadastro-Estoque'!A:J,4,FALSE)))</f>
        <v/>
      </c>
      <c r="G1539" s="141" t="str">
        <f>IF(ISBLANK(A1539),"",IF(ISERROR(VLOOKUP(A1539,'Cadastro-Estoque'!A:J,1,FALSE)),"Produto não cadastrado",VLOOKUP(A1539,'Cadastro-Estoque'!A:J,2,FALSE)))</f>
        <v/>
      </c>
      <c r="H1539" s="141" t="str">
        <f>IF(ISERROR(VLOOKUP(A1539,'Cadastro-Estoque'!A:J,1,FALSE)),"",VLOOKUP(A1539,'Cadastro-Estoque'!A:J,3,FALSE))</f>
        <v/>
      </c>
    </row>
    <row r="1540" spans="5:8">
      <c r="E1540" s="141" t="str">
        <f t="shared" ref="E1540:E1603" si="24">IF(ISBLANK(A1540),"",C1540*D1540)</f>
        <v/>
      </c>
      <c r="F1540" s="141" t="str">
        <f>IF(ISBLANK(A1540),"",IF(ISERROR(VLOOKUP(A1540,'Cadastro-Estoque'!A:J,1,FALSE)),"Produto não cadastrado",VLOOKUP(A1540,'Cadastro-Estoque'!A:J,4,FALSE)))</f>
        <v/>
      </c>
      <c r="G1540" s="141" t="str">
        <f>IF(ISBLANK(A1540),"",IF(ISERROR(VLOOKUP(A1540,'Cadastro-Estoque'!A:J,1,FALSE)),"Produto não cadastrado",VLOOKUP(A1540,'Cadastro-Estoque'!A:J,2,FALSE)))</f>
        <v/>
      </c>
      <c r="H1540" s="141" t="str">
        <f>IF(ISERROR(VLOOKUP(A1540,'Cadastro-Estoque'!A:J,1,FALSE)),"",VLOOKUP(A1540,'Cadastro-Estoque'!A:J,3,FALSE))</f>
        <v/>
      </c>
    </row>
    <row r="1541" spans="5:8">
      <c r="E1541" s="141" t="str">
        <f t="shared" si="24"/>
        <v/>
      </c>
      <c r="F1541" s="141" t="str">
        <f>IF(ISBLANK(A1541),"",IF(ISERROR(VLOOKUP(A1541,'Cadastro-Estoque'!A:J,1,FALSE)),"Produto não cadastrado",VLOOKUP(A1541,'Cadastro-Estoque'!A:J,4,FALSE)))</f>
        <v/>
      </c>
      <c r="G1541" s="141" t="str">
        <f>IF(ISBLANK(A1541),"",IF(ISERROR(VLOOKUP(A1541,'Cadastro-Estoque'!A:J,1,FALSE)),"Produto não cadastrado",VLOOKUP(A1541,'Cadastro-Estoque'!A:J,2,FALSE)))</f>
        <v/>
      </c>
      <c r="H1541" s="141" t="str">
        <f>IF(ISERROR(VLOOKUP(A1541,'Cadastro-Estoque'!A:J,1,FALSE)),"",VLOOKUP(A1541,'Cadastro-Estoque'!A:J,3,FALSE))</f>
        <v/>
      </c>
    </row>
    <row r="1542" spans="5:8">
      <c r="E1542" s="141" t="str">
        <f t="shared" si="24"/>
        <v/>
      </c>
      <c r="F1542" s="141" t="str">
        <f>IF(ISBLANK(A1542),"",IF(ISERROR(VLOOKUP(A1542,'Cadastro-Estoque'!A:J,1,FALSE)),"Produto não cadastrado",VLOOKUP(A1542,'Cadastro-Estoque'!A:J,4,FALSE)))</f>
        <v/>
      </c>
      <c r="G1542" s="141" t="str">
        <f>IF(ISBLANK(A1542),"",IF(ISERROR(VLOOKUP(A1542,'Cadastro-Estoque'!A:J,1,FALSE)),"Produto não cadastrado",VLOOKUP(A1542,'Cadastro-Estoque'!A:J,2,FALSE)))</f>
        <v/>
      </c>
      <c r="H1542" s="141" t="str">
        <f>IF(ISERROR(VLOOKUP(A1542,'Cadastro-Estoque'!A:J,1,FALSE)),"",VLOOKUP(A1542,'Cadastro-Estoque'!A:J,3,FALSE))</f>
        <v/>
      </c>
    </row>
    <row r="1543" spans="5:8">
      <c r="E1543" s="141" t="str">
        <f t="shared" si="24"/>
        <v/>
      </c>
      <c r="F1543" s="141" t="str">
        <f>IF(ISBLANK(A1543),"",IF(ISERROR(VLOOKUP(A1543,'Cadastro-Estoque'!A:J,1,FALSE)),"Produto não cadastrado",VLOOKUP(A1543,'Cadastro-Estoque'!A:J,4,FALSE)))</f>
        <v/>
      </c>
      <c r="G1543" s="141" t="str">
        <f>IF(ISBLANK(A1543),"",IF(ISERROR(VLOOKUP(A1543,'Cadastro-Estoque'!A:J,1,FALSE)),"Produto não cadastrado",VLOOKUP(A1543,'Cadastro-Estoque'!A:J,2,FALSE)))</f>
        <v/>
      </c>
      <c r="H1543" s="141" t="str">
        <f>IF(ISERROR(VLOOKUP(A1543,'Cadastro-Estoque'!A:J,1,FALSE)),"",VLOOKUP(A1543,'Cadastro-Estoque'!A:J,3,FALSE))</f>
        <v/>
      </c>
    </row>
    <row r="1544" spans="5:8">
      <c r="E1544" s="141" t="str">
        <f t="shared" si="24"/>
        <v/>
      </c>
      <c r="F1544" s="141" t="str">
        <f>IF(ISBLANK(A1544),"",IF(ISERROR(VLOOKUP(A1544,'Cadastro-Estoque'!A:J,1,FALSE)),"Produto não cadastrado",VLOOKUP(A1544,'Cadastro-Estoque'!A:J,4,FALSE)))</f>
        <v/>
      </c>
      <c r="G1544" s="141" t="str">
        <f>IF(ISBLANK(A1544),"",IF(ISERROR(VLOOKUP(A1544,'Cadastro-Estoque'!A:J,1,FALSE)),"Produto não cadastrado",VLOOKUP(A1544,'Cadastro-Estoque'!A:J,2,FALSE)))</f>
        <v/>
      </c>
      <c r="H1544" s="141" t="str">
        <f>IF(ISERROR(VLOOKUP(A1544,'Cadastro-Estoque'!A:J,1,FALSE)),"",VLOOKUP(A1544,'Cadastro-Estoque'!A:J,3,FALSE))</f>
        <v/>
      </c>
    </row>
    <row r="1545" spans="5:8">
      <c r="E1545" s="141" t="str">
        <f t="shared" si="24"/>
        <v/>
      </c>
      <c r="F1545" s="141" t="str">
        <f>IF(ISBLANK(A1545),"",IF(ISERROR(VLOOKUP(A1545,'Cadastro-Estoque'!A:J,1,FALSE)),"Produto não cadastrado",VLOOKUP(A1545,'Cadastro-Estoque'!A:J,4,FALSE)))</f>
        <v/>
      </c>
      <c r="G1545" s="141" t="str">
        <f>IF(ISBLANK(A1545),"",IF(ISERROR(VLOOKUP(A1545,'Cadastro-Estoque'!A:J,1,FALSE)),"Produto não cadastrado",VLOOKUP(A1545,'Cadastro-Estoque'!A:J,2,FALSE)))</f>
        <v/>
      </c>
      <c r="H1545" s="141" t="str">
        <f>IF(ISERROR(VLOOKUP(A1545,'Cadastro-Estoque'!A:J,1,FALSE)),"",VLOOKUP(A1545,'Cadastro-Estoque'!A:J,3,FALSE))</f>
        <v/>
      </c>
    </row>
    <row r="1546" spans="5:8">
      <c r="E1546" s="141" t="str">
        <f t="shared" si="24"/>
        <v/>
      </c>
      <c r="F1546" s="141" t="str">
        <f>IF(ISBLANK(A1546),"",IF(ISERROR(VLOOKUP(A1546,'Cadastro-Estoque'!A:J,1,FALSE)),"Produto não cadastrado",VLOOKUP(A1546,'Cadastro-Estoque'!A:J,4,FALSE)))</f>
        <v/>
      </c>
      <c r="G1546" s="141" t="str">
        <f>IF(ISBLANK(A1546),"",IF(ISERROR(VLOOKUP(A1546,'Cadastro-Estoque'!A:J,1,FALSE)),"Produto não cadastrado",VLOOKUP(A1546,'Cadastro-Estoque'!A:J,2,FALSE)))</f>
        <v/>
      </c>
      <c r="H1546" s="141" t="str">
        <f>IF(ISERROR(VLOOKUP(A1546,'Cadastro-Estoque'!A:J,1,FALSE)),"",VLOOKUP(A1546,'Cadastro-Estoque'!A:J,3,FALSE))</f>
        <v/>
      </c>
    </row>
    <row r="1547" spans="5:8">
      <c r="E1547" s="141" t="str">
        <f t="shared" si="24"/>
        <v/>
      </c>
      <c r="F1547" s="141" t="str">
        <f>IF(ISBLANK(A1547),"",IF(ISERROR(VLOOKUP(A1547,'Cadastro-Estoque'!A:J,1,FALSE)),"Produto não cadastrado",VLOOKUP(A1547,'Cadastro-Estoque'!A:J,4,FALSE)))</f>
        <v/>
      </c>
      <c r="G1547" s="141" t="str">
        <f>IF(ISBLANK(A1547),"",IF(ISERROR(VLOOKUP(A1547,'Cadastro-Estoque'!A:J,1,FALSE)),"Produto não cadastrado",VLOOKUP(A1547,'Cadastro-Estoque'!A:J,2,FALSE)))</f>
        <v/>
      </c>
      <c r="H1547" s="141" t="str">
        <f>IF(ISERROR(VLOOKUP(A1547,'Cadastro-Estoque'!A:J,1,FALSE)),"",VLOOKUP(A1547,'Cadastro-Estoque'!A:J,3,FALSE))</f>
        <v/>
      </c>
    </row>
    <row r="1548" spans="5:8">
      <c r="E1548" s="141" t="str">
        <f t="shared" si="24"/>
        <v/>
      </c>
      <c r="F1548" s="141" t="str">
        <f>IF(ISBLANK(A1548),"",IF(ISERROR(VLOOKUP(A1548,'Cadastro-Estoque'!A:J,1,FALSE)),"Produto não cadastrado",VLOOKUP(A1548,'Cadastro-Estoque'!A:J,4,FALSE)))</f>
        <v/>
      </c>
      <c r="G1548" s="141" t="str">
        <f>IF(ISBLANK(A1548),"",IF(ISERROR(VLOOKUP(A1548,'Cadastro-Estoque'!A:J,1,FALSE)),"Produto não cadastrado",VLOOKUP(A1548,'Cadastro-Estoque'!A:J,2,FALSE)))</f>
        <v/>
      </c>
      <c r="H1548" s="141" t="str">
        <f>IF(ISERROR(VLOOKUP(A1548,'Cadastro-Estoque'!A:J,1,FALSE)),"",VLOOKUP(A1548,'Cadastro-Estoque'!A:J,3,FALSE))</f>
        <v/>
      </c>
    </row>
    <row r="1549" spans="5:8">
      <c r="E1549" s="141" t="str">
        <f t="shared" si="24"/>
        <v/>
      </c>
      <c r="F1549" s="141" t="str">
        <f>IF(ISBLANK(A1549),"",IF(ISERROR(VLOOKUP(A1549,'Cadastro-Estoque'!A:J,1,FALSE)),"Produto não cadastrado",VLOOKUP(A1549,'Cadastro-Estoque'!A:J,4,FALSE)))</f>
        <v/>
      </c>
      <c r="G1549" s="141" t="str">
        <f>IF(ISBLANK(A1549),"",IF(ISERROR(VLOOKUP(A1549,'Cadastro-Estoque'!A:J,1,FALSE)),"Produto não cadastrado",VLOOKUP(A1549,'Cadastro-Estoque'!A:J,2,FALSE)))</f>
        <v/>
      </c>
      <c r="H1549" s="141" t="str">
        <f>IF(ISERROR(VLOOKUP(A1549,'Cadastro-Estoque'!A:J,1,FALSE)),"",VLOOKUP(A1549,'Cadastro-Estoque'!A:J,3,FALSE))</f>
        <v/>
      </c>
    </row>
    <row r="1550" spans="5:8">
      <c r="E1550" s="141" t="str">
        <f t="shared" si="24"/>
        <v/>
      </c>
      <c r="F1550" s="141" t="str">
        <f>IF(ISBLANK(A1550),"",IF(ISERROR(VLOOKUP(A1550,'Cadastro-Estoque'!A:J,1,FALSE)),"Produto não cadastrado",VLOOKUP(A1550,'Cadastro-Estoque'!A:J,4,FALSE)))</f>
        <v/>
      </c>
      <c r="G1550" s="141" t="str">
        <f>IF(ISBLANK(A1550),"",IF(ISERROR(VLOOKUP(A1550,'Cadastro-Estoque'!A:J,1,FALSE)),"Produto não cadastrado",VLOOKUP(A1550,'Cadastro-Estoque'!A:J,2,FALSE)))</f>
        <v/>
      </c>
      <c r="H1550" s="141" t="str">
        <f>IF(ISERROR(VLOOKUP(A1550,'Cadastro-Estoque'!A:J,1,FALSE)),"",VLOOKUP(A1550,'Cadastro-Estoque'!A:J,3,FALSE))</f>
        <v/>
      </c>
    </row>
    <row r="1551" spans="5:8">
      <c r="E1551" s="141" t="str">
        <f t="shared" si="24"/>
        <v/>
      </c>
      <c r="F1551" s="141" t="str">
        <f>IF(ISBLANK(A1551),"",IF(ISERROR(VLOOKUP(A1551,'Cadastro-Estoque'!A:J,1,FALSE)),"Produto não cadastrado",VLOOKUP(A1551,'Cadastro-Estoque'!A:J,4,FALSE)))</f>
        <v/>
      </c>
      <c r="G1551" s="141" t="str">
        <f>IF(ISBLANK(A1551),"",IF(ISERROR(VLOOKUP(A1551,'Cadastro-Estoque'!A:J,1,FALSE)),"Produto não cadastrado",VLOOKUP(A1551,'Cadastro-Estoque'!A:J,2,FALSE)))</f>
        <v/>
      </c>
      <c r="H1551" s="141" t="str">
        <f>IF(ISERROR(VLOOKUP(A1551,'Cadastro-Estoque'!A:J,1,FALSE)),"",VLOOKUP(A1551,'Cadastro-Estoque'!A:J,3,FALSE))</f>
        <v/>
      </c>
    </row>
    <row r="1552" spans="5:8">
      <c r="E1552" s="141" t="str">
        <f t="shared" si="24"/>
        <v/>
      </c>
      <c r="F1552" s="141" t="str">
        <f>IF(ISBLANK(A1552),"",IF(ISERROR(VLOOKUP(A1552,'Cadastro-Estoque'!A:J,1,FALSE)),"Produto não cadastrado",VLOOKUP(A1552,'Cadastro-Estoque'!A:J,4,FALSE)))</f>
        <v/>
      </c>
      <c r="G1552" s="141" t="str">
        <f>IF(ISBLANK(A1552),"",IF(ISERROR(VLOOKUP(A1552,'Cadastro-Estoque'!A:J,1,FALSE)),"Produto não cadastrado",VLOOKUP(A1552,'Cadastro-Estoque'!A:J,2,FALSE)))</f>
        <v/>
      </c>
      <c r="H1552" s="141" t="str">
        <f>IF(ISERROR(VLOOKUP(A1552,'Cadastro-Estoque'!A:J,1,FALSE)),"",VLOOKUP(A1552,'Cadastro-Estoque'!A:J,3,FALSE))</f>
        <v/>
      </c>
    </row>
    <row r="1553" spans="5:8">
      <c r="E1553" s="141" t="str">
        <f t="shared" si="24"/>
        <v/>
      </c>
      <c r="F1553" s="141" t="str">
        <f>IF(ISBLANK(A1553),"",IF(ISERROR(VLOOKUP(A1553,'Cadastro-Estoque'!A:J,1,FALSE)),"Produto não cadastrado",VLOOKUP(A1553,'Cadastro-Estoque'!A:J,4,FALSE)))</f>
        <v/>
      </c>
      <c r="G1553" s="141" t="str">
        <f>IF(ISBLANK(A1553),"",IF(ISERROR(VLOOKUP(A1553,'Cadastro-Estoque'!A:J,1,FALSE)),"Produto não cadastrado",VLOOKUP(A1553,'Cadastro-Estoque'!A:J,2,FALSE)))</f>
        <v/>
      </c>
      <c r="H1553" s="141" t="str">
        <f>IF(ISERROR(VLOOKUP(A1553,'Cadastro-Estoque'!A:J,1,FALSE)),"",VLOOKUP(A1553,'Cadastro-Estoque'!A:J,3,FALSE))</f>
        <v/>
      </c>
    </row>
    <row r="1554" spans="5:8">
      <c r="E1554" s="141" t="str">
        <f t="shared" si="24"/>
        <v/>
      </c>
      <c r="F1554" s="141" t="str">
        <f>IF(ISBLANK(A1554),"",IF(ISERROR(VLOOKUP(A1554,'Cadastro-Estoque'!A:J,1,FALSE)),"Produto não cadastrado",VLOOKUP(A1554,'Cadastro-Estoque'!A:J,4,FALSE)))</f>
        <v/>
      </c>
      <c r="G1554" s="141" t="str">
        <f>IF(ISBLANK(A1554),"",IF(ISERROR(VLOOKUP(A1554,'Cadastro-Estoque'!A:J,1,FALSE)),"Produto não cadastrado",VLOOKUP(A1554,'Cadastro-Estoque'!A:J,2,FALSE)))</f>
        <v/>
      </c>
      <c r="H1554" s="141" t="str">
        <f>IF(ISERROR(VLOOKUP(A1554,'Cadastro-Estoque'!A:J,1,FALSE)),"",VLOOKUP(A1554,'Cadastro-Estoque'!A:J,3,FALSE))</f>
        <v/>
      </c>
    </row>
    <row r="1555" spans="5:8">
      <c r="E1555" s="141" t="str">
        <f t="shared" si="24"/>
        <v/>
      </c>
      <c r="F1555" s="141" t="str">
        <f>IF(ISBLANK(A1555),"",IF(ISERROR(VLOOKUP(A1555,'Cadastro-Estoque'!A:J,1,FALSE)),"Produto não cadastrado",VLOOKUP(A1555,'Cadastro-Estoque'!A:J,4,FALSE)))</f>
        <v/>
      </c>
      <c r="G1555" s="141" t="str">
        <f>IF(ISBLANK(A1555),"",IF(ISERROR(VLOOKUP(A1555,'Cadastro-Estoque'!A:J,1,FALSE)),"Produto não cadastrado",VLOOKUP(A1555,'Cadastro-Estoque'!A:J,2,FALSE)))</f>
        <v/>
      </c>
      <c r="H1555" s="141" t="str">
        <f>IF(ISERROR(VLOOKUP(A1555,'Cadastro-Estoque'!A:J,1,FALSE)),"",VLOOKUP(A1555,'Cadastro-Estoque'!A:J,3,FALSE))</f>
        <v/>
      </c>
    </row>
    <row r="1556" spans="5:8">
      <c r="E1556" s="141" t="str">
        <f t="shared" si="24"/>
        <v/>
      </c>
      <c r="F1556" s="141" t="str">
        <f>IF(ISBLANK(A1556),"",IF(ISERROR(VLOOKUP(A1556,'Cadastro-Estoque'!A:J,1,FALSE)),"Produto não cadastrado",VLOOKUP(A1556,'Cadastro-Estoque'!A:J,4,FALSE)))</f>
        <v/>
      </c>
      <c r="G1556" s="141" t="str">
        <f>IF(ISBLANK(A1556),"",IF(ISERROR(VLOOKUP(A1556,'Cadastro-Estoque'!A:J,1,FALSE)),"Produto não cadastrado",VLOOKUP(A1556,'Cadastro-Estoque'!A:J,2,FALSE)))</f>
        <v/>
      </c>
      <c r="H1556" s="141" t="str">
        <f>IF(ISERROR(VLOOKUP(A1556,'Cadastro-Estoque'!A:J,1,FALSE)),"",VLOOKUP(A1556,'Cadastro-Estoque'!A:J,3,FALSE))</f>
        <v/>
      </c>
    </row>
    <row r="1557" spans="5:8">
      <c r="E1557" s="141" t="str">
        <f t="shared" si="24"/>
        <v/>
      </c>
      <c r="F1557" s="141" t="str">
        <f>IF(ISBLANK(A1557),"",IF(ISERROR(VLOOKUP(A1557,'Cadastro-Estoque'!A:J,1,FALSE)),"Produto não cadastrado",VLOOKUP(A1557,'Cadastro-Estoque'!A:J,4,FALSE)))</f>
        <v/>
      </c>
      <c r="G1557" s="141" t="str">
        <f>IF(ISBLANK(A1557),"",IF(ISERROR(VLOOKUP(A1557,'Cadastro-Estoque'!A:J,1,FALSE)),"Produto não cadastrado",VLOOKUP(A1557,'Cadastro-Estoque'!A:J,2,FALSE)))</f>
        <v/>
      </c>
      <c r="H1557" s="141" t="str">
        <f>IF(ISERROR(VLOOKUP(A1557,'Cadastro-Estoque'!A:J,1,FALSE)),"",VLOOKUP(A1557,'Cadastro-Estoque'!A:J,3,FALSE))</f>
        <v/>
      </c>
    </row>
    <row r="1558" spans="5:8">
      <c r="E1558" s="141" t="str">
        <f t="shared" si="24"/>
        <v/>
      </c>
      <c r="F1558" s="141" t="str">
        <f>IF(ISBLANK(A1558),"",IF(ISERROR(VLOOKUP(A1558,'Cadastro-Estoque'!A:J,1,FALSE)),"Produto não cadastrado",VLOOKUP(A1558,'Cadastro-Estoque'!A:J,4,FALSE)))</f>
        <v/>
      </c>
      <c r="G1558" s="141" t="str">
        <f>IF(ISBLANK(A1558),"",IF(ISERROR(VLOOKUP(A1558,'Cadastro-Estoque'!A:J,1,FALSE)),"Produto não cadastrado",VLOOKUP(A1558,'Cadastro-Estoque'!A:J,2,FALSE)))</f>
        <v/>
      </c>
      <c r="H1558" s="141" t="str">
        <f>IF(ISERROR(VLOOKUP(A1558,'Cadastro-Estoque'!A:J,1,FALSE)),"",VLOOKUP(A1558,'Cadastro-Estoque'!A:J,3,FALSE))</f>
        <v/>
      </c>
    </row>
    <row r="1559" spans="5:8">
      <c r="E1559" s="141" t="str">
        <f t="shared" si="24"/>
        <v/>
      </c>
      <c r="F1559" s="141" t="str">
        <f>IF(ISBLANK(A1559),"",IF(ISERROR(VLOOKUP(A1559,'Cadastro-Estoque'!A:J,1,FALSE)),"Produto não cadastrado",VLOOKUP(A1559,'Cadastro-Estoque'!A:J,4,FALSE)))</f>
        <v/>
      </c>
      <c r="G1559" s="141" t="str">
        <f>IF(ISBLANK(A1559),"",IF(ISERROR(VLOOKUP(A1559,'Cadastro-Estoque'!A:J,1,FALSE)),"Produto não cadastrado",VLOOKUP(A1559,'Cadastro-Estoque'!A:J,2,FALSE)))</f>
        <v/>
      </c>
      <c r="H1559" s="141" t="str">
        <f>IF(ISERROR(VLOOKUP(A1559,'Cadastro-Estoque'!A:J,1,FALSE)),"",VLOOKUP(A1559,'Cadastro-Estoque'!A:J,3,FALSE))</f>
        <v/>
      </c>
    </row>
    <row r="1560" spans="5:8">
      <c r="E1560" s="141" t="str">
        <f t="shared" si="24"/>
        <v/>
      </c>
      <c r="F1560" s="141" t="str">
        <f>IF(ISBLANK(A1560),"",IF(ISERROR(VLOOKUP(A1560,'Cadastro-Estoque'!A:J,1,FALSE)),"Produto não cadastrado",VLOOKUP(A1560,'Cadastro-Estoque'!A:J,4,FALSE)))</f>
        <v/>
      </c>
      <c r="G1560" s="141" t="str">
        <f>IF(ISBLANK(A1560),"",IF(ISERROR(VLOOKUP(A1560,'Cadastro-Estoque'!A:J,1,FALSE)),"Produto não cadastrado",VLOOKUP(A1560,'Cadastro-Estoque'!A:J,2,FALSE)))</f>
        <v/>
      </c>
      <c r="H1560" s="141" t="str">
        <f>IF(ISERROR(VLOOKUP(A1560,'Cadastro-Estoque'!A:J,1,FALSE)),"",VLOOKUP(A1560,'Cadastro-Estoque'!A:J,3,FALSE))</f>
        <v/>
      </c>
    </row>
    <row r="1561" spans="5:8">
      <c r="E1561" s="141" t="str">
        <f t="shared" si="24"/>
        <v/>
      </c>
      <c r="F1561" s="141" t="str">
        <f>IF(ISBLANK(A1561),"",IF(ISERROR(VLOOKUP(A1561,'Cadastro-Estoque'!A:J,1,FALSE)),"Produto não cadastrado",VLOOKUP(A1561,'Cadastro-Estoque'!A:J,4,FALSE)))</f>
        <v/>
      </c>
      <c r="G1561" s="141" t="str">
        <f>IF(ISBLANK(A1561),"",IF(ISERROR(VLOOKUP(A1561,'Cadastro-Estoque'!A:J,1,FALSE)),"Produto não cadastrado",VLOOKUP(A1561,'Cadastro-Estoque'!A:J,2,FALSE)))</f>
        <v/>
      </c>
      <c r="H1561" s="141" t="str">
        <f>IF(ISERROR(VLOOKUP(A1561,'Cadastro-Estoque'!A:J,1,FALSE)),"",VLOOKUP(A1561,'Cadastro-Estoque'!A:J,3,FALSE))</f>
        <v/>
      </c>
    </row>
    <row r="1562" spans="5:8">
      <c r="E1562" s="141" t="str">
        <f t="shared" si="24"/>
        <v/>
      </c>
      <c r="F1562" s="141" t="str">
        <f>IF(ISBLANK(A1562),"",IF(ISERROR(VLOOKUP(A1562,'Cadastro-Estoque'!A:J,1,FALSE)),"Produto não cadastrado",VLOOKUP(A1562,'Cadastro-Estoque'!A:J,4,FALSE)))</f>
        <v/>
      </c>
      <c r="G1562" s="141" t="str">
        <f>IF(ISBLANK(A1562),"",IF(ISERROR(VLOOKUP(A1562,'Cadastro-Estoque'!A:J,1,FALSE)),"Produto não cadastrado",VLOOKUP(A1562,'Cadastro-Estoque'!A:J,2,FALSE)))</f>
        <v/>
      </c>
      <c r="H1562" s="141" t="str">
        <f>IF(ISERROR(VLOOKUP(A1562,'Cadastro-Estoque'!A:J,1,FALSE)),"",VLOOKUP(A1562,'Cadastro-Estoque'!A:J,3,FALSE))</f>
        <v/>
      </c>
    </row>
    <row r="1563" spans="5:8">
      <c r="E1563" s="141" t="str">
        <f t="shared" si="24"/>
        <v/>
      </c>
      <c r="F1563" s="141" t="str">
        <f>IF(ISBLANK(A1563),"",IF(ISERROR(VLOOKUP(A1563,'Cadastro-Estoque'!A:J,1,FALSE)),"Produto não cadastrado",VLOOKUP(A1563,'Cadastro-Estoque'!A:J,4,FALSE)))</f>
        <v/>
      </c>
      <c r="G1563" s="141" t="str">
        <f>IF(ISBLANK(A1563),"",IF(ISERROR(VLOOKUP(A1563,'Cadastro-Estoque'!A:J,1,FALSE)),"Produto não cadastrado",VLOOKUP(A1563,'Cadastro-Estoque'!A:J,2,FALSE)))</f>
        <v/>
      </c>
      <c r="H1563" s="141" t="str">
        <f>IF(ISERROR(VLOOKUP(A1563,'Cadastro-Estoque'!A:J,1,FALSE)),"",VLOOKUP(A1563,'Cadastro-Estoque'!A:J,3,FALSE))</f>
        <v/>
      </c>
    </row>
    <row r="1564" spans="5:8">
      <c r="E1564" s="141" t="str">
        <f t="shared" si="24"/>
        <v/>
      </c>
      <c r="F1564" s="141" t="str">
        <f>IF(ISBLANK(A1564),"",IF(ISERROR(VLOOKUP(A1564,'Cadastro-Estoque'!A:J,1,FALSE)),"Produto não cadastrado",VLOOKUP(A1564,'Cadastro-Estoque'!A:J,4,FALSE)))</f>
        <v/>
      </c>
      <c r="G1564" s="141" t="str">
        <f>IF(ISBLANK(A1564),"",IF(ISERROR(VLOOKUP(A1564,'Cadastro-Estoque'!A:J,1,FALSE)),"Produto não cadastrado",VLOOKUP(A1564,'Cadastro-Estoque'!A:J,2,FALSE)))</f>
        <v/>
      </c>
      <c r="H1564" s="141" t="str">
        <f>IF(ISERROR(VLOOKUP(A1564,'Cadastro-Estoque'!A:J,1,FALSE)),"",VLOOKUP(A1564,'Cadastro-Estoque'!A:J,3,FALSE))</f>
        <v/>
      </c>
    </row>
    <row r="1565" spans="5:8">
      <c r="E1565" s="141" t="str">
        <f t="shared" si="24"/>
        <v/>
      </c>
      <c r="F1565" s="141" t="str">
        <f>IF(ISBLANK(A1565),"",IF(ISERROR(VLOOKUP(A1565,'Cadastro-Estoque'!A:J,1,FALSE)),"Produto não cadastrado",VLOOKUP(A1565,'Cadastro-Estoque'!A:J,4,FALSE)))</f>
        <v/>
      </c>
      <c r="G1565" s="141" t="str">
        <f>IF(ISBLANK(A1565),"",IF(ISERROR(VLOOKUP(A1565,'Cadastro-Estoque'!A:J,1,FALSE)),"Produto não cadastrado",VLOOKUP(A1565,'Cadastro-Estoque'!A:J,2,FALSE)))</f>
        <v/>
      </c>
      <c r="H1565" s="141" t="str">
        <f>IF(ISERROR(VLOOKUP(A1565,'Cadastro-Estoque'!A:J,1,FALSE)),"",VLOOKUP(A1565,'Cadastro-Estoque'!A:J,3,FALSE))</f>
        <v/>
      </c>
    </row>
    <row r="1566" spans="5:8">
      <c r="E1566" s="141" t="str">
        <f t="shared" si="24"/>
        <v/>
      </c>
      <c r="F1566" s="141" t="str">
        <f>IF(ISBLANK(A1566),"",IF(ISERROR(VLOOKUP(A1566,'Cadastro-Estoque'!A:J,1,FALSE)),"Produto não cadastrado",VLOOKUP(A1566,'Cadastro-Estoque'!A:J,4,FALSE)))</f>
        <v/>
      </c>
      <c r="G1566" s="141" t="str">
        <f>IF(ISBLANK(A1566),"",IF(ISERROR(VLOOKUP(A1566,'Cadastro-Estoque'!A:J,1,FALSE)),"Produto não cadastrado",VLOOKUP(A1566,'Cadastro-Estoque'!A:J,2,FALSE)))</f>
        <v/>
      </c>
      <c r="H1566" s="141" t="str">
        <f>IF(ISERROR(VLOOKUP(A1566,'Cadastro-Estoque'!A:J,1,FALSE)),"",VLOOKUP(A1566,'Cadastro-Estoque'!A:J,3,FALSE))</f>
        <v/>
      </c>
    </row>
    <row r="1567" spans="5:8">
      <c r="E1567" s="141" t="str">
        <f t="shared" si="24"/>
        <v/>
      </c>
      <c r="F1567" s="141" t="str">
        <f>IF(ISBLANK(A1567),"",IF(ISERROR(VLOOKUP(A1567,'Cadastro-Estoque'!A:J,1,FALSE)),"Produto não cadastrado",VLOOKUP(A1567,'Cadastro-Estoque'!A:J,4,FALSE)))</f>
        <v/>
      </c>
      <c r="G1567" s="141" t="str">
        <f>IF(ISBLANK(A1567),"",IF(ISERROR(VLOOKUP(A1567,'Cadastro-Estoque'!A:J,1,FALSE)),"Produto não cadastrado",VLOOKUP(A1567,'Cadastro-Estoque'!A:J,2,FALSE)))</f>
        <v/>
      </c>
      <c r="H1567" s="141" t="str">
        <f>IF(ISERROR(VLOOKUP(A1567,'Cadastro-Estoque'!A:J,1,FALSE)),"",VLOOKUP(A1567,'Cadastro-Estoque'!A:J,3,FALSE))</f>
        <v/>
      </c>
    </row>
    <row r="1568" spans="5:8">
      <c r="E1568" s="141" t="str">
        <f t="shared" si="24"/>
        <v/>
      </c>
      <c r="F1568" s="141" t="str">
        <f>IF(ISBLANK(A1568),"",IF(ISERROR(VLOOKUP(A1568,'Cadastro-Estoque'!A:J,1,FALSE)),"Produto não cadastrado",VLOOKUP(A1568,'Cadastro-Estoque'!A:J,4,FALSE)))</f>
        <v/>
      </c>
      <c r="G1568" s="141" t="str">
        <f>IF(ISBLANK(A1568),"",IF(ISERROR(VLOOKUP(A1568,'Cadastro-Estoque'!A:J,1,FALSE)),"Produto não cadastrado",VLOOKUP(A1568,'Cadastro-Estoque'!A:J,2,FALSE)))</f>
        <v/>
      </c>
      <c r="H1568" s="141" t="str">
        <f>IF(ISERROR(VLOOKUP(A1568,'Cadastro-Estoque'!A:J,1,FALSE)),"",VLOOKUP(A1568,'Cadastro-Estoque'!A:J,3,FALSE))</f>
        <v/>
      </c>
    </row>
    <row r="1569" spans="5:8">
      <c r="E1569" s="141" t="str">
        <f t="shared" si="24"/>
        <v/>
      </c>
      <c r="F1569" s="141" t="str">
        <f>IF(ISBLANK(A1569),"",IF(ISERROR(VLOOKUP(A1569,'Cadastro-Estoque'!A:J,1,FALSE)),"Produto não cadastrado",VLOOKUP(A1569,'Cadastro-Estoque'!A:J,4,FALSE)))</f>
        <v/>
      </c>
      <c r="G1569" s="141" t="str">
        <f>IF(ISBLANK(A1569),"",IF(ISERROR(VLOOKUP(A1569,'Cadastro-Estoque'!A:J,1,FALSE)),"Produto não cadastrado",VLOOKUP(A1569,'Cadastro-Estoque'!A:J,2,FALSE)))</f>
        <v/>
      </c>
      <c r="H1569" s="141" t="str">
        <f>IF(ISERROR(VLOOKUP(A1569,'Cadastro-Estoque'!A:J,1,FALSE)),"",VLOOKUP(A1569,'Cadastro-Estoque'!A:J,3,FALSE))</f>
        <v/>
      </c>
    </row>
    <row r="1570" spans="5:8">
      <c r="E1570" s="141" t="str">
        <f t="shared" si="24"/>
        <v/>
      </c>
      <c r="F1570" s="141" t="str">
        <f>IF(ISBLANK(A1570),"",IF(ISERROR(VLOOKUP(A1570,'Cadastro-Estoque'!A:J,1,FALSE)),"Produto não cadastrado",VLOOKUP(A1570,'Cadastro-Estoque'!A:J,4,FALSE)))</f>
        <v/>
      </c>
      <c r="G1570" s="141" t="str">
        <f>IF(ISBLANK(A1570),"",IF(ISERROR(VLOOKUP(A1570,'Cadastro-Estoque'!A:J,1,FALSE)),"Produto não cadastrado",VLOOKUP(A1570,'Cadastro-Estoque'!A:J,2,FALSE)))</f>
        <v/>
      </c>
      <c r="H1570" s="141" t="str">
        <f>IF(ISERROR(VLOOKUP(A1570,'Cadastro-Estoque'!A:J,1,FALSE)),"",VLOOKUP(A1570,'Cadastro-Estoque'!A:J,3,FALSE))</f>
        <v/>
      </c>
    </row>
    <row r="1571" spans="5:8">
      <c r="E1571" s="141" t="str">
        <f t="shared" si="24"/>
        <v/>
      </c>
      <c r="F1571" s="141" t="str">
        <f>IF(ISBLANK(A1571),"",IF(ISERROR(VLOOKUP(A1571,'Cadastro-Estoque'!A:J,1,FALSE)),"Produto não cadastrado",VLOOKUP(A1571,'Cadastro-Estoque'!A:J,4,FALSE)))</f>
        <v/>
      </c>
      <c r="G1571" s="141" t="str">
        <f>IF(ISBLANK(A1571),"",IF(ISERROR(VLOOKUP(A1571,'Cadastro-Estoque'!A:J,1,FALSE)),"Produto não cadastrado",VLOOKUP(A1571,'Cadastro-Estoque'!A:J,2,FALSE)))</f>
        <v/>
      </c>
      <c r="H1571" s="141" t="str">
        <f>IF(ISERROR(VLOOKUP(A1571,'Cadastro-Estoque'!A:J,1,FALSE)),"",VLOOKUP(A1571,'Cadastro-Estoque'!A:J,3,FALSE))</f>
        <v/>
      </c>
    </row>
    <row r="1572" spans="5:8">
      <c r="E1572" s="141" t="str">
        <f t="shared" si="24"/>
        <v/>
      </c>
      <c r="F1572" s="141" t="str">
        <f>IF(ISBLANK(A1572),"",IF(ISERROR(VLOOKUP(A1572,'Cadastro-Estoque'!A:J,1,FALSE)),"Produto não cadastrado",VLOOKUP(A1572,'Cadastro-Estoque'!A:J,4,FALSE)))</f>
        <v/>
      </c>
      <c r="G1572" s="141" t="str">
        <f>IF(ISBLANK(A1572),"",IF(ISERROR(VLOOKUP(A1572,'Cadastro-Estoque'!A:J,1,FALSE)),"Produto não cadastrado",VLOOKUP(A1572,'Cadastro-Estoque'!A:J,2,FALSE)))</f>
        <v/>
      </c>
      <c r="H1572" s="141" t="str">
        <f>IF(ISERROR(VLOOKUP(A1572,'Cadastro-Estoque'!A:J,1,FALSE)),"",VLOOKUP(A1572,'Cadastro-Estoque'!A:J,3,FALSE))</f>
        <v/>
      </c>
    </row>
    <row r="1573" spans="5:8">
      <c r="E1573" s="141" t="str">
        <f t="shared" si="24"/>
        <v/>
      </c>
      <c r="F1573" s="141" t="str">
        <f>IF(ISBLANK(A1573),"",IF(ISERROR(VLOOKUP(A1573,'Cadastro-Estoque'!A:J,1,FALSE)),"Produto não cadastrado",VLOOKUP(A1573,'Cadastro-Estoque'!A:J,4,FALSE)))</f>
        <v/>
      </c>
      <c r="G1573" s="141" t="str">
        <f>IF(ISBLANK(A1573),"",IF(ISERROR(VLOOKUP(A1573,'Cadastro-Estoque'!A:J,1,FALSE)),"Produto não cadastrado",VLOOKUP(A1573,'Cadastro-Estoque'!A:J,2,FALSE)))</f>
        <v/>
      </c>
      <c r="H1573" s="141" t="str">
        <f>IF(ISERROR(VLOOKUP(A1573,'Cadastro-Estoque'!A:J,1,FALSE)),"",VLOOKUP(A1573,'Cadastro-Estoque'!A:J,3,FALSE))</f>
        <v/>
      </c>
    </row>
    <row r="1574" spans="5:8">
      <c r="E1574" s="141" t="str">
        <f t="shared" si="24"/>
        <v/>
      </c>
      <c r="F1574" s="141" t="str">
        <f>IF(ISBLANK(A1574),"",IF(ISERROR(VLOOKUP(A1574,'Cadastro-Estoque'!A:J,1,FALSE)),"Produto não cadastrado",VLOOKUP(A1574,'Cadastro-Estoque'!A:J,4,FALSE)))</f>
        <v/>
      </c>
      <c r="G1574" s="141" t="str">
        <f>IF(ISBLANK(A1574),"",IF(ISERROR(VLOOKUP(A1574,'Cadastro-Estoque'!A:J,1,FALSE)),"Produto não cadastrado",VLOOKUP(A1574,'Cadastro-Estoque'!A:J,2,FALSE)))</f>
        <v/>
      </c>
      <c r="H1574" s="141" t="str">
        <f>IF(ISERROR(VLOOKUP(A1574,'Cadastro-Estoque'!A:J,1,FALSE)),"",VLOOKUP(A1574,'Cadastro-Estoque'!A:J,3,FALSE))</f>
        <v/>
      </c>
    </row>
    <row r="1575" spans="5:8">
      <c r="E1575" s="141" t="str">
        <f t="shared" si="24"/>
        <v/>
      </c>
      <c r="F1575" s="141" t="str">
        <f>IF(ISBLANK(A1575),"",IF(ISERROR(VLOOKUP(A1575,'Cadastro-Estoque'!A:J,1,FALSE)),"Produto não cadastrado",VLOOKUP(A1575,'Cadastro-Estoque'!A:J,4,FALSE)))</f>
        <v/>
      </c>
      <c r="G1575" s="141" t="str">
        <f>IF(ISBLANK(A1575),"",IF(ISERROR(VLOOKUP(A1575,'Cadastro-Estoque'!A:J,1,FALSE)),"Produto não cadastrado",VLOOKUP(A1575,'Cadastro-Estoque'!A:J,2,FALSE)))</f>
        <v/>
      </c>
      <c r="H1575" s="141" t="str">
        <f>IF(ISERROR(VLOOKUP(A1575,'Cadastro-Estoque'!A:J,1,FALSE)),"",VLOOKUP(A1575,'Cadastro-Estoque'!A:J,3,FALSE))</f>
        <v/>
      </c>
    </row>
    <row r="1576" spans="5:8">
      <c r="E1576" s="141" t="str">
        <f t="shared" si="24"/>
        <v/>
      </c>
      <c r="F1576" s="141" t="str">
        <f>IF(ISBLANK(A1576),"",IF(ISERROR(VLOOKUP(A1576,'Cadastro-Estoque'!A:J,1,FALSE)),"Produto não cadastrado",VLOOKUP(A1576,'Cadastro-Estoque'!A:J,4,FALSE)))</f>
        <v/>
      </c>
      <c r="G1576" s="141" t="str">
        <f>IF(ISBLANK(A1576),"",IF(ISERROR(VLOOKUP(A1576,'Cadastro-Estoque'!A:J,1,FALSE)),"Produto não cadastrado",VLOOKUP(A1576,'Cadastro-Estoque'!A:J,2,FALSE)))</f>
        <v/>
      </c>
      <c r="H1576" s="141" t="str">
        <f>IF(ISERROR(VLOOKUP(A1576,'Cadastro-Estoque'!A:J,1,FALSE)),"",VLOOKUP(A1576,'Cadastro-Estoque'!A:J,3,FALSE))</f>
        <v/>
      </c>
    </row>
    <row r="1577" spans="5:8">
      <c r="E1577" s="141" t="str">
        <f t="shared" si="24"/>
        <v/>
      </c>
      <c r="F1577" s="141" t="str">
        <f>IF(ISBLANK(A1577),"",IF(ISERROR(VLOOKUP(A1577,'Cadastro-Estoque'!A:J,1,FALSE)),"Produto não cadastrado",VLOOKUP(A1577,'Cadastro-Estoque'!A:J,4,FALSE)))</f>
        <v/>
      </c>
      <c r="G1577" s="141" t="str">
        <f>IF(ISBLANK(A1577),"",IF(ISERROR(VLOOKUP(A1577,'Cadastro-Estoque'!A:J,1,FALSE)),"Produto não cadastrado",VLOOKUP(A1577,'Cadastro-Estoque'!A:J,2,FALSE)))</f>
        <v/>
      </c>
      <c r="H1577" s="141" t="str">
        <f>IF(ISERROR(VLOOKUP(A1577,'Cadastro-Estoque'!A:J,1,FALSE)),"",VLOOKUP(A1577,'Cadastro-Estoque'!A:J,3,FALSE))</f>
        <v/>
      </c>
    </row>
    <row r="1578" spans="5:8">
      <c r="E1578" s="141" t="str">
        <f t="shared" si="24"/>
        <v/>
      </c>
      <c r="F1578" s="141" t="str">
        <f>IF(ISBLANK(A1578),"",IF(ISERROR(VLOOKUP(A1578,'Cadastro-Estoque'!A:J,1,FALSE)),"Produto não cadastrado",VLOOKUP(A1578,'Cadastro-Estoque'!A:J,4,FALSE)))</f>
        <v/>
      </c>
      <c r="G1578" s="141" t="str">
        <f>IF(ISBLANK(A1578),"",IF(ISERROR(VLOOKUP(A1578,'Cadastro-Estoque'!A:J,1,FALSE)),"Produto não cadastrado",VLOOKUP(A1578,'Cadastro-Estoque'!A:J,2,FALSE)))</f>
        <v/>
      </c>
      <c r="H1578" s="141" t="str">
        <f>IF(ISERROR(VLOOKUP(A1578,'Cadastro-Estoque'!A:J,1,FALSE)),"",VLOOKUP(A1578,'Cadastro-Estoque'!A:J,3,FALSE))</f>
        <v/>
      </c>
    </row>
    <row r="1579" spans="5:8">
      <c r="E1579" s="141" t="str">
        <f t="shared" si="24"/>
        <v/>
      </c>
      <c r="F1579" s="141" t="str">
        <f>IF(ISBLANK(A1579),"",IF(ISERROR(VLOOKUP(A1579,'Cadastro-Estoque'!A:J,1,FALSE)),"Produto não cadastrado",VLOOKUP(A1579,'Cadastro-Estoque'!A:J,4,FALSE)))</f>
        <v/>
      </c>
      <c r="G1579" s="141" t="str">
        <f>IF(ISBLANK(A1579),"",IF(ISERROR(VLOOKUP(A1579,'Cadastro-Estoque'!A:J,1,FALSE)),"Produto não cadastrado",VLOOKUP(A1579,'Cadastro-Estoque'!A:J,2,FALSE)))</f>
        <v/>
      </c>
      <c r="H1579" s="141" t="str">
        <f>IF(ISERROR(VLOOKUP(A1579,'Cadastro-Estoque'!A:J,1,FALSE)),"",VLOOKUP(A1579,'Cadastro-Estoque'!A:J,3,FALSE))</f>
        <v/>
      </c>
    </row>
    <row r="1580" spans="5:8">
      <c r="E1580" s="141" t="str">
        <f t="shared" si="24"/>
        <v/>
      </c>
      <c r="F1580" s="141" t="str">
        <f>IF(ISBLANK(A1580),"",IF(ISERROR(VLOOKUP(A1580,'Cadastro-Estoque'!A:J,1,FALSE)),"Produto não cadastrado",VLOOKUP(A1580,'Cadastro-Estoque'!A:J,4,FALSE)))</f>
        <v/>
      </c>
      <c r="G1580" s="141" t="str">
        <f>IF(ISBLANK(A1580),"",IF(ISERROR(VLOOKUP(A1580,'Cadastro-Estoque'!A:J,1,FALSE)),"Produto não cadastrado",VLOOKUP(A1580,'Cadastro-Estoque'!A:J,2,FALSE)))</f>
        <v/>
      </c>
      <c r="H1580" s="141" t="str">
        <f>IF(ISERROR(VLOOKUP(A1580,'Cadastro-Estoque'!A:J,1,FALSE)),"",VLOOKUP(A1580,'Cadastro-Estoque'!A:J,3,FALSE))</f>
        <v/>
      </c>
    </row>
    <row r="1581" spans="5:8">
      <c r="E1581" s="141" t="str">
        <f t="shared" si="24"/>
        <v/>
      </c>
      <c r="F1581" s="141" t="str">
        <f>IF(ISBLANK(A1581),"",IF(ISERROR(VLOOKUP(A1581,'Cadastro-Estoque'!A:J,1,FALSE)),"Produto não cadastrado",VLOOKUP(A1581,'Cadastro-Estoque'!A:J,4,FALSE)))</f>
        <v/>
      </c>
      <c r="G1581" s="141" t="str">
        <f>IF(ISBLANK(A1581),"",IF(ISERROR(VLOOKUP(A1581,'Cadastro-Estoque'!A:J,1,FALSE)),"Produto não cadastrado",VLOOKUP(A1581,'Cadastro-Estoque'!A:J,2,FALSE)))</f>
        <v/>
      </c>
      <c r="H1581" s="141" t="str">
        <f>IF(ISERROR(VLOOKUP(A1581,'Cadastro-Estoque'!A:J,1,FALSE)),"",VLOOKUP(A1581,'Cadastro-Estoque'!A:J,3,FALSE))</f>
        <v/>
      </c>
    </row>
    <row r="1582" spans="5:8">
      <c r="E1582" s="141" t="str">
        <f t="shared" si="24"/>
        <v/>
      </c>
      <c r="F1582" s="141" t="str">
        <f>IF(ISBLANK(A1582),"",IF(ISERROR(VLOOKUP(A1582,'Cadastro-Estoque'!A:J,1,FALSE)),"Produto não cadastrado",VLOOKUP(A1582,'Cadastro-Estoque'!A:J,4,FALSE)))</f>
        <v/>
      </c>
      <c r="G1582" s="141" t="str">
        <f>IF(ISBLANK(A1582),"",IF(ISERROR(VLOOKUP(A1582,'Cadastro-Estoque'!A:J,1,FALSE)),"Produto não cadastrado",VLOOKUP(A1582,'Cadastro-Estoque'!A:J,2,FALSE)))</f>
        <v/>
      </c>
      <c r="H1582" s="141" t="str">
        <f>IF(ISERROR(VLOOKUP(A1582,'Cadastro-Estoque'!A:J,1,FALSE)),"",VLOOKUP(A1582,'Cadastro-Estoque'!A:J,3,FALSE))</f>
        <v/>
      </c>
    </row>
    <row r="1583" spans="5:8">
      <c r="E1583" s="141" t="str">
        <f t="shared" si="24"/>
        <v/>
      </c>
      <c r="F1583" s="141" t="str">
        <f>IF(ISBLANK(A1583),"",IF(ISERROR(VLOOKUP(A1583,'Cadastro-Estoque'!A:J,1,FALSE)),"Produto não cadastrado",VLOOKUP(A1583,'Cadastro-Estoque'!A:J,4,FALSE)))</f>
        <v/>
      </c>
      <c r="G1583" s="141" t="str">
        <f>IF(ISBLANK(A1583),"",IF(ISERROR(VLOOKUP(A1583,'Cadastro-Estoque'!A:J,1,FALSE)),"Produto não cadastrado",VLOOKUP(A1583,'Cadastro-Estoque'!A:J,2,FALSE)))</f>
        <v/>
      </c>
      <c r="H1583" s="141" t="str">
        <f>IF(ISERROR(VLOOKUP(A1583,'Cadastro-Estoque'!A:J,1,FALSE)),"",VLOOKUP(A1583,'Cadastro-Estoque'!A:J,3,FALSE))</f>
        <v/>
      </c>
    </row>
    <row r="1584" spans="5:8">
      <c r="E1584" s="141" t="str">
        <f t="shared" si="24"/>
        <v/>
      </c>
      <c r="F1584" s="141" t="str">
        <f>IF(ISBLANK(A1584),"",IF(ISERROR(VLOOKUP(A1584,'Cadastro-Estoque'!A:J,1,FALSE)),"Produto não cadastrado",VLOOKUP(A1584,'Cadastro-Estoque'!A:J,4,FALSE)))</f>
        <v/>
      </c>
      <c r="G1584" s="141" t="str">
        <f>IF(ISBLANK(A1584),"",IF(ISERROR(VLOOKUP(A1584,'Cadastro-Estoque'!A:J,1,FALSE)),"Produto não cadastrado",VLOOKUP(A1584,'Cadastro-Estoque'!A:J,2,FALSE)))</f>
        <v/>
      </c>
      <c r="H1584" s="141" t="str">
        <f>IF(ISERROR(VLOOKUP(A1584,'Cadastro-Estoque'!A:J,1,FALSE)),"",VLOOKUP(A1584,'Cadastro-Estoque'!A:J,3,FALSE))</f>
        <v/>
      </c>
    </row>
    <row r="1585" spans="5:8">
      <c r="E1585" s="141" t="str">
        <f t="shared" si="24"/>
        <v/>
      </c>
      <c r="F1585" s="141" t="str">
        <f>IF(ISBLANK(A1585),"",IF(ISERROR(VLOOKUP(A1585,'Cadastro-Estoque'!A:J,1,FALSE)),"Produto não cadastrado",VLOOKUP(A1585,'Cadastro-Estoque'!A:J,4,FALSE)))</f>
        <v/>
      </c>
      <c r="G1585" s="141" t="str">
        <f>IF(ISBLANK(A1585),"",IF(ISERROR(VLOOKUP(A1585,'Cadastro-Estoque'!A:J,1,FALSE)),"Produto não cadastrado",VLOOKUP(A1585,'Cadastro-Estoque'!A:J,2,FALSE)))</f>
        <v/>
      </c>
      <c r="H1585" s="141" t="str">
        <f>IF(ISERROR(VLOOKUP(A1585,'Cadastro-Estoque'!A:J,1,FALSE)),"",VLOOKUP(A1585,'Cadastro-Estoque'!A:J,3,FALSE))</f>
        <v/>
      </c>
    </row>
    <row r="1586" spans="5:8">
      <c r="E1586" s="141" t="str">
        <f t="shared" si="24"/>
        <v/>
      </c>
      <c r="F1586" s="141" t="str">
        <f>IF(ISBLANK(A1586),"",IF(ISERROR(VLOOKUP(A1586,'Cadastro-Estoque'!A:J,1,FALSE)),"Produto não cadastrado",VLOOKUP(A1586,'Cadastro-Estoque'!A:J,4,FALSE)))</f>
        <v/>
      </c>
      <c r="G1586" s="141" t="str">
        <f>IF(ISBLANK(A1586),"",IF(ISERROR(VLOOKUP(A1586,'Cadastro-Estoque'!A:J,1,FALSE)),"Produto não cadastrado",VLOOKUP(A1586,'Cadastro-Estoque'!A:J,2,FALSE)))</f>
        <v/>
      </c>
      <c r="H1586" s="141" t="str">
        <f>IF(ISERROR(VLOOKUP(A1586,'Cadastro-Estoque'!A:J,1,FALSE)),"",VLOOKUP(A1586,'Cadastro-Estoque'!A:J,3,FALSE))</f>
        <v/>
      </c>
    </row>
    <row r="1587" spans="5:8">
      <c r="E1587" s="141" t="str">
        <f t="shared" si="24"/>
        <v/>
      </c>
      <c r="F1587" s="141" t="str">
        <f>IF(ISBLANK(A1587),"",IF(ISERROR(VLOOKUP(A1587,'Cadastro-Estoque'!A:J,1,FALSE)),"Produto não cadastrado",VLOOKUP(A1587,'Cadastro-Estoque'!A:J,4,FALSE)))</f>
        <v/>
      </c>
      <c r="G1587" s="141" t="str">
        <f>IF(ISBLANK(A1587),"",IF(ISERROR(VLOOKUP(A1587,'Cadastro-Estoque'!A:J,1,FALSE)),"Produto não cadastrado",VLOOKUP(A1587,'Cadastro-Estoque'!A:J,2,FALSE)))</f>
        <v/>
      </c>
      <c r="H1587" s="141" t="str">
        <f>IF(ISERROR(VLOOKUP(A1587,'Cadastro-Estoque'!A:J,1,FALSE)),"",VLOOKUP(A1587,'Cadastro-Estoque'!A:J,3,FALSE))</f>
        <v/>
      </c>
    </row>
    <row r="1588" spans="5:8">
      <c r="E1588" s="141" t="str">
        <f t="shared" si="24"/>
        <v/>
      </c>
      <c r="F1588" s="141" t="str">
        <f>IF(ISBLANK(A1588),"",IF(ISERROR(VLOOKUP(A1588,'Cadastro-Estoque'!A:J,1,FALSE)),"Produto não cadastrado",VLOOKUP(A1588,'Cadastro-Estoque'!A:J,4,FALSE)))</f>
        <v/>
      </c>
      <c r="G1588" s="141" t="str">
        <f>IF(ISBLANK(A1588),"",IF(ISERROR(VLOOKUP(A1588,'Cadastro-Estoque'!A:J,1,FALSE)),"Produto não cadastrado",VLOOKUP(A1588,'Cadastro-Estoque'!A:J,2,FALSE)))</f>
        <v/>
      </c>
      <c r="H1588" s="141" t="str">
        <f>IF(ISERROR(VLOOKUP(A1588,'Cadastro-Estoque'!A:J,1,FALSE)),"",VLOOKUP(A1588,'Cadastro-Estoque'!A:J,3,FALSE))</f>
        <v/>
      </c>
    </row>
    <row r="1589" spans="5:8">
      <c r="E1589" s="141" t="str">
        <f t="shared" si="24"/>
        <v/>
      </c>
      <c r="F1589" s="141" t="str">
        <f>IF(ISBLANK(A1589),"",IF(ISERROR(VLOOKUP(A1589,'Cadastro-Estoque'!A:J,1,FALSE)),"Produto não cadastrado",VLOOKUP(A1589,'Cadastro-Estoque'!A:J,4,FALSE)))</f>
        <v/>
      </c>
      <c r="G1589" s="141" t="str">
        <f>IF(ISBLANK(A1589),"",IF(ISERROR(VLOOKUP(A1589,'Cadastro-Estoque'!A:J,1,FALSE)),"Produto não cadastrado",VLOOKUP(A1589,'Cadastro-Estoque'!A:J,2,FALSE)))</f>
        <v/>
      </c>
      <c r="H1589" s="141" t="str">
        <f>IF(ISERROR(VLOOKUP(A1589,'Cadastro-Estoque'!A:J,1,FALSE)),"",VLOOKUP(A1589,'Cadastro-Estoque'!A:J,3,FALSE))</f>
        <v/>
      </c>
    </row>
    <row r="1590" spans="5:8">
      <c r="E1590" s="141" t="str">
        <f t="shared" si="24"/>
        <v/>
      </c>
      <c r="F1590" s="141" t="str">
        <f>IF(ISBLANK(A1590),"",IF(ISERROR(VLOOKUP(A1590,'Cadastro-Estoque'!A:J,1,FALSE)),"Produto não cadastrado",VLOOKUP(A1590,'Cadastro-Estoque'!A:J,4,FALSE)))</f>
        <v/>
      </c>
      <c r="G1590" s="141" t="str">
        <f>IF(ISBLANK(A1590),"",IF(ISERROR(VLOOKUP(A1590,'Cadastro-Estoque'!A:J,1,FALSE)),"Produto não cadastrado",VLOOKUP(A1590,'Cadastro-Estoque'!A:J,2,FALSE)))</f>
        <v/>
      </c>
      <c r="H1590" s="141" t="str">
        <f>IF(ISERROR(VLOOKUP(A1590,'Cadastro-Estoque'!A:J,1,FALSE)),"",VLOOKUP(A1590,'Cadastro-Estoque'!A:J,3,FALSE))</f>
        <v/>
      </c>
    </row>
    <row r="1591" spans="5:8">
      <c r="E1591" s="141" t="str">
        <f t="shared" si="24"/>
        <v/>
      </c>
      <c r="F1591" s="141" t="str">
        <f>IF(ISBLANK(A1591),"",IF(ISERROR(VLOOKUP(A1591,'Cadastro-Estoque'!A:J,1,FALSE)),"Produto não cadastrado",VLOOKUP(A1591,'Cadastro-Estoque'!A:J,4,FALSE)))</f>
        <v/>
      </c>
      <c r="G1591" s="141" t="str">
        <f>IF(ISBLANK(A1591),"",IF(ISERROR(VLOOKUP(A1591,'Cadastro-Estoque'!A:J,1,FALSE)),"Produto não cadastrado",VLOOKUP(A1591,'Cadastro-Estoque'!A:J,2,FALSE)))</f>
        <v/>
      </c>
      <c r="H1591" s="141" t="str">
        <f>IF(ISERROR(VLOOKUP(A1591,'Cadastro-Estoque'!A:J,1,FALSE)),"",VLOOKUP(A1591,'Cadastro-Estoque'!A:J,3,FALSE))</f>
        <v/>
      </c>
    </row>
    <row r="1592" spans="5:8">
      <c r="E1592" s="141" t="str">
        <f t="shared" si="24"/>
        <v/>
      </c>
      <c r="F1592" s="141" t="str">
        <f>IF(ISBLANK(A1592),"",IF(ISERROR(VLOOKUP(A1592,'Cadastro-Estoque'!A:J,1,FALSE)),"Produto não cadastrado",VLOOKUP(A1592,'Cadastro-Estoque'!A:J,4,FALSE)))</f>
        <v/>
      </c>
      <c r="G1592" s="141" t="str">
        <f>IF(ISBLANK(A1592),"",IF(ISERROR(VLOOKUP(A1592,'Cadastro-Estoque'!A:J,1,FALSE)),"Produto não cadastrado",VLOOKUP(A1592,'Cadastro-Estoque'!A:J,2,FALSE)))</f>
        <v/>
      </c>
      <c r="H1592" s="141" t="str">
        <f>IF(ISERROR(VLOOKUP(A1592,'Cadastro-Estoque'!A:J,1,FALSE)),"",VLOOKUP(A1592,'Cadastro-Estoque'!A:J,3,FALSE))</f>
        <v/>
      </c>
    </row>
    <row r="1593" spans="5:8">
      <c r="E1593" s="141" t="str">
        <f t="shared" si="24"/>
        <v/>
      </c>
      <c r="F1593" s="141" t="str">
        <f>IF(ISBLANK(A1593),"",IF(ISERROR(VLOOKUP(A1593,'Cadastro-Estoque'!A:J,1,FALSE)),"Produto não cadastrado",VLOOKUP(A1593,'Cadastro-Estoque'!A:J,4,FALSE)))</f>
        <v/>
      </c>
      <c r="G1593" s="141" t="str">
        <f>IF(ISBLANK(A1593),"",IF(ISERROR(VLOOKUP(A1593,'Cadastro-Estoque'!A:J,1,FALSE)),"Produto não cadastrado",VLOOKUP(A1593,'Cadastro-Estoque'!A:J,2,FALSE)))</f>
        <v/>
      </c>
      <c r="H1593" s="141" t="str">
        <f>IF(ISERROR(VLOOKUP(A1593,'Cadastro-Estoque'!A:J,1,FALSE)),"",VLOOKUP(A1593,'Cadastro-Estoque'!A:J,3,FALSE))</f>
        <v/>
      </c>
    </row>
    <row r="1594" spans="5:8">
      <c r="E1594" s="141" t="str">
        <f t="shared" si="24"/>
        <v/>
      </c>
      <c r="F1594" s="141" t="str">
        <f>IF(ISBLANK(A1594),"",IF(ISERROR(VLOOKUP(A1594,'Cadastro-Estoque'!A:J,1,FALSE)),"Produto não cadastrado",VLOOKUP(A1594,'Cadastro-Estoque'!A:J,4,FALSE)))</f>
        <v/>
      </c>
      <c r="G1594" s="141" t="str">
        <f>IF(ISBLANK(A1594),"",IF(ISERROR(VLOOKUP(A1594,'Cadastro-Estoque'!A:J,1,FALSE)),"Produto não cadastrado",VLOOKUP(A1594,'Cadastro-Estoque'!A:J,2,FALSE)))</f>
        <v/>
      </c>
      <c r="H1594" s="141" t="str">
        <f>IF(ISERROR(VLOOKUP(A1594,'Cadastro-Estoque'!A:J,1,FALSE)),"",VLOOKUP(A1594,'Cadastro-Estoque'!A:J,3,FALSE))</f>
        <v/>
      </c>
    </row>
    <row r="1595" spans="5:8">
      <c r="E1595" s="141" t="str">
        <f t="shared" si="24"/>
        <v/>
      </c>
      <c r="F1595" s="141" t="str">
        <f>IF(ISBLANK(A1595),"",IF(ISERROR(VLOOKUP(A1595,'Cadastro-Estoque'!A:J,1,FALSE)),"Produto não cadastrado",VLOOKUP(A1595,'Cadastro-Estoque'!A:J,4,FALSE)))</f>
        <v/>
      </c>
      <c r="G1595" s="141" t="str">
        <f>IF(ISBLANK(A1595),"",IF(ISERROR(VLOOKUP(A1595,'Cadastro-Estoque'!A:J,1,FALSE)),"Produto não cadastrado",VLOOKUP(A1595,'Cadastro-Estoque'!A:J,2,FALSE)))</f>
        <v/>
      </c>
      <c r="H1595" s="141" t="str">
        <f>IF(ISERROR(VLOOKUP(A1595,'Cadastro-Estoque'!A:J,1,FALSE)),"",VLOOKUP(A1595,'Cadastro-Estoque'!A:J,3,FALSE))</f>
        <v/>
      </c>
    </row>
    <row r="1596" spans="5:8">
      <c r="E1596" s="141" t="str">
        <f t="shared" si="24"/>
        <v/>
      </c>
      <c r="F1596" s="141" t="str">
        <f>IF(ISBLANK(A1596),"",IF(ISERROR(VLOOKUP(A1596,'Cadastro-Estoque'!A:J,1,FALSE)),"Produto não cadastrado",VLOOKUP(A1596,'Cadastro-Estoque'!A:J,4,FALSE)))</f>
        <v/>
      </c>
      <c r="G1596" s="141" t="str">
        <f>IF(ISBLANK(A1596),"",IF(ISERROR(VLOOKUP(A1596,'Cadastro-Estoque'!A:J,1,FALSE)),"Produto não cadastrado",VLOOKUP(A1596,'Cadastro-Estoque'!A:J,2,FALSE)))</f>
        <v/>
      </c>
      <c r="H1596" s="141" t="str">
        <f>IF(ISERROR(VLOOKUP(A1596,'Cadastro-Estoque'!A:J,1,FALSE)),"",VLOOKUP(A1596,'Cadastro-Estoque'!A:J,3,FALSE))</f>
        <v/>
      </c>
    </row>
    <row r="1597" spans="5:8">
      <c r="E1597" s="141" t="str">
        <f t="shared" si="24"/>
        <v/>
      </c>
      <c r="F1597" s="141" t="str">
        <f>IF(ISBLANK(A1597),"",IF(ISERROR(VLOOKUP(A1597,'Cadastro-Estoque'!A:J,1,FALSE)),"Produto não cadastrado",VLOOKUP(A1597,'Cadastro-Estoque'!A:J,4,FALSE)))</f>
        <v/>
      </c>
      <c r="G1597" s="141" t="str">
        <f>IF(ISBLANK(A1597),"",IF(ISERROR(VLOOKUP(A1597,'Cadastro-Estoque'!A:J,1,FALSE)),"Produto não cadastrado",VLOOKUP(A1597,'Cadastro-Estoque'!A:J,2,FALSE)))</f>
        <v/>
      </c>
      <c r="H1597" s="141" t="str">
        <f>IF(ISERROR(VLOOKUP(A1597,'Cadastro-Estoque'!A:J,1,FALSE)),"",VLOOKUP(A1597,'Cadastro-Estoque'!A:J,3,FALSE))</f>
        <v/>
      </c>
    </row>
    <row r="1598" spans="5:8">
      <c r="E1598" s="141" t="str">
        <f t="shared" si="24"/>
        <v/>
      </c>
      <c r="F1598" s="141" t="str">
        <f>IF(ISBLANK(A1598),"",IF(ISERROR(VLOOKUP(A1598,'Cadastro-Estoque'!A:J,1,FALSE)),"Produto não cadastrado",VLOOKUP(A1598,'Cadastro-Estoque'!A:J,4,FALSE)))</f>
        <v/>
      </c>
      <c r="G1598" s="141" t="str">
        <f>IF(ISBLANK(A1598),"",IF(ISERROR(VLOOKUP(A1598,'Cadastro-Estoque'!A:J,1,FALSE)),"Produto não cadastrado",VLOOKUP(A1598,'Cadastro-Estoque'!A:J,2,FALSE)))</f>
        <v/>
      </c>
      <c r="H1598" s="141" t="str">
        <f>IF(ISERROR(VLOOKUP(A1598,'Cadastro-Estoque'!A:J,1,FALSE)),"",VLOOKUP(A1598,'Cadastro-Estoque'!A:J,3,FALSE))</f>
        <v/>
      </c>
    </row>
    <row r="1599" spans="5:8">
      <c r="E1599" s="141" t="str">
        <f t="shared" si="24"/>
        <v/>
      </c>
      <c r="F1599" s="141" t="str">
        <f>IF(ISBLANK(A1599),"",IF(ISERROR(VLOOKUP(A1599,'Cadastro-Estoque'!A:J,1,FALSE)),"Produto não cadastrado",VLOOKUP(A1599,'Cadastro-Estoque'!A:J,4,FALSE)))</f>
        <v/>
      </c>
      <c r="G1599" s="141" t="str">
        <f>IF(ISBLANK(A1599),"",IF(ISERROR(VLOOKUP(A1599,'Cadastro-Estoque'!A:J,1,FALSE)),"Produto não cadastrado",VLOOKUP(A1599,'Cadastro-Estoque'!A:J,2,FALSE)))</f>
        <v/>
      </c>
      <c r="H1599" s="141" t="str">
        <f>IF(ISERROR(VLOOKUP(A1599,'Cadastro-Estoque'!A:J,1,FALSE)),"",VLOOKUP(A1599,'Cadastro-Estoque'!A:J,3,FALSE))</f>
        <v/>
      </c>
    </row>
    <row r="1600" spans="5:8">
      <c r="E1600" s="141" t="str">
        <f t="shared" si="24"/>
        <v/>
      </c>
      <c r="F1600" s="141" t="str">
        <f>IF(ISBLANK(A1600),"",IF(ISERROR(VLOOKUP(A1600,'Cadastro-Estoque'!A:J,1,FALSE)),"Produto não cadastrado",VLOOKUP(A1600,'Cadastro-Estoque'!A:J,4,FALSE)))</f>
        <v/>
      </c>
      <c r="G1600" s="141" t="str">
        <f>IF(ISBLANK(A1600),"",IF(ISERROR(VLOOKUP(A1600,'Cadastro-Estoque'!A:J,1,FALSE)),"Produto não cadastrado",VLOOKUP(A1600,'Cadastro-Estoque'!A:J,2,FALSE)))</f>
        <v/>
      </c>
      <c r="H1600" s="141" t="str">
        <f>IF(ISERROR(VLOOKUP(A1600,'Cadastro-Estoque'!A:J,1,FALSE)),"",VLOOKUP(A1600,'Cadastro-Estoque'!A:J,3,FALSE))</f>
        <v/>
      </c>
    </row>
    <row r="1601" spans="5:8">
      <c r="E1601" s="141" t="str">
        <f t="shared" si="24"/>
        <v/>
      </c>
      <c r="F1601" s="141" t="str">
        <f>IF(ISBLANK(A1601),"",IF(ISERROR(VLOOKUP(A1601,'Cadastro-Estoque'!A:J,1,FALSE)),"Produto não cadastrado",VLOOKUP(A1601,'Cadastro-Estoque'!A:J,4,FALSE)))</f>
        <v/>
      </c>
      <c r="G1601" s="141" t="str">
        <f>IF(ISBLANK(A1601),"",IF(ISERROR(VLOOKUP(A1601,'Cadastro-Estoque'!A:J,1,FALSE)),"Produto não cadastrado",VLOOKUP(A1601,'Cadastro-Estoque'!A:J,2,FALSE)))</f>
        <v/>
      </c>
      <c r="H1601" s="141" t="str">
        <f>IF(ISERROR(VLOOKUP(A1601,'Cadastro-Estoque'!A:J,1,FALSE)),"",VLOOKUP(A1601,'Cadastro-Estoque'!A:J,3,FALSE))</f>
        <v/>
      </c>
    </row>
    <row r="1602" spans="5:8">
      <c r="E1602" s="141" t="str">
        <f t="shared" si="24"/>
        <v/>
      </c>
      <c r="F1602" s="141" t="str">
        <f>IF(ISBLANK(A1602),"",IF(ISERROR(VLOOKUP(A1602,'Cadastro-Estoque'!A:J,1,FALSE)),"Produto não cadastrado",VLOOKUP(A1602,'Cadastro-Estoque'!A:J,4,FALSE)))</f>
        <v/>
      </c>
      <c r="G1602" s="141" t="str">
        <f>IF(ISBLANK(A1602),"",IF(ISERROR(VLOOKUP(A1602,'Cadastro-Estoque'!A:J,1,FALSE)),"Produto não cadastrado",VLOOKUP(A1602,'Cadastro-Estoque'!A:J,2,FALSE)))</f>
        <v/>
      </c>
      <c r="H1602" s="141" t="str">
        <f>IF(ISERROR(VLOOKUP(A1602,'Cadastro-Estoque'!A:J,1,FALSE)),"",VLOOKUP(A1602,'Cadastro-Estoque'!A:J,3,FALSE))</f>
        <v/>
      </c>
    </row>
    <row r="1603" spans="5:8">
      <c r="E1603" s="141" t="str">
        <f t="shared" si="24"/>
        <v/>
      </c>
      <c r="F1603" s="141" t="str">
        <f>IF(ISBLANK(A1603),"",IF(ISERROR(VLOOKUP(A1603,'Cadastro-Estoque'!A:J,1,FALSE)),"Produto não cadastrado",VLOOKUP(A1603,'Cadastro-Estoque'!A:J,4,FALSE)))</f>
        <v/>
      </c>
      <c r="G1603" s="141" t="str">
        <f>IF(ISBLANK(A1603),"",IF(ISERROR(VLOOKUP(A1603,'Cadastro-Estoque'!A:J,1,FALSE)),"Produto não cadastrado",VLOOKUP(A1603,'Cadastro-Estoque'!A:J,2,FALSE)))</f>
        <v/>
      </c>
      <c r="H1603" s="141" t="str">
        <f>IF(ISERROR(VLOOKUP(A1603,'Cadastro-Estoque'!A:J,1,FALSE)),"",VLOOKUP(A1603,'Cadastro-Estoque'!A:J,3,FALSE))</f>
        <v/>
      </c>
    </row>
    <row r="1604" spans="5:8">
      <c r="E1604" s="141" t="str">
        <f t="shared" ref="E1604:E1667" si="25">IF(ISBLANK(A1604),"",C1604*D1604)</f>
        <v/>
      </c>
      <c r="F1604" s="141" t="str">
        <f>IF(ISBLANK(A1604),"",IF(ISERROR(VLOOKUP(A1604,'Cadastro-Estoque'!A:J,1,FALSE)),"Produto não cadastrado",VLOOKUP(A1604,'Cadastro-Estoque'!A:J,4,FALSE)))</f>
        <v/>
      </c>
      <c r="G1604" s="141" t="str">
        <f>IF(ISBLANK(A1604),"",IF(ISERROR(VLOOKUP(A1604,'Cadastro-Estoque'!A:J,1,FALSE)),"Produto não cadastrado",VLOOKUP(A1604,'Cadastro-Estoque'!A:J,2,FALSE)))</f>
        <v/>
      </c>
      <c r="H1604" s="141" t="str">
        <f>IF(ISERROR(VLOOKUP(A1604,'Cadastro-Estoque'!A:J,1,FALSE)),"",VLOOKUP(A1604,'Cadastro-Estoque'!A:J,3,FALSE))</f>
        <v/>
      </c>
    </row>
    <row r="1605" spans="5:8">
      <c r="E1605" s="141" t="str">
        <f t="shared" si="25"/>
        <v/>
      </c>
      <c r="F1605" s="141" t="str">
        <f>IF(ISBLANK(A1605),"",IF(ISERROR(VLOOKUP(A1605,'Cadastro-Estoque'!A:J,1,FALSE)),"Produto não cadastrado",VLOOKUP(A1605,'Cadastro-Estoque'!A:J,4,FALSE)))</f>
        <v/>
      </c>
      <c r="G1605" s="141" t="str">
        <f>IF(ISBLANK(A1605),"",IF(ISERROR(VLOOKUP(A1605,'Cadastro-Estoque'!A:J,1,FALSE)),"Produto não cadastrado",VLOOKUP(A1605,'Cadastro-Estoque'!A:J,2,FALSE)))</f>
        <v/>
      </c>
      <c r="H1605" s="141" t="str">
        <f>IF(ISERROR(VLOOKUP(A1605,'Cadastro-Estoque'!A:J,1,FALSE)),"",VLOOKUP(A1605,'Cadastro-Estoque'!A:J,3,FALSE))</f>
        <v/>
      </c>
    </row>
    <row r="1606" spans="5:8">
      <c r="E1606" s="141" t="str">
        <f t="shared" si="25"/>
        <v/>
      </c>
      <c r="F1606" s="141" t="str">
        <f>IF(ISBLANK(A1606),"",IF(ISERROR(VLOOKUP(A1606,'Cadastro-Estoque'!A:J,1,FALSE)),"Produto não cadastrado",VLOOKUP(A1606,'Cadastro-Estoque'!A:J,4,FALSE)))</f>
        <v/>
      </c>
      <c r="G1606" s="141" t="str">
        <f>IF(ISBLANK(A1606),"",IF(ISERROR(VLOOKUP(A1606,'Cadastro-Estoque'!A:J,1,FALSE)),"Produto não cadastrado",VLOOKUP(A1606,'Cadastro-Estoque'!A:J,2,FALSE)))</f>
        <v/>
      </c>
      <c r="H1606" s="141" t="str">
        <f>IF(ISERROR(VLOOKUP(A1606,'Cadastro-Estoque'!A:J,1,FALSE)),"",VLOOKUP(A1606,'Cadastro-Estoque'!A:J,3,FALSE))</f>
        <v/>
      </c>
    </row>
    <row r="1607" spans="5:8">
      <c r="E1607" s="141" t="str">
        <f t="shared" si="25"/>
        <v/>
      </c>
      <c r="F1607" s="141" t="str">
        <f>IF(ISBLANK(A1607),"",IF(ISERROR(VLOOKUP(A1607,'Cadastro-Estoque'!A:J,1,FALSE)),"Produto não cadastrado",VLOOKUP(A1607,'Cadastro-Estoque'!A:J,4,FALSE)))</f>
        <v/>
      </c>
      <c r="G1607" s="141" t="str">
        <f>IF(ISBLANK(A1607),"",IF(ISERROR(VLOOKUP(A1607,'Cadastro-Estoque'!A:J,1,FALSE)),"Produto não cadastrado",VLOOKUP(A1607,'Cadastro-Estoque'!A:J,2,FALSE)))</f>
        <v/>
      </c>
      <c r="H1607" s="141" t="str">
        <f>IF(ISERROR(VLOOKUP(A1607,'Cadastro-Estoque'!A:J,1,FALSE)),"",VLOOKUP(A1607,'Cadastro-Estoque'!A:J,3,FALSE))</f>
        <v/>
      </c>
    </row>
    <row r="1608" spans="5:8">
      <c r="E1608" s="141" t="str">
        <f t="shared" si="25"/>
        <v/>
      </c>
      <c r="F1608" s="141" t="str">
        <f>IF(ISBLANK(A1608),"",IF(ISERROR(VLOOKUP(A1608,'Cadastro-Estoque'!A:J,1,FALSE)),"Produto não cadastrado",VLOOKUP(A1608,'Cadastro-Estoque'!A:J,4,FALSE)))</f>
        <v/>
      </c>
      <c r="G1608" s="141" t="str">
        <f>IF(ISBLANK(A1608),"",IF(ISERROR(VLOOKUP(A1608,'Cadastro-Estoque'!A:J,1,FALSE)),"Produto não cadastrado",VLOOKUP(A1608,'Cadastro-Estoque'!A:J,2,FALSE)))</f>
        <v/>
      </c>
      <c r="H1608" s="141" t="str">
        <f>IF(ISERROR(VLOOKUP(A1608,'Cadastro-Estoque'!A:J,1,FALSE)),"",VLOOKUP(A1608,'Cadastro-Estoque'!A:J,3,FALSE))</f>
        <v/>
      </c>
    </row>
    <row r="1609" spans="5:8">
      <c r="E1609" s="141" t="str">
        <f t="shared" si="25"/>
        <v/>
      </c>
      <c r="F1609" s="141" t="str">
        <f>IF(ISBLANK(A1609),"",IF(ISERROR(VLOOKUP(A1609,'Cadastro-Estoque'!A:J,1,FALSE)),"Produto não cadastrado",VLOOKUP(A1609,'Cadastro-Estoque'!A:J,4,FALSE)))</f>
        <v/>
      </c>
      <c r="G1609" s="141" t="str">
        <f>IF(ISBLANK(A1609),"",IF(ISERROR(VLOOKUP(A1609,'Cadastro-Estoque'!A:J,1,FALSE)),"Produto não cadastrado",VLOOKUP(A1609,'Cadastro-Estoque'!A:J,2,FALSE)))</f>
        <v/>
      </c>
      <c r="H1609" s="141" t="str">
        <f>IF(ISERROR(VLOOKUP(A1609,'Cadastro-Estoque'!A:J,1,FALSE)),"",VLOOKUP(A1609,'Cadastro-Estoque'!A:J,3,FALSE))</f>
        <v/>
      </c>
    </row>
    <row r="1610" spans="5:8">
      <c r="E1610" s="141" t="str">
        <f t="shared" si="25"/>
        <v/>
      </c>
      <c r="F1610" s="141" t="str">
        <f>IF(ISBLANK(A1610),"",IF(ISERROR(VLOOKUP(A1610,'Cadastro-Estoque'!A:J,1,FALSE)),"Produto não cadastrado",VLOOKUP(A1610,'Cadastro-Estoque'!A:J,4,FALSE)))</f>
        <v/>
      </c>
      <c r="G1610" s="141" t="str">
        <f>IF(ISBLANK(A1610),"",IF(ISERROR(VLOOKUP(A1610,'Cadastro-Estoque'!A:J,1,FALSE)),"Produto não cadastrado",VLOOKUP(A1610,'Cadastro-Estoque'!A:J,2,FALSE)))</f>
        <v/>
      </c>
      <c r="H1610" s="141" t="str">
        <f>IF(ISERROR(VLOOKUP(A1610,'Cadastro-Estoque'!A:J,1,FALSE)),"",VLOOKUP(A1610,'Cadastro-Estoque'!A:J,3,FALSE))</f>
        <v/>
      </c>
    </row>
    <row r="1611" spans="5:8">
      <c r="E1611" s="141" t="str">
        <f t="shared" si="25"/>
        <v/>
      </c>
      <c r="F1611" s="141" t="str">
        <f>IF(ISBLANK(A1611),"",IF(ISERROR(VLOOKUP(A1611,'Cadastro-Estoque'!A:J,1,FALSE)),"Produto não cadastrado",VLOOKUP(A1611,'Cadastro-Estoque'!A:J,4,FALSE)))</f>
        <v/>
      </c>
      <c r="G1611" s="141" t="str">
        <f>IF(ISBLANK(A1611),"",IF(ISERROR(VLOOKUP(A1611,'Cadastro-Estoque'!A:J,1,FALSE)),"Produto não cadastrado",VLOOKUP(A1611,'Cadastro-Estoque'!A:J,2,FALSE)))</f>
        <v/>
      </c>
      <c r="H1611" s="141" t="str">
        <f>IF(ISERROR(VLOOKUP(A1611,'Cadastro-Estoque'!A:J,1,FALSE)),"",VLOOKUP(A1611,'Cadastro-Estoque'!A:J,3,FALSE))</f>
        <v/>
      </c>
    </row>
    <row r="1612" spans="5:8">
      <c r="E1612" s="141" t="str">
        <f t="shared" si="25"/>
        <v/>
      </c>
      <c r="F1612" s="141" t="str">
        <f>IF(ISBLANK(A1612),"",IF(ISERROR(VLOOKUP(A1612,'Cadastro-Estoque'!A:J,1,FALSE)),"Produto não cadastrado",VLOOKUP(A1612,'Cadastro-Estoque'!A:J,4,FALSE)))</f>
        <v/>
      </c>
      <c r="G1612" s="141" t="str">
        <f>IF(ISBLANK(A1612),"",IF(ISERROR(VLOOKUP(A1612,'Cadastro-Estoque'!A:J,1,FALSE)),"Produto não cadastrado",VLOOKUP(A1612,'Cadastro-Estoque'!A:J,2,FALSE)))</f>
        <v/>
      </c>
      <c r="H1612" s="141" t="str">
        <f>IF(ISERROR(VLOOKUP(A1612,'Cadastro-Estoque'!A:J,1,FALSE)),"",VLOOKUP(A1612,'Cadastro-Estoque'!A:J,3,FALSE))</f>
        <v/>
      </c>
    </row>
    <row r="1613" spans="5:8">
      <c r="E1613" s="141" t="str">
        <f t="shared" si="25"/>
        <v/>
      </c>
      <c r="F1613" s="141" t="str">
        <f>IF(ISBLANK(A1613),"",IF(ISERROR(VLOOKUP(A1613,'Cadastro-Estoque'!A:J,1,FALSE)),"Produto não cadastrado",VLOOKUP(A1613,'Cadastro-Estoque'!A:J,4,FALSE)))</f>
        <v/>
      </c>
      <c r="G1613" s="141" t="str">
        <f>IF(ISBLANK(A1613),"",IF(ISERROR(VLOOKUP(A1613,'Cadastro-Estoque'!A:J,1,FALSE)),"Produto não cadastrado",VLOOKUP(A1613,'Cadastro-Estoque'!A:J,2,FALSE)))</f>
        <v/>
      </c>
      <c r="H1613" s="141" t="str">
        <f>IF(ISERROR(VLOOKUP(A1613,'Cadastro-Estoque'!A:J,1,FALSE)),"",VLOOKUP(A1613,'Cadastro-Estoque'!A:J,3,FALSE))</f>
        <v/>
      </c>
    </row>
    <row r="1614" spans="5:8">
      <c r="E1614" s="141" t="str">
        <f t="shared" si="25"/>
        <v/>
      </c>
      <c r="F1614" s="141" t="str">
        <f>IF(ISBLANK(A1614),"",IF(ISERROR(VLOOKUP(A1614,'Cadastro-Estoque'!A:J,1,FALSE)),"Produto não cadastrado",VLOOKUP(A1614,'Cadastro-Estoque'!A:J,4,FALSE)))</f>
        <v/>
      </c>
      <c r="G1614" s="141" t="str">
        <f>IF(ISBLANK(A1614),"",IF(ISERROR(VLOOKUP(A1614,'Cadastro-Estoque'!A:J,1,FALSE)),"Produto não cadastrado",VLOOKUP(A1614,'Cadastro-Estoque'!A:J,2,FALSE)))</f>
        <v/>
      </c>
      <c r="H1614" s="141" t="str">
        <f>IF(ISERROR(VLOOKUP(A1614,'Cadastro-Estoque'!A:J,1,FALSE)),"",VLOOKUP(A1614,'Cadastro-Estoque'!A:J,3,FALSE))</f>
        <v/>
      </c>
    </row>
    <row r="1615" spans="5:8">
      <c r="E1615" s="141" t="str">
        <f t="shared" si="25"/>
        <v/>
      </c>
      <c r="F1615" s="141" t="str">
        <f>IF(ISBLANK(A1615),"",IF(ISERROR(VLOOKUP(A1615,'Cadastro-Estoque'!A:J,1,FALSE)),"Produto não cadastrado",VLOOKUP(A1615,'Cadastro-Estoque'!A:J,4,FALSE)))</f>
        <v/>
      </c>
      <c r="G1615" s="141" t="str">
        <f>IF(ISBLANK(A1615),"",IF(ISERROR(VLOOKUP(A1615,'Cadastro-Estoque'!A:J,1,FALSE)),"Produto não cadastrado",VLOOKUP(A1615,'Cadastro-Estoque'!A:J,2,FALSE)))</f>
        <v/>
      </c>
      <c r="H1615" s="141" t="str">
        <f>IF(ISERROR(VLOOKUP(A1615,'Cadastro-Estoque'!A:J,1,FALSE)),"",VLOOKUP(A1615,'Cadastro-Estoque'!A:J,3,FALSE))</f>
        <v/>
      </c>
    </row>
    <row r="1616" spans="5:8">
      <c r="E1616" s="141" t="str">
        <f t="shared" si="25"/>
        <v/>
      </c>
      <c r="F1616" s="141" t="str">
        <f>IF(ISBLANK(A1616),"",IF(ISERROR(VLOOKUP(A1616,'Cadastro-Estoque'!A:J,1,FALSE)),"Produto não cadastrado",VLOOKUP(A1616,'Cadastro-Estoque'!A:J,4,FALSE)))</f>
        <v/>
      </c>
      <c r="G1616" s="141" t="str">
        <f>IF(ISBLANK(A1616),"",IF(ISERROR(VLOOKUP(A1616,'Cadastro-Estoque'!A:J,1,FALSE)),"Produto não cadastrado",VLOOKUP(A1616,'Cadastro-Estoque'!A:J,2,FALSE)))</f>
        <v/>
      </c>
      <c r="H1616" s="141" t="str">
        <f>IF(ISERROR(VLOOKUP(A1616,'Cadastro-Estoque'!A:J,1,FALSE)),"",VLOOKUP(A1616,'Cadastro-Estoque'!A:J,3,FALSE))</f>
        <v/>
      </c>
    </row>
    <row r="1617" spans="5:8">
      <c r="E1617" s="141" t="str">
        <f t="shared" si="25"/>
        <v/>
      </c>
      <c r="F1617" s="141" t="str">
        <f>IF(ISBLANK(A1617),"",IF(ISERROR(VLOOKUP(A1617,'Cadastro-Estoque'!A:J,1,FALSE)),"Produto não cadastrado",VLOOKUP(A1617,'Cadastro-Estoque'!A:J,4,FALSE)))</f>
        <v/>
      </c>
      <c r="G1617" s="141" t="str">
        <f>IF(ISBLANK(A1617),"",IF(ISERROR(VLOOKUP(A1617,'Cadastro-Estoque'!A:J,1,FALSE)),"Produto não cadastrado",VLOOKUP(A1617,'Cadastro-Estoque'!A:J,2,FALSE)))</f>
        <v/>
      </c>
      <c r="H1617" s="141" t="str">
        <f>IF(ISERROR(VLOOKUP(A1617,'Cadastro-Estoque'!A:J,1,FALSE)),"",VLOOKUP(A1617,'Cadastro-Estoque'!A:J,3,FALSE))</f>
        <v/>
      </c>
    </row>
    <row r="1618" spans="5:8">
      <c r="E1618" s="141" t="str">
        <f t="shared" si="25"/>
        <v/>
      </c>
      <c r="F1618" s="141" t="str">
        <f>IF(ISBLANK(A1618),"",IF(ISERROR(VLOOKUP(A1618,'Cadastro-Estoque'!A:J,1,FALSE)),"Produto não cadastrado",VLOOKUP(A1618,'Cadastro-Estoque'!A:J,4,FALSE)))</f>
        <v/>
      </c>
      <c r="G1618" s="141" t="str">
        <f>IF(ISBLANK(A1618),"",IF(ISERROR(VLOOKUP(A1618,'Cadastro-Estoque'!A:J,1,FALSE)),"Produto não cadastrado",VLOOKUP(A1618,'Cadastro-Estoque'!A:J,2,FALSE)))</f>
        <v/>
      </c>
      <c r="H1618" s="141" t="str">
        <f>IF(ISERROR(VLOOKUP(A1618,'Cadastro-Estoque'!A:J,1,FALSE)),"",VLOOKUP(A1618,'Cadastro-Estoque'!A:J,3,FALSE))</f>
        <v/>
      </c>
    </row>
    <row r="1619" spans="5:8">
      <c r="E1619" s="141" t="str">
        <f t="shared" si="25"/>
        <v/>
      </c>
      <c r="F1619" s="141" t="str">
        <f>IF(ISBLANK(A1619),"",IF(ISERROR(VLOOKUP(A1619,'Cadastro-Estoque'!A:J,1,FALSE)),"Produto não cadastrado",VLOOKUP(A1619,'Cadastro-Estoque'!A:J,4,FALSE)))</f>
        <v/>
      </c>
      <c r="G1619" s="141" t="str">
        <f>IF(ISBLANK(A1619),"",IF(ISERROR(VLOOKUP(A1619,'Cadastro-Estoque'!A:J,1,FALSE)),"Produto não cadastrado",VLOOKUP(A1619,'Cadastro-Estoque'!A:J,2,FALSE)))</f>
        <v/>
      </c>
      <c r="H1619" s="141" t="str">
        <f>IF(ISERROR(VLOOKUP(A1619,'Cadastro-Estoque'!A:J,1,FALSE)),"",VLOOKUP(A1619,'Cadastro-Estoque'!A:J,3,FALSE))</f>
        <v/>
      </c>
    </row>
    <row r="1620" spans="5:8">
      <c r="E1620" s="141" t="str">
        <f t="shared" si="25"/>
        <v/>
      </c>
      <c r="F1620" s="141" t="str">
        <f>IF(ISBLANK(A1620),"",IF(ISERROR(VLOOKUP(A1620,'Cadastro-Estoque'!A:J,1,FALSE)),"Produto não cadastrado",VLOOKUP(A1620,'Cadastro-Estoque'!A:J,4,FALSE)))</f>
        <v/>
      </c>
      <c r="G1620" s="141" t="str">
        <f>IF(ISBLANK(A1620),"",IF(ISERROR(VLOOKUP(A1620,'Cadastro-Estoque'!A:J,1,FALSE)),"Produto não cadastrado",VLOOKUP(A1620,'Cadastro-Estoque'!A:J,2,FALSE)))</f>
        <v/>
      </c>
      <c r="H1620" s="141" t="str">
        <f>IF(ISERROR(VLOOKUP(A1620,'Cadastro-Estoque'!A:J,1,FALSE)),"",VLOOKUP(A1620,'Cadastro-Estoque'!A:J,3,FALSE))</f>
        <v/>
      </c>
    </row>
    <row r="1621" spans="5:8">
      <c r="E1621" s="141" t="str">
        <f t="shared" si="25"/>
        <v/>
      </c>
      <c r="F1621" s="141" t="str">
        <f>IF(ISBLANK(A1621),"",IF(ISERROR(VLOOKUP(A1621,'Cadastro-Estoque'!A:J,1,FALSE)),"Produto não cadastrado",VLOOKUP(A1621,'Cadastro-Estoque'!A:J,4,FALSE)))</f>
        <v/>
      </c>
      <c r="G1621" s="141" t="str">
        <f>IF(ISBLANK(A1621),"",IF(ISERROR(VLOOKUP(A1621,'Cadastro-Estoque'!A:J,1,FALSE)),"Produto não cadastrado",VLOOKUP(A1621,'Cadastro-Estoque'!A:J,2,FALSE)))</f>
        <v/>
      </c>
      <c r="H1621" s="141" t="str">
        <f>IF(ISERROR(VLOOKUP(A1621,'Cadastro-Estoque'!A:J,1,FALSE)),"",VLOOKUP(A1621,'Cadastro-Estoque'!A:J,3,FALSE))</f>
        <v/>
      </c>
    </row>
    <row r="1622" spans="5:8">
      <c r="E1622" s="141" t="str">
        <f t="shared" si="25"/>
        <v/>
      </c>
      <c r="F1622" s="141" t="str">
        <f>IF(ISBLANK(A1622),"",IF(ISERROR(VLOOKUP(A1622,'Cadastro-Estoque'!A:J,1,FALSE)),"Produto não cadastrado",VLOOKUP(A1622,'Cadastro-Estoque'!A:J,4,FALSE)))</f>
        <v/>
      </c>
      <c r="G1622" s="141" t="str">
        <f>IF(ISBLANK(A1622),"",IF(ISERROR(VLOOKUP(A1622,'Cadastro-Estoque'!A:J,1,FALSE)),"Produto não cadastrado",VLOOKUP(A1622,'Cadastro-Estoque'!A:J,2,FALSE)))</f>
        <v/>
      </c>
      <c r="H1622" s="141" t="str">
        <f>IF(ISERROR(VLOOKUP(A1622,'Cadastro-Estoque'!A:J,1,FALSE)),"",VLOOKUP(A1622,'Cadastro-Estoque'!A:J,3,FALSE))</f>
        <v/>
      </c>
    </row>
    <row r="1623" spans="5:8">
      <c r="E1623" s="141" t="str">
        <f t="shared" si="25"/>
        <v/>
      </c>
      <c r="F1623" s="141" t="str">
        <f>IF(ISBLANK(A1623),"",IF(ISERROR(VLOOKUP(A1623,'Cadastro-Estoque'!A:J,1,FALSE)),"Produto não cadastrado",VLOOKUP(A1623,'Cadastro-Estoque'!A:J,4,FALSE)))</f>
        <v/>
      </c>
      <c r="G1623" s="141" t="str">
        <f>IF(ISBLANK(A1623),"",IF(ISERROR(VLOOKUP(A1623,'Cadastro-Estoque'!A:J,1,FALSE)),"Produto não cadastrado",VLOOKUP(A1623,'Cadastro-Estoque'!A:J,2,FALSE)))</f>
        <v/>
      </c>
      <c r="H1623" s="141" t="str">
        <f>IF(ISERROR(VLOOKUP(A1623,'Cadastro-Estoque'!A:J,1,FALSE)),"",VLOOKUP(A1623,'Cadastro-Estoque'!A:J,3,FALSE))</f>
        <v/>
      </c>
    </row>
    <row r="1624" spans="5:8">
      <c r="E1624" s="141" t="str">
        <f t="shared" si="25"/>
        <v/>
      </c>
      <c r="F1624" s="141" t="str">
        <f>IF(ISBLANK(A1624),"",IF(ISERROR(VLOOKUP(A1624,'Cadastro-Estoque'!A:J,1,FALSE)),"Produto não cadastrado",VLOOKUP(A1624,'Cadastro-Estoque'!A:J,4,FALSE)))</f>
        <v/>
      </c>
      <c r="G1624" s="141" t="str">
        <f>IF(ISBLANK(A1624),"",IF(ISERROR(VLOOKUP(A1624,'Cadastro-Estoque'!A:J,1,FALSE)),"Produto não cadastrado",VLOOKUP(A1624,'Cadastro-Estoque'!A:J,2,FALSE)))</f>
        <v/>
      </c>
      <c r="H1624" s="141" t="str">
        <f>IF(ISERROR(VLOOKUP(A1624,'Cadastro-Estoque'!A:J,1,FALSE)),"",VLOOKUP(A1624,'Cadastro-Estoque'!A:J,3,FALSE))</f>
        <v/>
      </c>
    </row>
    <row r="1625" spans="5:8">
      <c r="E1625" s="141" t="str">
        <f t="shared" si="25"/>
        <v/>
      </c>
      <c r="F1625" s="141" t="str">
        <f>IF(ISBLANK(A1625),"",IF(ISERROR(VLOOKUP(A1625,'Cadastro-Estoque'!A:J,1,FALSE)),"Produto não cadastrado",VLOOKUP(A1625,'Cadastro-Estoque'!A:J,4,FALSE)))</f>
        <v/>
      </c>
      <c r="G1625" s="141" t="str">
        <f>IF(ISBLANK(A1625),"",IF(ISERROR(VLOOKUP(A1625,'Cadastro-Estoque'!A:J,1,FALSE)),"Produto não cadastrado",VLOOKUP(A1625,'Cadastro-Estoque'!A:J,2,FALSE)))</f>
        <v/>
      </c>
      <c r="H1625" s="141" t="str">
        <f>IF(ISERROR(VLOOKUP(A1625,'Cadastro-Estoque'!A:J,1,FALSE)),"",VLOOKUP(A1625,'Cadastro-Estoque'!A:J,3,FALSE))</f>
        <v/>
      </c>
    </row>
    <row r="1626" spans="5:8">
      <c r="E1626" s="141" t="str">
        <f t="shared" si="25"/>
        <v/>
      </c>
      <c r="F1626" s="141" t="str">
        <f>IF(ISBLANK(A1626),"",IF(ISERROR(VLOOKUP(A1626,'Cadastro-Estoque'!A:J,1,FALSE)),"Produto não cadastrado",VLOOKUP(A1626,'Cadastro-Estoque'!A:J,4,FALSE)))</f>
        <v/>
      </c>
      <c r="G1626" s="141" t="str">
        <f>IF(ISBLANK(A1626),"",IF(ISERROR(VLOOKUP(A1626,'Cadastro-Estoque'!A:J,1,FALSE)),"Produto não cadastrado",VLOOKUP(A1626,'Cadastro-Estoque'!A:J,2,FALSE)))</f>
        <v/>
      </c>
      <c r="H1626" s="141" t="str">
        <f>IF(ISERROR(VLOOKUP(A1626,'Cadastro-Estoque'!A:J,1,FALSE)),"",VLOOKUP(A1626,'Cadastro-Estoque'!A:J,3,FALSE))</f>
        <v/>
      </c>
    </row>
    <row r="1627" spans="5:8">
      <c r="E1627" s="141" t="str">
        <f t="shared" si="25"/>
        <v/>
      </c>
      <c r="F1627" s="141" t="str">
        <f>IF(ISBLANK(A1627),"",IF(ISERROR(VLOOKUP(A1627,'Cadastro-Estoque'!A:J,1,FALSE)),"Produto não cadastrado",VLOOKUP(A1627,'Cadastro-Estoque'!A:J,4,FALSE)))</f>
        <v/>
      </c>
      <c r="G1627" s="141" t="str">
        <f>IF(ISBLANK(A1627),"",IF(ISERROR(VLOOKUP(A1627,'Cadastro-Estoque'!A:J,1,FALSE)),"Produto não cadastrado",VLOOKUP(A1627,'Cadastro-Estoque'!A:J,2,FALSE)))</f>
        <v/>
      </c>
      <c r="H1627" s="141" t="str">
        <f>IF(ISERROR(VLOOKUP(A1627,'Cadastro-Estoque'!A:J,1,FALSE)),"",VLOOKUP(A1627,'Cadastro-Estoque'!A:J,3,FALSE))</f>
        <v/>
      </c>
    </row>
    <row r="1628" spans="5:8">
      <c r="E1628" s="141" t="str">
        <f t="shared" si="25"/>
        <v/>
      </c>
      <c r="F1628" s="141" t="str">
        <f>IF(ISBLANK(A1628),"",IF(ISERROR(VLOOKUP(A1628,'Cadastro-Estoque'!A:J,1,FALSE)),"Produto não cadastrado",VLOOKUP(A1628,'Cadastro-Estoque'!A:J,4,FALSE)))</f>
        <v/>
      </c>
      <c r="G1628" s="141" t="str">
        <f>IF(ISBLANK(A1628),"",IF(ISERROR(VLOOKUP(A1628,'Cadastro-Estoque'!A:J,1,FALSE)),"Produto não cadastrado",VLOOKUP(A1628,'Cadastro-Estoque'!A:J,2,FALSE)))</f>
        <v/>
      </c>
      <c r="H1628" s="141" t="str">
        <f>IF(ISERROR(VLOOKUP(A1628,'Cadastro-Estoque'!A:J,1,FALSE)),"",VLOOKUP(A1628,'Cadastro-Estoque'!A:J,3,FALSE))</f>
        <v/>
      </c>
    </row>
    <row r="1629" spans="5:8">
      <c r="E1629" s="141" t="str">
        <f t="shared" si="25"/>
        <v/>
      </c>
      <c r="F1629" s="141" t="str">
        <f>IF(ISBLANK(A1629),"",IF(ISERROR(VLOOKUP(A1629,'Cadastro-Estoque'!A:J,1,FALSE)),"Produto não cadastrado",VLOOKUP(A1629,'Cadastro-Estoque'!A:J,4,FALSE)))</f>
        <v/>
      </c>
      <c r="G1629" s="141" t="str">
        <f>IF(ISBLANK(A1629),"",IF(ISERROR(VLOOKUP(A1629,'Cadastro-Estoque'!A:J,1,FALSE)),"Produto não cadastrado",VLOOKUP(A1629,'Cadastro-Estoque'!A:J,2,FALSE)))</f>
        <v/>
      </c>
      <c r="H1629" s="141" t="str">
        <f>IF(ISERROR(VLOOKUP(A1629,'Cadastro-Estoque'!A:J,1,FALSE)),"",VLOOKUP(A1629,'Cadastro-Estoque'!A:J,3,FALSE))</f>
        <v/>
      </c>
    </row>
    <row r="1630" spans="5:8">
      <c r="E1630" s="141" t="str">
        <f t="shared" si="25"/>
        <v/>
      </c>
      <c r="F1630" s="141" t="str">
        <f>IF(ISBLANK(A1630),"",IF(ISERROR(VLOOKUP(A1630,'Cadastro-Estoque'!A:J,1,FALSE)),"Produto não cadastrado",VLOOKUP(A1630,'Cadastro-Estoque'!A:J,4,FALSE)))</f>
        <v/>
      </c>
      <c r="G1630" s="141" t="str">
        <f>IF(ISBLANK(A1630),"",IF(ISERROR(VLOOKUP(A1630,'Cadastro-Estoque'!A:J,1,FALSE)),"Produto não cadastrado",VLOOKUP(A1630,'Cadastro-Estoque'!A:J,2,FALSE)))</f>
        <v/>
      </c>
      <c r="H1630" s="141" t="str">
        <f>IF(ISERROR(VLOOKUP(A1630,'Cadastro-Estoque'!A:J,1,FALSE)),"",VLOOKUP(A1630,'Cadastro-Estoque'!A:J,3,FALSE))</f>
        <v/>
      </c>
    </row>
    <row r="1631" spans="5:8">
      <c r="E1631" s="141" t="str">
        <f t="shared" si="25"/>
        <v/>
      </c>
      <c r="F1631" s="141" t="str">
        <f>IF(ISBLANK(A1631),"",IF(ISERROR(VLOOKUP(A1631,'Cadastro-Estoque'!A:J,1,FALSE)),"Produto não cadastrado",VLOOKUP(A1631,'Cadastro-Estoque'!A:J,4,FALSE)))</f>
        <v/>
      </c>
      <c r="G1631" s="141" t="str">
        <f>IF(ISBLANK(A1631),"",IF(ISERROR(VLOOKUP(A1631,'Cadastro-Estoque'!A:J,1,FALSE)),"Produto não cadastrado",VLOOKUP(A1631,'Cadastro-Estoque'!A:J,2,FALSE)))</f>
        <v/>
      </c>
      <c r="H1631" s="141" t="str">
        <f>IF(ISERROR(VLOOKUP(A1631,'Cadastro-Estoque'!A:J,1,FALSE)),"",VLOOKUP(A1631,'Cadastro-Estoque'!A:J,3,FALSE))</f>
        <v/>
      </c>
    </row>
    <row r="1632" spans="5:8">
      <c r="E1632" s="141" t="str">
        <f t="shared" si="25"/>
        <v/>
      </c>
      <c r="F1632" s="141" t="str">
        <f>IF(ISBLANK(A1632),"",IF(ISERROR(VLOOKUP(A1632,'Cadastro-Estoque'!A:J,1,FALSE)),"Produto não cadastrado",VLOOKUP(A1632,'Cadastro-Estoque'!A:J,4,FALSE)))</f>
        <v/>
      </c>
      <c r="G1632" s="141" t="str">
        <f>IF(ISBLANK(A1632),"",IF(ISERROR(VLOOKUP(A1632,'Cadastro-Estoque'!A:J,1,FALSE)),"Produto não cadastrado",VLOOKUP(A1632,'Cadastro-Estoque'!A:J,2,FALSE)))</f>
        <v/>
      </c>
      <c r="H1632" s="141" t="str">
        <f>IF(ISERROR(VLOOKUP(A1632,'Cadastro-Estoque'!A:J,1,FALSE)),"",VLOOKUP(A1632,'Cadastro-Estoque'!A:J,3,FALSE))</f>
        <v/>
      </c>
    </row>
    <row r="1633" spans="5:8">
      <c r="E1633" s="141" t="str">
        <f t="shared" si="25"/>
        <v/>
      </c>
      <c r="F1633" s="141" t="str">
        <f>IF(ISBLANK(A1633),"",IF(ISERROR(VLOOKUP(A1633,'Cadastro-Estoque'!A:J,1,FALSE)),"Produto não cadastrado",VLOOKUP(A1633,'Cadastro-Estoque'!A:J,4,FALSE)))</f>
        <v/>
      </c>
      <c r="G1633" s="141" t="str">
        <f>IF(ISBLANK(A1633),"",IF(ISERROR(VLOOKUP(A1633,'Cadastro-Estoque'!A:J,1,FALSE)),"Produto não cadastrado",VLOOKUP(A1633,'Cadastro-Estoque'!A:J,2,FALSE)))</f>
        <v/>
      </c>
      <c r="H1633" s="141" t="str">
        <f>IF(ISERROR(VLOOKUP(A1633,'Cadastro-Estoque'!A:J,1,FALSE)),"",VLOOKUP(A1633,'Cadastro-Estoque'!A:J,3,FALSE))</f>
        <v/>
      </c>
    </row>
    <row r="1634" spans="5:8">
      <c r="E1634" s="141" t="str">
        <f t="shared" si="25"/>
        <v/>
      </c>
      <c r="F1634" s="141" t="str">
        <f>IF(ISBLANK(A1634),"",IF(ISERROR(VLOOKUP(A1634,'Cadastro-Estoque'!A:J,1,FALSE)),"Produto não cadastrado",VLOOKUP(A1634,'Cadastro-Estoque'!A:J,4,FALSE)))</f>
        <v/>
      </c>
      <c r="G1634" s="141" t="str">
        <f>IF(ISBLANK(A1634),"",IF(ISERROR(VLOOKUP(A1634,'Cadastro-Estoque'!A:J,1,FALSE)),"Produto não cadastrado",VLOOKUP(A1634,'Cadastro-Estoque'!A:J,2,FALSE)))</f>
        <v/>
      </c>
      <c r="H1634" s="141" t="str">
        <f>IF(ISERROR(VLOOKUP(A1634,'Cadastro-Estoque'!A:J,1,FALSE)),"",VLOOKUP(A1634,'Cadastro-Estoque'!A:J,3,FALSE))</f>
        <v/>
      </c>
    </row>
    <row r="1635" spans="5:8">
      <c r="E1635" s="141" t="str">
        <f t="shared" si="25"/>
        <v/>
      </c>
      <c r="F1635" s="141" t="str">
        <f>IF(ISBLANK(A1635),"",IF(ISERROR(VLOOKUP(A1635,'Cadastro-Estoque'!A:J,1,FALSE)),"Produto não cadastrado",VLOOKUP(A1635,'Cadastro-Estoque'!A:J,4,FALSE)))</f>
        <v/>
      </c>
      <c r="G1635" s="141" t="str">
        <f>IF(ISBLANK(A1635),"",IF(ISERROR(VLOOKUP(A1635,'Cadastro-Estoque'!A:J,1,FALSE)),"Produto não cadastrado",VLOOKUP(A1635,'Cadastro-Estoque'!A:J,2,FALSE)))</f>
        <v/>
      </c>
      <c r="H1635" s="141" t="str">
        <f>IF(ISERROR(VLOOKUP(A1635,'Cadastro-Estoque'!A:J,1,FALSE)),"",VLOOKUP(A1635,'Cadastro-Estoque'!A:J,3,FALSE))</f>
        <v/>
      </c>
    </row>
    <row r="1636" spans="5:8">
      <c r="E1636" s="141" t="str">
        <f t="shared" si="25"/>
        <v/>
      </c>
      <c r="F1636" s="141" t="str">
        <f>IF(ISBLANK(A1636),"",IF(ISERROR(VLOOKUP(A1636,'Cadastro-Estoque'!A:J,1,FALSE)),"Produto não cadastrado",VLOOKUP(A1636,'Cadastro-Estoque'!A:J,4,FALSE)))</f>
        <v/>
      </c>
      <c r="G1636" s="141" t="str">
        <f>IF(ISBLANK(A1636),"",IF(ISERROR(VLOOKUP(A1636,'Cadastro-Estoque'!A:J,1,FALSE)),"Produto não cadastrado",VLOOKUP(A1636,'Cadastro-Estoque'!A:J,2,FALSE)))</f>
        <v/>
      </c>
      <c r="H1636" s="141" t="str">
        <f>IF(ISERROR(VLOOKUP(A1636,'Cadastro-Estoque'!A:J,1,FALSE)),"",VLOOKUP(A1636,'Cadastro-Estoque'!A:J,3,FALSE))</f>
        <v/>
      </c>
    </row>
    <row r="1637" spans="5:8">
      <c r="E1637" s="141" t="str">
        <f t="shared" si="25"/>
        <v/>
      </c>
      <c r="F1637" s="141" t="str">
        <f>IF(ISBLANK(A1637),"",IF(ISERROR(VLOOKUP(A1637,'Cadastro-Estoque'!A:J,1,FALSE)),"Produto não cadastrado",VLOOKUP(A1637,'Cadastro-Estoque'!A:J,4,FALSE)))</f>
        <v/>
      </c>
      <c r="G1637" s="141" t="str">
        <f>IF(ISBLANK(A1637),"",IF(ISERROR(VLOOKUP(A1637,'Cadastro-Estoque'!A:J,1,FALSE)),"Produto não cadastrado",VLOOKUP(A1637,'Cadastro-Estoque'!A:J,2,FALSE)))</f>
        <v/>
      </c>
      <c r="H1637" s="141" t="str">
        <f>IF(ISERROR(VLOOKUP(A1637,'Cadastro-Estoque'!A:J,1,FALSE)),"",VLOOKUP(A1637,'Cadastro-Estoque'!A:J,3,FALSE))</f>
        <v/>
      </c>
    </row>
    <row r="1638" spans="5:8">
      <c r="E1638" s="141" t="str">
        <f t="shared" si="25"/>
        <v/>
      </c>
      <c r="F1638" s="141" t="str">
        <f>IF(ISBLANK(A1638),"",IF(ISERROR(VLOOKUP(A1638,'Cadastro-Estoque'!A:J,1,FALSE)),"Produto não cadastrado",VLOOKUP(A1638,'Cadastro-Estoque'!A:J,4,FALSE)))</f>
        <v/>
      </c>
      <c r="G1638" s="141" t="str">
        <f>IF(ISBLANK(A1638),"",IF(ISERROR(VLOOKUP(A1638,'Cadastro-Estoque'!A:J,1,FALSE)),"Produto não cadastrado",VLOOKUP(A1638,'Cadastro-Estoque'!A:J,2,FALSE)))</f>
        <v/>
      </c>
      <c r="H1638" s="141" t="str">
        <f>IF(ISERROR(VLOOKUP(A1638,'Cadastro-Estoque'!A:J,1,FALSE)),"",VLOOKUP(A1638,'Cadastro-Estoque'!A:J,3,FALSE))</f>
        <v/>
      </c>
    </row>
    <row r="1639" spans="5:8">
      <c r="E1639" s="141" t="str">
        <f t="shared" si="25"/>
        <v/>
      </c>
      <c r="F1639" s="141" t="str">
        <f>IF(ISBLANK(A1639),"",IF(ISERROR(VLOOKUP(A1639,'Cadastro-Estoque'!A:J,1,FALSE)),"Produto não cadastrado",VLOOKUP(A1639,'Cadastro-Estoque'!A:J,4,FALSE)))</f>
        <v/>
      </c>
      <c r="G1639" s="141" t="str">
        <f>IF(ISBLANK(A1639),"",IF(ISERROR(VLOOKUP(A1639,'Cadastro-Estoque'!A:J,1,FALSE)),"Produto não cadastrado",VLOOKUP(A1639,'Cadastro-Estoque'!A:J,2,FALSE)))</f>
        <v/>
      </c>
      <c r="H1639" s="141" t="str">
        <f>IF(ISERROR(VLOOKUP(A1639,'Cadastro-Estoque'!A:J,1,FALSE)),"",VLOOKUP(A1639,'Cadastro-Estoque'!A:J,3,FALSE))</f>
        <v/>
      </c>
    </row>
    <row r="1640" spans="5:8">
      <c r="E1640" s="141" t="str">
        <f t="shared" si="25"/>
        <v/>
      </c>
      <c r="F1640" s="141" t="str">
        <f>IF(ISBLANK(A1640),"",IF(ISERROR(VLOOKUP(A1640,'Cadastro-Estoque'!A:J,1,FALSE)),"Produto não cadastrado",VLOOKUP(A1640,'Cadastro-Estoque'!A:J,4,FALSE)))</f>
        <v/>
      </c>
      <c r="G1640" s="141" t="str">
        <f>IF(ISBLANK(A1640),"",IF(ISERROR(VLOOKUP(A1640,'Cadastro-Estoque'!A:J,1,FALSE)),"Produto não cadastrado",VLOOKUP(A1640,'Cadastro-Estoque'!A:J,2,FALSE)))</f>
        <v/>
      </c>
      <c r="H1640" s="141" t="str">
        <f>IF(ISERROR(VLOOKUP(A1640,'Cadastro-Estoque'!A:J,1,FALSE)),"",VLOOKUP(A1640,'Cadastro-Estoque'!A:J,3,FALSE))</f>
        <v/>
      </c>
    </row>
    <row r="1641" spans="5:8">
      <c r="E1641" s="141" t="str">
        <f t="shared" si="25"/>
        <v/>
      </c>
      <c r="F1641" s="141" t="str">
        <f>IF(ISBLANK(A1641),"",IF(ISERROR(VLOOKUP(A1641,'Cadastro-Estoque'!A:J,1,FALSE)),"Produto não cadastrado",VLOOKUP(A1641,'Cadastro-Estoque'!A:J,4,FALSE)))</f>
        <v/>
      </c>
      <c r="G1641" s="141" t="str">
        <f>IF(ISBLANK(A1641),"",IF(ISERROR(VLOOKUP(A1641,'Cadastro-Estoque'!A:J,1,FALSE)),"Produto não cadastrado",VLOOKUP(A1641,'Cadastro-Estoque'!A:J,2,FALSE)))</f>
        <v/>
      </c>
      <c r="H1641" s="141" t="str">
        <f>IF(ISERROR(VLOOKUP(A1641,'Cadastro-Estoque'!A:J,1,FALSE)),"",VLOOKUP(A1641,'Cadastro-Estoque'!A:J,3,FALSE))</f>
        <v/>
      </c>
    </row>
    <row r="1642" spans="5:8">
      <c r="E1642" s="141" t="str">
        <f t="shared" si="25"/>
        <v/>
      </c>
      <c r="F1642" s="141" t="str">
        <f>IF(ISBLANK(A1642),"",IF(ISERROR(VLOOKUP(A1642,'Cadastro-Estoque'!A:J,1,FALSE)),"Produto não cadastrado",VLOOKUP(A1642,'Cadastro-Estoque'!A:J,4,FALSE)))</f>
        <v/>
      </c>
      <c r="G1642" s="141" t="str">
        <f>IF(ISBLANK(A1642),"",IF(ISERROR(VLOOKUP(A1642,'Cadastro-Estoque'!A:J,1,FALSE)),"Produto não cadastrado",VLOOKUP(A1642,'Cadastro-Estoque'!A:J,2,FALSE)))</f>
        <v/>
      </c>
      <c r="H1642" s="141" t="str">
        <f>IF(ISERROR(VLOOKUP(A1642,'Cadastro-Estoque'!A:J,1,FALSE)),"",VLOOKUP(A1642,'Cadastro-Estoque'!A:J,3,FALSE))</f>
        <v/>
      </c>
    </row>
    <row r="1643" spans="5:8">
      <c r="E1643" s="141" t="str">
        <f t="shared" si="25"/>
        <v/>
      </c>
      <c r="F1643" s="141" t="str">
        <f>IF(ISBLANK(A1643),"",IF(ISERROR(VLOOKUP(A1643,'Cadastro-Estoque'!A:J,1,FALSE)),"Produto não cadastrado",VLOOKUP(A1643,'Cadastro-Estoque'!A:J,4,FALSE)))</f>
        <v/>
      </c>
      <c r="G1643" s="141" t="str">
        <f>IF(ISBLANK(A1643),"",IF(ISERROR(VLOOKUP(A1643,'Cadastro-Estoque'!A:J,1,FALSE)),"Produto não cadastrado",VLOOKUP(A1643,'Cadastro-Estoque'!A:J,2,FALSE)))</f>
        <v/>
      </c>
      <c r="H1643" s="141" t="str">
        <f>IF(ISERROR(VLOOKUP(A1643,'Cadastro-Estoque'!A:J,1,FALSE)),"",VLOOKUP(A1643,'Cadastro-Estoque'!A:J,3,FALSE))</f>
        <v/>
      </c>
    </row>
    <row r="1644" spans="5:8">
      <c r="E1644" s="141" t="str">
        <f t="shared" si="25"/>
        <v/>
      </c>
      <c r="F1644" s="141" t="str">
        <f>IF(ISBLANK(A1644),"",IF(ISERROR(VLOOKUP(A1644,'Cadastro-Estoque'!A:J,1,FALSE)),"Produto não cadastrado",VLOOKUP(A1644,'Cadastro-Estoque'!A:J,4,FALSE)))</f>
        <v/>
      </c>
      <c r="G1644" s="141" t="str">
        <f>IF(ISBLANK(A1644),"",IF(ISERROR(VLOOKUP(A1644,'Cadastro-Estoque'!A:J,1,FALSE)),"Produto não cadastrado",VLOOKUP(A1644,'Cadastro-Estoque'!A:J,2,FALSE)))</f>
        <v/>
      </c>
      <c r="H1644" s="141" t="str">
        <f>IF(ISERROR(VLOOKUP(A1644,'Cadastro-Estoque'!A:J,1,FALSE)),"",VLOOKUP(A1644,'Cadastro-Estoque'!A:J,3,FALSE))</f>
        <v/>
      </c>
    </row>
    <row r="1645" spans="5:8">
      <c r="E1645" s="141" t="str">
        <f t="shared" si="25"/>
        <v/>
      </c>
      <c r="F1645" s="141" t="str">
        <f>IF(ISBLANK(A1645),"",IF(ISERROR(VLOOKUP(A1645,'Cadastro-Estoque'!A:J,1,FALSE)),"Produto não cadastrado",VLOOKUP(A1645,'Cadastro-Estoque'!A:J,4,FALSE)))</f>
        <v/>
      </c>
      <c r="G1645" s="141" t="str">
        <f>IF(ISBLANK(A1645),"",IF(ISERROR(VLOOKUP(A1645,'Cadastro-Estoque'!A:J,1,FALSE)),"Produto não cadastrado",VLOOKUP(A1645,'Cadastro-Estoque'!A:J,2,FALSE)))</f>
        <v/>
      </c>
      <c r="H1645" s="141" t="str">
        <f>IF(ISERROR(VLOOKUP(A1645,'Cadastro-Estoque'!A:J,1,FALSE)),"",VLOOKUP(A1645,'Cadastro-Estoque'!A:J,3,FALSE))</f>
        <v/>
      </c>
    </row>
    <row r="1646" spans="5:8">
      <c r="E1646" s="141" t="str">
        <f t="shared" si="25"/>
        <v/>
      </c>
      <c r="F1646" s="141" t="str">
        <f>IF(ISBLANK(A1646),"",IF(ISERROR(VLOOKUP(A1646,'Cadastro-Estoque'!A:J,1,FALSE)),"Produto não cadastrado",VLOOKUP(A1646,'Cadastro-Estoque'!A:J,4,FALSE)))</f>
        <v/>
      </c>
      <c r="G1646" s="141" t="str">
        <f>IF(ISBLANK(A1646),"",IF(ISERROR(VLOOKUP(A1646,'Cadastro-Estoque'!A:J,1,FALSE)),"Produto não cadastrado",VLOOKUP(A1646,'Cadastro-Estoque'!A:J,2,FALSE)))</f>
        <v/>
      </c>
      <c r="H1646" s="141" t="str">
        <f>IF(ISERROR(VLOOKUP(A1646,'Cadastro-Estoque'!A:J,1,FALSE)),"",VLOOKUP(A1646,'Cadastro-Estoque'!A:J,3,FALSE))</f>
        <v/>
      </c>
    </row>
    <row r="1647" spans="5:8">
      <c r="E1647" s="141" t="str">
        <f t="shared" si="25"/>
        <v/>
      </c>
      <c r="F1647" s="141" t="str">
        <f>IF(ISBLANK(A1647),"",IF(ISERROR(VLOOKUP(A1647,'Cadastro-Estoque'!A:J,1,FALSE)),"Produto não cadastrado",VLOOKUP(A1647,'Cadastro-Estoque'!A:J,4,FALSE)))</f>
        <v/>
      </c>
      <c r="G1647" s="141" t="str">
        <f>IF(ISBLANK(A1647),"",IF(ISERROR(VLOOKUP(A1647,'Cadastro-Estoque'!A:J,1,FALSE)),"Produto não cadastrado",VLOOKUP(A1647,'Cadastro-Estoque'!A:J,2,FALSE)))</f>
        <v/>
      </c>
      <c r="H1647" s="141" t="str">
        <f>IF(ISERROR(VLOOKUP(A1647,'Cadastro-Estoque'!A:J,1,FALSE)),"",VLOOKUP(A1647,'Cadastro-Estoque'!A:J,3,FALSE))</f>
        <v/>
      </c>
    </row>
    <row r="1648" spans="5:8">
      <c r="E1648" s="141" t="str">
        <f t="shared" si="25"/>
        <v/>
      </c>
      <c r="F1648" s="141" t="str">
        <f>IF(ISBLANK(A1648),"",IF(ISERROR(VLOOKUP(A1648,'Cadastro-Estoque'!A:J,1,FALSE)),"Produto não cadastrado",VLOOKUP(A1648,'Cadastro-Estoque'!A:J,4,FALSE)))</f>
        <v/>
      </c>
      <c r="G1648" s="141" t="str">
        <f>IF(ISBLANK(A1648),"",IF(ISERROR(VLOOKUP(A1648,'Cadastro-Estoque'!A:J,1,FALSE)),"Produto não cadastrado",VLOOKUP(A1648,'Cadastro-Estoque'!A:J,2,FALSE)))</f>
        <v/>
      </c>
      <c r="H1648" s="141" t="str">
        <f>IF(ISERROR(VLOOKUP(A1648,'Cadastro-Estoque'!A:J,1,FALSE)),"",VLOOKUP(A1648,'Cadastro-Estoque'!A:J,3,FALSE))</f>
        <v/>
      </c>
    </row>
    <row r="1649" spans="5:8">
      <c r="E1649" s="141" t="str">
        <f t="shared" si="25"/>
        <v/>
      </c>
      <c r="F1649" s="141" t="str">
        <f>IF(ISBLANK(A1649),"",IF(ISERROR(VLOOKUP(A1649,'Cadastro-Estoque'!A:J,1,FALSE)),"Produto não cadastrado",VLOOKUP(A1649,'Cadastro-Estoque'!A:J,4,FALSE)))</f>
        <v/>
      </c>
      <c r="G1649" s="141" t="str">
        <f>IF(ISBLANK(A1649),"",IF(ISERROR(VLOOKUP(A1649,'Cadastro-Estoque'!A:J,1,FALSE)),"Produto não cadastrado",VLOOKUP(A1649,'Cadastro-Estoque'!A:J,2,FALSE)))</f>
        <v/>
      </c>
      <c r="H1649" s="141" t="str">
        <f>IF(ISERROR(VLOOKUP(A1649,'Cadastro-Estoque'!A:J,1,FALSE)),"",VLOOKUP(A1649,'Cadastro-Estoque'!A:J,3,FALSE))</f>
        <v/>
      </c>
    </row>
    <row r="1650" spans="5:8">
      <c r="E1650" s="141" t="str">
        <f t="shared" si="25"/>
        <v/>
      </c>
      <c r="F1650" s="141" t="str">
        <f>IF(ISBLANK(A1650),"",IF(ISERROR(VLOOKUP(A1650,'Cadastro-Estoque'!A:J,1,FALSE)),"Produto não cadastrado",VLOOKUP(A1650,'Cadastro-Estoque'!A:J,4,FALSE)))</f>
        <v/>
      </c>
      <c r="G1650" s="141" t="str">
        <f>IF(ISBLANK(A1650),"",IF(ISERROR(VLOOKUP(A1650,'Cadastro-Estoque'!A:J,1,FALSE)),"Produto não cadastrado",VLOOKUP(A1650,'Cadastro-Estoque'!A:J,2,FALSE)))</f>
        <v/>
      </c>
      <c r="H1650" s="141" t="str">
        <f>IF(ISERROR(VLOOKUP(A1650,'Cadastro-Estoque'!A:J,1,FALSE)),"",VLOOKUP(A1650,'Cadastro-Estoque'!A:J,3,FALSE))</f>
        <v/>
      </c>
    </row>
    <row r="1651" spans="5:8">
      <c r="E1651" s="141" t="str">
        <f t="shared" si="25"/>
        <v/>
      </c>
      <c r="F1651" s="141" t="str">
        <f>IF(ISBLANK(A1651),"",IF(ISERROR(VLOOKUP(A1651,'Cadastro-Estoque'!A:J,1,FALSE)),"Produto não cadastrado",VLOOKUP(A1651,'Cadastro-Estoque'!A:J,4,FALSE)))</f>
        <v/>
      </c>
      <c r="G1651" s="141" t="str">
        <f>IF(ISBLANK(A1651),"",IF(ISERROR(VLOOKUP(A1651,'Cadastro-Estoque'!A:J,1,FALSE)),"Produto não cadastrado",VLOOKUP(A1651,'Cadastro-Estoque'!A:J,2,FALSE)))</f>
        <v/>
      </c>
      <c r="H1651" s="141" t="str">
        <f>IF(ISERROR(VLOOKUP(A1651,'Cadastro-Estoque'!A:J,1,FALSE)),"",VLOOKUP(A1651,'Cadastro-Estoque'!A:J,3,FALSE))</f>
        <v/>
      </c>
    </row>
    <row r="1652" spans="5:8">
      <c r="E1652" s="141" t="str">
        <f t="shared" si="25"/>
        <v/>
      </c>
      <c r="F1652" s="141" t="str">
        <f>IF(ISBLANK(A1652),"",IF(ISERROR(VLOOKUP(A1652,'Cadastro-Estoque'!A:J,1,FALSE)),"Produto não cadastrado",VLOOKUP(A1652,'Cadastro-Estoque'!A:J,4,FALSE)))</f>
        <v/>
      </c>
      <c r="G1652" s="141" t="str">
        <f>IF(ISBLANK(A1652),"",IF(ISERROR(VLOOKUP(A1652,'Cadastro-Estoque'!A:J,1,FALSE)),"Produto não cadastrado",VLOOKUP(A1652,'Cadastro-Estoque'!A:J,2,FALSE)))</f>
        <v/>
      </c>
      <c r="H1652" s="141" t="str">
        <f>IF(ISERROR(VLOOKUP(A1652,'Cadastro-Estoque'!A:J,1,FALSE)),"",VLOOKUP(A1652,'Cadastro-Estoque'!A:J,3,FALSE))</f>
        <v/>
      </c>
    </row>
    <row r="1653" spans="5:8">
      <c r="E1653" s="141" t="str">
        <f t="shared" si="25"/>
        <v/>
      </c>
      <c r="F1653" s="141" t="str">
        <f>IF(ISBLANK(A1653),"",IF(ISERROR(VLOOKUP(A1653,'Cadastro-Estoque'!A:J,1,FALSE)),"Produto não cadastrado",VLOOKUP(A1653,'Cadastro-Estoque'!A:J,4,FALSE)))</f>
        <v/>
      </c>
      <c r="G1653" s="141" t="str">
        <f>IF(ISBLANK(A1653),"",IF(ISERROR(VLOOKUP(A1653,'Cadastro-Estoque'!A:J,1,FALSE)),"Produto não cadastrado",VLOOKUP(A1653,'Cadastro-Estoque'!A:J,2,FALSE)))</f>
        <v/>
      </c>
      <c r="H1653" s="141" t="str">
        <f>IF(ISERROR(VLOOKUP(A1653,'Cadastro-Estoque'!A:J,1,FALSE)),"",VLOOKUP(A1653,'Cadastro-Estoque'!A:J,3,FALSE))</f>
        <v/>
      </c>
    </row>
    <row r="1654" spans="5:8">
      <c r="E1654" s="141" t="str">
        <f t="shared" si="25"/>
        <v/>
      </c>
      <c r="F1654" s="141" t="str">
        <f>IF(ISBLANK(A1654),"",IF(ISERROR(VLOOKUP(A1654,'Cadastro-Estoque'!A:J,1,FALSE)),"Produto não cadastrado",VLOOKUP(A1654,'Cadastro-Estoque'!A:J,4,FALSE)))</f>
        <v/>
      </c>
      <c r="G1654" s="141" t="str">
        <f>IF(ISBLANK(A1654),"",IF(ISERROR(VLOOKUP(A1654,'Cadastro-Estoque'!A:J,1,FALSE)),"Produto não cadastrado",VLOOKUP(A1654,'Cadastro-Estoque'!A:J,2,FALSE)))</f>
        <v/>
      </c>
      <c r="H1654" s="141" t="str">
        <f>IF(ISERROR(VLOOKUP(A1654,'Cadastro-Estoque'!A:J,1,FALSE)),"",VLOOKUP(A1654,'Cadastro-Estoque'!A:J,3,FALSE))</f>
        <v/>
      </c>
    </row>
    <row r="1655" spans="5:8">
      <c r="E1655" s="141" t="str">
        <f t="shared" si="25"/>
        <v/>
      </c>
      <c r="F1655" s="141" t="str">
        <f>IF(ISBLANK(A1655),"",IF(ISERROR(VLOOKUP(A1655,'Cadastro-Estoque'!A:J,1,FALSE)),"Produto não cadastrado",VLOOKUP(A1655,'Cadastro-Estoque'!A:J,4,FALSE)))</f>
        <v/>
      </c>
      <c r="G1655" s="141" t="str">
        <f>IF(ISBLANK(A1655),"",IF(ISERROR(VLOOKUP(A1655,'Cadastro-Estoque'!A:J,1,FALSE)),"Produto não cadastrado",VLOOKUP(A1655,'Cadastro-Estoque'!A:J,2,FALSE)))</f>
        <v/>
      </c>
      <c r="H1655" s="141" t="str">
        <f>IF(ISERROR(VLOOKUP(A1655,'Cadastro-Estoque'!A:J,1,FALSE)),"",VLOOKUP(A1655,'Cadastro-Estoque'!A:J,3,FALSE))</f>
        <v/>
      </c>
    </row>
    <row r="1656" spans="5:8">
      <c r="E1656" s="141" t="str">
        <f t="shared" si="25"/>
        <v/>
      </c>
      <c r="F1656" s="141" t="str">
        <f>IF(ISBLANK(A1656),"",IF(ISERROR(VLOOKUP(A1656,'Cadastro-Estoque'!A:J,1,FALSE)),"Produto não cadastrado",VLOOKUP(A1656,'Cadastro-Estoque'!A:J,4,FALSE)))</f>
        <v/>
      </c>
      <c r="G1656" s="141" t="str">
        <f>IF(ISBLANK(A1656),"",IF(ISERROR(VLOOKUP(A1656,'Cadastro-Estoque'!A:J,1,FALSE)),"Produto não cadastrado",VLOOKUP(A1656,'Cadastro-Estoque'!A:J,2,FALSE)))</f>
        <v/>
      </c>
      <c r="H1656" s="141" t="str">
        <f>IF(ISERROR(VLOOKUP(A1656,'Cadastro-Estoque'!A:J,1,FALSE)),"",VLOOKUP(A1656,'Cadastro-Estoque'!A:J,3,FALSE))</f>
        <v/>
      </c>
    </row>
    <row r="1657" spans="5:8">
      <c r="E1657" s="141" t="str">
        <f t="shared" si="25"/>
        <v/>
      </c>
      <c r="F1657" s="141" t="str">
        <f>IF(ISBLANK(A1657),"",IF(ISERROR(VLOOKUP(A1657,'Cadastro-Estoque'!A:J,1,FALSE)),"Produto não cadastrado",VLOOKUP(A1657,'Cadastro-Estoque'!A:J,4,FALSE)))</f>
        <v/>
      </c>
      <c r="G1657" s="141" t="str">
        <f>IF(ISBLANK(A1657),"",IF(ISERROR(VLOOKUP(A1657,'Cadastro-Estoque'!A:J,1,FALSE)),"Produto não cadastrado",VLOOKUP(A1657,'Cadastro-Estoque'!A:J,2,FALSE)))</f>
        <v/>
      </c>
      <c r="H1657" s="141" t="str">
        <f>IF(ISERROR(VLOOKUP(A1657,'Cadastro-Estoque'!A:J,1,FALSE)),"",VLOOKUP(A1657,'Cadastro-Estoque'!A:J,3,FALSE))</f>
        <v/>
      </c>
    </row>
    <row r="1658" spans="5:8">
      <c r="E1658" s="141" t="str">
        <f t="shared" si="25"/>
        <v/>
      </c>
      <c r="F1658" s="141" t="str">
        <f>IF(ISBLANK(A1658),"",IF(ISERROR(VLOOKUP(A1658,'Cadastro-Estoque'!A:J,1,FALSE)),"Produto não cadastrado",VLOOKUP(A1658,'Cadastro-Estoque'!A:J,4,FALSE)))</f>
        <v/>
      </c>
      <c r="G1658" s="141" t="str">
        <f>IF(ISBLANK(A1658),"",IF(ISERROR(VLOOKUP(A1658,'Cadastro-Estoque'!A:J,1,FALSE)),"Produto não cadastrado",VLOOKUP(A1658,'Cadastro-Estoque'!A:J,2,FALSE)))</f>
        <v/>
      </c>
      <c r="H1658" s="141" t="str">
        <f>IF(ISERROR(VLOOKUP(A1658,'Cadastro-Estoque'!A:J,1,FALSE)),"",VLOOKUP(A1658,'Cadastro-Estoque'!A:J,3,FALSE))</f>
        <v/>
      </c>
    </row>
    <row r="1659" spans="5:8">
      <c r="E1659" s="141" t="str">
        <f t="shared" si="25"/>
        <v/>
      </c>
      <c r="F1659" s="141" t="str">
        <f>IF(ISBLANK(A1659),"",IF(ISERROR(VLOOKUP(A1659,'Cadastro-Estoque'!A:J,1,FALSE)),"Produto não cadastrado",VLOOKUP(A1659,'Cadastro-Estoque'!A:J,4,FALSE)))</f>
        <v/>
      </c>
      <c r="G1659" s="141" t="str">
        <f>IF(ISBLANK(A1659),"",IF(ISERROR(VLOOKUP(A1659,'Cadastro-Estoque'!A:J,1,FALSE)),"Produto não cadastrado",VLOOKUP(A1659,'Cadastro-Estoque'!A:J,2,FALSE)))</f>
        <v/>
      </c>
      <c r="H1659" s="141" t="str">
        <f>IF(ISERROR(VLOOKUP(A1659,'Cadastro-Estoque'!A:J,1,FALSE)),"",VLOOKUP(A1659,'Cadastro-Estoque'!A:J,3,FALSE))</f>
        <v/>
      </c>
    </row>
    <row r="1660" spans="5:8">
      <c r="E1660" s="141" t="str">
        <f t="shared" si="25"/>
        <v/>
      </c>
      <c r="F1660" s="141" t="str">
        <f>IF(ISBLANK(A1660),"",IF(ISERROR(VLOOKUP(A1660,'Cadastro-Estoque'!A:J,1,FALSE)),"Produto não cadastrado",VLOOKUP(A1660,'Cadastro-Estoque'!A:J,4,FALSE)))</f>
        <v/>
      </c>
      <c r="G1660" s="141" t="str">
        <f>IF(ISBLANK(A1660),"",IF(ISERROR(VLOOKUP(A1660,'Cadastro-Estoque'!A:J,1,FALSE)),"Produto não cadastrado",VLOOKUP(A1660,'Cadastro-Estoque'!A:J,2,FALSE)))</f>
        <v/>
      </c>
      <c r="H1660" s="141" t="str">
        <f>IF(ISERROR(VLOOKUP(A1660,'Cadastro-Estoque'!A:J,1,FALSE)),"",VLOOKUP(A1660,'Cadastro-Estoque'!A:J,3,FALSE))</f>
        <v/>
      </c>
    </row>
    <row r="1661" spans="5:8">
      <c r="E1661" s="141" t="str">
        <f t="shared" si="25"/>
        <v/>
      </c>
      <c r="F1661" s="141" t="str">
        <f>IF(ISBLANK(A1661),"",IF(ISERROR(VLOOKUP(A1661,'Cadastro-Estoque'!A:J,1,FALSE)),"Produto não cadastrado",VLOOKUP(A1661,'Cadastro-Estoque'!A:J,4,FALSE)))</f>
        <v/>
      </c>
      <c r="G1661" s="141" t="str">
        <f>IF(ISBLANK(A1661),"",IF(ISERROR(VLOOKUP(A1661,'Cadastro-Estoque'!A:J,1,FALSE)),"Produto não cadastrado",VLOOKUP(A1661,'Cadastro-Estoque'!A:J,2,FALSE)))</f>
        <v/>
      </c>
      <c r="H1661" s="141" t="str">
        <f>IF(ISERROR(VLOOKUP(A1661,'Cadastro-Estoque'!A:J,1,FALSE)),"",VLOOKUP(A1661,'Cadastro-Estoque'!A:J,3,FALSE))</f>
        <v/>
      </c>
    </row>
    <row r="1662" spans="5:8">
      <c r="E1662" s="141" t="str">
        <f t="shared" si="25"/>
        <v/>
      </c>
      <c r="F1662" s="141" t="str">
        <f>IF(ISBLANK(A1662),"",IF(ISERROR(VLOOKUP(A1662,'Cadastro-Estoque'!A:J,1,FALSE)),"Produto não cadastrado",VLOOKUP(A1662,'Cadastro-Estoque'!A:J,4,FALSE)))</f>
        <v/>
      </c>
      <c r="G1662" s="141" t="str">
        <f>IF(ISBLANK(A1662),"",IF(ISERROR(VLOOKUP(A1662,'Cadastro-Estoque'!A:J,1,FALSE)),"Produto não cadastrado",VLOOKUP(A1662,'Cadastro-Estoque'!A:J,2,FALSE)))</f>
        <v/>
      </c>
      <c r="H1662" s="141" t="str">
        <f>IF(ISERROR(VLOOKUP(A1662,'Cadastro-Estoque'!A:J,1,FALSE)),"",VLOOKUP(A1662,'Cadastro-Estoque'!A:J,3,FALSE))</f>
        <v/>
      </c>
    </row>
    <row r="1663" spans="5:8">
      <c r="E1663" s="141" t="str">
        <f t="shared" si="25"/>
        <v/>
      </c>
      <c r="F1663" s="141" t="str">
        <f>IF(ISBLANK(A1663),"",IF(ISERROR(VLOOKUP(A1663,'Cadastro-Estoque'!A:J,1,FALSE)),"Produto não cadastrado",VLOOKUP(A1663,'Cadastro-Estoque'!A:J,4,FALSE)))</f>
        <v/>
      </c>
      <c r="G1663" s="141" t="str">
        <f>IF(ISBLANK(A1663),"",IF(ISERROR(VLOOKUP(A1663,'Cadastro-Estoque'!A:J,1,FALSE)),"Produto não cadastrado",VLOOKUP(A1663,'Cadastro-Estoque'!A:J,2,FALSE)))</f>
        <v/>
      </c>
      <c r="H1663" s="141" t="str">
        <f>IF(ISERROR(VLOOKUP(A1663,'Cadastro-Estoque'!A:J,1,FALSE)),"",VLOOKUP(A1663,'Cadastro-Estoque'!A:J,3,FALSE))</f>
        <v/>
      </c>
    </row>
    <row r="1664" spans="5:8">
      <c r="E1664" s="141" t="str">
        <f t="shared" si="25"/>
        <v/>
      </c>
      <c r="F1664" s="141" t="str">
        <f>IF(ISBLANK(A1664),"",IF(ISERROR(VLOOKUP(A1664,'Cadastro-Estoque'!A:J,1,FALSE)),"Produto não cadastrado",VLOOKUP(A1664,'Cadastro-Estoque'!A:J,4,FALSE)))</f>
        <v/>
      </c>
      <c r="G1664" s="141" t="str">
        <f>IF(ISBLANK(A1664),"",IF(ISERROR(VLOOKUP(A1664,'Cadastro-Estoque'!A:J,1,FALSE)),"Produto não cadastrado",VLOOKUP(A1664,'Cadastro-Estoque'!A:J,2,FALSE)))</f>
        <v/>
      </c>
      <c r="H1664" s="141" t="str">
        <f>IF(ISERROR(VLOOKUP(A1664,'Cadastro-Estoque'!A:J,1,FALSE)),"",VLOOKUP(A1664,'Cadastro-Estoque'!A:J,3,FALSE))</f>
        <v/>
      </c>
    </row>
    <row r="1665" spans="5:8">
      <c r="E1665" s="141" t="str">
        <f t="shared" si="25"/>
        <v/>
      </c>
      <c r="F1665" s="141" t="str">
        <f>IF(ISBLANK(A1665),"",IF(ISERROR(VLOOKUP(A1665,'Cadastro-Estoque'!A:J,1,FALSE)),"Produto não cadastrado",VLOOKUP(A1665,'Cadastro-Estoque'!A:J,4,FALSE)))</f>
        <v/>
      </c>
      <c r="G1665" s="141" t="str">
        <f>IF(ISBLANK(A1665),"",IF(ISERROR(VLOOKUP(A1665,'Cadastro-Estoque'!A:J,1,FALSE)),"Produto não cadastrado",VLOOKUP(A1665,'Cadastro-Estoque'!A:J,2,FALSE)))</f>
        <v/>
      </c>
      <c r="H1665" s="141" t="str">
        <f>IF(ISERROR(VLOOKUP(A1665,'Cadastro-Estoque'!A:J,1,FALSE)),"",VLOOKUP(A1665,'Cadastro-Estoque'!A:J,3,FALSE))</f>
        <v/>
      </c>
    </row>
    <row r="1666" spans="5:8">
      <c r="E1666" s="141" t="str">
        <f t="shared" si="25"/>
        <v/>
      </c>
      <c r="F1666" s="141" t="str">
        <f>IF(ISBLANK(A1666),"",IF(ISERROR(VLOOKUP(A1666,'Cadastro-Estoque'!A:J,1,FALSE)),"Produto não cadastrado",VLOOKUP(A1666,'Cadastro-Estoque'!A:J,4,FALSE)))</f>
        <v/>
      </c>
      <c r="G1666" s="141" t="str">
        <f>IF(ISBLANK(A1666),"",IF(ISERROR(VLOOKUP(A1666,'Cadastro-Estoque'!A:J,1,FALSE)),"Produto não cadastrado",VLOOKUP(A1666,'Cadastro-Estoque'!A:J,2,FALSE)))</f>
        <v/>
      </c>
      <c r="H1666" s="141" t="str">
        <f>IF(ISERROR(VLOOKUP(A1666,'Cadastro-Estoque'!A:J,1,FALSE)),"",VLOOKUP(A1666,'Cadastro-Estoque'!A:J,3,FALSE))</f>
        <v/>
      </c>
    </row>
    <row r="1667" spans="5:8">
      <c r="E1667" s="141" t="str">
        <f t="shared" si="25"/>
        <v/>
      </c>
      <c r="F1667" s="141" t="str">
        <f>IF(ISBLANK(A1667),"",IF(ISERROR(VLOOKUP(A1667,'Cadastro-Estoque'!A:J,1,FALSE)),"Produto não cadastrado",VLOOKUP(A1667,'Cadastro-Estoque'!A:J,4,FALSE)))</f>
        <v/>
      </c>
      <c r="G1667" s="141" t="str">
        <f>IF(ISBLANK(A1667),"",IF(ISERROR(VLOOKUP(A1667,'Cadastro-Estoque'!A:J,1,FALSE)),"Produto não cadastrado",VLOOKUP(A1667,'Cadastro-Estoque'!A:J,2,FALSE)))</f>
        <v/>
      </c>
      <c r="H1667" s="141" t="str">
        <f>IF(ISERROR(VLOOKUP(A1667,'Cadastro-Estoque'!A:J,1,FALSE)),"",VLOOKUP(A1667,'Cadastro-Estoque'!A:J,3,FALSE))</f>
        <v/>
      </c>
    </row>
    <row r="1668" spans="5:8">
      <c r="E1668" s="141" t="str">
        <f t="shared" ref="E1668:E1731" si="26">IF(ISBLANK(A1668),"",C1668*D1668)</f>
        <v/>
      </c>
      <c r="F1668" s="141" t="str">
        <f>IF(ISBLANK(A1668),"",IF(ISERROR(VLOOKUP(A1668,'Cadastro-Estoque'!A:J,1,FALSE)),"Produto não cadastrado",VLOOKUP(A1668,'Cadastro-Estoque'!A:J,4,FALSE)))</f>
        <v/>
      </c>
      <c r="G1668" s="141" t="str">
        <f>IF(ISBLANK(A1668),"",IF(ISERROR(VLOOKUP(A1668,'Cadastro-Estoque'!A:J,1,FALSE)),"Produto não cadastrado",VLOOKUP(A1668,'Cadastro-Estoque'!A:J,2,FALSE)))</f>
        <v/>
      </c>
      <c r="H1668" s="141" t="str">
        <f>IF(ISERROR(VLOOKUP(A1668,'Cadastro-Estoque'!A:J,1,FALSE)),"",VLOOKUP(A1668,'Cadastro-Estoque'!A:J,3,FALSE))</f>
        <v/>
      </c>
    </row>
    <row r="1669" spans="5:8">
      <c r="E1669" s="141" t="str">
        <f t="shared" si="26"/>
        <v/>
      </c>
      <c r="F1669" s="141" t="str">
        <f>IF(ISBLANK(A1669),"",IF(ISERROR(VLOOKUP(A1669,'Cadastro-Estoque'!A:J,1,FALSE)),"Produto não cadastrado",VLOOKUP(A1669,'Cadastro-Estoque'!A:J,4,FALSE)))</f>
        <v/>
      </c>
      <c r="G1669" s="141" t="str">
        <f>IF(ISBLANK(A1669),"",IF(ISERROR(VLOOKUP(A1669,'Cadastro-Estoque'!A:J,1,FALSE)),"Produto não cadastrado",VLOOKUP(A1669,'Cadastro-Estoque'!A:J,2,FALSE)))</f>
        <v/>
      </c>
      <c r="H1669" s="141" t="str">
        <f>IF(ISERROR(VLOOKUP(A1669,'Cadastro-Estoque'!A:J,1,FALSE)),"",VLOOKUP(A1669,'Cadastro-Estoque'!A:J,3,FALSE))</f>
        <v/>
      </c>
    </row>
    <row r="1670" spans="5:8">
      <c r="E1670" s="141" t="str">
        <f t="shared" si="26"/>
        <v/>
      </c>
      <c r="F1670" s="141" t="str">
        <f>IF(ISBLANK(A1670),"",IF(ISERROR(VLOOKUP(A1670,'Cadastro-Estoque'!A:J,1,FALSE)),"Produto não cadastrado",VLOOKUP(A1670,'Cadastro-Estoque'!A:J,4,FALSE)))</f>
        <v/>
      </c>
      <c r="G1670" s="141" t="str">
        <f>IF(ISBLANK(A1670),"",IF(ISERROR(VLOOKUP(A1670,'Cadastro-Estoque'!A:J,1,FALSE)),"Produto não cadastrado",VLOOKUP(A1670,'Cadastro-Estoque'!A:J,2,FALSE)))</f>
        <v/>
      </c>
      <c r="H1670" s="141" t="str">
        <f>IF(ISERROR(VLOOKUP(A1670,'Cadastro-Estoque'!A:J,1,FALSE)),"",VLOOKUP(A1670,'Cadastro-Estoque'!A:J,3,FALSE))</f>
        <v/>
      </c>
    </row>
    <row r="1671" spans="5:8">
      <c r="E1671" s="141" t="str">
        <f t="shared" si="26"/>
        <v/>
      </c>
      <c r="F1671" s="141" t="str">
        <f>IF(ISBLANK(A1671),"",IF(ISERROR(VLOOKUP(A1671,'Cadastro-Estoque'!A:J,1,FALSE)),"Produto não cadastrado",VLOOKUP(A1671,'Cadastro-Estoque'!A:J,4,FALSE)))</f>
        <v/>
      </c>
      <c r="G1671" s="141" t="str">
        <f>IF(ISBLANK(A1671),"",IF(ISERROR(VLOOKUP(A1671,'Cadastro-Estoque'!A:J,1,FALSE)),"Produto não cadastrado",VLOOKUP(A1671,'Cadastro-Estoque'!A:J,2,FALSE)))</f>
        <v/>
      </c>
      <c r="H1671" s="141" t="str">
        <f>IF(ISERROR(VLOOKUP(A1671,'Cadastro-Estoque'!A:J,1,FALSE)),"",VLOOKUP(A1671,'Cadastro-Estoque'!A:J,3,FALSE))</f>
        <v/>
      </c>
    </row>
    <row r="1672" spans="5:8">
      <c r="E1672" s="141" t="str">
        <f t="shared" si="26"/>
        <v/>
      </c>
      <c r="F1672" s="141" t="str">
        <f>IF(ISBLANK(A1672),"",IF(ISERROR(VLOOKUP(A1672,'Cadastro-Estoque'!A:J,1,FALSE)),"Produto não cadastrado",VLOOKUP(A1672,'Cadastro-Estoque'!A:J,4,FALSE)))</f>
        <v/>
      </c>
      <c r="G1672" s="141" t="str">
        <f>IF(ISBLANK(A1672),"",IF(ISERROR(VLOOKUP(A1672,'Cadastro-Estoque'!A:J,1,FALSE)),"Produto não cadastrado",VLOOKUP(A1672,'Cadastro-Estoque'!A:J,2,FALSE)))</f>
        <v/>
      </c>
      <c r="H1672" s="141" t="str">
        <f>IF(ISERROR(VLOOKUP(A1672,'Cadastro-Estoque'!A:J,1,FALSE)),"",VLOOKUP(A1672,'Cadastro-Estoque'!A:J,3,FALSE))</f>
        <v/>
      </c>
    </row>
    <row r="1673" spans="5:8">
      <c r="E1673" s="141" t="str">
        <f t="shared" si="26"/>
        <v/>
      </c>
      <c r="F1673" s="141" t="str">
        <f>IF(ISBLANK(A1673),"",IF(ISERROR(VLOOKUP(A1673,'Cadastro-Estoque'!A:J,1,FALSE)),"Produto não cadastrado",VLOOKUP(A1673,'Cadastro-Estoque'!A:J,4,FALSE)))</f>
        <v/>
      </c>
      <c r="G1673" s="141" t="str">
        <f>IF(ISBLANK(A1673),"",IF(ISERROR(VLOOKUP(A1673,'Cadastro-Estoque'!A:J,1,FALSE)),"Produto não cadastrado",VLOOKUP(A1673,'Cadastro-Estoque'!A:J,2,FALSE)))</f>
        <v/>
      </c>
      <c r="H1673" s="141" t="str">
        <f>IF(ISERROR(VLOOKUP(A1673,'Cadastro-Estoque'!A:J,1,FALSE)),"",VLOOKUP(A1673,'Cadastro-Estoque'!A:J,3,FALSE))</f>
        <v/>
      </c>
    </row>
    <row r="1674" spans="5:8">
      <c r="E1674" s="141" t="str">
        <f t="shared" si="26"/>
        <v/>
      </c>
      <c r="F1674" s="141" t="str">
        <f>IF(ISBLANK(A1674),"",IF(ISERROR(VLOOKUP(A1674,'Cadastro-Estoque'!A:J,1,FALSE)),"Produto não cadastrado",VLOOKUP(A1674,'Cadastro-Estoque'!A:J,4,FALSE)))</f>
        <v/>
      </c>
      <c r="G1674" s="141" t="str">
        <f>IF(ISBLANK(A1674),"",IF(ISERROR(VLOOKUP(A1674,'Cadastro-Estoque'!A:J,1,FALSE)),"Produto não cadastrado",VLOOKUP(A1674,'Cadastro-Estoque'!A:J,2,FALSE)))</f>
        <v/>
      </c>
      <c r="H1674" s="141" t="str">
        <f>IF(ISERROR(VLOOKUP(A1674,'Cadastro-Estoque'!A:J,1,FALSE)),"",VLOOKUP(A1674,'Cadastro-Estoque'!A:J,3,FALSE))</f>
        <v/>
      </c>
    </row>
    <row r="1675" spans="5:8">
      <c r="E1675" s="141" t="str">
        <f t="shared" si="26"/>
        <v/>
      </c>
      <c r="F1675" s="141" t="str">
        <f>IF(ISBLANK(A1675),"",IF(ISERROR(VLOOKUP(A1675,'Cadastro-Estoque'!A:J,1,FALSE)),"Produto não cadastrado",VLOOKUP(A1675,'Cadastro-Estoque'!A:J,4,FALSE)))</f>
        <v/>
      </c>
      <c r="G1675" s="141" t="str">
        <f>IF(ISBLANK(A1675),"",IF(ISERROR(VLOOKUP(A1675,'Cadastro-Estoque'!A:J,1,FALSE)),"Produto não cadastrado",VLOOKUP(A1675,'Cadastro-Estoque'!A:J,2,FALSE)))</f>
        <v/>
      </c>
      <c r="H1675" s="141" t="str">
        <f>IF(ISERROR(VLOOKUP(A1675,'Cadastro-Estoque'!A:J,1,FALSE)),"",VLOOKUP(A1675,'Cadastro-Estoque'!A:J,3,FALSE))</f>
        <v/>
      </c>
    </row>
    <row r="1676" spans="5:8">
      <c r="E1676" s="141" t="str">
        <f t="shared" si="26"/>
        <v/>
      </c>
      <c r="F1676" s="141" t="str">
        <f>IF(ISBLANK(A1676),"",IF(ISERROR(VLOOKUP(A1676,'Cadastro-Estoque'!A:J,1,FALSE)),"Produto não cadastrado",VLOOKUP(A1676,'Cadastro-Estoque'!A:J,4,FALSE)))</f>
        <v/>
      </c>
      <c r="G1676" s="141" t="str">
        <f>IF(ISBLANK(A1676),"",IF(ISERROR(VLOOKUP(A1676,'Cadastro-Estoque'!A:J,1,FALSE)),"Produto não cadastrado",VLOOKUP(A1676,'Cadastro-Estoque'!A:J,2,FALSE)))</f>
        <v/>
      </c>
      <c r="H1676" s="141" t="str">
        <f>IF(ISERROR(VLOOKUP(A1676,'Cadastro-Estoque'!A:J,1,FALSE)),"",VLOOKUP(A1676,'Cadastro-Estoque'!A:J,3,FALSE))</f>
        <v/>
      </c>
    </row>
    <row r="1677" spans="5:8">
      <c r="E1677" s="141" t="str">
        <f t="shared" si="26"/>
        <v/>
      </c>
      <c r="F1677" s="141" t="str">
        <f>IF(ISBLANK(A1677),"",IF(ISERROR(VLOOKUP(A1677,'Cadastro-Estoque'!A:J,1,FALSE)),"Produto não cadastrado",VLOOKUP(A1677,'Cadastro-Estoque'!A:J,4,FALSE)))</f>
        <v/>
      </c>
      <c r="G1677" s="141" t="str">
        <f>IF(ISBLANK(A1677),"",IF(ISERROR(VLOOKUP(A1677,'Cadastro-Estoque'!A:J,1,FALSE)),"Produto não cadastrado",VLOOKUP(A1677,'Cadastro-Estoque'!A:J,2,FALSE)))</f>
        <v/>
      </c>
      <c r="H1677" s="141" t="str">
        <f>IF(ISERROR(VLOOKUP(A1677,'Cadastro-Estoque'!A:J,1,FALSE)),"",VLOOKUP(A1677,'Cadastro-Estoque'!A:J,3,FALSE))</f>
        <v/>
      </c>
    </row>
    <row r="1678" spans="5:8">
      <c r="E1678" s="141" t="str">
        <f t="shared" si="26"/>
        <v/>
      </c>
      <c r="F1678" s="141" t="str">
        <f>IF(ISBLANK(A1678),"",IF(ISERROR(VLOOKUP(A1678,'Cadastro-Estoque'!A:J,1,FALSE)),"Produto não cadastrado",VLOOKUP(A1678,'Cadastro-Estoque'!A:J,4,FALSE)))</f>
        <v/>
      </c>
      <c r="G1678" s="141" t="str">
        <f>IF(ISBLANK(A1678),"",IF(ISERROR(VLOOKUP(A1678,'Cadastro-Estoque'!A:J,1,FALSE)),"Produto não cadastrado",VLOOKUP(A1678,'Cadastro-Estoque'!A:J,2,FALSE)))</f>
        <v/>
      </c>
      <c r="H1678" s="141" t="str">
        <f>IF(ISERROR(VLOOKUP(A1678,'Cadastro-Estoque'!A:J,1,FALSE)),"",VLOOKUP(A1678,'Cadastro-Estoque'!A:J,3,FALSE))</f>
        <v/>
      </c>
    </row>
    <row r="1679" spans="5:8">
      <c r="E1679" s="141" t="str">
        <f t="shared" si="26"/>
        <v/>
      </c>
      <c r="F1679" s="141" t="str">
        <f>IF(ISBLANK(A1679),"",IF(ISERROR(VLOOKUP(A1679,'Cadastro-Estoque'!A:J,1,FALSE)),"Produto não cadastrado",VLOOKUP(A1679,'Cadastro-Estoque'!A:J,4,FALSE)))</f>
        <v/>
      </c>
      <c r="G1679" s="141" t="str">
        <f>IF(ISBLANK(A1679),"",IF(ISERROR(VLOOKUP(A1679,'Cadastro-Estoque'!A:J,1,FALSE)),"Produto não cadastrado",VLOOKUP(A1679,'Cadastro-Estoque'!A:J,2,FALSE)))</f>
        <v/>
      </c>
      <c r="H1679" s="141" t="str">
        <f>IF(ISERROR(VLOOKUP(A1679,'Cadastro-Estoque'!A:J,1,FALSE)),"",VLOOKUP(A1679,'Cadastro-Estoque'!A:J,3,FALSE))</f>
        <v/>
      </c>
    </row>
    <row r="1680" spans="5:8">
      <c r="E1680" s="141" t="str">
        <f t="shared" si="26"/>
        <v/>
      </c>
      <c r="F1680" s="141" t="str">
        <f>IF(ISBLANK(A1680),"",IF(ISERROR(VLOOKUP(A1680,'Cadastro-Estoque'!A:J,1,FALSE)),"Produto não cadastrado",VLOOKUP(A1680,'Cadastro-Estoque'!A:J,4,FALSE)))</f>
        <v/>
      </c>
      <c r="G1680" s="141" t="str">
        <f>IF(ISBLANK(A1680),"",IF(ISERROR(VLOOKUP(A1680,'Cadastro-Estoque'!A:J,1,FALSE)),"Produto não cadastrado",VLOOKUP(A1680,'Cadastro-Estoque'!A:J,2,FALSE)))</f>
        <v/>
      </c>
      <c r="H1680" s="141" t="str">
        <f>IF(ISERROR(VLOOKUP(A1680,'Cadastro-Estoque'!A:J,1,FALSE)),"",VLOOKUP(A1680,'Cadastro-Estoque'!A:J,3,FALSE))</f>
        <v/>
      </c>
    </row>
    <row r="1681" spans="5:8">
      <c r="E1681" s="141" t="str">
        <f t="shared" si="26"/>
        <v/>
      </c>
      <c r="F1681" s="141" t="str">
        <f>IF(ISBLANK(A1681),"",IF(ISERROR(VLOOKUP(A1681,'Cadastro-Estoque'!A:J,1,FALSE)),"Produto não cadastrado",VLOOKUP(A1681,'Cadastro-Estoque'!A:J,4,FALSE)))</f>
        <v/>
      </c>
      <c r="G1681" s="141" t="str">
        <f>IF(ISBLANK(A1681),"",IF(ISERROR(VLOOKUP(A1681,'Cadastro-Estoque'!A:J,1,FALSE)),"Produto não cadastrado",VLOOKUP(A1681,'Cadastro-Estoque'!A:J,2,FALSE)))</f>
        <v/>
      </c>
      <c r="H1681" s="141" t="str">
        <f>IF(ISERROR(VLOOKUP(A1681,'Cadastro-Estoque'!A:J,1,FALSE)),"",VLOOKUP(A1681,'Cadastro-Estoque'!A:J,3,FALSE))</f>
        <v/>
      </c>
    </row>
    <row r="1682" spans="5:8">
      <c r="E1682" s="141" t="str">
        <f t="shared" si="26"/>
        <v/>
      </c>
      <c r="F1682" s="141" t="str">
        <f>IF(ISBLANK(A1682),"",IF(ISERROR(VLOOKUP(A1682,'Cadastro-Estoque'!A:J,1,FALSE)),"Produto não cadastrado",VLOOKUP(A1682,'Cadastro-Estoque'!A:J,4,FALSE)))</f>
        <v/>
      </c>
      <c r="G1682" s="141" t="str">
        <f>IF(ISBLANK(A1682),"",IF(ISERROR(VLOOKUP(A1682,'Cadastro-Estoque'!A:J,1,FALSE)),"Produto não cadastrado",VLOOKUP(A1682,'Cadastro-Estoque'!A:J,2,FALSE)))</f>
        <v/>
      </c>
      <c r="H1682" s="141" t="str">
        <f>IF(ISERROR(VLOOKUP(A1682,'Cadastro-Estoque'!A:J,1,FALSE)),"",VLOOKUP(A1682,'Cadastro-Estoque'!A:J,3,FALSE))</f>
        <v/>
      </c>
    </row>
    <row r="1683" spans="5:8">
      <c r="E1683" s="141" t="str">
        <f t="shared" si="26"/>
        <v/>
      </c>
      <c r="F1683" s="141" t="str">
        <f>IF(ISBLANK(A1683),"",IF(ISERROR(VLOOKUP(A1683,'Cadastro-Estoque'!A:J,1,FALSE)),"Produto não cadastrado",VLOOKUP(A1683,'Cadastro-Estoque'!A:J,4,FALSE)))</f>
        <v/>
      </c>
      <c r="G1683" s="141" t="str">
        <f>IF(ISBLANK(A1683),"",IF(ISERROR(VLOOKUP(A1683,'Cadastro-Estoque'!A:J,1,FALSE)),"Produto não cadastrado",VLOOKUP(A1683,'Cadastro-Estoque'!A:J,2,FALSE)))</f>
        <v/>
      </c>
      <c r="H1683" s="141" t="str">
        <f>IF(ISERROR(VLOOKUP(A1683,'Cadastro-Estoque'!A:J,1,FALSE)),"",VLOOKUP(A1683,'Cadastro-Estoque'!A:J,3,FALSE))</f>
        <v/>
      </c>
    </row>
    <row r="1684" spans="5:8">
      <c r="E1684" s="141" t="str">
        <f t="shared" si="26"/>
        <v/>
      </c>
      <c r="F1684" s="141" t="str">
        <f>IF(ISBLANK(A1684),"",IF(ISERROR(VLOOKUP(A1684,'Cadastro-Estoque'!A:J,1,FALSE)),"Produto não cadastrado",VLOOKUP(A1684,'Cadastro-Estoque'!A:J,4,FALSE)))</f>
        <v/>
      </c>
      <c r="G1684" s="141" t="str">
        <f>IF(ISBLANK(A1684),"",IF(ISERROR(VLOOKUP(A1684,'Cadastro-Estoque'!A:J,1,FALSE)),"Produto não cadastrado",VLOOKUP(A1684,'Cadastro-Estoque'!A:J,2,FALSE)))</f>
        <v/>
      </c>
      <c r="H1684" s="141" t="str">
        <f>IF(ISERROR(VLOOKUP(A1684,'Cadastro-Estoque'!A:J,1,FALSE)),"",VLOOKUP(A1684,'Cadastro-Estoque'!A:J,3,FALSE))</f>
        <v/>
      </c>
    </row>
    <row r="1685" spans="5:8">
      <c r="E1685" s="141" t="str">
        <f t="shared" si="26"/>
        <v/>
      </c>
      <c r="F1685" s="141" t="str">
        <f>IF(ISBLANK(A1685),"",IF(ISERROR(VLOOKUP(A1685,'Cadastro-Estoque'!A:J,1,FALSE)),"Produto não cadastrado",VLOOKUP(A1685,'Cadastro-Estoque'!A:J,4,FALSE)))</f>
        <v/>
      </c>
      <c r="G1685" s="141" t="str">
        <f>IF(ISBLANK(A1685),"",IF(ISERROR(VLOOKUP(A1685,'Cadastro-Estoque'!A:J,1,FALSE)),"Produto não cadastrado",VLOOKUP(A1685,'Cadastro-Estoque'!A:J,2,FALSE)))</f>
        <v/>
      </c>
      <c r="H1685" s="141" t="str">
        <f>IF(ISERROR(VLOOKUP(A1685,'Cadastro-Estoque'!A:J,1,FALSE)),"",VLOOKUP(A1685,'Cadastro-Estoque'!A:J,3,FALSE))</f>
        <v/>
      </c>
    </row>
    <row r="1686" spans="5:8">
      <c r="E1686" s="141" t="str">
        <f t="shared" si="26"/>
        <v/>
      </c>
      <c r="F1686" s="141" t="str">
        <f>IF(ISBLANK(A1686),"",IF(ISERROR(VLOOKUP(A1686,'Cadastro-Estoque'!A:J,1,FALSE)),"Produto não cadastrado",VLOOKUP(A1686,'Cadastro-Estoque'!A:J,4,FALSE)))</f>
        <v/>
      </c>
      <c r="G1686" s="141" t="str">
        <f>IF(ISBLANK(A1686),"",IF(ISERROR(VLOOKUP(A1686,'Cadastro-Estoque'!A:J,1,FALSE)),"Produto não cadastrado",VLOOKUP(A1686,'Cadastro-Estoque'!A:J,2,FALSE)))</f>
        <v/>
      </c>
      <c r="H1686" s="141" t="str">
        <f>IF(ISERROR(VLOOKUP(A1686,'Cadastro-Estoque'!A:J,1,FALSE)),"",VLOOKUP(A1686,'Cadastro-Estoque'!A:J,3,FALSE))</f>
        <v/>
      </c>
    </row>
    <row r="1687" spans="5:8">
      <c r="E1687" s="141" t="str">
        <f t="shared" si="26"/>
        <v/>
      </c>
      <c r="F1687" s="141" t="str">
        <f>IF(ISBLANK(A1687),"",IF(ISERROR(VLOOKUP(A1687,'Cadastro-Estoque'!A:J,1,FALSE)),"Produto não cadastrado",VLOOKUP(A1687,'Cadastro-Estoque'!A:J,4,FALSE)))</f>
        <v/>
      </c>
      <c r="G1687" s="141" t="str">
        <f>IF(ISBLANK(A1687),"",IF(ISERROR(VLOOKUP(A1687,'Cadastro-Estoque'!A:J,1,FALSE)),"Produto não cadastrado",VLOOKUP(A1687,'Cadastro-Estoque'!A:J,2,FALSE)))</f>
        <v/>
      </c>
      <c r="H1687" s="141" t="str">
        <f>IF(ISERROR(VLOOKUP(A1687,'Cadastro-Estoque'!A:J,1,FALSE)),"",VLOOKUP(A1687,'Cadastro-Estoque'!A:J,3,FALSE))</f>
        <v/>
      </c>
    </row>
    <row r="1688" spans="5:8">
      <c r="E1688" s="141" t="str">
        <f t="shared" si="26"/>
        <v/>
      </c>
      <c r="F1688" s="141" t="str">
        <f>IF(ISBLANK(A1688),"",IF(ISERROR(VLOOKUP(A1688,'Cadastro-Estoque'!A:J,1,FALSE)),"Produto não cadastrado",VLOOKUP(A1688,'Cadastro-Estoque'!A:J,4,FALSE)))</f>
        <v/>
      </c>
      <c r="G1688" s="141" t="str">
        <f>IF(ISBLANK(A1688),"",IF(ISERROR(VLOOKUP(A1688,'Cadastro-Estoque'!A:J,1,FALSE)),"Produto não cadastrado",VLOOKUP(A1688,'Cadastro-Estoque'!A:J,2,FALSE)))</f>
        <v/>
      </c>
      <c r="H1688" s="141" t="str">
        <f>IF(ISERROR(VLOOKUP(A1688,'Cadastro-Estoque'!A:J,1,FALSE)),"",VLOOKUP(A1688,'Cadastro-Estoque'!A:J,3,FALSE))</f>
        <v/>
      </c>
    </row>
    <row r="1689" spans="5:8">
      <c r="E1689" s="141" t="str">
        <f t="shared" si="26"/>
        <v/>
      </c>
      <c r="F1689" s="141" t="str">
        <f>IF(ISBLANK(A1689),"",IF(ISERROR(VLOOKUP(A1689,'Cadastro-Estoque'!A:J,1,FALSE)),"Produto não cadastrado",VLOOKUP(A1689,'Cadastro-Estoque'!A:J,4,FALSE)))</f>
        <v/>
      </c>
      <c r="G1689" s="141" t="str">
        <f>IF(ISBLANK(A1689),"",IF(ISERROR(VLOOKUP(A1689,'Cadastro-Estoque'!A:J,1,FALSE)),"Produto não cadastrado",VLOOKUP(A1689,'Cadastro-Estoque'!A:J,2,FALSE)))</f>
        <v/>
      </c>
      <c r="H1689" s="141" t="str">
        <f>IF(ISERROR(VLOOKUP(A1689,'Cadastro-Estoque'!A:J,1,FALSE)),"",VLOOKUP(A1689,'Cadastro-Estoque'!A:J,3,FALSE))</f>
        <v/>
      </c>
    </row>
    <row r="1690" spans="5:8">
      <c r="E1690" s="141" t="str">
        <f t="shared" si="26"/>
        <v/>
      </c>
      <c r="F1690" s="141" t="str">
        <f>IF(ISBLANK(A1690),"",IF(ISERROR(VLOOKUP(A1690,'Cadastro-Estoque'!A:J,1,FALSE)),"Produto não cadastrado",VLOOKUP(A1690,'Cadastro-Estoque'!A:J,4,FALSE)))</f>
        <v/>
      </c>
      <c r="G1690" s="141" t="str">
        <f>IF(ISBLANK(A1690),"",IF(ISERROR(VLOOKUP(A1690,'Cadastro-Estoque'!A:J,1,FALSE)),"Produto não cadastrado",VLOOKUP(A1690,'Cadastro-Estoque'!A:J,2,FALSE)))</f>
        <v/>
      </c>
      <c r="H1690" s="141" t="str">
        <f>IF(ISERROR(VLOOKUP(A1690,'Cadastro-Estoque'!A:J,1,FALSE)),"",VLOOKUP(A1690,'Cadastro-Estoque'!A:J,3,FALSE))</f>
        <v/>
      </c>
    </row>
    <row r="1691" spans="5:8">
      <c r="E1691" s="141" t="str">
        <f t="shared" si="26"/>
        <v/>
      </c>
      <c r="F1691" s="141" t="str">
        <f>IF(ISBLANK(A1691),"",IF(ISERROR(VLOOKUP(A1691,'Cadastro-Estoque'!A:J,1,FALSE)),"Produto não cadastrado",VLOOKUP(A1691,'Cadastro-Estoque'!A:J,4,FALSE)))</f>
        <v/>
      </c>
      <c r="G1691" s="141" t="str">
        <f>IF(ISBLANK(A1691),"",IF(ISERROR(VLOOKUP(A1691,'Cadastro-Estoque'!A:J,1,FALSE)),"Produto não cadastrado",VLOOKUP(A1691,'Cadastro-Estoque'!A:J,2,FALSE)))</f>
        <v/>
      </c>
      <c r="H1691" s="141" t="str">
        <f>IF(ISERROR(VLOOKUP(A1691,'Cadastro-Estoque'!A:J,1,FALSE)),"",VLOOKUP(A1691,'Cadastro-Estoque'!A:J,3,FALSE))</f>
        <v/>
      </c>
    </row>
    <row r="1692" spans="5:8">
      <c r="E1692" s="141" t="str">
        <f t="shared" si="26"/>
        <v/>
      </c>
      <c r="F1692" s="141" t="str">
        <f>IF(ISBLANK(A1692),"",IF(ISERROR(VLOOKUP(A1692,'Cadastro-Estoque'!A:J,1,FALSE)),"Produto não cadastrado",VLOOKUP(A1692,'Cadastro-Estoque'!A:J,4,FALSE)))</f>
        <v/>
      </c>
      <c r="G1692" s="141" t="str">
        <f>IF(ISBLANK(A1692),"",IF(ISERROR(VLOOKUP(A1692,'Cadastro-Estoque'!A:J,1,FALSE)),"Produto não cadastrado",VLOOKUP(A1692,'Cadastro-Estoque'!A:J,2,FALSE)))</f>
        <v/>
      </c>
      <c r="H1692" s="141" t="str">
        <f>IF(ISERROR(VLOOKUP(A1692,'Cadastro-Estoque'!A:J,1,FALSE)),"",VLOOKUP(A1692,'Cadastro-Estoque'!A:J,3,FALSE))</f>
        <v/>
      </c>
    </row>
    <row r="1693" spans="5:8">
      <c r="E1693" s="141" t="str">
        <f t="shared" si="26"/>
        <v/>
      </c>
      <c r="F1693" s="141" t="str">
        <f>IF(ISBLANK(A1693),"",IF(ISERROR(VLOOKUP(A1693,'Cadastro-Estoque'!A:J,1,FALSE)),"Produto não cadastrado",VLOOKUP(A1693,'Cadastro-Estoque'!A:J,4,FALSE)))</f>
        <v/>
      </c>
      <c r="G1693" s="141" t="str">
        <f>IF(ISBLANK(A1693),"",IF(ISERROR(VLOOKUP(A1693,'Cadastro-Estoque'!A:J,1,FALSE)),"Produto não cadastrado",VLOOKUP(A1693,'Cadastro-Estoque'!A:J,2,FALSE)))</f>
        <v/>
      </c>
      <c r="H1693" s="141" t="str">
        <f>IF(ISERROR(VLOOKUP(A1693,'Cadastro-Estoque'!A:J,1,FALSE)),"",VLOOKUP(A1693,'Cadastro-Estoque'!A:J,3,FALSE))</f>
        <v/>
      </c>
    </row>
    <row r="1694" spans="5:8">
      <c r="E1694" s="141" t="str">
        <f t="shared" si="26"/>
        <v/>
      </c>
      <c r="F1694" s="141" t="str">
        <f>IF(ISBLANK(A1694),"",IF(ISERROR(VLOOKUP(A1694,'Cadastro-Estoque'!A:J,1,FALSE)),"Produto não cadastrado",VLOOKUP(A1694,'Cadastro-Estoque'!A:J,4,FALSE)))</f>
        <v/>
      </c>
      <c r="G1694" s="141" t="str">
        <f>IF(ISBLANK(A1694),"",IF(ISERROR(VLOOKUP(A1694,'Cadastro-Estoque'!A:J,1,FALSE)),"Produto não cadastrado",VLOOKUP(A1694,'Cadastro-Estoque'!A:J,2,FALSE)))</f>
        <v/>
      </c>
      <c r="H1694" s="141" t="str">
        <f>IF(ISERROR(VLOOKUP(A1694,'Cadastro-Estoque'!A:J,1,FALSE)),"",VLOOKUP(A1694,'Cadastro-Estoque'!A:J,3,FALSE))</f>
        <v/>
      </c>
    </row>
    <row r="1695" spans="5:8">
      <c r="E1695" s="141" t="str">
        <f t="shared" si="26"/>
        <v/>
      </c>
      <c r="F1695" s="141" t="str">
        <f>IF(ISBLANK(A1695),"",IF(ISERROR(VLOOKUP(A1695,'Cadastro-Estoque'!A:J,1,FALSE)),"Produto não cadastrado",VLOOKUP(A1695,'Cadastro-Estoque'!A:J,4,FALSE)))</f>
        <v/>
      </c>
      <c r="G1695" s="141" t="str">
        <f>IF(ISBLANK(A1695),"",IF(ISERROR(VLOOKUP(A1695,'Cadastro-Estoque'!A:J,1,FALSE)),"Produto não cadastrado",VLOOKUP(A1695,'Cadastro-Estoque'!A:J,2,FALSE)))</f>
        <v/>
      </c>
      <c r="H1695" s="141" t="str">
        <f>IF(ISERROR(VLOOKUP(A1695,'Cadastro-Estoque'!A:J,1,FALSE)),"",VLOOKUP(A1695,'Cadastro-Estoque'!A:J,3,FALSE))</f>
        <v/>
      </c>
    </row>
    <row r="1696" spans="5:8">
      <c r="E1696" s="141" t="str">
        <f t="shared" si="26"/>
        <v/>
      </c>
      <c r="F1696" s="141" t="str">
        <f>IF(ISBLANK(A1696),"",IF(ISERROR(VLOOKUP(A1696,'Cadastro-Estoque'!A:J,1,FALSE)),"Produto não cadastrado",VLOOKUP(A1696,'Cadastro-Estoque'!A:J,4,FALSE)))</f>
        <v/>
      </c>
      <c r="G1696" s="141" t="str">
        <f>IF(ISBLANK(A1696),"",IF(ISERROR(VLOOKUP(A1696,'Cadastro-Estoque'!A:J,1,FALSE)),"Produto não cadastrado",VLOOKUP(A1696,'Cadastro-Estoque'!A:J,2,FALSE)))</f>
        <v/>
      </c>
      <c r="H1696" s="141" t="str">
        <f>IF(ISERROR(VLOOKUP(A1696,'Cadastro-Estoque'!A:J,1,FALSE)),"",VLOOKUP(A1696,'Cadastro-Estoque'!A:J,3,FALSE))</f>
        <v/>
      </c>
    </row>
    <row r="1697" spans="5:8">
      <c r="E1697" s="141" t="str">
        <f t="shared" si="26"/>
        <v/>
      </c>
      <c r="F1697" s="141" t="str">
        <f>IF(ISBLANK(A1697),"",IF(ISERROR(VLOOKUP(A1697,'Cadastro-Estoque'!A:J,1,FALSE)),"Produto não cadastrado",VLOOKUP(A1697,'Cadastro-Estoque'!A:J,4,FALSE)))</f>
        <v/>
      </c>
      <c r="G1697" s="141" t="str">
        <f>IF(ISBLANK(A1697),"",IF(ISERROR(VLOOKUP(A1697,'Cadastro-Estoque'!A:J,1,FALSE)),"Produto não cadastrado",VLOOKUP(A1697,'Cadastro-Estoque'!A:J,2,FALSE)))</f>
        <v/>
      </c>
      <c r="H1697" s="141" t="str">
        <f>IF(ISERROR(VLOOKUP(A1697,'Cadastro-Estoque'!A:J,1,FALSE)),"",VLOOKUP(A1697,'Cadastro-Estoque'!A:J,3,FALSE))</f>
        <v/>
      </c>
    </row>
    <row r="1698" spans="5:8">
      <c r="E1698" s="141" t="str">
        <f t="shared" si="26"/>
        <v/>
      </c>
      <c r="F1698" s="141" t="str">
        <f>IF(ISBLANK(A1698),"",IF(ISERROR(VLOOKUP(A1698,'Cadastro-Estoque'!A:J,1,FALSE)),"Produto não cadastrado",VLOOKUP(A1698,'Cadastro-Estoque'!A:J,4,FALSE)))</f>
        <v/>
      </c>
      <c r="G1698" s="141" t="str">
        <f>IF(ISBLANK(A1698),"",IF(ISERROR(VLOOKUP(A1698,'Cadastro-Estoque'!A:J,1,FALSE)),"Produto não cadastrado",VLOOKUP(A1698,'Cadastro-Estoque'!A:J,2,FALSE)))</f>
        <v/>
      </c>
      <c r="H1698" s="141" t="str">
        <f>IF(ISERROR(VLOOKUP(A1698,'Cadastro-Estoque'!A:J,1,FALSE)),"",VLOOKUP(A1698,'Cadastro-Estoque'!A:J,3,FALSE))</f>
        <v/>
      </c>
    </row>
    <row r="1699" spans="5:8">
      <c r="E1699" s="141" t="str">
        <f t="shared" si="26"/>
        <v/>
      </c>
      <c r="F1699" s="141" t="str">
        <f>IF(ISBLANK(A1699),"",IF(ISERROR(VLOOKUP(A1699,'Cadastro-Estoque'!A:J,1,FALSE)),"Produto não cadastrado",VLOOKUP(A1699,'Cadastro-Estoque'!A:J,4,FALSE)))</f>
        <v/>
      </c>
      <c r="G1699" s="141" t="str">
        <f>IF(ISBLANK(A1699),"",IF(ISERROR(VLOOKUP(A1699,'Cadastro-Estoque'!A:J,1,FALSE)),"Produto não cadastrado",VLOOKUP(A1699,'Cadastro-Estoque'!A:J,2,FALSE)))</f>
        <v/>
      </c>
      <c r="H1699" s="141" t="str">
        <f>IF(ISERROR(VLOOKUP(A1699,'Cadastro-Estoque'!A:J,1,FALSE)),"",VLOOKUP(A1699,'Cadastro-Estoque'!A:J,3,FALSE))</f>
        <v/>
      </c>
    </row>
    <row r="1700" spans="5:8">
      <c r="E1700" s="141" t="str">
        <f t="shared" si="26"/>
        <v/>
      </c>
      <c r="F1700" s="141" t="str">
        <f>IF(ISBLANK(A1700),"",IF(ISERROR(VLOOKUP(A1700,'Cadastro-Estoque'!A:J,1,FALSE)),"Produto não cadastrado",VLOOKUP(A1700,'Cadastro-Estoque'!A:J,4,FALSE)))</f>
        <v/>
      </c>
      <c r="G1700" s="141" t="str">
        <f>IF(ISBLANK(A1700),"",IF(ISERROR(VLOOKUP(A1700,'Cadastro-Estoque'!A:J,1,FALSE)),"Produto não cadastrado",VLOOKUP(A1700,'Cadastro-Estoque'!A:J,2,FALSE)))</f>
        <v/>
      </c>
      <c r="H1700" s="141" t="str">
        <f>IF(ISERROR(VLOOKUP(A1700,'Cadastro-Estoque'!A:J,1,FALSE)),"",VLOOKUP(A1700,'Cadastro-Estoque'!A:J,3,FALSE))</f>
        <v/>
      </c>
    </row>
    <row r="1701" spans="5:8">
      <c r="E1701" s="141" t="str">
        <f t="shared" si="26"/>
        <v/>
      </c>
      <c r="F1701" s="141" t="str">
        <f>IF(ISBLANK(A1701),"",IF(ISERROR(VLOOKUP(A1701,'Cadastro-Estoque'!A:J,1,FALSE)),"Produto não cadastrado",VLOOKUP(A1701,'Cadastro-Estoque'!A:J,4,FALSE)))</f>
        <v/>
      </c>
      <c r="G1701" s="141" t="str">
        <f>IF(ISBLANK(A1701),"",IF(ISERROR(VLOOKUP(A1701,'Cadastro-Estoque'!A:J,1,FALSE)),"Produto não cadastrado",VLOOKUP(A1701,'Cadastro-Estoque'!A:J,2,FALSE)))</f>
        <v/>
      </c>
      <c r="H1701" s="141" t="str">
        <f>IF(ISERROR(VLOOKUP(A1701,'Cadastro-Estoque'!A:J,1,FALSE)),"",VLOOKUP(A1701,'Cadastro-Estoque'!A:J,3,FALSE))</f>
        <v/>
      </c>
    </row>
    <row r="1702" spans="5:8">
      <c r="E1702" s="141" t="str">
        <f t="shared" si="26"/>
        <v/>
      </c>
      <c r="F1702" s="141" t="str">
        <f>IF(ISBLANK(A1702),"",IF(ISERROR(VLOOKUP(A1702,'Cadastro-Estoque'!A:J,1,FALSE)),"Produto não cadastrado",VLOOKUP(A1702,'Cadastro-Estoque'!A:J,4,FALSE)))</f>
        <v/>
      </c>
      <c r="G1702" s="141" t="str">
        <f>IF(ISBLANK(A1702),"",IF(ISERROR(VLOOKUP(A1702,'Cadastro-Estoque'!A:J,1,FALSE)),"Produto não cadastrado",VLOOKUP(A1702,'Cadastro-Estoque'!A:J,2,FALSE)))</f>
        <v/>
      </c>
      <c r="H1702" s="141" t="str">
        <f>IF(ISERROR(VLOOKUP(A1702,'Cadastro-Estoque'!A:J,1,FALSE)),"",VLOOKUP(A1702,'Cadastro-Estoque'!A:J,3,FALSE))</f>
        <v/>
      </c>
    </row>
    <row r="1703" spans="5:8">
      <c r="E1703" s="141" t="str">
        <f t="shared" si="26"/>
        <v/>
      </c>
      <c r="F1703" s="141" t="str">
        <f>IF(ISBLANK(A1703),"",IF(ISERROR(VLOOKUP(A1703,'Cadastro-Estoque'!A:J,1,FALSE)),"Produto não cadastrado",VLOOKUP(A1703,'Cadastro-Estoque'!A:J,4,FALSE)))</f>
        <v/>
      </c>
      <c r="G1703" s="141" t="str">
        <f>IF(ISBLANK(A1703),"",IF(ISERROR(VLOOKUP(A1703,'Cadastro-Estoque'!A:J,1,FALSE)),"Produto não cadastrado",VLOOKUP(A1703,'Cadastro-Estoque'!A:J,2,FALSE)))</f>
        <v/>
      </c>
      <c r="H1703" s="141" t="str">
        <f>IF(ISERROR(VLOOKUP(A1703,'Cadastro-Estoque'!A:J,1,FALSE)),"",VLOOKUP(A1703,'Cadastro-Estoque'!A:J,3,FALSE))</f>
        <v/>
      </c>
    </row>
    <row r="1704" spans="5:8">
      <c r="E1704" s="141" t="str">
        <f t="shared" si="26"/>
        <v/>
      </c>
      <c r="F1704" s="141" t="str">
        <f>IF(ISBLANK(A1704),"",IF(ISERROR(VLOOKUP(A1704,'Cadastro-Estoque'!A:J,1,FALSE)),"Produto não cadastrado",VLOOKUP(A1704,'Cadastro-Estoque'!A:J,4,FALSE)))</f>
        <v/>
      </c>
      <c r="G1704" s="141" t="str">
        <f>IF(ISBLANK(A1704),"",IF(ISERROR(VLOOKUP(A1704,'Cadastro-Estoque'!A:J,1,FALSE)),"Produto não cadastrado",VLOOKUP(A1704,'Cadastro-Estoque'!A:J,2,FALSE)))</f>
        <v/>
      </c>
      <c r="H1704" s="141" t="str">
        <f>IF(ISERROR(VLOOKUP(A1704,'Cadastro-Estoque'!A:J,1,FALSE)),"",VLOOKUP(A1704,'Cadastro-Estoque'!A:J,3,FALSE))</f>
        <v/>
      </c>
    </row>
    <row r="1705" spans="5:8">
      <c r="E1705" s="141" t="str">
        <f t="shared" si="26"/>
        <v/>
      </c>
      <c r="F1705" s="141" t="str">
        <f>IF(ISBLANK(A1705),"",IF(ISERROR(VLOOKUP(A1705,'Cadastro-Estoque'!A:J,1,FALSE)),"Produto não cadastrado",VLOOKUP(A1705,'Cadastro-Estoque'!A:J,4,FALSE)))</f>
        <v/>
      </c>
      <c r="G1705" s="141" t="str">
        <f>IF(ISBLANK(A1705),"",IF(ISERROR(VLOOKUP(A1705,'Cadastro-Estoque'!A:J,1,FALSE)),"Produto não cadastrado",VLOOKUP(A1705,'Cadastro-Estoque'!A:J,2,FALSE)))</f>
        <v/>
      </c>
      <c r="H1705" s="141" t="str">
        <f>IF(ISERROR(VLOOKUP(A1705,'Cadastro-Estoque'!A:J,1,FALSE)),"",VLOOKUP(A1705,'Cadastro-Estoque'!A:J,3,FALSE))</f>
        <v/>
      </c>
    </row>
    <row r="1706" spans="5:8">
      <c r="E1706" s="141" t="str">
        <f t="shared" si="26"/>
        <v/>
      </c>
      <c r="F1706" s="141" t="str">
        <f>IF(ISBLANK(A1706),"",IF(ISERROR(VLOOKUP(A1706,'Cadastro-Estoque'!A:J,1,FALSE)),"Produto não cadastrado",VLOOKUP(A1706,'Cadastro-Estoque'!A:J,4,FALSE)))</f>
        <v/>
      </c>
      <c r="G1706" s="141" t="str">
        <f>IF(ISBLANK(A1706),"",IF(ISERROR(VLOOKUP(A1706,'Cadastro-Estoque'!A:J,1,FALSE)),"Produto não cadastrado",VLOOKUP(A1706,'Cadastro-Estoque'!A:J,2,FALSE)))</f>
        <v/>
      </c>
      <c r="H1706" s="141" t="str">
        <f>IF(ISERROR(VLOOKUP(A1706,'Cadastro-Estoque'!A:J,1,FALSE)),"",VLOOKUP(A1706,'Cadastro-Estoque'!A:J,3,FALSE))</f>
        <v/>
      </c>
    </row>
    <row r="1707" spans="5:8">
      <c r="E1707" s="141" t="str">
        <f t="shared" si="26"/>
        <v/>
      </c>
      <c r="F1707" s="141" t="str">
        <f>IF(ISBLANK(A1707),"",IF(ISERROR(VLOOKUP(A1707,'Cadastro-Estoque'!A:J,1,FALSE)),"Produto não cadastrado",VLOOKUP(A1707,'Cadastro-Estoque'!A:J,4,FALSE)))</f>
        <v/>
      </c>
      <c r="G1707" s="141" t="str">
        <f>IF(ISBLANK(A1707),"",IF(ISERROR(VLOOKUP(A1707,'Cadastro-Estoque'!A:J,1,FALSE)),"Produto não cadastrado",VLOOKUP(A1707,'Cadastro-Estoque'!A:J,2,FALSE)))</f>
        <v/>
      </c>
      <c r="H1707" s="141" t="str">
        <f>IF(ISERROR(VLOOKUP(A1707,'Cadastro-Estoque'!A:J,1,FALSE)),"",VLOOKUP(A1707,'Cadastro-Estoque'!A:J,3,FALSE))</f>
        <v/>
      </c>
    </row>
    <row r="1708" spans="5:8">
      <c r="E1708" s="141" t="str">
        <f t="shared" si="26"/>
        <v/>
      </c>
      <c r="F1708" s="141" t="str">
        <f>IF(ISBLANK(A1708),"",IF(ISERROR(VLOOKUP(A1708,'Cadastro-Estoque'!A:J,1,FALSE)),"Produto não cadastrado",VLOOKUP(A1708,'Cadastro-Estoque'!A:J,4,FALSE)))</f>
        <v/>
      </c>
      <c r="G1708" s="141" t="str">
        <f>IF(ISBLANK(A1708),"",IF(ISERROR(VLOOKUP(A1708,'Cadastro-Estoque'!A:J,1,FALSE)),"Produto não cadastrado",VLOOKUP(A1708,'Cadastro-Estoque'!A:J,2,FALSE)))</f>
        <v/>
      </c>
      <c r="H1708" s="141" t="str">
        <f>IF(ISERROR(VLOOKUP(A1708,'Cadastro-Estoque'!A:J,1,FALSE)),"",VLOOKUP(A1708,'Cadastro-Estoque'!A:J,3,FALSE))</f>
        <v/>
      </c>
    </row>
    <row r="1709" spans="5:8">
      <c r="E1709" s="141" t="str">
        <f t="shared" si="26"/>
        <v/>
      </c>
      <c r="F1709" s="141" t="str">
        <f>IF(ISBLANK(A1709),"",IF(ISERROR(VLOOKUP(A1709,'Cadastro-Estoque'!A:J,1,FALSE)),"Produto não cadastrado",VLOOKUP(A1709,'Cadastro-Estoque'!A:J,4,FALSE)))</f>
        <v/>
      </c>
      <c r="G1709" s="141" t="str">
        <f>IF(ISBLANK(A1709),"",IF(ISERROR(VLOOKUP(A1709,'Cadastro-Estoque'!A:J,1,FALSE)),"Produto não cadastrado",VLOOKUP(A1709,'Cadastro-Estoque'!A:J,2,FALSE)))</f>
        <v/>
      </c>
      <c r="H1709" s="141" t="str">
        <f>IF(ISERROR(VLOOKUP(A1709,'Cadastro-Estoque'!A:J,1,FALSE)),"",VLOOKUP(A1709,'Cadastro-Estoque'!A:J,3,FALSE))</f>
        <v/>
      </c>
    </row>
    <row r="1710" spans="5:8">
      <c r="E1710" s="141" t="str">
        <f t="shared" si="26"/>
        <v/>
      </c>
      <c r="F1710" s="141" t="str">
        <f>IF(ISBLANK(A1710),"",IF(ISERROR(VLOOKUP(A1710,'Cadastro-Estoque'!A:J,1,FALSE)),"Produto não cadastrado",VLOOKUP(A1710,'Cadastro-Estoque'!A:J,4,FALSE)))</f>
        <v/>
      </c>
      <c r="G1710" s="141" t="str">
        <f>IF(ISBLANK(A1710),"",IF(ISERROR(VLOOKUP(A1710,'Cadastro-Estoque'!A:J,1,FALSE)),"Produto não cadastrado",VLOOKUP(A1710,'Cadastro-Estoque'!A:J,2,FALSE)))</f>
        <v/>
      </c>
      <c r="H1710" s="141" t="str">
        <f>IF(ISERROR(VLOOKUP(A1710,'Cadastro-Estoque'!A:J,1,FALSE)),"",VLOOKUP(A1710,'Cadastro-Estoque'!A:J,3,FALSE))</f>
        <v/>
      </c>
    </row>
    <row r="1711" spans="5:8">
      <c r="E1711" s="141" t="str">
        <f t="shared" si="26"/>
        <v/>
      </c>
      <c r="F1711" s="141" t="str">
        <f>IF(ISBLANK(A1711),"",IF(ISERROR(VLOOKUP(A1711,'Cadastro-Estoque'!A:J,1,FALSE)),"Produto não cadastrado",VLOOKUP(A1711,'Cadastro-Estoque'!A:J,4,FALSE)))</f>
        <v/>
      </c>
      <c r="G1711" s="141" t="str">
        <f>IF(ISBLANK(A1711),"",IF(ISERROR(VLOOKUP(A1711,'Cadastro-Estoque'!A:J,1,FALSE)),"Produto não cadastrado",VLOOKUP(A1711,'Cadastro-Estoque'!A:J,2,FALSE)))</f>
        <v/>
      </c>
      <c r="H1711" s="141" t="str">
        <f>IF(ISERROR(VLOOKUP(A1711,'Cadastro-Estoque'!A:J,1,FALSE)),"",VLOOKUP(A1711,'Cadastro-Estoque'!A:J,3,FALSE))</f>
        <v/>
      </c>
    </row>
    <row r="1712" spans="5:8">
      <c r="E1712" s="141" t="str">
        <f t="shared" si="26"/>
        <v/>
      </c>
      <c r="F1712" s="141" t="str">
        <f>IF(ISBLANK(A1712),"",IF(ISERROR(VLOOKUP(A1712,'Cadastro-Estoque'!A:J,1,FALSE)),"Produto não cadastrado",VLOOKUP(A1712,'Cadastro-Estoque'!A:J,4,FALSE)))</f>
        <v/>
      </c>
      <c r="G1712" s="141" t="str">
        <f>IF(ISBLANK(A1712),"",IF(ISERROR(VLOOKUP(A1712,'Cadastro-Estoque'!A:J,1,FALSE)),"Produto não cadastrado",VLOOKUP(A1712,'Cadastro-Estoque'!A:J,2,FALSE)))</f>
        <v/>
      </c>
      <c r="H1712" s="141" t="str">
        <f>IF(ISERROR(VLOOKUP(A1712,'Cadastro-Estoque'!A:J,1,FALSE)),"",VLOOKUP(A1712,'Cadastro-Estoque'!A:J,3,FALSE))</f>
        <v/>
      </c>
    </row>
    <row r="1713" spans="5:8">
      <c r="E1713" s="141" t="str">
        <f t="shared" si="26"/>
        <v/>
      </c>
      <c r="F1713" s="141" t="str">
        <f>IF(ISBLANK(A1713),"",IF(ISERROR(VLOOKUP(A1713,'Cadastro-Estoque'!A:J,1,FALSE)),"Produto não cadastrado",VLOOKUP(A1713,'Cadastro-Estoque'!A:J,4,FALSE)))</f>
        <v/>
      </c>
      <c r="G1713" s="141" t="str">
        <f>IF(ISBLANK(A1713),"",IF(ISERROR(VLOOKUP(A1713,'Cadastro-Estoque'!A:J,1,FALSE)),"Produto não cadastrado",VLOOKUP(A1713,'Cadastro-Estoque'!A:J,2,FALSE)))</f>
        <v/>
      </c>
      <c r="H1713" s="141" t="str">
        <f>IF(ISERROR(VLOOKUP(A1713,'Cadastro-Estoque'!A:J,1,FALSE)),"",VLOOKUP(A1713,'Cadastro-Estoque'!A:J,3,FALSE))</f>
        <v/>
      </c>
    </row>
    <row r="1714" spans="5:8">
      <c r="E1714" s="141" t="str">
        <f t="shared" si="26"/>
        <v/>
      </c>
      <c r="F1714" s="141" t="str">
        <f>IF(ISBLANK(A1714),"",IF(ISERROR(VLOOKUP(A1714,'Cadastro-Estoque'!A:J,1,FALSE)),"Produto não cadastrado",VLOOKUP(A1714,'Cadastro-Estoque'!A:J,4,FALSE)))</f>
        <v/>
      </c>
      <c r="G1714" s="141" t="str">
        <f>IF(ISBLANK(A1714),"",IF(ISERROR(VLOOKUP(A1714,'Cadastro-Estoque'!A:J,1,FALSE)),"Produto não cadastrado",VLOOKUP(A1714,'Cadastro-Estoque'!A:J,2,FALSE)))</f>
        <v/>
      </c>
      <c r="H1714" s="141" t="str">
        <f>IF(ISERROR(VLOOKUP(A1714,'Cadastro-Estoque'!A:J,1,FALSE)),"",VLOOKUP(A1714,'Cadastro-Estoque'!A:J,3,FALSE))</f>
        <v/>
      </c>
    </row>
    <row r="1715" spans="5:8">
      <c r="E1715" s="141" t="str">
        <f t="shared" si="26"/>
        <v/>
      </c>
      <c r="F1715" s="141" t="str">
        <f>IF(ISBLANK(A1715),"",IF(ISERROR(VLOOKUP(A1715,'Cadastro-Estoque'!A:J,1,FALSE)),"Produto não cadastrado",VLOOKUP(A1715,'Cadastro-Estoque'!A:J,4,FALSE)))</f>
        <v/>
      </c>
      <c r="G1715" s="141" t="str">
        <f>IF(ISBLANK(A1715),"",IF(ISERROR(VLOOKUP(A1715,'Cadastro-Estoque'!A:J,1,FALSE)),"Produto não cadastrado",VLOOKUP(A1715,'Cadastro-Estoque'!A:J,2,FALSE)))</f>
        <v/>
      </c>
      <c r="H1715" s="141" t="str">
        <f>IF(ISERROR(VLOOKUP(A1715,'Cadastro-Estoque'!A:J,1,FALSE)),"",VLOOKUP(A1715,'Cadastro-Estoque'!A:J,3,FALSE))</f>
        <v/>
      </c>
    </row>
    <row r="1716" spans="5:8">
      <c r="E1716" s="141" t="str">
        <f t="shared" si="26"/>
        <v/>
      </c>
      <c r="F1716" s="141" t="str">
        <f>IF(ISBLANK(A1716),"",IF(ISERROR(VLOOKUP(A1716,'Cadastro-Estoque'!A:J,1,FALSE)),"Produto não cadastrado",VLOOKUP(A1716,'Cadastro-Estoque'!A:J,4,FALSE)))</f>
        <v/>
      </c>
      <c r="G1716" s="141" t="str">
        <f>IF(ISBLANK(A1716),"",IF(ISERROR(VLOOKUP(A1716,'Cadastro-Estoque'!A:J,1,FALSE)),"Produto não cadastrado",VLOOKUP(A1716,'Cadastro-Estoque'!A:J,2,FALSE)))</f>
        <v/>
      </c>
      <c r="H1716" s="141" t="str">
        <f>IF(ISERROR(VLOOKUP(A1716,'Cadastro-Estoque'!A:J,1,FALSE)),"",VLOOKUP(A1716,'Cadastro-Estoque'!A:J,3,FALSE))</f>
        <v/>
      </c>
    </row>
    <row r="1717" spans="5:8">
      <c r="E1717" s="141" t="str">
        <f t="shared" si="26"/>
        <v/>
      </c>
      <c r="F1717" s="141" t="str">
        <f>IF(ISBLANK(A1717),"",IF(ISERROR(VLOOKUP(A1717,'Cadastro-Estoque'!A:J,1,FALSE)),"Produto não cadastrado",VLOOKUP(A1717,'Cadastro-Estoque'!A:J,4,FALSE)))</f>
        <v/>
      </c>
      <c r="G1717" s="141" t="str">
        <f>IF(ISBLANK(A1717),"",IF(ISERROR(VLOOKUP(A1717,'Cadastro-Estoque'!A:J,1,FALSE)),"Produto não cadastrado",VLOOKUP(A1717,'Cadastro-Estoque'!A:J,2,FALSE)))</f>
        <v/>
      </c>
      <c r="H1717" s="141" t="str">
        <f>IF(ISERROR(VLOOKUP(A1717,'Cadastro-Estoque'!A:J,1,FALSE)),"",VLOOKUP(A1717,'Cadastro-Estoque'!A:J,3,FALSE))</f>
        <v/>
      </c>
    </row>
    <row r="1718" spans="5:8">
      <c r="E1718" s="141" t="str">
        <f t="shared" si="26"/>
        <v/>
      </c>
      <c r="F1718" s="141" t="str">
        <f>IF(ISBLANK(A1718),"",IF(ISERROR(VLOOKUP(A1718,'Cadastro-Estoque'!A:J,1,FALSE)),"Produto não cadastrado",VLOOKUP(A1718,'Cadastro-Estoque'!A:J,4,FALSE)))</f>
        <v/>
      </c>
      <c r="G1718" s="141" t="str">
        <f>IF(ISBLANK(A1718),"",IF(ISERROR(VLOOKUP(A1718,'Cadastro-Estoque'!A:J,1,FALSE)),"Produto não cadastrado",VLOOKUP(A1718,'Cadastro-Estoque'!A:J,2,FALSE)))</f>
        <v/>
      </c>
      <c r="H1718" s="141" t="str">
        <f>IF(ISERROR(VLOOKUP(A1718,'Cadastro-Estoque'!A:J,1,FALSE)),"",VLOOKUP(A1718,'Cadastro-Estoque'!A:J,3,FALSE))</f>
        <v/>
      </c>
    </row>
    <row r="1719" spans="5:8">
      <c r="E1719" s="141" t="str">
        <f t="shared" si="26"/>
        <v/>
      </c>
      <c r="F1719" s="141" t="str">
        <f>IF(ISBLANK(A1719),"",IF(ISERROR(VLOOKUP(A1719,'Cadastro-Estoque'!A:J,1,FALSE)),"Produto não cadastrado",VLOOKUP(A1719,'Cadastro-Estoque'!A:J,4,FALSE)))</f>
        <v/>
      </c>
      <c r="G1719" s="141" t="str">
        <f>IF(ISBLANK(A1719),"",IF(ISERROR(VLOOKUP(A1719,'Cadastro-Estoque'!A:J,1,FALSE)),"Produto não cadastrado",VLOOKUP(A1719,'Cadastro-Estoque'!A:J,2,FALSE)))</f>
        <v/>
      </c>
      <c r="H1719" s="141" t="str">
        <f>IF(ISERROR(VLOOKUP(A1719,'Cadastro-Estoque'!A:J,1,FALSE)),"",VLOOKUP(A1719,'Cadastro-Estoque'!A:J,3,FALSE))</f>
        <v/>
      </c>
    </row>
    <row r="1720" spans="5:8">
      <c r="E1720" s="141" t="str">
        <f t="shared" si="26"/>
        <v/>
      </c>
      <c r="F1720" s="141" t="str">
        <f>IF(ISBLANK(A1720),"",IF(ISERROR(VLOOKUP(A1720,'Cadastro-Estoque'!A:J,1,FALSE)),"Produto não cadastrado",VLOOKUP(A1720,'Cadastro-Estoque'!A:J,4,FALSE)))</f>
        <v/>
      </c>
      <c r="G1720" s="141" t="str">
        <f>IF(ISBLANK(A1720),"",IF(ISERROR(VLOOKUP(A1720,'Cadastro-Estoque'!A:J,1,FALSE)),"Produto não cadastrado",VLOOKUP(A1720,'Cadastro-Estoque'!A:J,2,FALSE)))</f>
        <v/>
      </c>
      <c r="H1720" s="141" t="str">
        <f>IF(ISERROR(VLOOKUP(A1720,'Cadastro-Estoque'!A:J,1,FALSE)),"",VLOOKUP(A1720,'Cadastro-Estoque'!A:J,3,FALSE))</f>
        <v/>
      </c>
    </row>
    <row r="1721" spans="5:8">
      <c r="E1721" s="141" t="str">
        <f t="shared" si="26"/>
        <v/>
      </c>
      <c r="F1721" s="141" t="str">
        <f>IF(ISBLANK(A1721),"",IF(ISERROR(VLOOKUP(A1721,'Cadastro-Estoque'!A:J,1,FALSE)),"Produto não cadastrado",VLOOKUP(A1721,'Cadastro-Estoque'!A:J,4,FALSE)))</f>
        <v/>
      </c>
      <c r="G1721" s="141" t="str">
        <f>IF(ISBLANK(A1721),"",IF(ISERROR(VLOOKUP(A1721,'Cadastro-Estoque'!A:J,1,FALSE)),"Produto não cadastrado",VLOOKUP(A1721,'Cadastro-Estoque'!A:J,2,FALSE)))</f>
        <v/>
      </c>
      <c r="H1721" s="141" t="str">
        <f>IF(ISERROR(VLOOKUP(A1721,'Cadastro-Estoque'!A:J,1,FALSE)),"",VLOOKUP(A1721,'Cadastro-Estoque'!A:J,3,FALSE))</f>
        <v/>
      </c>
    </row>
    <row r="1722" spans="5:8">
      <c r="E1722" s="141" t="str">
        <f t="shared" si="26"/>
        <v/>
      </c>
      <c r="F1722" s="141" t="str">
        <f>IF(ISBLANK(A1722),"",IF(ISERROR(VLOOKUP(A1722,'Cadastro-Estoque'!A:J,1,FALSE)),"Produto não cadastrado",VLOOKUP(A1722,'Cadastro-Estoque'!A:J,4,FALSE)))</f>
        <v/>
      </c>
      <c r="G1722" s="141" t="str">
        <f>IF(ISBLANK(A1722),"",IF(ISERROR(VLOOKUP(A1722,'Cadastro-Estoque'!A:J,1,FALSE)),"Produto não cadastrado",VLOOKUP(A1722,'Cadastro-Estoque'!A:J,2,FALSE)))</f>
        <v/>
      </c>
      <c r="H1722" s="141" t="str">
        <f>IF(ISERROR(VLOOKUP(A1722,'Cadastro-Estoque'!A:J,1,FALSE)),"",VLOOKUP(A1722,'Cadastro-Estoque'!A:J,3,FALSE))</f>
        <v/>
      </c>
    </row>
    <row r="1723" spans="5:8">
      <c r="E1723" s="141" t="str">
        <f t="shared" si="26"/>
        <v/>
      </c>
      <c r="F1723" s="141" t="str">
        <f>IF(ISBLANK(A1723),"",IF(ISERROR(VLOOKUP(A1723,'Cadastro-Estoque'!A:J,1,FALSE)),"Produto não cadastrado",VLOOKUP(A1723,'Cadastro-Estoque'!A:J,4,FALSE)))</f>
        <v/>
      </c>
      <c r="G1723" s="141" t="str">
        <f>IF(ISBLANK(A1723),"",IF(ISERROR(VLOOKUP(A1723,'Cadastro-Estoque'!A:J,1,FALSE)),"Produto não cadastrado",VLOOKUP(A1723,'Cadastro-Estoque'!A:J,2,FALSE)))</f>
        <v/>
      </c>
      <c r="H1723" s="141" t="str">
        <f>IF(ISERROR(VLOOKUP(A1723,'Cadastro-Estoque'!A:J,1,FALSE)),"",VLOOKUP(A1723,'Cadastro-Estoque'!A:J,3,FALSE))</f>
        <v/>
      </c>
    </row>
    <row r="1724" spans="5:8">
      <c r="E1724" s="141" t="str">
        <f t="shared" si="26"/>
        <v/>
      </c>
      <c r="F1724" s="141" t="str">
        <f>IF(ISBLANK(A1724),"",IF(ISERROR(VLOOKUP(A1724,'Cadastro-Estoque'!A:J,1,FALSE)),"Produto não cadastrado",VLOOKUP(A1724,'Cadastro-Estoque'!A:J,4,FALSE)))</f>
        <v/>
      </c>
      <c r="G1724" s="141" t="str">
        <f>IF(ISBLANK(A1724),"",IF(ISERROR(VLOOKUP(A1724,'Cadastro-Estoque'!A:J,1,FALSE)),"Produto não cadastrado",VLOOKUP(A1724,'Cadastro-Estoque'!A:J,2,FALSE)))</f>
        <v/>
      </c>
      <c r="H1724" s="141" t="str">
        <f>IF(ISERROR(VLOOKUP(A1724,'Cadastro-Estoque'!A:J,1,FALSE)),"",VLOOKUP(A1724,'Cadastro-Estoque'!A:J,3,FALSE))</f>
        <v/>
      </c>
    </row>
    <row r="1725" spans="5:8">
      <c r="E1725" s="141" t="str">
        <f t="shared" si="26"/>
        <v/>
      </c>
      <c r="F1725" s="141" t="str">
        <f>IF(ISBLANK(A1725),"",IF(ISERROR(VLOOKUP(A1725,'Cadastro-Estoque'!A:J,1,FALSE)),"Produto não cadastrado",VLOOKUP(A1725,'Cadastro-Estoque'!A:J,4,FALSE)))</f>
        <v/>
      </c>
      <c r="G1725" s="141" t="str">
        <f>IF(ISBLANK(A1725),"",IF(ISERROR(VLOOKUP(A1725,'Cadastro-Estoque'!A:J,1,FALSE)),"Produto não cadastrado",VLOOKUP(A1725,'Cadastro-Estoque'!A:J,2,FALSE)))</f>
        <v/>
      </c>
      <c r="H1725" s="141" t="str">
        <f>IF(ISERROR(VLOOKUP(A1725,'Cadastro-Estoque'!A:J,1,FALSE)),"",VLOOKUP(A1725,'Cadastro-Estoque'!A:J,3,FALSE))</f>
        <v/>
      </c>
    </row>
    <row r="1726" spans="5:8">
      <c r="E1726" s="141" t="str">
        <f t="shared" si="26"/>
        <v/>
      </c>
      <c r="F1726" s="141" t="str">
        <f>IF(ISBLANK(A1726),"",IF(ISERROR(VLOOKUP(A1726,'Cadastro-Estoque'!A:J,1,FALSE)),"Produto não cadastrado",VLOOKUP(A1726,'Cadastro-Estoque'!A:J,4,FALSE)))</f>
        <v/>
      </c>
      <c r="G1726" s="141" t="str">
        <f>IF(ISBLANK(A1726),"",IF(ISERROR(VLOOKUP(A1726,'Cadastro-Estoque'!A:J,1,FALSE)),"Produto não cadastrado",VLOOKUP(A1726,'Cadastro-Estoque'!A:J,2,FALSE)))</f>
        <v/>
      </c>
      <c r="H1726" s="141" t="str">
        <f>IF(ISERROR(VLOOKUP(A1726,'Cadastro-Estoque'!A:J,1,FALSE)),"",VLOOKUP(A1726,'Cadastro-Estoque'!A:J,3,FALSE))</f>
        <v/>
      </c>
    </row>
    <row r="1727" spans="5:8">
      <c r="E1727" s="141" t="str">
        <f t="shared" si="26"/>
        <v/>
      </c>
      <c r="F1727" s="141" t="str">
        <f>IF(ISBLANK(A1727),"",IF(ISERROR(VLOOKUP(A1727,'Cadastro-Estoque'!A:J,1,FALSE)),"Produto não cadastrado",VLOOKUP(A1727,'Cadastro-Estoque'!A:J,4,FALSE)))</f>
        <v/>
      </c>
      <c r="G1727" s="141" t="str">
        <f>IF(ISBLANK(A1727),"",IF(ISERROR(VLOOKUP(A1727,'Cadastro-Estoque'!A:J,1,FALSE)),"Produto não cadastrado",VLOOKUP(A1727,'Cadastro-Estoque'!A:J,2,FALSE)))</f>
        <v/>
      </c>
      <c r="H1727" s="141" t="str">
        <f>IF(ISERROR(VLOOKUP(A1727,'Cadastro-Estoque'!A:J,1,FALSE)),"",VLOOKUP(A1727,'Cadastro-Estoque'!A:J,3,FALSE))</f>
        <v/>
      </c>
    </row>
    <row r="1728" spans="5:8">
      <c r="E1728" s="141" t="str">
        <f t="shared" si="26"/>
        <v/>
      </c>
      <c r="F1728" s="141" t="str">
        <f>IF(ISBLANK(A1728),"",IF(ISERROR(VLOOKUP(A1728,'Cadastro-Estoque'!A:J,1,FALSE)),"Produto não cadastrado",VLOOKUP(A1728,'Cadastro-Estoque'!A:J,4,FALSE)))</f>
        <v/>
      </c>
      <c r="G1728" s="141" t="str">
        <f>IF(ISBLANK(A1728),"",IF(ISERROR(VLOOKUP(A1728,'Cadastro-Estoque'!A:J,1,FALSE)),"Produto não cadastrado",VLOOKUP(A1728,'Cadastro-Estoque'!A:J,2,FALSE)))</f>
        <v/>
      </c>
      <c r="H1728" s="141" t="str">
        <f>IF(ISERROR(VLOOKUP(A1728,'Cadastro-Estoque'!A:J,1,FALSE)),"",VLOOKUP(A1728,'Cadastro-Estoque'!A:J,3,FALSE))</f>
        <v/>
      </c>
    </row>
    <row r="1729" spans="5:8">
      <c r="E1729" s="141" t="str">
        <f t="shared" si="26"/>
        <v/>
      </c>
      <c r="F1729" s="141" t="str">
        <f>IF(ISBLANK(A1729),"",IF(ISERROR(VLOOKUP(A1729,'Cadastro-Estoque'!A:J,1,FALSE)),"Produto não cadastrado",VLOOKUP(A1729,'Cadastro-Estoque'!A:J,4,FALSE)))</f>
        <v/>
      </c>
      <c r="G1729" s="141" t="str">
        <f>IF(ISBLANK(A1729),"",IF(ISERROR(VLOOKUP(A1729,'Cadastro-Estoque'!A:J,1,FALSE)),"Produto não cadastrado",VLOOKUP(A1729,'Cadastro-Estoque'!A:J,2,FALSE)))</f>
        <v/>
      </c>
      <c r="H1729" s="141" t="str">
        <f>IF(ISERROR(VLOOKUP(A1729,'Cadastro-Estoque'!A:J,1,FALSE)),"",VLOOKUP(A1729,'Cadastro-Estoque'!A:J,3,FALSE))</f>
        <v/>
      </c>
    </row>
    <row r="1730" spans="5:8">
      <c r="E1730" s="141" t="str">
        <f t="shared" si="26"/>
        <v/>
      </c>
      <c r="F1730" s="141" t="str">
        <f>IF(ISBLANK(A1730),"",IF(ISERROR(VLOOKUP(A1730,'Cadastro-Estoque'!A:J,1,FALSE)),"Produto não cadastrado",VLOOKUP(A1730,'Cadastro-Estoque'!A:J,4,FALSE)))</f>
        <v/>
      </c>
      <c r="G1730" s="141" t="str">
        <f>IF(ISBLANK(A1730),"",IF(ISERROR(VLOOKUP(A1730,'Cadastro-Estoque'!A:J,1,FALSE)),"Produto não cadastrado",VLOOKUP(A1730,'Cadastro-Estoque'!A:J,2,FALSE)))</f>
        <v/>
      </c>
      <c r="H1730" s="141" t="str">
        <f>IF(ISERROR(VLOOKUP(A1730,'Cadastro-Estoque'!A:J,1,FALSE)),"",VLOOKUP(A1730,'Cadastro-Estoque'!A:J,3,FALSE))</f>
        <v/>
      </c>
    </row>
    <row r="1731" spans="5:8">
      <c r="E1731" s="141" t="str">
        <f t="shared" si="26"/>
        <v/>
      </c>
      <c r="F1731" s="141" t="str">
        <f>IF(ISBLANK(A1731),"",IF(ISERROR(VLOOKUP(A1731,'Cadastro-Estoque'!A:J,1,FALSE)),"Produto não cadastrado",VLOOKUP(A1731,'Cadastro-Estoque'!A:J,4,FALSE)))</f>
        <v/>
      </c>
      <c r="G1731" s="141" t="str">
        <f>IF(ISBLANK(A1731),"",IF(ISERROR(VLOOKUP(A1731,'Cadastro-Estoque'!A:J,1,FALSE)),"Produto não cadastrado",VLOOKUP(A1731,'Cadastro-Estoque'!A:J,2,FALSE)))</f>
        <v/>
      </c>
      <c r="H1731" s="141" t="str">
        <f>IF(ISERROR(VLOOKUP(A1731,'Cadastro-Estoque'!A:J,1,FALSE)),"",VLOOKUP(A1731,'Cadastro-Estoque'!A:J,3,FALSE))</f>
        <v/>
      </c>
    </row>
    <row r="1732" spans="5:8">
      <c r="E1732" s="141" t="str">
        <f t="shared" ref="E1732:E1795" si="27">IF(ISBLANK(A1732),"",C1732*D1732)</f>
        <v/>
      </c>
      <c r="F1732" s="141" t="str">
        <f>IF(ISBLANK(A1732),"",IF(ISERROR(VLOOKUP(A1732,'Cadastro-Estoque'!A:J,1,FALSE)),"Produto não cadastrado",VLOOKUP(A1732,'Cadastro-Estoque'!A:J,4,FALSE)))</f>
        <v/>
      </c>
      <c r="G1732" s="141" t="str">
        <f>IF(ISBLANK(A1732),"",IF(ISERROR(VLOOKUP(A1732,'Cadastro-Estoque'!A:J,1,FALSE)),"Produto não cadastrado",VLOOKUP(A1732,'Cadastro-Estoque'!A:J,2,FALSE)))</f>
        <v/>
      </c>
      <c r="H1732" s="141" t="str">
        <f>IF(ISERROR(VLOOKUP(A1732,'Cadastro-Estoque'!A:J,1,FALSE)),"",VLOOKUP(A1732,'Cadastro-Estoque'!A:J,3,FALSE))</f>
        <v/>
      </c>
    </row>
    <row r="1733" spans="5:8">
      <c r="E1733" s="141" t="str">
        <f t="shared" si="27"/>
        <v/>
      </c>
      <c r="F1733" s="141" t="str">
        <f>IF(ISBLANK(A1733),"",IF(ISERROR(VLOOKUP(A1733,'Cadastro-Estoque'!A:J,1,FALSE)),"Produto não cadastrado",VLOOKUP(A1733,'Cadastro-Estoque'!A:J,4,FALSE)))</f>
        <v/>
      </c>
      <c r="G1733" s="141" t="str">
        <f>IF(ISBLANK(A1733),"",IF(ISERROR(VLOOKUP(A1733,'Cadastro-Estoque'!A:J,1,FALSE)),"Produto não cadastrado",VLOOKUP(A1733,'Cadastro-Estoque'!A:J,2,FALSE)))</f>
        <v/>
      </c>
      <c r="H1733" s="141" t="str">
        <f>IF(ISERROR(VLOOKUP(A1733,'Cadastro-Estoque'!A:J,1,FALSE)),"",VLOOKUP(A1733,'Cadastro-Estoque'!A:J,3,FALSE))</f>
        <v/>
      </c>
    </row>
    <row r="1734" spans="5:8">
      <c r="E1734" s="141" t="str">
        <f t="shared" si="27"/>
        <v/>
      </c>
      <c r="F1734" s="141" t="str">
        <f>IF(ISBLANK(A1734),"",IF(ISERROR(VLOOKUP(A1734,'Cadastro-Estoque'!A:J,1,FALSE)),"Produto não cadastrado",VLOOKUP(A1734,'Cadastro-Estoque'!A:J,4,FALSE)))</f>
        <v/>
      </c>
      <c r="G1734" s="141" t="str">
        <f>IF(ISBLANK(A1734),"",IF(ISERROR(VLOOKUP(A1734,'Cadastro-Estoque'!A:J,1,FALSE)),"Produto não cadastrado",VLOOKUP(A1734,'Cadastro-Estoque'!A:J,2,FALSE)))</f>
        <v/>
      </c>
      <c r="H1734" s="141" t="str">
        <f>IF(ISERROR(VLOOKUP(A1734,'Cadastro-Estoque'!A:J,1,FALSE)),"",VLOOKUP(A1734,'Cadastro-Estoque'!A:J,3,FALSE))</f>
        <v/>
      </c>
    </row>
    <row r="1735" spans="5:8">
      <c r="E1735" s="141" t="str">
        <f t="shared" si="27"/>
        <v/>
      </c>
      <c r="F1735" s="141" t="str">
        <f>IF(ISBLANK(A1735),"",IF(ISERROR(VLOOKUP(A1735,'Cadastro-Estoque'!A:J,1,FALSE)),"Produto não cadastrado",VLOOKUP(A1735,'Cadastro-Estoque'!A:J,4,FALSE)))</f>
        <v/>
      </c>
      <c r="G1735" s="141" t="str">
        <f>IF(ISBLANK(A1735),"",IF(ISERROR(VLOOKUP(A1735,'Cadastro-Estoque'!A:J,1,FALSE)),"Produto não cadastrado",VLOOKUP(A1735,'Cadastro-Estoque'!A:J,2,FALSE)))</f>
        <v/>
      </c>
      <c r="H1735" s="141" t="str">
        <f>IF(ISERROR(VLOOKUP(A1735,'Cadastro-Estoque'!A:J,1,FALSE)),"",VLOOKUP(A1735,'Cadastro-Estoque'!A:J,3,FALSE))</f>
        <v/>
      </c>
    </row>
    <row r="1736" spans="5:8">
      <c r="E1736" s="141" t="str">
        <f t="shared" si="27"/>
        <v/>
      </c>
      <c r="F1736" s="141" t="str">
        <f>IF(ISBLANK(A1736),"",IF(ISERROR(VLOOKUP(A1736,'Cadastro-Estoque'!A:J,1,FALSE)),"Produto não cadastrado",VLOOKUP(A1736,'Cadastro-Estoque'!A:J,4,FALSE)))</f>
        <v/>
      </c>
      <c r="G1736" s="141" t="str">
        <f>IF(ISBLANK(A1736),"",IF(ISERROR(VLOOKUP(A1736,'Cadastro-Estoque'!A:J,1,FALSE)),"Produto não cadastrado",VLOOKUP(A1736,'Cadastro-Estoque'!A:J,2,FALSE)))</f>
        <v/>
      </c>
      <c r="H1736" s="141" t="str">
        <f>IF(ISERROR(VLOOKUP(A1736,'Cadastro-Estoque'!A:J,1,FALSE)),"",VLOOKUP(A1736,'Cadastro-Estoque'!A:J,3,FALSE))</f>
        <v/>
      </c>
    </row>
    <row r="1737" spans="5:8">
      <c r="E1737" s="141" t="str">
        <f t="shared" si="27"/>
        <v/>
      </c>
      <c r="F1737" s="141" t="str">
        <f>IF(ISBLANK(A1737),"",IF(ISERROR(VLOOKUP(A1737,'Cadastro-Estoque'!A:J,1,FALSE)),"Produto não cadastrado",VLOOKUP(A1737,'Cadastro-Estoque'!A:J,4,FALSE)))</f>
        <v/>
      </c>
      <c r="G1737" s="141" t="str">
        <f>IF(ISBLANK(A1737),"",IF(ISERROR(VLOOKUP(A1737,'Cadastro-Estoque'!A:J,1,FALSE)),"Produto não cadastrado",VLOOKUP(A1737,'Cadastro-Estoque'!A:J,2,FALSE)))</f>
        <v/>
      </c>
      <c r="H1737" s="141" t="str">
        <f>IF(ISERROR(VLOOKUP(A1737,'Cadastro-Estoque'!A:J,1,FALSE)),"",VLOOKUP(A1737,'Cadastro-Estoque'!A:J,3,FALSE))</f>
        <v/>
      </c>
    </row>
    <row r="1738" spans="5:8">
      <c r="E1738" s="141" t="str">
        <f t="shared" si="27"/>
        <v/>
      </c>
      <c r="F1738" s="141" t="str">
        <f>IF(ISBLANK(A1738),"",IF(ISERROR(VLOOKUP(A1738,'Cadastro-Estoque'!A:J,1,FALSE)),"Produto não cadastrado",VLOOKUP(A1738,'Cadastro-Estoque'!A:J,4,FALSE)))</f>
        <v/>
      </c>
      <c r="G1738" s="141" t="str">
        <f>IF(ISBLANK(A1738),"",IF(ISERROR(VLOOKUP(A1738,'Cadastro-Estoque'!A:J,1,FALSE)),"Produto não cadastrado",VLOOKUP(A1738,'Cadastro-Estoque'!A:J,2,FALSE)))</f>
        <v/>
      </c>
      <c r="H1738" s="141" t="str">
        <f>IF(ISERROR(VLOOKUP(A1738,'Cadastro-Estoque'!A:J,1,FALSE)),"",VLOOKUP(A1738,'Cadastro-Estoque'!A:J,3,FALSE))</f>
        <v/>
      </c>
    </row>
    <row r="1739" spans="5:8">
      <c r="E1739" s="141" t="str">
        <f t="shared" si="27"/>
        <v/>
      </c>
      <c r="F1739" s="141" t="str">
        <f>IF(ISBLANK(A1739),"",IF(ISERROR(VLOOKUP(A1739,'Cadastro-Estoque'!A:J,1,FALSE)),"Produto não cadastrado",VLOOKUP(A1739,'Cadastro-Estoque'!A:J,4,FALSE)))</f>
        <v/>
      </c>
      <c r="G1739" s="141" t="str">
        <f>IF(ISBLANK(A1739),"",IF(ISERROR(VLOOKUP(A1739,'Cadastro-Estoque'!A:J,1,FALSE)),"Produto não cadastrado",VLOOKUP(A1739,'Cadastro-Estoque'!A:J,2,FALSE)))</f>
        <v/>
      </c>
      <c r="H1739" s="141" t="str">
        <f>IF(ISERROR(VLOOKUP(A1739,'Cadastro-Estoque'!A:J,1,FALSE)),"",VLOOKUP(A1739,'Cadastro-Estoque'!A:J,3,FALSE))</f>
        <v/>
      </c>
    </row>
    <row r="1740" spans="5:8">
      <c r="E1740" s="141" t="str">
        <f t="shared" si="27"/>
        <v/>
      </c>
      <c r="F1740" s="141" t="str">
        <f>IF(ISBLANK(A1740),"",IF(ISERROR(VLOOKUP(A1740,'Cadastro-Estoque'!A:J,1,FALSE)),"Produto não cadastrado",VLOOKUP(A1740,'Cadastro-Estoque'!A:J,4,FALSE)))</f>
        <v/>
      </c>
      <c r="G1740" s="141" t="str">
        <f>IF(ISBLANK(A1740),"",IF(ISERROR(VLOOKUP(A1740,'Cadastro-Estoque'!A:J,1,FALSE)),"Produto não cadastrado",VLOOKUP(A1740,'Cadastro-Estoque'!A:J,2,FALSE)))</f>
        <v/>
      </c>
      <c r="H1740" s="141" t="str">
        <f>IF(ISERROR(VLOOKUP(A1740,'Cadastro-Estoque'!A:J,1,FALSE)),"",VLOOKUP(A1740,'Cadastro-Estoque'!A:J,3,FALSE))</f>
        <v/>
      </c>
    </row>
    <row r="1741" spans="5:8">
      <c r="E1741" s="141" t="str">
        <f t="shared" si="27"/>
        <v/>
      </c>
      <c r="F1741" s="141" t="str">
        <f>IF(ISBLANK(A1741),"",IF(ISERROR(VLOOKUP(A1741,'Cadastro-Estoque'!A:J,1,FALSE)),"Produto não cadastrado",VLOOKUP(A1741,'Cadastro-Estoque'!A:J,4,FALSE)))</f>
        <v/>
      </c>
      <c r="G1741" s="141" t="str">
        <f>IF(ISBLANK(A1741),"",IF(ISERROR(VLOOKUP(A1741,'Cadastro-Estoque'!A:J,1,FALSE)),"Produto não cadastrado",VLOOKUP(A1741,'Cadastro-Estoque'!A:J,2,FALSE)))</f>
        <v/>
      </c>
      <c r="H1741" s="141" t="str">
        <f>IF(ISERROR(VLOOKUP(A1741,'Cadastro-Estoque'!A:J,1,FALSE)),"",VLOOKUP(A1741,'Cadastro-Estoque'!A:J,3,FALSE))</f>
        <v/>
      </c>
    </row>
    <row r="1742" spans="5:8">
      <c r="E1742" s="141" t="str">
        <f t="shared" si="27"/>
        <v/>
      </c>
      <c r="F1742" s="141" t="str">
        <f>IF(ISBLANK(A1742),"",IF(ISERROR(VLOOKUP(A1742,'Cadastro-Estoque'!A:J,1,FALSE)),"Produto não cadastrado",VLOOKUP(A1742,'Cadastro-Estoque'!A:J,4,FALSE)))</f>
        <v/>
      </c>
      <c r="G1742" s="141" t="str">
        <f>IF(ISBLANK(A1742),"",IF(ISERROR(VLOOKUP(A1742,'Cadastro-Estoque'!A:J,1,FALSE)),"Produto não cadastrado",VLOOKUP(A1742,'Cadastro-Estoque'!A:J,2,FALSE)))</f>
        <v/>
      </c>
      <c r="H1742" s="141" t="str">
        <f>IF(ISERROR(VLOOKUP(A1742,'Cadastro-Estoque'!A:J,1,FALSE)),"",VLOOKUP(A1742,'Cadastro-Estoque'!A:J,3,FALSE))</f>
        <v/>
      </c>
    </row>
    <row r="1743" spans="5:8">
      <c r="E1743" s="141" t="str">
        <f t="shared" si="27"/>
        <v/>
      </c>
      <c r="F1743" s="141" t="str">
        <f>IF(ISBLANK(A1743),"",IF(ISERROR(VLOOKUP(A1743,'Cadastro-Estoque'!A:J,1,FALSE)),"Produto não cadastrado",VLOOKUP(A1743,'Cadastro-Estoque'!A:J,4,FALSE)))</f>
        <v/>
      </c>
      <c r="G1743" s="141" t="str">
        <f>IF(ISBLANK(A1743),"",IF(ISERROR(VLOOKUP(A1743,'Cadastro-Estoque'!A:J,1,FALSE)),"Produto não cadastrado",VLOOKUP(A1743,'Cadastro-Estoque'!A:J,2,FALSE)))</f>
        <v/>
      </c>
      <c r="H1743" s="141" t="str">
        <f>IF(ISERROR(VLOOKUP(A1743,'Cadastro-Estoque'!A:J,1,FALSE)),"",VLOOKUP(A1743,'Cadastro-Estoque'!A:J,3,FALSE))</f>
        <v/>
      </c>
    </row>
    <row r="1744" spans="5:8">
      <c r="E1744" s="141" t="str">
        <f t="shared" si="27"/>
        <v/>
      </c>
      <c r="F1744" s="141" t="str">
        <f>IF(ISBLANK(A1744),"",IF(ISERROR(VLOOKUP(A1744,'Cadastro-Estoque'!A:J,1,FALSE)),"Produto não cadastrado",VLOOKUP(A1744,'Cadastro-Estoque'!A:J,4,FALSE)))</f>
        <v/>
      </c>
      <c r="G1744" s="141" t="str">
        <f>IF(ISBLANK(A1744),"",IF(ISERROR(VLOOKUP(A1744,'Cadastro-Estoque'!A:J,1,FALSE)),"Produto não cadastrado",VLOOKUP(A1744,'Cadastro-Estoque'!A:J,2,FALSE)))</f>
        <v/>
      </c>
      <c r="H1744" s="141" t="str">
        <f>IF(ISERROR(VLOOKUP(A1744,'Cadastro-Estoque'!A:J,1,FALSE)),"",VLOOKUP(A1744,'Cadastro-Estoque'!A:J,3,FALSE))</f>
        <v/>
      </c>
    </row>
    <row r="1745" spans="5:8">
      <c r="E1745" s="141" t="str">
        <f t="shared" si="27"/>
        <v/>
      </c>
      <c r="F1745" s="141" t="str">
        <f>IF(ISBLANK(A1745),"",IF(ISERROR(VLOOKUP(A1745,'Cadastro-Estoque'!A:J,1,FALSE)),"Produto não cadastrado",VLOOKUP(A1745,'Cadastro-Estoque'!A:J,4,FALSE)))</f>
        <v/>
      </c>
      <c r="G1745" s="141" t="str">
        <f>IF(ISBLANK(A1745),"",IF(ISERROR(VLOOKUP(A1745,'Cadastro-Estoque'!A:J,1,FALSE)),"Produto não cadastrado",VLOOKUP(A1745,'Cadastro-Estoque'!A:J,2,FALSE)))</f>
        <v/>
      </c>
      <c r="H1745" s="141" t="str">
        <f>IF(ISERROR(VLOOKUP(A1745,'Cadastro-Estoque'!A:J,1,FALSE)),"",VLOOKUP(A1745,'Cadastro-Estoque'!A:J,3,FALSE))</f>
        <v/>
      </c>
    </row>
    <row r="1746" spans="5:8">
      <c r="E1746" s="141" t="str">
        <f t="shared" si="27"/>
        <v/>
      </c>
      <c r="F1746" s="141" t="str">
        <f>IF(ISBLANK(A1746),"",IF(ISERROR(VLOOKUP(A1746,'Cadastro-Estoque'!A:J,1,FALSE)),"Produto não cadastrado",VLOOKUP(A1746,'Cadastro-Estoque'!A:J,4,FALSE)))</f>
        <v/>
      </c>
      <c r="G1746" s="141" t="str">
        <f>IF(ISBLANK(A1746),"",IF(ISERROR(VLOOKUP(A1746,'Cadastro-Estoque'!A:J,1,FALSE)),"Produto não cadastrado",VLOOKUP(A1746,'Cadastro-Estoque'!A:J,2,FALSE)))</f>
        <v/>
      </c>
      <c r="H1746" s="141" t="str">
        <f>IF(ISERROR(VLOOKUP(A1746,'Cadastro-Estoque'!A:J,1,FALSE)),"",VLOOKUP(A1746,'Cadastro-Estoque'!A:J,3,FALSE))</f>
        <v/>
      </c>
    </row>
    <row r="1747" spans="5:8">
      <c r="E1747" s="141" t="str">
        <f t="shared" si="27"/>
        <v/>
      </c>
      <c r="F1747" s="141" t="str">
        <f>IF(ISBLANK(A1747),"",IF(ISERROR(VLOOKUP(A1747,'Cadastro-Estoque'!A:J,1,FALSE)),"Produto não cadastrado",VLOOKUP(A1747,'Cadastro-Estoque'!A:J,4,FALSE)))</f>
        <v/>
      </c>
      <c r="G1747" s="141" t="str">
        <f>IF(ISBLANK(A1747),"",IF(ISERROR(VLOOKUP(A1747,'Cadastro-Estoque'!A:J,1,FALSE)),"Produto não cadastrado",VLOOKUP(A1747,'Cadastro-Estoque'!A:J,2,FALSE)))</f>
        <v/>
      </c>
      <c r="H1747" s="141" t="str">
        <f>IF(ISERROR(VLOOKUP(A1747,'Cadastro-Estoque'!A:J,1,FALSE)),"",VLOOKUP(A1747,'Cadastro-Estoque'!A:J,3,FALSE))</f>
        <v/>
      </c>
    </row>
    <row r="1748" spans="5:8">
      <c r="E1748" s="141" t="str">
        <f t="shared" si="27"/>
        <v/>
      </c>
      <c r="F1748" s="141" t="str">
        <f>IF(ISBLANK(A1748),"",IF(ISERROR(VLOOKUP(A1748,'Cadastro-Estoque'!A:J,1,FALSE)),"Produto não cadastrado",VLOOKUP(A1748,'Cadastro-Estoque'!A:J,4,FALSE)))</f>
        <v/>
      </c>
      <c r="G1748" s="141" t="str">
        <f>IF(ISBLANK(A1748),"",IF(ISERROR(VLOOKUP(A1748,'Cadastro-Estoque'!A:J,1,FALSE)),"Produto não cadastrado",VLOOKUP(A1748,'Cadastro-Estoque'!A:J,2,FALSE)))</f>
        <v/>
      </c>
      <c r="H1748" s="141" t="str">
        <f>IF(ISERROR(VLOOKUP(A1748,'Cadastro-Estoque'!A:J,1,FALSE)),"",VLOOKUP(A1748,'Cadastro-Estoque'!A:J,3,FALSE))</f>
        <v/>
      </c>
    </row>
    <row r="1749" spans="5:8">
      <c r="E1749" s="141" t="str">
        <f t="shared" si="27"/>
        <v/>
      </c>
      <c r="F1749" s="141" t="str">
        <f>IF(ISBLANK(A1749),"",IF(ISERROR(VLOOKUP(A1749,'Cadastro-Estoque'!A:J,1,FALSE)),"Produto não cadastrado",VLOOKUP(A1749,'Cadastro-Estoque'!A:J,4,FALSE)))</f>
        <v/>
      </c>
      <c r="G1749" s="141" t="str">
        <f>IF(ISBLANK(A1749),"",IF(ISERROR(VLOOKUP(A1749,'Cadastro-Estoque'!A:J,1,FALSE)),"Produto não cadastrado",VLOOKUP(A1749,'Cadastro-Estoque'!A:J,2,FALSE)))</f>
        <v/>
      </c>
      <c r="H1749" s="141" t="str">
        <f>IF(ISERROR(VLOOKUP(A1749,'Cadastro-Estoque'!A:J,1,FALSE)),"",VLOOKUP(A1749,'Cadastro-Estoque'!A:J,3,FALSE))</f>
        <v/>
      </c>
    </row>
    <row r="1750" spans="5:8">
      <c r="E1750" s="141" t="str">
        <f t="shared" si="27"/>
        <v/>
      </c>
      <c r="F1750" s="141" t="str">
        <f>IF(ISBLANK(A1750),"",IF(ISERROR(VLOOKUP(A1750,'Cadastro-Estoque'!A:J,1,FALSE)),"Produto não cadastrado",VLOOKUP(A1750,'Cadastro-Estoque'!A:J,4,FALSE)))</f>
        <v/>
      </c>
      <c r="G1750" s="141" t="str">
        <f>IF(ISBLANK(A1750),"",IF(ISERROR(VLOOKUP(A1750,'Cadastro-Estoque'!A:J,1,FALSE)),"Produto não cadastrado",VLOOKUP(A1750,'Cadastro-Estoque'!A:J,2,FALSE)))</f>
        <v/>
      </c>
      <c r="H1750" s="141" t="str">
        <f>IF(ISERROR(VLOOKUP(A1750,'Cadastro-Estoque'!A:J,1,FALSE)),"",VLOOKUP(A1750,'Cadastro-Estoque'!A:J,3,FALSE))</f>
        <v/>
      </c>
    </row>
    <row r="1751" spans="5:8">
      <c r="E1751" s="141" t="str">
        <f t="shared" si="27"/>
        <v/>
      </c>
      <c r="F1751" s="141" t="str">
        <f>IF(ISBLANK(A1751),"",IF(ISERROR(VLOOKUP(A1751,'Cadastro-Estoque'!A:J,1,FALSE)),"Produto não cadastrado",VLOOKUP(A1751,'Cadastro-Estoque'!A:J,4,FALSE)))</f>
        <v/>
      </c>
      <c r="G1751" s="141" t="str">
        <f>IF(ISBLANK(A1751),"",IF(ISERROR(VLOOKUP(A1751,'Cadastro-Estoque'!A:J,1,FALSE)),"Produto não cadastrado",VLOOKUP(A1751,'Cadastro-Estoque'!A:J,2,FALSE)))</f>
        <v/>
      </c>
      <c r="H1751" s="141" t="str">
        <f>IF(ISERROR(VLOOKUP(A1751,'Cadastro-Estoque'!A:J,1,FALSE)),"",VLOOKUP(A1751,'Cadastro-Estoque'!A:J,3,FALSE))</f>
        <v/>
      </c>
    </row>
    <row r="1752" spans="5:8">
      <c r="E1752" s="141" t="str">
        <f t="shared" si="27"/>
        <v/>
      </c>
      <c r="F1752" s="141" t="str">
        <f>IF(ISBLANK(A1752),"",IF(ISERROR(VLOOKUP(A1752,'Cadastro-Estoque'!A:J,1,FALSE)),"Produto não cadastrado",VLOOKUP(A1752,'Cadastro-Estoque'!A:J,4,FALSE)))</f>
        <v/>
      </c>
      <c r="G1752" s="141" t="str">
        <f>IF(ISBLANK(A1752),"",IF(ISERROR(VLOOKUP(A1752,'Cadastro-Estoque'!A:J,1,FALSE)),"Produto não cadastrado",VLOOKUP(A1752,'Cadastro-Estoque'!A:J,2,FALSE)))</f>
        <v/>
      </c>
      <c r="H1752" s="141" t="str">
        <f>IF(ISERROR(VLOOKUP(A1752,'Cadastro-Estoque'!A:J,1,FALSE)),"",VLOOKUP(A1752,'Cadastro-Estoque'!A:J,3,FALSE))</f>
        <v/>
      </c>
    </row>
    <row r="1753" spans="5:8">
      <c r="E1753" s="141" t="str">
        <f t="shared" si="27"/>
        <v/>
      </c>
      <c r="F1753" s="141" t="str">
        <f>IF(ISBLANK(A1753),"",IF(ISERROR(VLOOKUP(A1753,'Cadastro-Estoque'!A:J,1,FALSE)),"Produto não cadastrado",VLOOKUP(A1753,'Cadastro-Estoque'!A:J,4,FALSE)))</f>
        <v/>
      </c>
      <c r="G1753" s="141" t="str">
        <f>IF(ISBLANK(A1753),"",IF(ISERROR(VLOOKUP(A1753,'Cadastro-Estoque'!A:J,1,FALSE)),"Produto não cadastrado",VLOOKUP(A1753,'Cadastro-Estoque'!A:J,2,FALSE)))</f>
        <v/>
      </c>
      <c r="H1753" s="141" t="str">
        <f>IF(ISERROR(VLOOKUP(A1753,'Cadastro-Estoque'!A:J,1,FALSE)),"",VLOOKUP(A1753,'Cadastro-Estoque'!A:J,3,FALSE))</f>
        <v/>
      </c>
    </row>
    <row r="1754" spans="5:8">
      <c r="E1754" s="141" t="str">
        <f t="shared" si="27"/>
        <v/>
      </c>
      <c r="F1754" s="141" t="str">
        <f>IF(ISBLANK(A1754),"",IF(ISERROR(VLOOKUP(A1754,'Cadastro-Estoque'!A:J,1,FALSE)),"Produto não cadastrado",VLOOKUP(A1754,'Cadastro-Estoque'!A:J,4,FALSE)))</f>
        <v/>
      </c>
      <c r="G1754" s="141" t="str">
        <f>IF(ISBLANK(A1754),"",IF(ISERROR(VLOOKUP(A1754,'Cadastro-Estoque'!A:J,1,FALSE)),"Produto não cadastrado",VLOOKUP(A1754,'Cadastro-Estoque'!A:J,2,FALSE)))</f>
        <v/>
      </c>
      <c r="H1754" s="141" t="str">
        <f>IF(ISERROR(VLOOKUP(A1754,'Cadastro-Estoque'!A:J,1,FALSE)),"",VLOOKUP(A1754,'Cadastro-Estoque'!A:J,3,FALSE))</f>
        <v/>
      </c>
    </row>
    <row r="1755" spans="5:8">
      <c r="E1755" s="141" t="str">
        <f t="shared" si="27"/>
        <v/>
      </c>
      <c r="F1755" s="141" t="str">
        <f>IF(ISBLANK(A1755),"",IF(ISERROR(VLOOKUP(A1755,'Cadastro-Estoque'!A:J,1,FALSE)),"Produto não cadastrado",VLOOKUP(A1755,'Cadastro-Estoque'!A:J,4,FALSE)))</f>
        <v/>
      </c>
      <c r="G1755" s="141" t="str">
        <f>IF(ISBLANK(A1755),"",IF(ISERROR(VLOOKUP(A1755,'Cadastro-Estoque'!A:J,1,FALSE)),"Produto não cadastrado",VLOOKUP(A1755,'Cadastro-Estoque'!A:J,2,FALSE)))</f>
        <v/>
      </c>
      <c r="H1755" s="141" t="str">
        <f>IF(ISERROR(VLOOKUP(A1755,'Cadastro-Estoque'!A:J,1,FALSE)),"",VLOOKUP(A1755,'Cadastro-Estoque'!A:J,3,FALSE))</f>
        <v/>
      </c>
    </row>
    <row r="1756" spans="5:8">
      <c r="E1756" s="141" t="str">
        <f t="shared" si="27"/>
        <v/>
      </c>
      <c r="F1756" s="141" t="str">
        <f>IF(ISBLANK(A1756),"",IF(ISERROR(VLOOKUP(A1756,'Cadastro-Estoque'!A:J,1,FALSE)),"Produto não cadastrado",VLOOKUP(A1756,'Cadastro-Estoque'!A:J,4,FALSE)))</f>
        <v/>
      </c>
      <c r="G1756" s="141" t="str">
        <f>IF(ISBLANK(A1756),"",IF(ISERROR(VLOOKUP(A1756,'Cadastro-Estoque'!A:J,1,FALSE)),"Produto não cadastrado",VLOOKUP(A1756,'Cadastro-Estoque'!A:J,2,FALSE)))</f>
        <v/>
      </c>
      <c r="H1756" s="141" t="str">
        <f>IF(ISERROR(VLOOKUP(A1756,'Cadastro-Estoque'!A:J,1,FALSE)),"",VLOOKUP(A1756,'Cadastro-Estoque'!A:J,3,FALSE))</f>
        <v/>
      </c>
    </row>
    <row r="1757" spans="5:8">
      <c r="E1757" s="141" t="str">
        <f t="shared" si="27"/>
        <v/>
      </c>
      <c r="F1757" s="141" t="str">
        <f>IF(ISBLANK(A1757),"",IF(ISERROR(VLOOKUP(A1757,'Cadastro-Estoque'!A:J,1,FALSE)),"Produto não cadastrado",VLOOKUP(A1757,'Cadastro-Estoque'!A:J,4,FALSE)))</f>
        <v/>
      </c>
      <c r="G1757" s="141" t="str">
        <f>IF(ISBLANK(A1757),"",IF(ISERROR(VLOOKUP(A1757,'Cadastro-Estoque'!A:J,1,FALSE)),"Produto não cadastrado",VLOOKUP(A1757,'Cadastro-Estoque'!A:J,2,FALSE)))</f>
        <v/>
      </c>
      <c r="H1757" s="141" t="str">
        <f>IF(ISERROR(VLOOKUP(A1757,'Cadastro-Estoque'!A:J,1,FALSE)),"",VLOOKUP(A1757,'Cadastro-Estoque'!A:J,3,FALSE))</f>
        <v/>
      </c>
    </row>
    <row r="1758" spans="5:8">
      <c r="E1758" s="141" t="str">
        <f t="shared" si="27"/>
        <v/>
      </c>
      <c r="F1758" s="141" t="str">
        <f>IF(ISBLANK(A1758),"",IF(ISERROR(VLOOKUP(A1758,'Cadastro-Estoque'!A:J,1,FALSE)),"Produto não cadastrado",VLOOKUP(A1758,'Cadastro-Estoque'!A:J,4,FALSE)))</f>
        <v/>
      </c>
      <c r="G1758" s="141" t="str">
        <f>IF(ISBLANK(A1758),"",IF(ISERROR(VLOOKUP(A1758,'Cadastro-Estoque'!A:J,1,FALSE)),"Produto não cadastrado",VLOOKUP(A1758,'Cadastro-Estoque'!A:J,2,FALSE)))</f>
        <v/>
      </c>
      <c r="H1758" s="141" t="str">
        <f>IF(ISERROR(VLOOKUP(A1758,'Cadastro-Estoque'!A:J,1,FALSE)),"",VLOOKUP(A1758,'Cadastro-Estoque'!A:J,3,FALSE))</f>
        <v/>
      </c>
    </row>
    <row r="1759" spans="5:8">
      <c r="E1759" s="141" t="str">
        <f t="shared" si="27"/>
        <v/>
      </c>
      <c r="F1759" s="141" t="str">
        <f>IF(ISBLANK(A1759),"",IF(ISERROR(VLOOKUP(A1759,'Cadastro-Estoque'!A:J,1,FALSE)),"Produto não cadastrado",VLOOKUP(A1759,'Cadastro-Estoque'!A:J,4,FALSE)))</f>
        <v/>
      </c>
      <c r="G1759" s="141" t="str">
        <f>IF(ISBLANK(A1759),"",IF(ISERROR(VLOOKUP(A1759,'Cadastro-Estoque'!A:J,1,FALSE)),"Produto não cadastrado",VLOOKUP(A1759,'Cadastro-Estoque'!A:J,2,FALSE)))</f>
        <v/>
      </c>
      <c r="H1759" s="141" t="str">
        <f>IF(ISERROR(VLOOKUP(A1759,'Cadastro-Estoque'!A:J,1,FALSE)),"",VLOOKUP(A1759,'Cadastro-Estoque'!A:J,3,FALSE))</f>
        <v/>
      </c>
    </row>
    <row r="1760" spans="5:8">
      <c r="E1760" s="141" t="str">
        <f t="shared" si="27"/>
        <v/>
      </c>
      <c r="F1760" s="141" t="str">
        <f>IF(ISBLANK(A1760),"",IF(ISERROR(VLOOKUP(A1760,'Cadastro-Estoque'!A:J,1,FALSE)),"Produto não cadastrado",VLOOKUP(A1760,'Cadastro-Estoque'!A:J,4,FALSE)))</f>
        <v/>
      </c>
      <c r="G1760" s="141" t="str">
        <f>IF(ISBLANK(A1760),"",IF(ISERROR(VLOOKUP(A1760,'Cadastro-Estoque'!A:J,1,FALSE)),"Produto não cadastrado",VLOOKUP(A1760,'Cadastro-Estoque'!A:J,2,FALSE)))</f>
        <v/>
      </c>
      <c r="H1760" s="141" t="str">
        <f>IF(ISERROR(VLOOKUP(A1760,'Cadastro-Estoque'!A:J,1,FALSE)),"",VLOOKUP(A1760,'Cadastro-Estoque'!A:J,3,FALSE))</f>
        <v/>
      </c>
    </row>
    <row r="1761" spans="5:8">
      <c r="E1761" s="141" t="str">
        <f t="shared" si="27"/>
        <v/>
      </c>
      <c r="F1761" s="141" t="str">
        <f>IF(ISBLANK(A1761),"",IF(ISERROR(VLOOKUP(A1761,'Cadastro-Estoque'!A:J,1,FALSE)),"Produto não cadastrado",VLOOKUP(A1761,'Cadastro-Estoque'!A:J,4,FALSE)))</f>
        <v/>
      </c>
      <c r="G1761" s="141" t="str">
        <f>IF(ISBLANK(A1761),"",IF(ISERROR(VLOOKUP(A1761,'Cadastro-Estoque'!A:J,1,FALSE)),"Produto não cadastrado",VLOOKUP(A1761,'Cadastro-Estoque'!A:J,2,FALSE)))</f>
        <v/>
      </c>
      <c r="H1761" s="141" t="str">
        <f>IF(ISERROR(VLOOKUP(A1761,'Cadastro-Estoque'!A:J,1,FALSE)),"",VLOOKUP(A1761,'Cadastro-Estoque'!A:J,3,FALSE))</f>
        <v/>
      </c>
    </row>
    <row r="1762" spans="5:8">
      <c r="E1762" s="141" t="str">
        <f t="shared" si="27"/>
        <v/>
      </c>
      <c r="F1762" s="141" t="str">
        <f>IF(ISBLANK(A1762),"",IF(ISERROR(VLOOKUP(A1762,'Cadastro-Estoque'!A:J,1,FALSE)),"Produto não cadastrado",VLOOKUP(A1762,'Cadastro-Estoque'!A:J,4,FALSE)))</f>
        <v/>
      </c>
      <c r="G1762" s="141" t="str">
        <f>IF(ISBLANK(A1762),"",IF(ISERROR(VLOOKUP(A1762,'Cadastro-Estoque'!A:J,1,FALSE)),"Produto não cadastrado",VLOOKUP(A1762,'Cadastro-Estoque'!A:J,2,FALSE)))</f>
        <v/>
      </c>
      <c r="H1762" s="141" t="str">
        <f>IF(ISERROR(VLOOKUP(A1762,'Cadastro-Estoque'!A:J,1,FALSE)),"",VLOOKUP(A1762,'Cadastro-Estoque'!A:J,3,FALSE))</f>
        <v/>
      </c>
    </row>
    <row r="1763" spans="5:8">
      <c r="E1763" s="141" t="str">
        <f t="shared" si="27"/>
        <v/>
      </c>
      <c r="F1763" s="141" t="str">
        <f>IF(ISBLANK(A1763),"",IF(ISERROR(VLOOKUP(A1763,'Cadastro-Estoque'!A:J,1,FALSE)),"Produto não cadastrado",VLOOKUP(A1763,'Cadastro-Estoque'!A:J,4,FALSE)))</f>
        <v/>
      </c>
      <c r="G1763" s="141" t="str">
        <f>IF(ISBLANK(A1763),"",IF(ISERROR(VLOOKUP(A1763,'Cadastro-Estoque'!A:J,1,FALSE)),"Produto não cadastrado",VLOOKUP(A1763,'Cadastro-Estoque'!A:J,2,FALSE)))</f>
        <v/>
      </c>
      <c r="H1763" s="141" t="str">
        <f>IF(ISERROR(VLOOKUP(A1763,'Cadastro-Estoque'!A:J,1,FALSE)),"",VLOOKUP(A1763,'Cadastro-Estoque'!A:J,3,FALSE))</f>
        <v/>
      </c>
    </row>
    <row r="1764" spans="5:8">
      <c r="E1764" s="141" t="str">
        <f t="shared" si="27"/>
        <v/>
      </c>
      <c r="F1764" s="141" t="str">
        <f>IF(ISBLANK(A1764),"",IF(ISERROR(VLOOKUP(A1764,'Cadastro-Estoque'!A:J,1,FALSE)),"Produto não cadastrado",VLOOKUP(A1764,'Cadastro-Estoque'!A:J,4,FALSE)))</f>
        <v/>
      </c>
      <c r="G1764" s="141" t="str">
        <f>IF(ISBLANK(A1764),"",IF(ISERROR(VLOOKUP(A1764,'Cadastro-Estoque'!A:J,1,FALSE)),"Produto não cadastrado",VLOOKUP(A1764,'Cadastro-Estoque'!A:J,2,FALSE)))</f>
        <v/>
      </c>
      <c r="H1764" s="141" t="str">
        <f>IF(ISERROR(VLOOKUP(A1764,'Cadastro-Estoque'!A:J,1,FALSE)),"",VLOOKUP(A1764,'Cadastro-Estoque'!A:J,3,FALSE))</f>
        <v/>
      </c>
    </row>
    <row r="1765" spans="5:8">
      <c r="E1765" s="141" t="str">
        <f t="shared" si="27"/>
        <v/>
      </c>
      <c r="F1765" s="141" t="str">
        <f>IF(ISBLANK(A1765),"",IF(ISERROR(VLOOKUP(A1765,'Cadastro-Estoque'!A:J,1,FALSE)),"Produto não cadastrado",VLOOKUP(A1765,'Cadastro-Estoque'!A:J,4,FALSE)))</f>
        <v/>
      </c>
      <c r="G1765" s="141" t="str">
        <f>IF(ISBLANK(A1765),"",IF(ISERROR(VLOOKUP(A1765,'Cadastro-Estoque'!A:J,1,FALSE)),"Produto não cadastrado",VLOOKUP(A1765,'Cadastro-Estoque'!A:J,2,FALSE)))</f>
        <v/>
      </c>
      <c r="H1765" s="141" t="str">
        <f>IF(ISERROR(VLOOKUP(A1765,'Cadastro-Estoque'!A:J,1,FALSE)),"",VLOOKUP(A1765,'Cadastro-Estoque'!A:J,3,FALSE))</f>
        <v/>
      </c>
    </row>
    <row r="1766" spans="5:8">
      <c r="E1766" s="141" t="str">
        <f t="shared" si="27"/>
        <v/>
      </c>
      <c r="F1766" s="141" t="str">
        <f>IF(ISBLANK(A1766),"",IF(ISERROR(VLOOKUP(A1766,'Cadastro-Estoque'!A:J,1,FALSE)),"Produto não cadastrado",VLOOKUP(A1766,'Cadastro-Estoque'!A:J,4,FALSE)))</f>
        <v/>
      </c>
      <c r="G1766" s="141" t="str">
        <f>IF(ISBLANK(A1766),"",IF(ISERROR(VLOOKUP(A1766,'Cadastro-Estoque'!A:J,1,FALSE)),"Produto não cadastrado",VLOOKUP(A1766,'Cadastro-Estoque'!A:J,2,FALSE)))</f>
        <v/>
      </c>
      <c r="H1766" s="141" t="str">
        <f>IF(ISERROR(VLOOKUP(A1766,'Cadastro-Estoque'!A:J,1,FALSE)),"",VLOOKUP(A1766,'Cadastro-Estoque'!A:J,3,FALSE))</f>
        <v/>
      </c>
    </row>
    <row r="1767" spans="5:8">
      <c r="E1767" s="141" t="str">
        <f t="shared" si="27"/>
        <v/>
      </c>
      <c r="F1767" s="141" t="str">
        <f>IF(ISBLANK(A1767),"",IF(ISERROR(VLOOKUP(A1767,'Cadastro-Estoque'!A:J,1,FALSE)),"Produto não cadastrado",VLOOKUP(A1767,'Cadastro-Estoque'!A:J,4,FALSE)))</f>
        <v/>
      </c>
      <c r="G1767" s="141" t="str">
        <f>IF(ISBLANK(A1767),"",IF(ISERROR(VLOOKUP(A1767,'Cadastro-Estoque'!A:J,1,FALSE)),"Produto não cadastrado",VLOOKUP(A1767,'Cadastro-Estoque'!A:J,2,FALSE)))</f>
        <v/>
      </c>
      <c r="H1767" s="141" t="str">
        <f>IF(ISERROR(VLOOKUP(A1767,'Cadastro-Estoque'!A:J,1,FALSE)),"",VLOOKUP(A1767,'Cadastro-Estoque'!A:J,3,FALSE))</f>
        <v/>
      </c>
    </row>
    <row r="1768" spans="5:8">
      <c r="E1768" s="141" t="str">
        <f t="shared" si="27"/>
        <v/>
      </c>
      <c r="F1768" s="141" t="str">
        <f>IF(ISBLANK(A1768),"",IF(ISERROR(VLOOKUP(A1768,'Cadastro-Estoque'!A:J,1,FALSE)),"Produto não cadastrado",VLOOKUP(A1768,'Cadastro-Estoque'!A:J,4,FALSE)))</f>
        <v/>
      </c>
      <c r="G1768" s="141" t="str">
        <f>IF(ISBLANK(A1768),"",IF(ISERROR(VLOOKUP(A1768,'Cadastro-Estoque'!A:J,1,FALSE)),"Produto não cadastrado",VLOOKUP(A1768,'Cadastro-Estoque'!A:J,2,FALSE)))</f>
        <v/>
      </c>
      <c r="H1768" s="141" t="str">
        <f>IF(ISERROR(VLOOKUP(A1768,'Cadastro-Estoque'!A:J,1,FALSE)),"",VLOOKUP(A1768,'Cadastro-Estoque'!A:J,3,FALSE))</f>
        <v/>
      </c>
    </row>
    <row r="1769" spans="5:8">
      <c r="E1769" s="141" t="str">
        <f t="shared" si="27"/>
        <v/>
      </c>
      <c r="F1769" s="141" t="str">
        <f>IF(ISBLANK(A1769),"",IF(ISERROR(VLOOKUP(A1769,'Cadastro-Estoque'!A:J,1,FALSE)),"Produto não cadastrado",VLOOKUP(A1769,'Cadastro-Estoque'!A:J,4,FALSE)))</f>
        <v/>
      </c>
      <c r="G1769" s="141" t="str">
        <f>IF(ISBLANK(A1769),"",IF(ISERROR(VLOOKUP(A1769,'Cadastro-Estoque'!A:J,1,FALSE)),"Produto não cadastrado",VLOOKUP(A1769,'Cadastro-Estoque'!A:J,2,FALSE)))</f>
        <v/>
      </c>
      <c r="H1769" s="141" t="str">
        <f>IF(ISERROR(VLOOKUP(A1769,'Cadastro-Estoque'!A:J,1,FALSE)),"",VLOOKUP(A1769,'Cadastro-Estoque'!A:J,3,FALSE))</f>
        <v/>
      </c>
    </row>
    <row r="1770" spans="5:8">
      <c r="E1770" s="141" t="str">
        <f t="shared" si="27"/>
        <v/>
      </c>
      <c r="F1770" s="141" t="str">
        <f>IF(ISBLANK(A1770),"",IF(ISERROR(VLOOKUP(A1770,'Cadastro-Estoque'!A:J,1,FALSE)),"Produto não cadastrado",VLOOKUP(A1770,'Cadastro-Estoque'!A:J,4,FALSE)))</f>
        <v/>
      </c>
      <c r="G1770" s="141" t="str">
        <f>IF(ISBLANK(A1770),"",IF(ISERROR(VLOOKUP(A1770,'Cadastro-Estoque'!A:J,1,FALSE)),"Produto não cadastrado",VLOOKUP(A1770,'Cadastro-Estoque'!A:J,2,FALSE)))</f>
        <v/>
      </c>
      <c r="H1770" s="141" t="str">
        <f>IF(ISERROR(VLOOKUP(A1770,'Cadastro-Estoque'!A:J,1,FALSE)),"",VLOOKUP(A1770,'Cadastro-Estoque'!A:J,3,FALSE))</f>
        <v/>
      </c>
    </row>
    <row r="1771" spans="5:8">
      <c r="E1771" s="141" t="str">
        <f t="shared" si="27"/>
        <v/>
      </c>
      <c r="F1771" s="141" t="str">
        <f>IF(ISBLANK(A1771),"",IF(ISERROR(VLOOKUP(A1771,'Cadastro-Estoque'!A:J,1,FALSE)),"Produto não cadastrado",VLOOKUP(A1771,'Cadastro-Estoque'!A:J,4,FALSE)))</f>
        <v/>
      </c>
      <c r="G1771" s="141" t="str">
        <f>IF(ISBLANK(A1771),"",IF(ISERROR(VLOOKUP(A1771,'Cadastro-Estoque'!A:J,1,FALSE)),"Produto não cadastrado",VLOOKUP(A1771,'Cadastro-Estoque'!A:J,2,FALSE)))</f>
        <v/>
      </c>
      <c r="H1771" s="141" t="str">
        <f>IF(ISERROR(VLOOKUP(A1771,'Cadastro-Estoque'!A:J,1,FALSE)),"",VLOOKUP(A1771,'Cadastro-Estoque'!A:J,3,FALSE))</f>
        <v/>
      </c>
    </row>
    <row r="1772" spans="5:8">
      <c r="E1772" s="141" t="str">
        <f t="shared" si="27"/>
        <v/>
      </c>
      <c r="F1772" s="141" t="str">
        <f>IF(ISBLANK(A1772),"",IF(ISERROR(VLOOKUP(A1772,'Cadastro-Estoque'!A:J,1,FALSE)),"Produto não cadastrado",VLOOKUP(A1772,'Cadastro-Estoque'!A:J,4,FALSE)))</f>
        <v/>
      </c>
      <c r="G1772" s="141" t="str">
        <f>IF(ISBLANK(A1772),"",IF(ISERROR(VLOOKUP(A1772,'Cadastro-Estoque'!A:J,1,FALSE)),"Produto não cadastrado",VLOOKUP(A1772,'Cadastro-Estoque'!A:J,2,FALSE)))</f>
        <v/>
      </c>
      <c r="H1772" s="141" t="str">
        <f>IF(ISERROR(VLOOKUP(A1772,'Cadastro-Estoque'!A:J,1,FALSE)),"",VLOOKUP(A1772,'Cadastro-Estoque'!A:J,3,FALSE))</f>
        <v/>
      </c>
    </row>
    <row r="1773" spans="5:8">
      <c r="E1773" s="141" t="str">
        <f t="shared" si="27"/>
        <v/>
      </c>
      <c r="F1773" s="141" t="str">
        <f>IF(ISBLANK(A1773),"",IF(ISERROR(VLOOKUP(A1773,'Cadastro-Estoque'!A:J,1,FALSE)),"Produto não cadastrado",VLOOKUP(A1773,'Cadastro-Estoque'!A:J,4,FALSE)))</f>
        <v/>
      </c>
      <c r="G1773" s="141" t="str">
        <f>IF(ISBLANK(A1773),"",IF(ISERROR(VLOOKUP(A1773,'Cadastro-Estoque'!A:J,1,FALSE)),"Produto não cadastrado",VLOOKUP(A1773,'Cadastro-Estoque'!A:J,2,FALSE)))</f>
        <v/>
      </c>
      <c r="H1773" s="141" t="str">
        <f>IF(ISERROR(VLOOKUP(A1773,'Cadastro-Estoque'!A:J,1,FALSE)),"",VLOOKUP(A1773,'Cadastro-Estoque'!A:J,3,FALSE))</f>
        <v/>
      </c>
    </row>
    <row r="1774" spans="5:8">
      <c r="E1774" s="141" t="str">
        <f t="shared" si="27"/>
        <v/>
      </c>
      <c r="F1774" s="141" t="str">
        <f>IF(ISBLANK(A1774),"",IF(ISERROR(VLOOKUP(A1774,'Cadastro-Estoque'!A:J,1,FALSE)),"Produto não cadastrado",VLOOKUP(A1774,'Cadastro-Estoque'!A:J,4,FALSE)))</f>
        <v/>
      </c>
      <c r="G1774" s="141" t="str">
        <f>IF(ISBLANK(A1774),"",IF(ISERROR(VLOOKUP(A1774,'Cadastro-Estoque'!A:J,1,FALSE)),"Produto não cadastrado",VLOOKUP(A1774,'Cadastro-Estoque'!A:J,2,FALSE)))</f>
        <v/>
      </c>
      <c r="H1774" s="141" t="str">
        <f>IF(ISERROR(VLOOKUP(A1774,'Cadastro-Estoque'!A:J,1,FALSE)),"",VLOOKUP(A1774,'Cadastro-Estoque'!A:J,3,FALSE))</f>
        <v/>
      </c>
    </row>
    <row r="1775" spans="5:8">
      <c r="E1775" s="141" t="str">
        <f t="shared" si="27"/>
        <v/>
      </c>
      <c r="F1775" s="141" t="str">
        <f>IF(ISBLANK(A1775),"",IF(ISERROR(VLOOKUP(A1775,'Cadastro-Estoque'!A:J,1,FALSE)),"Produto não cadastrado",VLOOKUP(A1775,'Cadastro-Estoque'!A:J,4,FALSE)))</f>
        <v/>
      </c>
      <c r="G1775" s="141" t="str">
        <f>IF(ISBLANK(A1775),"",IF(ISERROR(VLOOKUP(A1775,'Cadastro-Estoque'!A:J,1,FALSE)),"Produto não cadastrado",VLOOKUP(A1775,'Cadastro-Estoque'!A:J,2,FALSE)))</f>
        <v/>
      </c>
      <c r="H1775" s="141" t="str">
        <f>IF(ISERROR(VLOOKUP(A1775,'Cadastro-Estoque'!A:J,1,FALSE)),"",VLOOKUP(A1775,'Cadastro-Estoque'!A:J,3,FALSE))</f>
        <v/>
      </c>
    </row>
    <row r="1776" spans="5:8">
      <c r="E1776" s="141" t="str">
        <f t="shared" si="27"/>
        <v/>
      </c>
      <c r="F1776" s="141" t="str">
        <f>IF(ISBLANK(A1776),"",IF(ISERROR(VLOOKUP(A1776,'Cadastro-Estoque'!A:J,1,FALSE)),"Produto não cadastrado",VLOOKUP(A1776,'Cadastro-Estoque'!A:J,4,FALSE)))</f>
        <v/>
      </c>
      <c r="G1776" s="141" t="str">
        <f>IF(ISBLANK(A1776),"",IF(ISERROR(VLOOKUP(A1776,'Cadastro-Estoque'!A:J,1,FALSE)),"Produto não cadastrado",VLOOKUP(A1776,'Cadastro-Estoque'!A:J,2,FALSE)))</f>
        <v/>
      </c>
      <c r="H1776" s="141" t="str">
        <f>IF(ISERROR(VLOOKUP(A1776,'Cadastro-Estoque'!A:J,1,FALSE)),"",VLOOKUP(A1776,'Cadastro-Estoque'!A:J,3,FALSE))</f>
        <v/>
      </c>
    </row>
    <row r="1777" spans="5:8">
      <c r="E1777" s="141" t="str">
        <f t="shared" si="27"/>
        <v/>
      </c>
      <c r="F1777" s="141" t="str">
        <f>IF(ISBLANK(A1777),"",IF(ISERROR(VLOOKUP(A1777,'Cadastro-Estoque'!A:J,1,FALSE)),"Produto não cadastrado",VLOOKUP(A1777,'Cadastro-Estoque'!A:J,4,FALSE)))</f>
        <v/>
      </c>
      <c r="G1777" s="141" t="str">
        <f>IF(ISBLANK(A1777),"",IF(ISERROR(VLOOKUP(A1777,'Cadastro-Estoque'!A:J,1,FALSE)),"Produto não cadastrado",VLOOKUP(A1777,'Cadastro-Estoque'!A:J,2,FALSE)))</f>
        <v/>
      </c>
      <c r="H1777" s="141" t="str">
        <f>IF(ISERROR(VLOOKUP(A1777,'Cadastro-Estoque'!A:J,1,FALSE)),"",VLOOKUP(A1777,'Cadastro-Estoque'!A:J,3,FALSE))</f>
        <v/>
      </c>
    </row>
    <row r="1778" spans="5:8">
      <c r="E1778" s="141" t="str">
        <f t="shared" si="27"/>
        <v/>
      </c>
      <c r="F1778" s="141" t="str">
        <f>IF(ISBLANK(A1778),"",IF(ISERROR(VLOOKUP(A1778,'Cadastro-Estoque'!A:J,1,FALSE)),"Produto não cadastrado",VLOOKUP(A1778,'Cadastro-Estoque'!A:J,4,FALSE)))</f>
        <v/>
      </c>
      <c r="G1778" s="141" t="str">
        <f>IF(ISBLANK(A1778),"",IF(ISERROR(VLOOKUP(A1778,'Cadastro-Estoque'!A:J,1,FALSE)),"Produto não cadastrado",VLOOKUP(A1778,'Cadastro-Estoque'!A:J,2,FALSE)))</f>
        <v/>
      </c>
      <c r="H1778" s="141" t="str">
        <f>IF(ISERROR(VLOOKUP(A1778,'Cadastro-Estoque'!A:J,1,FALSE)),"",VLOOKUP(A1778,'Cadastro-Estoque'!A:J,3,FALSE))</f>
        <v/>
      </c>
    </row>
    <row r="1779" spans="5:8">
      <c r="E1779" s="141" t="str">
        <f t="shared" si="27"/>
        <v/>
      </c>
      <c r="F1779" s="141" t="str">
        <f>IF(ISBLANK(A1779),"",IF(ISERROR(VLOOKUP(A1779,'Cadastro-Estoque'!A:J,1,FALSE)),"Produto não cadastrado",VLOOKUP(A1779,'Cadastro-Estoque'!A:J,4,FALSE)))</f>
        <v/>
      </c>
      <c r="G1779" s="141" t="str">
        <f>IF(ISBLANK(A1779),"",IF(ISERROR(VLOOKUP(A1779,'Cadastro-Estoque'!A:J,1,FALSE)),"Produto não cadastrado",VLOOKUP(A1779,'Cadastro-Estoque'!A:J,2,FALSE)))</f>
        <v/>
      </c>
      <c r="H1779" s="141" t="str">
        <f>IF(ISERROR(VLOOKUP(A1779,'Cadastro-Estoque'!A:J,1,FALSE)),"",VLOOKUP(A1779,'Cadastro-Estoque'!A:J,3,FALSE))</f>
        <v/>
      </c>
    </row>
    <row r="1780" spans="5:8">
      <c r="E1780" s="141" t="str">
        <f t="shared" si="27"/>
        <v/>
      </c>
      <c r="F1780" s="141" t="str">
        <f>IF(ISBLANK(A1780),"",IF(ISERROR(VLOOKUP(A1780,'Cadastro-Estoque'!A:J,1,FALSE)),"Produto não cadastrado",VLOOKUP(A1780,'Cadastro-Estoque'!A:J,4,FALSE)))</f>
        <v/>
      </c>
      <c r="G1780" s="141" t="str">
        <f>IF(ISBLANK(A1780),"",IF(ISERROR(VLOOKUP(A1780,'Cadastro-Estoque'!A:J,1,FALSE)),"Produto não cadastrado",VLOOKUP(A1780,'Cadastro-Estoque'!A:J,2,FALSE)))</f>
        <v/>
      </c>
      <c r="H1780" s="141" t="str">
        <f>IF(ISERROR(VLOOKUP(A1780,'Cadastro-Estoque'!A:J,1,FALSE)),"",VLOOKUP(A1780,'Cadastro-Estoque'!A:J,3,FALSE))</f>
        <v/>
      </c>
    </row>
    <row r="1781" spans="5:8">
      <c r="E1781" s="141" t="str">
        <f t="shared" si="27"/>
        <v/>
      </c>
      <c r="F1781" s="141" t="str">
        <f>IF(ISBLANK(A1781),"",IF(ISERROR(VLOOKUP(A1781,'Cadastro-Estoque'!A:J,1,FALSE)),"Produto não cadastrado",VLOOKUP(A1781,'Cadastro-Estoque'!A:J,4,FALSE)))</f>
        <v/>
      </c>
      <c r="G1781" s="141" t="str">
        <f>IF(ISBLANK(A1781),"",IF(ISERROR(VLOOKUP(A1781,'Cadastro-Estoque'!A:J,1,FALSE)),"Produto não cadastrado",VLOOKUP(A1781,'Cadastro-Estoque'!A:J,2,FALSE)))</f>
        <v/>
      </c>
      <c r="H1781" s="141" t="str">
        <f>IF(ISERROR(VLOOKUP(A1781,'Cadastro-Estoque'!A:J,1,FALSE)),"",VLOOKUP(A1781,'Cadastro-Estoque'!A:J,3,FALSE))</f>
        <v/>
      </c>
    </row>
    <row r="1782" spans="5:8">
      <c r="E1782" s="141" t="str">
        <f t="shared" si="27"/>
        <v/>
      </c>
      <c r="F1782" s="141" t="str">
        <f>IF(ISBLANK(A1782),"",IF(ISERROR(VLOOKUP(A1782,'Cadastro-Estoque'!A:J,1,FALSE)),"Produto não cadastrado",VLOOKUP(A1782,'Cadastro-Estoque'!A:J,4,FALSE)))</f>
        <v/>
      </c>
      <c r="G1782" s="141" t="str">
        <f>IF(ISBLANK(A1782),"",IF(ISERROR(VLOOKUP(A1782,'Cadastro-Estoque'!A:J,1,FALSE)),"Produto não cadastrado",VLOOKUP(A1782,'Cadastro-Estoque'!A:J,2,FALSE)))</f>
        <v/>
      </c>
      <c r="H1782" s="141" t="str">
        <f>IF(ISERROR(VLOOKUP(A1782,'Cadastro-Estoque'!A:J,1,FALSE)),"",VLOOKUP(A1782,'Cadastro-Estoque'!A:J,3,FALSE))</f>
        <v/>
      </c>
    </row>
    <row r="1783" spans="5:8">
      <c r="E1783" s="141" t="str">
        <f t="shared" si="27"/>
        <v/>
      </c>
      <c r="F1783" s="141" t="str">
        <f>IF(ISBLANK(A1783),"",IF(ISERROR(VLOOKUP(A1783,'Cadastro-Estoque'!A:J,1,FALSE)),"Produto não cadastrado",VLOOKUP(A1783,'Cadastro-Estoque'!A:J,4,FALSE)))</f>
        <v/>
      </c>
      <c r="G1783" s="141" t="str">
        <f>IF(ISBLANK(A1783),"",IF(ISERROR(VLOOKUP(A1783,'Cadastro-Estoque'!A:J,1,FALSE)),"Produto não cadastrado",VLOOKUP(A1783,'Cadastro-Estoque'!A:J,2,FALSE)))</f>
        <v/>
      </c>
      <c r="H1783" s="141" t="str">
        <f>IF(ISERROR(VLOOKUP(A1783,'Cadastro-Estoque'!A:J,1,FALSE)),"",VLOOKUP(A1783,'Cadastro-Estoque'!A:J,3,FALSE))</f>
        <v/>
      </c>
    </row>
    <row r="1784" spans="5:8">
      <c r="E1784" s="141" t="str">
        <f t="shared" si="27"/>
        <v/>
      </c>
      <c r="F1784" s="141" t="str">
        <f>IF(ISBLANK(A1784),"",IF(ISERROR(VLOOKUP(A1784,'Cadastro-Estoque'!A:J,1,FALSE)),"Produto não cadastrado",VLOOKUP(A1784,'Cadastro-Estoque'!A:J,4,FALSE)))</f>
        <v/>
      </c>
      <c r="G1784" s="141" t="str">
        <f>IF(ISBLANK(A1784),"",IF(ISERROR(VLOOKUP(A1784,'Cadastro-Estoque'!A:J,1,FALSE)),"Produto não cadastrado",VLOOKUP(A1784,'Cadastro-Estoque'!A:J,2,FALSE)))</f>
        <v/>
      </c>
      <c r="H1784" s="141" t="str">
        <f>IF(ISERROR(VLOOKUP(A1784,'Cadastro-Estoque'!A:J,1,FALSE)),"",VLOOKUP(A1784,'Cadastro-Estoque'!A:J,3,FALSE))</f>
        <v/>
      </c>
    </row>
    <row r="1785" spans="5:8">
      <c r="E1785" s="141" t="str">
        <f t="shared" si="27"/>
        <v/>
      </c>
      <c r="F1785" s="141" t="str">
        <f>IF(ISBLANK(A1785),"",IF(ISERROR(VLOOKUP(A1785,'Cadastro-Estoque'!A:J,1,FALSE)),"Produto não cadastrado",VLOOKUP(A1785,'Cadastro-Estoque'!A:J,4,FALSE)))</f>
        <v/>
      </c>
      <c r="G1785" s="141" t="str">
        <f>IF(ISBLANK(A1785),"",IF(ISERROR(VLOOKUP(A1785,'Cadastro-Estoque'!A:J,1,FALSE)),"Produto não cadastrado",VLOOKUP(A1785,'Cadastro-Estoque'!A:J,2,FALSE)))</f>
        <v/>
      </c>
      <c r="H1785" s="141" t="str">
        <f>IF(ISERROR(VLOOKUP(A1785,'Cadastro-Estoque'!A:J,1,FALSE)),"",VLOOKUP(A1785,'Cadastro-Estoque'!A:J,3,FALSE))</f>
        <v/>
      </c>
    </row>
    <row r="1786" spans="5:8">
      <c r="E1786" s="141" t="str">
        <f t="shared" si="27"/>
        <v/>
      </c>
      <c r="F1786" s="141" t="str">
        <f>IF(ISBLANK(A1786),"",IF(ISERROR(VLOOKUP(A1786,'Cadastro-Estoque'!A:J,1,FALSE)),"Produto não cadastrado",VLOOKUP(A1786,'Cadastro-Estoque'!A:J,4,FALSE)))</f>
        <v/>
      </c>
      <c r="G1786" s="141" t="str">
        <f>IF(ISBLANK(A1786),"",IF(ISERROR(VLOOKUP(A1786,'Cadastro-Estoque'!A:J,1,FALSE)),"Produto não cadastrado",VLOOKUP(A1786,'Cadastro-Estoque'!A:J,2,FALSE)))</f>
        <v/>
      </c>
      <c r="H1786" s="141" t="str">
        <f>IF(ISERROR(VLOOKUP(A1786,'Cadastro-Estoque'!A:J,1,FALSE)),"",VLOOKUP(A1786,'Cadastro-Estoque'!A:J,3,FALSE))</f>
        <v/>
      </c>
    </row>
    <row r="1787" spans="5:8">
      <c r="E1787" s="141" t="str">
        <f t="shared" si="27"/>
        <v/>
      </c>
      <c r="F1787" s="141" t="str">
        <f>IF(ISBLANK(A1787),"",IF(ISERROR(VLOOKUP(A1787,'Cadastro-Estoque'!A:J,1,FALSE)),"Produto não cadastrado",VLOOKUP(A1787,'Cadastro-Estoque'!A:J,4,FALSE)))</f>
        <v/>
      </c>
      <c r="G1787" s="141" t="str">
        <f>IF(ISBLANK(A1787),"",IF(ISERROR(VLOOKUP(A1787,'Cadastro-Estoque'!A:J,1,FALSE)),"Produto não cadastrado",VLOOKUP(A1787,'Cadastro-Estoque'!A:J,2,FALSE)))</f>
        <v/>
      </c>
      <c r="H1787" s="141" t="str">
        <f>IF(ISERROR(VLOOKUP(A1787,'Cadastro-Estoque'!A:J,1,FALSE)),"",VLOOKUP(A1787,'Cadastro-Estoque'!A:J,3,FALSE))</f>
        <v/>
      </c>
    </row>
    <row r="1788" spans="5:8">
      <c r="E1788" s="141" t="str">
        <f t="shared" si="27"/>
        <v/>
      </c>
      <c r="F1788" s="141" t="str">
        <f>IF(ISBLANK(A1788),"",IF(ISERROR(VLOOKUP(A1788,'Cadastro-Estoque'!A:J,1,FALSE)),"Produto não cadastrado",VLOOKUP(A1788,'Cadastro-Estoque'!A:J,4,FALSE)))</f>
        <v/>
      </c>
      <c r="G1788" s="141" t="str">
        <f>IF(ISBLANK(A1788),"",IF(ISERROR(VLOOKUP(A1788,'Cadastro-Estoque'!A:J,1,FALSE)),"Produto não cadastrado",VLOOKUP(A1788,'Cadastro-Estoque'!A:J,2,FALSE)))</f>
        <v/>
      </c>
      <c r="H1788" s="141" t="str">
        <f>IF(ISERROR(VLOOKUP(A1788,'Cadastro-Estoque'!A:J,1,FALSE)),"",VLOOKUP(A1788,'Cadastro-Estoque'!A:J,3,FALSE))</f>
        <v/>
      </c>
    </row>
    <row r="1789" spans="5:8">
      <c r="E1789" s="141" t="str">
        <f t="shared" si="27"/>
        <v/>
      </c>
      <c r="F1789" s="141" t="str">
        <f>IF(ISBLANK(A1789),"",IF(ISERROR(VLOOKUP(A1789,'Cadastro-Estoque'!A:J,1,FALSE)),"Produto não cadastrado",VLOOKUP(A1789,'Cadastro-Estoque'!A:J,4,FALSE)))</f>
        <v/>
      </c>
      <c r="G1789" s="141" t="str">
        <f>IF(ISBLANK(A1789),"",IF(ISERROR(VLOOKUP(A1789,'Cadastro-Estoque'!A:J,1,FALSE)),"Produto não cadastrado",VLOOKUP(A1789,'Cadastro-Estoque'!A:J,2,FALSE)))</f>
        <v/>
      </c>
      <c r="H1789" s="141" t="str">
        <f>IF(ISERROR(VLOOKUP(A1789,'Cadastro-Estoque'!A:J,1,FALSE)),"",VLOOKUP(A1789,'Cadastro-Estoque'!A:J,3,FALSE))</f>
        <v/>
      </c>
    </row>
    <row r="1790" spans="5:8">
      <c r="E1790" s="141" t="str">
        <f t="shared" si="27"/>
        <v/>
      </c>
      <c r="F1790" s="141" t="str">
        <f>IF(ISBLANK(A1790),"",IF(ISERROR(VLOOKUP(A1790,'Cadastro-Estoque'!A:J,1,FALSE)),"Produto não cadastrado",VLOOKUP(A1790,'Cadastro-Estoque'!A:J,4,FALSE)))</f>
        <v/>
      </c>
      <c r="G1790" s="141" t="str">
        <f>IF(ISBLANK(A1790),"",IF(ISERROR(VLOOKUP(A1790,'Cadastro-Estoque'!A:J,1,FALSE)),"Produto não cadastrado",VLOOKUP(A1790,'Cadastro-Estoque'!A:J,2,FALSE)))</f>
        <v/>
      </c>
      <c r="H1790" s="141" t="str">
        <f>IF(ISERROR(VLOOKUP(A1790,'Cadastro-Estoque'!A:J,1,FALSE)),"",VLOOKUP(A1790,'Cadastro-Estoque'!A:J,3,FALSE))</f>
        <v/>
      </c>
    </row>
    <row r="1791" spans="5:8">
      <c r="E1791" s="141" t="str">
        <f t="shared" si="27"/>
        <v/>
      </c>
      <c r="F1791" s="141" t="str">
        <f>IF(ISBLANK(A1791),"",IF(ISERROR(VLOOKUP(A1791,'Cadastro-Estoque'!A:J,1,FALSE)),"Produto não cadastrado",VLOOKUP(A1791,'Cadastro-Estoque'!A:J,4,FALSE)))</f>
        <v/>
      </c>
      <c r="G1791" s="141" t="str">
        <f>IF(ISBLANK(A1791),"",IF(ISERROR(VLOOKUP(A1791,'Cadastro-Estoque'!A:J,1,FALSE)),"Produto não cadastrado",VLOOKUP(A1791,'Cadastro-Estoque'!A:J,2,FALSE)))</f>
        <v/>
      </c>
      <c r="H1791" s="141" t="str">
        <f>IF(ISERROR(VLOOKUP(A1791,'Cadastro-Estoque'!A:J,1,FALSE)),"",VLOOKUP(A1791,'Cadastro-Estoque'!A:J,3,FALSE))</f>
        <v/>
      </c>
    </row>
    <row r="1792" spans="5:8">
      <c r="E1792" s="141" t="str">
        <f t="shared" si="27"/>
        <v/>
      </c>
      <c r="F1792" s="141" t="str">
        <f>IF(ISBLANK(A1792),"",IF(ISERROR(VLOOKUP(A1792,'Cadastro-Estoque'!A:J,1,FALSE)),"Produto não cadastrado",VLOOKUP(A1792,'Cadastro-Estoque'!A:J,4,FALSE)))</f>
        <v/>
      </c>
      <c r="G1792" s="141" t="str">
        <f>IF(ISBLANK(A1792),"",IF(ISERROR(VLOOKUP(A1792,'Cadastro-Estoque'!A:J,1,FALSE)),"Produto não cadastrado",VLOOKUP(A1792,'Cadastro-Estoque'!A:J,2,FALSE)))</f>
        <v/>
      </c>
      <c r="H1792" s="141" t="str">
        <f>IF(ISERROR(VLOOKUP(A1792,'Cadastro-Estoque'!A:J,1,FALSE)),"",VLOOKUP(A1792,'Cadastro-Estoque'!A:J,3,FALSE))</f>
        <v/>
      </c>
    </row>
    <row r="1793" spans="5:8">
      <c r="E1793" s="141" t="str">
        <f t="shared" si="27"/>
        <v/>
      </c>
      <c r="F1793" s="141" t="str">
        <f>IF(ISBLANK(A1793),"",IF(ISERROR(VLOOKUP(A1793,'Cadastro-Estoque'!A:J,1,FALSE)),"Produto não cadastrado",VLOOKUP(A1793,'Cadastro-Estoque'!A:J,4,FALSE)))</f>
        <v/>
      </c>
      <c r="G1793" s="141" t="str">
        <f>IF(ISBLANK(A1793),"",IF(ISERROR(VLOOKUP(A1793,'Cadastro-Estoque'!A:J,1,FALSE)),"Produto não cadastrado",VLOOKUP(A1793,'Cadastro-Estoque'!A:J,2,FALSE)))</f>
        <v/>
      </c>
      <c r="H1793" s="141" t="str">
        <f>IF(ISERROR(VLOOKUP(A1793,'Cadastro-Estoque'!A:J,1,FALSE)),"",VLOOKUP(A1793,'Cadastro-Estoque'!A:J,3,FALSE))</f>
        <v/>
      </c>
    </row>
    <row r="1794" spans="5:8">
      <c r="E1794" s="141" t="str">
        <f t="shared" si="27"/>
        <v/>
      </c>
      <c r="F1794" s="141" t="str">
        <f>IF(ISBLANK(A1794),"",IF(ISERROR(VLOOKUP(A1794,'Cadastro-Estoque'!A:J,1,FALSE)),"Produto não cadastrado",VLOOKUP(A1794,'Cadastro-Estoque'!A:J,4,FALSE)))</f>
        <v/>
      </c>
      <c r="G1794" s="141" t="str">
        <f>IF(ISBLANK(A1794),"",IF(ISERROR(VLOOKUP(A1794,'Cadastro-Estoque'!A:J,1,FALSE)),"Produto não cadastrado",VLOOKUP(A1794,'Cadastro-Estoque'!A:J,2,FALSE)))</f>
        <v/>
      </c>
      <c r="H1794" s="141" t="str">
        <f>IF(ISERROR(VLOOKUP(A1794,'Cadastro-Estoque'!A:J,1,FALSE)),"",VLOOKUP(A1794,'Cadastro-Estoque'!A:J,3,FALSE))</f>
        <v/>
      </c>
    </row>
    <row r="1795" spans="5:8">
      <c r="E1795" s="141" t="str">
        <f t="shared" si="27"/>
        <v/>
      </c>
      <c r="F1795" s="141" t="str">
        <f>IF(ISBLANK(A1795),"",IF(ISERROR(VLOOKUP(A1795,'Cadastro-Estoque'!A:J,1,FALSE)),"Produto não cadastrado",VLOOKUP(A1795,'Cadastro-Estoque'!A:J,4,FALSE)))</f>
        <v/>
      </c>
      <c r="G1795" s="141" t="str">
        <f>IF(ISBLANK(A1795),"",IF(ISERROR(VLOOKUP(A1795,'Cadastro-Estoque'!A:J,1,FALSE)),"Produto não cadastrado",VLOOKUP(A1795,'Cadastro-Estoque'!A:J,2,FALSE)))</f>
        <v/>
      </c>
      <c r="H1795" s="141" t="str">
        <f>IF(ISERROR(VLOOKUP(A1795,'Cadastro-Estoque'!A:J,1,FALSE)),"",VLOOKUP(A1795,'Cadastro-Estoque'!A:J,3,FALSE))</f>
        <v/>
      </c>
    </row>
    <row r="1796" spans="5:8">
      <c r="E1796" s="141" t="str">
        <f t="shared" ref="E1796:E1859" si="28">IF(ISBLANK(A1796),"",C1796*D1796)</f>
        <v/>
      </c>
      <c r="F1796" s="141" t="str">
        <f>IF(ISBLANK(A1796),"",IF(ISERROR(VLOOKUP(A1796,'Cadastro-Estoque'!A:J,1,FALSE)),"Produto não cadastrado",VLOOKUP(A1796,'Cadastro-Estoque'!A:J,4,FALSE)))</f>
        <v/>
      </c>
      <c r="G1796" s="141" t="str">
        <f>IF(ISBLANK(A1796),"",IF(ISERROR(VLOOKUP(A1796,'Cadastro-Estoque'!A:J,1,FALSE)),"Produto não cadastrado",VLOOKUP(A1796,'Cadastro-Estoque'!A:J,2,FALSE)))</f>
        <v/>
      </c>
      <c r="H1796" s="141" t="str">
        <f>IF(ISERROR(VLOOKUP(A1796,'Cadastro-Estoque'!A:J,1,FALSE)),"",VLOOKUP(A1796,'Cadastro-Estoque'!A:J,3,FALSE))</f>
        <v/>
      </c>
    </row>
    <row r="1797" spans="5:8">
      <c r="E1797" s="141" t="str">
        <f t="shared" si="28"/>
        <v/>
      </c>
      <c r="F1797" s="141" t="str">
        <f>IF(ISBLANK(A1797),"",IF(ISERROR(VLOOKUP(A1797,'Cadastro-Estoque'!A:J,1,FALSE)),"Produto não cadastrado",VLOOKUP(A1797,'Cadastro-Estoque'!A:J,4,FALSE)))</f>
        <v/>
      </c>
      <c r="G1797" s="141" t="str">
        <f>IF(ISBLANK(A1797),"",IF(ISERROR(VLOOKUP(A1797,'Cadastro-Estoque'!A:J,1,FALSE)),"Produto não cadastrado",VLOOKUP(A1797,'Cadastro-Estoque'!A:J,2,FALSE)))</f>
        <v/>
      </c>
      <c r="H1797" s="141" t="str">
        <f>IF(ISERROR(VLOOKUP(A1797,'Cadastro-Estoque'!A:J,1,FALSE)),"",VLOOKUP(A1797,'Cadastro-Estoque'!A:J,3,FALSE))</f>
        <v/>
      </c>
    </row>
    <row r="1798" spans="5:8">
      <c r="E1798" s="141" t="str">
        <f t="shared" si="28"/>
        <v/>
      </c>
      <c r="F1798" s="141" t="str">
        <f>IF(ISBLANK(A1798),"",IF(ISERROR(VLOOKUP(A1798,'Cadastro-Estoque'!A:J,1,FALSE)),"Produto não cadastrado",VLOOKUP(A1798,'Cadastro-Estoque'!A:J,4,FALSE)))</f>
        <v/>
      </c>
      <c r="G1798" s="141" t="str">
        <f>IF(ISBLANK(A1798),"",IF(ISERROR(VLOOKUP(A1798,'Cadastro-Estoque'!A:J,1,FALSE)),"Produto não cadastrado",VLOOKUP(A1798,'Cadastro-Estoque'!A:J,2,FALSE)))</f>
        <v/>
      </c>
      <c r="H1798" s="141" t="str">
        <f>IF(ISERROR(VLOOKUP(A1798,'Cadastro-Estoque'!A:J,1,FALSE)),"",VLOOKUP(A1798,'Cadastro-Estoque'!A:J,3,FALSE))</f>
        <v/>
      </c>
    </row>
    <row r="1799" spans="5:8">
      <c r="E1799" s="141" t="str">
        <f t="shared" si="28"/>
        <v/>
      </c>
      <c r="F1799" s="141" t="str">
        <f>IF(ISBLANK(A1799),"",IF(ISERROR(VLOOKUP(A1799,'Cadastro-Estoque'!A:J,1,FALSE)),"Produto não cadastrado",VLOOKUP(A1799,'Cadastro-Estoque'!A:J,4,FALSE)))</f>
        <v/>
      </c>
      <c r="G1799" s="141" t="str">
        <f>IF(ISBLANK(A1799),"",IF(ISERROR(VLOOKUP(A1799,'Cadastro-Estoque'!A:J,1,FALSE)),"Produto não cadastrado",VLOOKUP(A1799,'Cadastro-Estoque'!A:J,2,FALSE)))</f>
        <v/>
      </c>
      <c r="H1799" s="141" t="str">
        <f>IF(ISERROR(VLOOKUP(A1799,'Cadastro-Estoque'!A:J,1,FALSE)),"",VLOOKUP(A1799,'Cadastro-Estoque'!A:J,3,FALSE))</f>
        <v/>
      </c>
    </row>
    <row r="1800" spans="5:8">
      <c r="E1800" s="141" t="str">
        <f t="shared" si="28"/>
        <v/>
      </c>
      <c r="F1800" s="141" t="str">
        <f>IF(ISBLANK(A1800),"",IF(ISERROR(VLOOKUP(A1800,'Cadastro-Estoque'!A:J,1,FALSE)),"Produto não cadastrado",VLOOKUP(A1800,'Cadastro-Estoque'!A:J,4,FALSE)))</f>
        <v/>
      </c>
      <c r="G1800" s="141" t="str">
        <f>IF(ISBLANK(A1800),"",IF(ISERROR(VLOOKUP(A1800,'Cadastro-Estoque'!A:J,1,FALSE)),"Produto não cadastrado",VLOOKUP(A1800,'Cadastro-Estoque'!A:J,2,FALSE)))</f>
        <v/>
      </c>
      <c r="H1800" s="141" t="str">
        <f>IF(ISERROR(VLOOKUP(A1800,'Cadastro-Estoque'!A:J,1,FALSE)),"",VLOOKUP(A1800,'Cadastro-Estoque'!A:J,3,FALSE))</f>
        <v/>
      </c>
    </row>
    <row r="1801" spans="5:8">
      <c r="E1801" s="141" t="str">
        <f t="shared" si="28"/>
        <v/>
      </c>
      <c r="F1801" s="141" t="str">
        <f>IF(ISBLANK(A1801),"",IF(ISERROR(VLOOKUP(A1801,'Cadastro-Estoque'!A:J,1,FALSE)),"Produto não cadastrado",VLOOKUP(A1801,'Cadastro-Estoque'!A:J,4,FALSE)))</f>
        <v/>
      </c>
      <c r="G1801" s="141" t="str">
        <f>IF(ISBLANK(A1801),"",IF(ISERROR(VLOOKUP(A1801,'Cadastro-Estoque'!A:J,1,FALSE)),"Produto não cadastrado",VLOOKUP(A1801,'Cadastro-Estoque'!A:J,2,FALSE)))</f>
        <v/>
      </c>
      <c r="H1801" s="141" t="str">
        <f>IF(ISERROR(VLOOKUP(A1801,'Cadastro-Estoque'!A:J,1,FALSE)),"",VLOOKUP(A1801,'Cadastro-Estoque'!A:J,3,FALSE))</f>
        <v/>
      </c>
    </row>
    <row r="1802" spans="5:8">
      <c r="E1802" s="141" t="str">
        <f t="shared" si="28"/>
        <v/>
      </c>
      <c r="F1802" s="141" t="str">
        <f>IF(ISBLANK(A1802),"",IF(ISERROR(VLOOKUP(A1802,'Cadastro-Estoque'!A:J,1,FALSE)),"Produto não cadastrado",VLOOKUP(A1802,'Cadastro-Estoque'!A:J,4,FALSE)))</f>
        <v/>
      </c>
      <c r="G1802" s="141" t="str">
        <f>IF(ISBLANK(A1802),"",IF(ISERROR(VLOOKUP(A1802,'Cadastro-Estoque'!A:J,1,FALSE)),"Produto não cadastrado",VLOOKUP(A1802,'Cadastro-Estoque'!A:J,2,FALSE)))</f>
        <v/>
      </c>
      <c r="H1802" s="141" t="str">
        <f>IF(ISERROR(VLOOKUP(A1802,'Cadastro-Estoque'!A:J,1,FALSE)),"",VLOOKUP(A1802,'Cadastro-Estoque'!A:J,3,FALSE))</f>
        <v/>
      </c>
    </row>
    <row r="1803" spans="5:8">
      <c r="E1803" s="141" t="str">
        <f t="shared" si="28"/>
        <v/>
      </c>
      <c r="F1803" s="141" t="str">
        <f>IF(ISBLANK(A1803),"",IF(ISERROR(VLOOKUP(A1803,'Cadastro-Estoque'!A:J,1,FALSE)),"Produto não cadastrado",VLOOKUP(A1803,'Cadastro-Estoque'!A:J,4,FALSE)))</f>
        <v/>
      </c>
      <c r="G1803" s="141" t="str">
        <f>IF(ISBLANK(A1803),"",IF(ISERROR(VLOOKUP(A1803,'Cadastro-Estoque'!A:J,1,FALSE)),"Produto não cadastrado",VLOOKUP(A1803,'Cadastro-Estoque'!A:J,2,FALSE)))</f>
        <v/>
      </c>
      <c r="H1803" s="141" t="str">
        <f>IF(ISERROR(VLOOKUP(A1803,'Cadastro-Estoque'!A:J,1,FALSE)),"",VLOOKUP(A1803,'Cadastro-Estoque'!A:J,3,FALSE))</f>
        <v/>
      </c>
    </row>
    <row r="1804" spans="5:8">
      <c r="E1804" s="141" t="str">
        <f t="shared" si="28"/>
        <v/>
      </c>
      <c r="F1804" s="141" t="str">
        <f>IF(ISBLANK(A1804),"",IF(ISERROR(VLOOKUP(A1804,'Cadastro-Estoque'!A:J,1,FALSE)),"Produto não cadastrado",VLOOKUP(A1804,'Cadastro-Estoque'!A:J,4,FALSE)))</f>
        <v/>
      </c>
      <c r="G1804" s="141" t="str">
        <f>IF(ISBLANK(A1804),"",IF(ISERROR(VLOOKUP(A1804,'Cadastro-Estoque'!A:J,1,FALSE)),"Produto não cadastrado",VLOOKUP(A1804,'Cadastro-Estoque'!A:J,2,FALSE)))</f>
        <v/>
      </c>
      <c r="H1804" s="141" t="str">
        <f>IF(ISERROR(VLOOKUP(A1804,'Cadastro-Estoque'!A:J,1,FALSE)),"",VLOOKUP(A1804,'Cadastro-Estoque'!A:J,3,FALSE))</f>
        <v/>
      </c>
    </row>
    <row r="1805" spans="5:8">
      <c r="E1805" s="141" t="str">
        <f t="shared" si="28"/>
        <v/>
      </c>
      <c r="F1805" s="141" t="str">
        <f>IF(ISBLANK(A1805),"",IF(ISERROR(VLOOKUP(A1805,'Cadastro-Estoque'!A:J,1,FALSE)),"Produto não cadastrado",VLOOKUP(A1805,'Cadastro-Estoque'!A:J,4,FALSE)))</f>
        <v/>
      </c>
      <c r="G1805" s="141" t="str">
        <f>IF(ISBLANK(A1805),"",IF(ISERROR(VLOOKUP(A1805,'Cadastro-Estoque'!A:J,1,FALSE)),"Produto não cadastrado",VLOOKUP(A1805,'Cadastro-Estoque'!A:J,2,FALSE)))</f>
        <v/>
      </c>
      <c r="H1805" s="141" t="str">
        <f>IF(ISERROR(VLOOKUP(A1805,'Cadastro-Estoque'!A:J,1,FALSE)),"",VLOOKUP(A1805,'Cadastro-Estoque'!A:J,3,FALSE))</f>
        <v/>
      </c>
    </row>
    <row r="1806" spans="5:8">
      <c r="E1806" s="141" t="str">
        <f t="shared" si="28"/>
        <v/>
      </c>
      <c r="F1806" s="141" t="str">
        <f>IF(ISBLANK(A1806),"",IF(ISERROR(VLOOKUP(A1806,'Cadastro-Estoque'!A:J,1,FALSE)),"Produto não cadastrado",VLOOKUP(A1806,'Cadastro-Estoque'!A:J,4,FALSE)))</f>
        <v/>
      </c>
      <c r="G1806" s="141" t="str">
        <f>IF(ISBLANK(A1806),"",IF(ISERROR(VLOOKUP(A1806,'Cadastro-Estoque'!A:J,1,FALSE)),"Produto não cadastrado",VLOOKUP(A1806,'Cadastro-Estoque'!A:J,2,FALSE)))</f>
        <v/>
      </c>
      <c r="H1806" s="141" t="str">
        <f>IF(ISERROR(VLOOKUP(A1806,'Cadastro-Estoque'!A:J,1,FALSE)),"",VLOOKUP(A1806,'Cadastro-Estoque'!A:J,3,FALSE))</f>
        <v/>
      </c>
    </row>
    <row r="1807" spans="5:8">
      <c r="E1807" s="141" t="str">
        <f t="shared" si="28"/>
        <v/>
      </c>
      <c r="F1807" s="141" t="str">
        <f>IF(ISBLANK(A1807),"",IF(ISERROR(VLOOKUP(A1807,'Cadastro-Estoque'!A:J,1,FALSE)),"Produto não cadastrado",VLOOKUP(A1807,'Cadastro-Estoque'!A:J,4,FALSE)))</f>
        <v/>
      </c>
      <c r="G1807" s="141" t="str">
        <f>IF(ISBLANK(A1807),"",IF(ISERROR(VLOOKUP(A1807,'Cadastro-Estoque'!A:J,1,FALSE)),"Produto não cadastrado",VLOOKUP(A1807,'Cadastro-Estoque'!A:J,2,FALSE)))</f>
        <v/>
      </c>
      <c r="H1807" s="141" t="str">
        <f>IF(ISERROR(VLOOKUP(A1807,'Cadastro-Estoque'!A:J,1,FALSE)),"",VLOOKUP(A1807,'Cadastro-Estoque'!A:J,3,FALSE))</f>
        <v/>
      </c>
    </row>
    <row r="1808" spans="5:8">
      <c r="E1808" s="141" t="str">
        <f t="shared" si="28"/>
        <v/>
      </c>
      <c r="F1808" s="141" t="str">
        <f>IF(ISBLANK(A1808),"",IF(ISERROR(VLOOKUP(A1808,'Cadastro-Estoque'!A:J,1,FALSE)),"Produto não cadastrado",VLOOKUP(A1808,'Cadastro-Estoque'!A:J,4,FALSE)))</f>
        <v/>
      </c>
      <c r="G1808" s="141" t="str">
        <f>IF(ISBLANK(A1808),"",IF(ISERROR(VLOOKUP(A1808,'Cadastro-Estoque'!A:J,1,FALSE)),"Produto não cadastrado",VLOOKUP(A1808,'Cadastro-Estoque'!A:J,2,FALSE)))</f>
        <v/>
      </c>
      <c r="H1808" s="141" t="str">
        <f>IF(ISERROR(VLOOKUP(A1808,'Cadastro-Estoque'!A:J,1,FALSE)),"",VLOOKUP(A1808,'Cadastro-Estoque'!A:J,3,FALSE))</f>
        <v/>
      </c>
    </row>
    <row r="1809" spans="5:8">
      <c r="E1809" s="141" t="str">
        <f t="shared" si="28"/>
        <v/>
      </c>
      <c r="F1809" s="141" t="str">
        <f>IF(ISBLANK(A1809),"",IF(ISERROR(VLOOKUP(A1809,'Cadastro-Estoque'!A:J,1,FALSE)),"Produto não cadastrado",VLOOKUP(A1809,'Cadastro-Estoque'!A:J,4,FALSE)))</f>
        <v/>
      </c>
      <c r="G1809" s="141" t="str">
        <f>IF(ISBLANK(A1809),"",IF(ISERROR(VLOOKUP(A1809,'Cadastro-Estoque'!A:J,1,FALSE)),"Produto não cadastrado",VLOOKUP(A1809,'Cadastro-Estoque'!A:J,2,FALSE)))</f>
        <v/>
      </c>
      <c r="H1809" s="141" t="str">
        <f>IF(ISERROR(VLOOKUP(A1809,'Cadastro-Estoque'!A:J,1,FALSE)),"",VLOOKUP(A1809,'Cadastro-Estoque'!A:J,3,FALSE))</f>
        <v/>
      </c>
    </row>
    <row r="1810" spans="5:8">
      <c r="E1810" s="141" t="str">
        <f t="shared" si="28"/>
        <v/>
      </c>
      <c r="F1810" s="141" t="str">
        <f>IF(ISBLANK(A1810),"",IF(ISERROR(VLOOKUP(A1810,'Cadastro-Estoque'!A:J,1,FALSE)),"Produto não cadastrado",VLOOKUP(A1810,'Cadastro-Estoque'!A:J,4,FALSE)))</f>
        <v/>
      </c>
      <c r="G1810" s="141" t="str">
        <f>IF(ISBLANK(A1810),"",IF(ISERROR(VLOOKUP(A1810,'Cadastro-Estoque'!A:J,1,FALSE)),"Produto não cadastrado",VLOOKUP(A1810,'Cadastro-Estoque'!A:J,2,FALSE)))</f>
        <v/>
      </c>
      <c r="H1810" s="141" t="str">
        <f>IF(ISERROR(VLOOKUP(A1810,'Cadastro-Estoque'!A:J,1,FALSE)),"",VLOOKUP(A1810,'Cadastro-Estoque'!A:J,3,FALSE))</f>
        <v/>
      </c>
    </row>
    <row r="1811" spans="5:8">
      <c r="E1811" s="141" t="str">
        <f t="shared" si="28"/>
        <v/>
      </c>
      <c r="F1811" s="141" t="str">
        <f>IF(ISBLANK(A1811),"",IF(ISERROR(VLOOKUP(A1811,'Cadastro-Estoque'!A:J,1,FALSE)),"Produto não cadastrado",VLOOKUP(A1811,'Cadastro-Estoque'!A:J,4,FALSE)))</f>
        <v/>
      </c>
      <c r="G1811" s="141" t="str">
        <f>IF(ISBLANK(A1811),"",IF(ISERROR(VLOOKUP(A1811,'Cadastro-Estoque'!A:J,1,FALSE)),"Produto não cadastrado",VLOOKUP(A1811,'Cadastro-Estoque'!A:J,2,FALSE)))</f>
        <v/>
      </c>
      <c r="H1811" s="141" t="str">
        <f>IF(ISERROR(VLOOKUP(A1811,'Cadastro-Estoque'!A:J,1,FALSE)),"",VLOOKUP(A1811,'Cadastro-Estoque'!A:J,3,FALSE))</f>
        <v/>
      </c>
    </row>
    <row r="1812" spans="5:8">
      <c r="E1812" s="141" t="str">
        <f t="shared" si="28"/>
        <v/>
      </c>
      <c r="F1812" s="141" t="str">
        <f>IF(ISBLANK(A1812),"",IF(ISERROR(VLOOKUP(A1812,'Cadastro-Estoque'!A:J,1,FALSE)),"Produto não cadastrado",VLOOKUP(A1812,'Cadastro-Estoque'!A:J,4,FALSE)))</f>
        <v/>
      </c>
      <c r="G1812" s="141" t="str">
        <f>IF(ISBLANK(A1812),"",IF(ISERROR(VLOOKUP(A1812,'Cadastro-Estoque'!A:J,1,FALSE)),"Produto não cadastrado",VLOOKUP(A1812,'Cadastro-Estoque'!A:J,2,FALSE)))</f>
        <v/>
      </c>
      <c r="H1812" s="141" t="str">
        <f>IF(ISERROR(VLOOKUP(A1812,'Cadastro-Estoque'!A:J,1,FALSE)),"",VLOOKUP(A1812,'Cadastro-Estoque'!A:J,3,FALSE))</f>
        <v/>
      </c>
    </row>
    <row r="1813" spans="5:8">
      <c r="E1813" s="141" t="str">
        <f t="shared" si="28"/>
        <v/>
      </c>
      <c r="F1813" s="141" t="str">
        <f>IF(ISBLANK(A1813),"",IF(ISERROR(VLOOKUP(A1813,'Cadastro-Estoque'!A:J,1,FALSE)),"Produto não cadastrado",VLOOKUP(A1813,'Cadastro-Estoque'!A:J,4,FALSE)))</f>
        <v/>
      </c>
      <c r="G1813" s="141" t="str">
        <f>IF(ISBLANK(A1813),"",IF(ISERROR(VLOOKUP(A1813,'Cadastro-Estoque'!A:J,1,FALSE)),"Produto não cadastrado",VLOOKUP(A1813,'Cadastro-Estoque'!A:J,2,FALSE)))</f>
        <v/>
      </c>
      <c r="H1813" s="141" t="str">
        <f>IF(ISERROR(VLOOKUP(A1813,'Cadastro-Estoque'!A:J,1,FALSE)),"",VLOOKUP(A1813,'Cadastro-Estoque'!A:J,3,FALSE))</f>
        <v/>
      </c>
    </row>
    <row r="1814" spans="5:8">
      <c r="E1814" s="141" t="str">
        <f t="shared" si="28"/>
        <v/>
      </c>
      <c r="F1814" s="141" t="str">
        <f>IF(ISBLANK(A1814),"",IF(ISERROR(VLOOKUP(A1814,'Cadastro-Estoque'!A:J,1,FALSE)),"Produto não cadastrado",VLOOKUP(A1814,'Cadastro-Estoque'!A:J,4,FALSE)))</f>
        <v/>
      </c>
      <c r="G1814" s="141" t="str">
        <f>IF(ISBLANK(A1814),"",IF(ISERROR(VLOOKUP(A1814,'Cadastro-Estoque'!A:J,1,FALSE)),"Produto não cadastrado",VLOOKUP(A1814,'Cadastro-Estoque'!A:J,2,FALSE)))</f>
        <v/>
      </c>
      <c r="H1814" s="141" t="str">
        <f>IF(ISERROR(VLOOKUP(A1814,'Cadastro-Estoque'!A:J,1,FALSE)),"",VLOOKUP(A1814,'Cadastro-Estoque'!A:J,3,FALSE))</f>
        <v/>
      </c>
    </row>
    <row r="1815" spans="5:8">
      <c r="E1815" s="141" t="str">
        <f t="shared" si="28"/>
        <v/>
      </c>
      <c r="F1815" s="141" t="str">
        <f>IF(ISBLANK(A1815),"",IF(ISERROR(VLOOKUP(A1815,'Cadastro-Estoque'!A:J,1,FALSE)),"Produto não cadastrado",VLOOKUP(A1815,'Cadastro-Estoque'!A:J,4,FALSE)))</f>
        <v/>
      </c>
      <c r="G1815" s="141" t="str">
        <f>IF(ISBLANK(A1815),"",IF(ISERROR(VLOOKUP(A1815,'Cadastro-Estoque'!A:J,1,FALSE)),"Produto não cadastrado",VLOOKUP(A1815,'Cadastro-Estoque'!A:J,2,FALSE)))</f>
        <v/>
      </c>
      <c r="H1815" s="141" t="str">
        <f>IF(ISERROR(VLOOKUP(A1815,'Cadastro-Estoque'!A:J,1,FALSE)),"",VLOOKUP(A1815,'Cadastro-Estoque'!A:J,3,FALSE))</f>
        <v/>
      </c>
    </row>
    <row r="1816" spans="5:8">
      <c r="E1816" s="141" t="str">
        <f t="shared" si="28"/>
        <v/>
      </c>
      <c r="F1816" s="141" t="str">
        <f>IF(ISBLANK(A1816),"",IF(ISERROR(VLOOKUP(A1816,'Cadastro-Estoque'!A:J,1,FALSE)),"Produto não cadastrado",VLOOKUP(A1816,'Cadastro-Estoque'!A:J,4,FALSE)))</f>
        <v/>
      </c>
      <c r="G1816" s="141" t="str">
        <f>IF(ISBLANK(A1816),"",IF(ISERROR(VLOOKUP(A1816,'Cadastro-Estoque'!A:J,1,FALSE)),"Produto não cadastrado",VLOOKUP(A1816,'Cadastro-Estoque'!A:J,2,FALSE)))</f>
        <v/>
      </c>
      <c r="H1816" s="141" t="str">
        <f>IF(ISERROR(VLOOKUP(A1816,'Cadastro-Estoque'!A:J,1,FALSE)),"",VLOOKUP(A1816,'Cadastro-Estoque'!A:J,3,FALSE))</f>
        <v/>
      </c>
    </row>
    <row r="1817" spans="5:8">
      <c r="E1817" s="141" t="str">
        <f t="shared" si="28"/>
        <v/>
      </c>
      <c r="F1817" s="141" t="str">
        <f>IF(ISBLANK(A1817),"",IF(ISERROR(VLOOKUP(A1817,'Cadastro-Estoque'!A:J,1,FALSE)),"Produto não cadastrado",VLOOKUP(A1817,'Cadastro-Estoque'!A:J,4,FALSE)))</f>
        <v/>
      </c>
      <c r="G1817" s="141" t="str">
        <f>IF(ISBLANK(A1817),"",IF(ISERROR(VLOOKUP(A1817,'Cadastro-Estoque'!A:J,1,FALSE)),"Produto não cadastrado",VLOOKUP(A1817,'Cadastro-Estoque'!A:J,2,FALSE)))</f>
        <v/>
      </c>
      <c r="H1817" s="141" t="str">
        <f>IF(ISERROR(VLOOKUP(A1817,'Cadastro-Estoque'!A:J,1,FALSE)),"",VLOOKUP(A1817,'Cadastro-Estoque'!A:J,3,FALSE))</f>
        <v/>
      </c>
    </row>
    <row r="1818" spans="5:8">
      <c r="E1818" s="141" t="str">
        <f t="shared" si="28"/>
        <v/>
      </c>
      <c r="F1818" s="141" t="str">
        <f>IF(ISBLANK(A1818),"",IF(ISERROR(VLOOKUP(A1818,'Cadastro-Estoque'!A:J,1,FALSE)),"Produto não cadastrado",VLOOKUP(A1818,'Cadastro-Estoque'!A:J,4,FALSE)))</f>
        <v/>
      </c>
      <c r="G1818" s="141" t="str">
        <f>IF(ISBLANK(A1818),"",IF(ISERROR(VLOOKUP(A1818,'Cadastro-Estoque'!A:J,1,FALSE)),"Produto não cadastrado",VLOOKUP(A1818,'Cadastro-Estoque'!A:J,2,FALSE)))</f>
        <v/>
      </c>
      <c r="H1818" s="141" t="str">
        <f>IF(ISERROR(VLOOKUP(A1818,'Cadastro-Estoque'!A:J,1,FALSE)),"",VLOOKUP(A1818,'Cadastro-Estoque'!A:J,3,FALSE))</f>
        <v/>
      </c>
    </row>
    <row r="1819" spans="5:8">
      <c r="E1819" s="141" t="str">
        <f t="shared" si="28"/>
        <v/>
      </c>
      <c r="F1819" s="141" t="str">
        <f>IF(ISBLANK(A1819),"",IF(ISERROR(VLOOKUP(A1819,'Cadastro-Estoque'!A:J,1,FALSE)),"Produto não cadastrado",VLOOKUP(A1819,'Cadastro-Estoque'!A:J,4,FALSE)))</f>
        <v/>
      </c>
      <c r="G1819" s="141" t="str">
        <f>IF(ISBLANK(A1819),"",IF(ISERROR(VLOOKUP(A1819,'Cadastro-Estoque'!A:J,1,FALSE)),"Produto não cadastrado",VLOOKUP(A1819,'Cadastro-Estoque'!A:J,2,FALSE)))</f>
        <v/>
      </c>
      <c r="H1819" s="141" t="str">
        <f>IF(ISERROR(VLOOKUP(A1819,'Cadastro-Estoque'!A:J,1,FALSE)),"",VLOOKUP(A1819,'Cadastro-Estoque'!A:J,3,FALSE))</f>
        <v/>
      </c>
    </row>
    <row r="1820" spans="5:8">
      <c r="E1820" s="141" t="str">
        <f t="shared" si="28"/>
        <v/>
      </c>
      <c r="F1820" s="141" t="str">
        <f>IF(ISBLANK(A1820),"",IF(ISERROR(VLOOKUP(A1820,'Cadastro-Estoque'!A:J,1,FALSE)),"Produto não cadastrado",VLOOKUP(A1820,'Cadastro-Estoque'!A:J,4,FALSE)))</f>
        <v/>
      </c>
      <c r="G1820" s="141" t="str">
        <f>IF(ISBLANK(A1820),"",IF(ISERROR(VLOOKUP(A1820,'Cadastro-Estoque'!A:J,1,FALSE)),"Produto não cadastrado",VLOOKUP(A1820,'Cadastro-Estoque'!A:J,2,FALSE)))</f>
        <v/>
      </c>
      <c r="H1820" s="141" t="str">
        <f>IF(ISERROR(VLOOKUP(A1820,'Cadastro-Estoque'!A:J,1,FALSE)),"",VLOOKUP(A1820,'Cadastro-Estoque'!A:J,3,FALSE))</f>
        <v/>
      </c>
    </row>
    <row r="1821" spans="5:8">
      <c r="E1821" s="141" t="str">
        <f t="shared" si="28"/>
        <v/>
      </c>
      <c r="F1821" s="141" t="str">
        <f>IF(ISBLANK(A1821),"",IF(ISERROR(VLOOKUP(A1821,'Cadastro-Estoque'!A:J,1,FALSE)),"Produto não cadastrado",VLOOKUP(A1821,'Cadastro-Estoque'!A:J,4,FALSE)))</f>
        <v/>
      </c>
      <c r="G1821" s="141" t="str">
        <f>IF(ISBLANK(A1821),"",IF(ISERROR(VLOOKUP(A1821,'Cadastro-Estoque'!A:J,1,FALSE)),"Produto não cadastrado",VLOOKUP(A1821,'Cadastro-Estoque'!A:J,2,FALSE)))</f>
        <v/>
      </c>
      <c r="H1821" s="141" t="str">
        <f>IF(ISERROR(VLOOKUP(A1821,'Cadastro-Estoque'!A:J,1,FALSE)),"",VLOOKUP(A1821,'Cadastro-Estoque'!A:J,3,FALSE))</f>
        <v/>
      </c>
    </row>
    <row r="1822" spans="5:8">
      <c r="E1822" s="141" t="str">
        <f t="shared" si="28"/>
        <v/>
      </c>
      <c r="F1822" s="141" t="str">
        <f>IF(ISBLANK(A1822),"",IF(ISERROR(VLOOKUP(A1822,'Cadastro-Estoque'!A:J,1,FALSE)),"Produto não cadastrado",VLOOKUP(A1822,'Cadastro-Estoque'!A:J,4,FALSE)))</f>
        <v/>
      </c>
      <c r="G1822" s="141" t="str">
        <f>IF(ISBLANK(A1822),"",IF(ISERROR(VLOOKUP(A1822,'Cadastro-Estoque'!A:J,1,FALSE)),"Produto não cadastrado",VLOOKUP(A1822,'Cadastro-Estoque'!A:J,2,FALSE)))</f>
        <v/>
      </c>
      <c r="H1822" s="141" t="str">
        <f>IF(ISERROR(VLOOKUP(A1822,'Cadastro-Estoque'!A:J,1,FALSE)),"",VLOOKUP(A1822,'Cadastro-Estoque'!A:J,3,FALSE))</f>
        <v/>
      </c>
    </row>
    <row r="1823" spans="5:8">
      <c r="E1823" s="141" t="str">
        <f t="shared" si="28"/>
        <v/>
      </c>
      <c r="F1823" s="141" t="str">
        <f>IF(ISBLANK(A1823),"",IF(ISERROR(VLOOKUP(A1823,'Cadastro-Estoque'!A:J,1,FALSE)),"Produto não cadastrado",VLOOKUP(A1823,'Cadastro-Estoque'!A:J,4,FALSE)))</f>
        <v/>
      </c>
      <c r="G1823" s="141" t="str">
        <f>IF(ISBLANK(A1823),"",IF(ISERROR(VLOOKUP(A1823,'Cadastro-Estoque'!A:J,1,FALSE)),"Produto não cadastrado",VLOOKUP(A1823,'Cadastro-Estoque'!A:J,2,FALSE)))</f>
        <v/>
      </c>
      <c r="H1823" s="141" t="str">
        <f>IF(ISERROR(VLOOKUP(A1823,'Cadastro-Estoque'!A:J,1,FALSE)),"",VLOOKUP(A1823,'Cadastro-Estoque'!A:J,3,FALSE))</f>
        <v/>
      </c>
    </row>
    <row r="1824" spans="5:8">
      <c r="E1824" s="141" t="str">
        <f t="shared" si="28"/>
        <v/>
      </c>
      <c r="F1824" s="141" t="str">
        <f>IF(ISBLANK(A1824),"",IF(ISERROR(VLOOKUP(A1824,'Cadastro-Estoque'!A:J,1,FALSE)),"Produto não cadastrado",VLOOKUP(A1824,'Cadastro-Estoque'!A:J,4,FALSE)))</f>
        <v/>
      </c>
      <c r="G1824" s="141" t="str">
        <f>IF(ISBLANK(A1824),"",IF(ISERROR(VLOOKUP(A1824,'Cadastro-Estoque'!A:J,1,FALSE)),"Produto não cadastrado",VLOOKUP(A1824,'Cadastro-Estoque'!A:J,2,FALSE)))</f>
        <v/>
      </c>
      <c r="H1824" s="141" t="str">
        <f>IF(ISERROR(VLOOKUP(A1824,'Cadastro-Estoque'!A:J,1,FALSE)),"",VLOOKUP(A1824,'Cadastro-Estoque'!A:J,3,FALSE))</f>
        <v/>
      </c>
    </row>
    <row r="1825" spans="5:8">
      <c r="E1825" s="141" t="str">
        <f t="shared" si="28"/>
        <v/>
      </c>
      <c r="F1825" s="141" t="str">
        <f>IF(ISBLANK(A1825),"",IF(ISERROR(VLOOKUP(A1825,'Cadastro-Estoque'!A:J,1,FALSE)),"Produto não cadastrado",VLOOKUP(A1825,'Cadastro-Estoque'!A:J,4,FALSE)))</f>
        <v/>
      </c>
      <c r="G1825" s="141" t="str">
        <f>IF(ISBLANK(A1825),"",IF(ISERROR(VLOOKUP(A1825,'Cadastro-Estoque'!A:J,1,FALSE)),"Produto não cadastrado",VLOOKUP(A1825,'Cadastro-Estoque'!A:J,2,FALSE)))</f>
        <v/>
      </c>
      <c r="H1825" s="141" t="str">
        <f>IF(ISERROR(VLOOKUP(A1825,'Cadastro-Estoque'!A:J,1,FALSE)),"",VLOOKUP(A1825,'Cadastro-Estoque'!A:J,3,FALSE))</f>
        <v/>
      </c>
    </row>
    <row r="1826" spans="5:8">
      <c r="E1826" s="141" t="str">
        <f t="shared" si="28"/>
        <v/>
      </c>
      <c r="F1826" s="141" t="str">
        <f>IF(ISBLANK(A1826),"",IF(ISERROR(VLOOKUP(A1826,'Cadastro-Estoque'!A:J,1,FALSE)),"Produto não cadastrado",VLOOKUP(A1826,'Cadastro-Estoque'!A:J,4,FALSE)))</f>
        <v/>
      </c>
      <c r="G1826" s="141" t="str">
        <f>IF(ISBLANK(A1826),"",IF(ISERROR(VLOOKUP(A1826,'Cadastro-Estoque'!A:J,1,FALSE)),"Produto não cadastrado",VLOOKUP(A1826,'Cadastro-Estoque'!A:J,2,FALSE)))</f>
        <v/>
      </c>
      <c r="H1826" s="141" t="str">
        <f>IF(ISERROR(VLOOKUP(A1826,'Cadastro-Estoque'!A:J,1,FALSE)),"",VLOOKUP(A1826,'Cadastro-Estoque'!A:J,3,FALSE))</f>
        <v/>
      </c>
    </row>
    <row r="1827" spans="5:8">
      <c r="E1827" s="141" t="str">
        <f t="shared" si="28"/>
        <v/>
      </c>
      <c r="F1827" s="141" t="str">
        <f>IF(ISBLANK(A1827),"",IF(ISERROR(VLOOKUP(A1827,'Cadastro-Estoque'!A:J,1,FALSE)),"Produto não cadastrado",VLOOKUP(A1827,'Cadastro-Estoque'!A:J,4,FALSE)))</f>
        <v/>
      </c>
      <c r="G1827" s="141" t="str">
        <f>IF(ISBLANK(A1827),"",IF(ISERROR(VLOOKUP(A1827,'Cadastro-Estoque'!A:J,1,FALSE)),"Produto não cadastrado",VLOOKUP(A1827,'Cadastro-Estoque'!A:J,2,FALSE)))</f>
        <v/>
      </c>
      <c r="H1827" s="141" t="str">
        <f>IF(ISERROR(VLOOKUP(A1827,'Cadastro-Estoque'!A:J,1,FALSE)),"",VLOOKUP(A1827,'Cadastro-Estoque'!A:J,3,FALSE))</f>
        <v/>
      </c>
    </row>
    <row r="1828" spans="5:8">
      <c r="E1828" s="141" t="str">
        <f t="shared" si="28"/>
        <v/>
      </c>
      <c r="F1828" s="141" t="str">
        <f>IF(ISBLANK(A1828),"",IF(ISERROR(VLOOKUP(A1828,'Cadastro-Estoque'!A:J,1,FALSE)),"Produto não cadastrado",VLOOKUP(A1828,'Cadastro-Estoque'!A:J,4,FALSE)))</f>
        <v/>
      </c>
      <c r="G1828" s="141" t="str">
        <f>IF(ISBLANK(A1828),"",IF(ISERROR(VLOOKUP(A1828,'Cadastro-Estoque'!A:J,1,FALSE)),"Produto não cadastrado",VLOOKUP(A1828,'Cadastro-Estoque'!A:J,2,FALSE)))</f>
        <v/>
      </c>
      <c r="H1828" s="141" t="str">
        <f>IF(ISERROR(VLOOKUP(A1828,'Cadastro-Estoque'!A:J,1,FALSE)),"",VLOOKUP(A1828,'Cadastro-Estoque'!A:J,3,FALSE))</f>
        <v/>
      </c>
    </row>
    <row r="1829" spans="5:8">
      <c r="E1829" s="141" t="str">
        <f t="shared" si="28"/>
        <v/>
      </c>
      <c r="F1829" s="141" t="str">
        <f>IF(ISBLANK(A1829),"",IF(ISERROR(VLOOKUP(A1829,'Cadastro-Estoque'!A:J,1,FALSE)),"Produto não cadastrado",VLOOKUP(A1829,'Cadastro-Estoque'!A:J,4,FALSE)))</f>
        <v/>
      </c>
      <c r="G1829" s="141" t="str">
        <f>IF(ISBLANK(A1829),"",IF(ISERROR(VLOOKUP(A1829,'Cadastro-Estoque'!A:J,1,FALSE)),"Produto não cadastrado",VLOOKUP(A1829,'Cadastro-Estoque'!A:J,2,FALSE)))</f>
        <v/>
      </c>
      <c r="H1829" s="141" t="str">
        <f>IF(ISERROR(VLOOKUP(A1829,'Cadastro-Estoque'!A:J,1,FALSE)),"",VLOOKUP(A1829,'Cadastro-Estoque'!A:J,3,FALSE))</f>
        <v/>
      </c>
    </row>
    <row r="1830" spans="5:8">
      <c r="E1830" s="141" t="str">
        <f t="shared" si="28"/>
        <v/>
      </c>
      <c r="F1830" s="141" t="str">
        <f>IF(ISBLANK(A1830),"",IF(ISERROR(VLOOKUP(A1830,'Cadastro-Estoque'!A:J,1,FALSE)),"Produto não cadastrado",VLOOKUP(A1830,'Cadastro-Estoque'!A:J,4,FALSE)))</f>
        <v/>
      </c>
      <c r="G1830" s="141" t="str">
        <f>IF(ISBLANK(A1830),"",IF(ISERROR(VLOOKUP(A1830,'Cadastro-Estoque'!A:J,1,FALSE)),"Produto não cadastrado",VLOOKUP(A1830,'Cadastro-Estoque'!A:J,2,FALSE)))</f>
        <v/>
      </c>
      <c r="H1830" s="141" t="str">
        <f>IF(ISERROR(VLOOKUP(A1830,'Cadastro-Estoque'!A:J,1,FALSE)),"",VLOOKUP(A1830,'Cadastro-Estoque'!A:J,3,FALSE))</f>
        <v/>
      </c>
    </row>
    <row r="1831" spans="5:8">
      <c r="E1831" s="141" t="str">
        <f t="shared" si="28"/>
        <v/>
      </c>
      <c r="F1831" s="141" t="str">
        <f>IF(ISBLANK(A1831),"",IF(ISERROR(VLOOKUP(A1831,'Cadastro-Estoque'!A:J,1,FALSE)),"Produto não cadastrado",VLOOKUP(A1831,'Cadastro-Estoque'!A:J,4,FALSE)))</f>
        <v/>
      </c>
      <c r="G1831" s="141" t="str">
        <f>IF(ISBLANK(A1831),"",IF(ISERROR(VLOOKUP(A1831,'Cadastro-Estoque'!A:J,1,FALSE)),"Produto não cadastrado",VLOOKUP(A1831,'Cadastro-Estoque'!A:J,2,FALSE)))</f>
        <v/>
      </c>
      <c r="H1831" s="141" t="str">
        <f>IF(ISERROR(VLOOKUP(A1831,'Cadastro-Estoque'!A:J,1,FALSE)),"",VLOOKUP(A1831,'Cadastro-Estoque'!A:J,3,FALSE))</f>
        <v/>
      </c>
    </row>
    <row r="1832" spans="5:8">
      <c r="E1832" s="141" t="str">
        <f t="shared" si="28"/>
        <v/>
      </c>
      <c r="F1832" s="141" t="str">
        <f>IF(ISBLANK(A1832),"",IF(ISERROR(VLOOKUP(A1832,'Cadastro-Estoque'!A:J,1,FALSE)),"Produto não cadastrado",VLOOKUP(A1832,'Cadastro-Estoque'!A:J,4,FALSE)))</f>
        <v/>
      </c>
      <c r="G1832" s="141" t="str">
        <f>IF(ISBLANK(A1832),"",IF(ISERROR(VLOOKUP(A1832,'Cadastro-Estoque'!A:J,1,FALSE)),"Produto não cadastrado",VLOOKUP(A1832,'Cadastro-Estoque'!A:J,2,FALSE)))</f>
        <v/>
      </c>
      <c r="H1832" s="141" t="str">
        <f>IF(ISERROR(VLOOKUP(A1832,'Cadastro-Estoque'!A:J,1,FALSE)),"",VLOOKUP(A1832,'Cadastro-Estoque'!A:J,3,FALSE))</f>
        <v/>
      </c>
    </row>
    <row r="1833" spans="5:8">
      <c r="E1833" s="141" t="str">
        <f t="shared" si="28"/>
        <v/>
      </c>
      <c r="F1833" s="141" t="str">
        <f>IF(ISBLANK(A1833),"",IF(ISERROR(VLOOKUP(A1833,'Cadastro-Estoque'!A:J,1,FALSE)),"Produto não cadastrado",VLOOKUP(A1833,'Cadastro-Estoque'!A:J,4,FALSE)))</f>
        <v/>
      </c>
      <c r="G1833" s="141" t="str">
        <f>IF(ISBLANK(A1833),"",IF(ISERROR(VLOOKUP(A1833,'Cadastro-Estoque'!A:J,1,FALSE)),"Produto não cadastrado",VLOOKUP(A1833,'Cadastro-Estoque'!A:J,2,FALSE)))</f>
        <v/>
      </c>
      <c r="H1833" s="141" t="str">
        <f>IF(ISERROR(VLOOKUP(A1833,'Cadastro-Estoque'!A:J,1,FALSE)),"",VLOOKUP(A1833,'Cadastro-Estoque'!A:J,3,FALSE))</f>
        <v/>
      </c>
    </row>
    <row r="1834" spans="5:8">
      <c r="E1834" s="141" t="str">
        <f t="shared" si="28"/>
        <v/>
      </c>
      <c r="F1834" s="141" t="str">
        <f>IF(ISBLANK(A1834),"",IF(ISERROR(VLOOKUP(A1834,'Cadastro-Estoque'!A:J,1,FALSE)),"Produto não cadastrado",VLOOKUP(A1834,'Cadastro-Estoque'!A:J,4,FALSE)))</f>
        <v/>
      </c>
      <c r="G1834" s="141" t="str">
        <f>IF(ISBLANK(A1834),"",IF(ISERROR(VLOOKUP(A1834,'Cadastro-Estoque'!A:J,1,FALSE)),"Produto não cadastrado",VLOOKUP(A1834,'Cadastro-Estoque'!A:J,2,FALSE)))</f>
        <v/>
      </c>
      <c r="H1834" s="141" t="str">
        <f>IF(ISERROR(VLOOKUP(A1834,'Cadastro-Estoque'!A:J,1,FALSE)),"",VLOOKUP(A1834,'Cadastro-Estoque'!A:J,3,FALSE))</f>
        <v/>
      </c>
    </row>
    <row r="1835" spans="5:8">
      <c r="E1835" s="141" t="str">
        <f t="shared" si="28"/>
        <v/>
      </c>
      <c r="F1835" s="141" t="str">
        <f>IF(ISBLANK(A1835),"",IF(ISERROR(VLOOKUP(A1835,'Cadastro-Estoque'!A:J,1,FALSE)),"Produto não cadastrado",VLOOKUP(A1835,'Cadastro-Estoque'!A:J,4,FALSE)))</f>
        <v/>
      </c>
      <c r="G1835" s="141" t="str">
        <f>IF(ISBLANK(A1835),"",IF(ISERROR(VLOOKUP(A1835,'Cadastro-Estoque'!A:J,1,FALSE)),"Produto não cadastrado",VLOOKUP(A1835,'Cadastro-Estoque'!A:J,2,FALSE)))</f>
        <v/>
      </c>
      <c r="H1835" s="141" t="str">
        <f>IF(ISERROR(VLOOKUP(A1835,'Cadastro-Estoque'!A:J,1,FALSE)),"",VLOOKUP(A1835,'Cadastro-Estoque'!A:J,3,FALSE))</f>
        <v/>
      </c>
    </row>
    <row r="1836" spans="5:8">
      <c r="E1836" s="141" t="str">
        <f t="shared" si="28"/>
        <v/>
      </c>
      <c r="F1836" s="141" t="str">
        <f>IF(ISBLANK(A1836),"",IF(ISERROR(VLOOKUP(A1836,'Cadastro-Estoque'!A:J,1,FALSE)),"Produto não cadastrado",VLOOKUP(A1836,'Cadastro-Estoque'!A:J,4,FALSE)))</f>
        <v/>
      </c>
      <c r="G1836" s="141" t="str">
        <f>IF(ISBLANK(A1836),"",IF(ISERROR(VLOOKUP(A1836,'Cadastro-Estoque'!A:J,1,FALSE)),"Produto não cadastrado",VLOOKUP(A1836,'Cadastro-Estoque'!A:J,2,FALSE)))</f>
        <v/>
      </c>
      <c r="H1836" s="141" t="str">
        <f>IF(ISERROR(VLOOKUP(A1836,'Cadastro-Estoque'!A:J,1,FALSE)),"",VLOOKUP(A1836,'Cadastro-Estoque'!A:J,3,FALSE))</f>
        <v/>
      </c>
    </row>
    <row r="1837" spans="5:8">
      <c r="E1837" s="141" t="str">
        <f t="shared" si="28"/>
        <v/>
      </c>
      <c r="F1837" s="141" t="str">
        <f>IF(ISBLANK(A1837),"",IF(ISERROR(VLOOKUP(A1837,'Cadastro-Estoque'!A:J,1,FALSE)),"Produto não cadastrado",VLOOKUP(A1837,'Cadastro-Estoque'!A:J,4,FALSE)))</f>
        <v/>
      </c>
      <c r="G1837" s="141" t="str">
        <f>IF(ISBLANK(A1837),"",IF(ISERROR(VLOOKUP(A1837,'Cadastro-Estoque'!A:J,1,FALSE)),"Produto não cadastrado",VLOOKUP(A1837,'Cadastro-Estoque'!A:J,2,FALSE)))</f>
        <v/>
      </c>
      <c r="H1837" s="141" t="str">
        <f>IF(ISERROR(VLOOKUP(A1837,'Cadastro-Estoque'!A:J,1,FALSE)),"",VLOOKUP(A1837,'Cadastro-Estoque'!A:J,3,FALSE))</f>
        <v/>
      </c>
    </row>
    <row r="1838" spans="5:8">
      <c r="E1838" s="141" t="str">
        <f t="shared" si="28"/>
        <v/>
      </c>
      <c r="F1838" s="141" t="str">
        <f>IF(ISBLANK(A1838),"",IF(ISERROR(VLOOKUP(A1838,'Cadastro-Estoque'!A:J,1,FALSE)),"Produto não cadastrado",VLOOKUP(A1838,'Cadastro-Estoque'!A:J,4,FALSE)))</f>
        <v/>
      </c>
      <c r="G1838" s="141" t="str">
        <f>IF(ISBLANK(A1838),"",IF(ISERROR(VLOOKUP(A1838,'Cadastro-Estoque'!A:J,1,FALSE)),"Produto não cadastrado",VLOOKUP(A1838,'Cadastro-Estoque'!A:J,2,FALSE)))</f>
        <v/>
      </c>
      <c r="H1838" s="141" t="str">
        <f>IF(ISERROR(VLOOKUP(A1838,'Cadastro-Estoque'!A:J,1,FALSE)),"",VLOOKUP(A1838,'Cadastro-Estoque'!A:J,3,FALSE))</f>
        <v/>
      </c>
    </row>
    <row r="1839" spans="5:8">
      <c r="E1839" s="141" t="str">
        <f t="shared" si="28"/>
        <v/>
      </c>
      <c r="F1839" s="141" t="str">
        <f>IF(ISBLANK(A1839),"",IF(ISERROR(VLOOKUP(A1839,'Cadastro-Estoque'!A:J,1,FALSE)),"Produto não cadastrado",VLOOKUP(A1839,'Cadastro-Estoque'!A:J,4,FALSE)))</f>
        <v/>
      </c>
      <c r="G1839" s="141" t="str">
        <f>IF(ISBLANK(A1839),"",IF(ISERROR(VLOOKUP(A1839,'Cadastro-Estoque'!A:J,1,FALSE)),"Produto não cadastrado",VLOOKUP(A1839,'Cadastro-Estoque'!A:J,2,FALSE)))</f>
        <v/>
      </c>
      <c r="H1839" s="141" t="str">
        <f>IF(ISERROR(VLOOKUP(A1839,'Cadastro-Estoque'!A:J,1,FALSE)),"",VLOOKUP(A1839,'Cadastro-Estoque'!A:J,3,FALSE))</f>
        <v/>
      </c>
    </row>
    <row r="1840" spans="5:8">
      <c r="E1840" s="141" t="str">
        <f t="shared" si="28"/>
        <v/>
      </c>
      <c r="F1840" s="141" t="str">
        <f>IF(ISBLANK(A1840),"",IF(ISERROR(VLOOKUP(A1840,'Cadastro-Estoque'!A:J,1,FALSE)),"Produto não cadastrado",VLOOKUP(A1840,'Cadastro-Estoque'!A:J,4,FALSE)))</f>
        <v/>
      </c>
      <c r="G1840" s="141" t="str">
        <f>IF(ISBLANK(A1840),"",IF(ISERROR(VLOOKUP(A1840,'Cadastro-Estoque'!A:J,1,FALSE)),"Produto não cadastrado",VLOOKUP(A1840,'Cadastro-Estoque'!A:J,2,FALSE)))</f>
        <v/>
      </c>
      <c r="H1840" s="141" t="str">
        <f>IF(ISERROR(VLOOKUP(A1840,'Cadastro-Estoque'!A:J,1,FALSE)),"",VLOOKUP(A1840,'Cadastro-Estoque'!A:J,3,FALSE))</f>
        <v/>
      </c>
    </row>
    <row r="1841" spans="5:8">
      <c r="E1841" s="141" t="str">
        <f t="shared" si="28"/>
        <v/>
      </c>
      <c r="F1841" s="141" t="str">
        <f>IF(ISBLANK(A1841),"",IF(ISERROR(VLOOKUP(A1841,'Cadastro-Estoque'!A:J,1,FALSE)),"Produto não cadastrado",VLOOKUP(A1841,'Cadastro-Estoque'!A:J,4,FALSE)))</f>
        <v/>
      </c>
      <c r="G1841" s="141" t="str">
        <f>IF(ISBLANK(A1841),"",IF(ISERROR(VLOOKUP(A1841,'Cadastro-Estoque'!A:J,1,FALSE)),"Produto não cadastrado",VLOOKUP(A1841,'Cadastro-Estoque'!A:J,2,FALSE)))</f>
        <v/>
      </c>
      <c r="H1841" s="141" t="str">
        <f>IF(ISERROR(VLOOKUP(A1841,'Cadastro-Estoque'!A:J,1,FALSE)),"",VLOOKUP(A1841,'Cadastro-Estoque'!A:J,3,FALSE))</f>
        <v/>
      </c>
    </row>
    <row r="1842" spans="5:8">
      <c r="E1842" s="141" t="str">
        <f t="shared" si="28"/>
        <v/>
      </c>
      <c r="F1842" s="141" t="str">
        <f>IF(ISBLANK(A1842),"",IF(ISERROR(VLOOKUP(A1842,'Cadastro-Estoque'!A:J,1,FALSE)),"Produto não cadastrado",VLOOKUP(A1842,'Cadastro-Estoque'!A:J,4,FALSE)))</f>
        <v/>
      </c>
      <c r="G1842" s="141" t="str">
        <f>IF(ISBLANK(A1842),"",IF(ISERROR(VLOOKUP(A1842,'Cadastro-Estoque'!A:J,1,FALSE)),"Produto não cadastrado",VLOOKUP(A1842,'Cadastro-Estoque'!A:J,2,FALSE)))</f>
        <v/>
      </c>
      <c r="H1842" s="141" t="str">
        <f>IF(ISERROR(VLOOKUP(A1842,'Cadastro-Estoque'!A:J,1,FALSE)),"",VLOOKUP(A1842,'Cadastro-Estoque'!A:J,3,FALSE))</f>
        <v/>
      </c>
    </row>
    <row r="1843" spans="5:8">
      <c r="E1843" s="141" t="str">
        <f t="shared" si="28"/>
        <v/>
      </c>
      <c r="F1843" s="141" t="str">
        <f>IF(ISBLANK(A1843),"",IF(ISERROR(VLOOKUP(A1843,'Cadastro-Estoque'!A:J,1,FALSE)),"Produto não cadastrado",VLOOKUP(A1843,'Cadastro-Estoque'!A:J,4,FALSE)))</f>
        <v/>
      </c>
      <c r="G1843" s="141" t="str">
        <f>IF(ISBLANK(A1843),"",IF(ISERROR(VLOOKUP(A1843,'Cadastro-Estoque'!A:J,1,FALSE)),"Produto não cadastrado",VLOOKUP(A1843,'Cadastro-Estoque'!A:J,2,FALSE)))</f>
        <v/>
      </c>
      <c r="H1843" s="141" t="str">
        <f>IF(ISERROR(VLOOKUP(A1843,'Cadastro-Estoque'!A:J,1,FALSE)),"",VLOOKUP(A1843,'Cadastro-Estoque'!A:J,3,FALSE))</f>
        <v/>
      </c>
    </row>
    <row r="1844" spans="5:8">
      <c r="E1844" s="141" t="str">
        <f t="shared" si="28"/>
        <v/>
      </c>
      <c r="F1844" s="141" t="str">
        <f>IF(ISBLANK(A1844),"",IF(ISERROR(VLOOKUP(A1844,'Cadastro-Estoque'!A:J,1,FALSE)),"Produto não cadastrado",VLOOKUP(A1844,'Cadastro-Estoque'!A:J,4,FALSE)))</f>
        <v/>
      </c>
      <c r="G1844" s="141" t="str">
        <f>IF(ISBLANK(A1844),"",IF(ISERROR(VLOOKUP(A1844,'Cadastro-Estoque'!A:J,1,FALSE)),"Produto não cadastrado",VLOOKUP(A1844,'Cadastro-Estoque'!A:J,2,FALSE)))</f>
        <v/>
      </c>
      <c r="H1844" s="141" t="str">
        <f>IF(ISERROR(VLOOKUP(A1844,'Cadastro-Estoque'!A:J,1,FALSE)),"",VLOOKUP(A1844,'Cadastro-Estoque'!A:J,3,FALSE))</f>
        <v/>
      </c>
    </row>
    <row r="1845" spans="5:8">
      <c r="E1845" s="141" t="str">
        <f t="shared" si="28"/>
        <v/>
      </c>
      <c r="F1845" s="141" t="str">
        <f>IF(ISBLANK(A1845),"",IF(ISERROR(VLOOKUP(A1845,'Cadastro-Estoque'!A:J,1,FALSE)),"Produto não cadastrado",VLOOKUP(A1845,'Cadastro-Estoque'!A:J,4,FALSE)))</f>
        <v/>
      </c>
      <c r="G1845" s="141" t="str">
        <f>IF(ISBLANK(A1845),"",IF(ISERROR(VLOOKUP(A1845,'Cadastro-Estoque'!A:J,1,FALSE)),"Produto não cadastrado",VLOOKUP(A1845,'Cadastro-Estoque'!A:J,2,FALSE)))</f>
        <v/>
      </c>
      <c r="H1845" s="141" t="str">
        <f>IF(ISERROR(VLOOKUP(A1845,'Cadastro-Estoque'!A:J,1,FALSE)),"",VLOOKUP(A1845,'Cadastro-Estoque'!A:J,3,FALSE))</f>
        <v/>
      </c>
    </row>
    <row r="1846" spans="5:8">
      <c r="E1846" s="141" t="str">
        <f t="shared" si="28"/>
        <v/>
      </c>
      <c r="F1846" s="141" t="str">
        <f>IF(ISBLANK(A1846),"",IF(ISERROR(VLOOKUP(A1846,'Cadastro-Estoque'!A:J,1,FALSE)),"Produto não cadastrado",VLOOKUP(A1846,'Cadastro-Estoque'!A:J,4,FALSE)))</f>
        <v/>
      </c>
      <c r="G1846" s="141" t="str">
        <f>IF(ISBLANK(A1846),"",IF(ISERROR(VLOOKUP(A1846,'Cadastro-Estoque'!A:J,1,FALSE)),"Produto não cadastrado",VLOOKUP(A1846,'Cadastro-Estoque'!A:J,2,FALSE)))</f>
        <v/>
      </c>
      <c r="H1846" s="141" t="str">
        <f>IF(ISERROR(VLOOKUP(A1846,'Cadastro-Estoque'!A:J,1,FALSE)),"",VLOOKUP(A1846,'Cadastro-Estoque'!A:J,3,FALSE))</f>
        <v/>
      </c>
    </row>
    <row r="1847" spans="5:8">
      <c r="E1847" s="141" t="str">
        <f t="shared" si="28"/>
        <v/>
      </c>
      <c r="F1847" s="141" t="str">
        <f>IF(ISBLANK(A1847),"",IF(ISERROR(VLOOKUP(A1847,'Cadastro-Estoque'!A:J,1,FALSE)),"Produto não cadastrado",VLOOKUP(A1847,'Cadastro-Estoque'!A:J,4,FALSE)))</f>
        <v/>
      </c>
      <c r="G1847" s="141" t="str">
        <f>IF(ISBLANK(A1847),"",IF(ISERROR(VLOOKUP(A1847,'Cadastro-Estoque'!A:J,1,FALSE)),"Produto não cadastrado",VLOOKUP(A1847,'Cadastro-Estoque'!A:J,2,FALSE)))</f>
        <v/>
      </c>
      <c r="H1847" s="141" t="str">
        <f>IF(ISERROR(VLOOKUP(A1847,'Cadastro-Estoque'!A:J,1,FALSE)),"",VLOOKUP(A1847,'Cadastro-Estoque'!A:J,3,FALSE))</f>
        <v/>
      </c>
    </row>
    <row r="1848" spans="5:8">
      <c r="E1848" s="141" t="str">
        <f t="shared" si="28"/>
        <v/>
      </c>
      <c r="F1848" s="141" t="str">
        <f>IF(ISBLANK(A1848),"",IF(ISERROR(VLOOKUP(A1848,'Cadastro-Estoque'!A:J,1,FALSE)),"Produto não cadastrado",VLOOKUP(A1848,'Cadastro-Estoque'!A:J,4,FALSE)))</f>
        <v/>
      </c>
      <c r="G1848" s="141" t="str">
        <f>IF(ISBLANK(A1848),"",IF(ISERROR(VLOOKUP(A1848,'Cadastro-Estoque'!A:J,1,FALSE)),"Produto não cadastrado",VLOOKUP(A1848,'Cadastro-Estoque'!A:J,2,FALSE)))</f>
        <v/>
      </c>
      <c r="H1848" s="141" t="str">
        <f>IF(ISERROR(VLOOKUP(A1848,'Cadastro-Estoque'!A:J,1,FALSE)),"",VLOOKUP(A1848,'Cadastro-Estoque'!A:J,3,FALSE))</f>
        <v/>
      </c>
    </row>
    <row r="1849" spans="5:8">
      <c r="E1849" s="141" t="str">
        <f t="shared" si="28"/>
        <v/>
      </c>
      <c r="F1849" s="141" t="str">
        <f>IF(ISBLANK(A1849),"",IF(ISERROR(VLOOKUP(A1849,'Cadastro-Estoque'!A:J,1,FALSE)),"Produto não cadastrado",VLOOKUP(A1849,'Cadastro-Estoque'!A:J,4,FALSE)))</f>
        <v/>
      </c>
      <c r="G1849" s="141" t="str">
        <f>IF(ISBLANK(A1849),"",IF(ISERROR(VLOOKUP(A1849,'Cadastro-Estoque'!A:J,1,FALSE)),"Produto não cadastrado",VLOOKUP(A1849,'Cadastro-Estoque'!A:J,2,FALSE)))</f>
        <v/>
      </c>
      <c r="H1849" s="141" t="str">
        <f>IF(ISERROR(VLOOKUP(A1849,'Cadastro-Estoque'!A:J,1,FALSE)),"",VLOOKUP(A1849,'Cadastro-Estoque'!A:J,3,FALSE))</f>
        <v/>
      </c>
    </row>
    <row r="1850" spans="5:8">
      <c r="E1850" s="141" t="str">
        <f t="shared" si="28"/>
        <v/>
      </c>
      <c r="F1850" s="141" t="str">
        <f>IF(ISBLANK(A1850),"",IF(ISERROR(VLOOKUP(A1850,'Cadastro-Estoque'!A:J,1,FALSE)),"Produto não cadastrado",VLOOKUP(A1850,'Cadastro-Estoque'!A:J,4,FALSE)))</f>
        <v/>
      </c>
      <c r="G1850" s="141" t="str">
        <f>IF(ISBLANK(A1850),"",IF(ISERROR(VLOOKUP(A1850,'Cadastro-Estoque'!A:J,1,FALSE)),"Produto não cadastrado",VLOOKUP(A1850,'Cadastro-Estoque'!A:J,2,FALSE)))</f>
        <v/>
      </c>
      <c r="H1850" s="141" t="str">
        <f>IF(ISERROR(VLOOKUP(A1850,'Cadastro-Estoque'!A:J,1,FALSE)),"",VLOOKUP(A1850,'Cadastro-Estoque'!A:J,3,FALSE))</f>
        <v/>
      </c>
    </row>
    <row r="1851" spans="5:8">
      <c r="E1851" s="141" t="str">
        <f t="shared" si="28"/>
        <v/>
      </c>
      <c r="F1851" s="141" t="str">
        <f>IF(ISBLANK(A1851),"",IF(ISERROR(VLOOKUP(A1851,'Cadastro-Estoque'!A:J,1,FALSE)),"Produto não cadastrado",VLOOKUP(A1851,'Cadastro-Estoque'!A:J,4,FALSE)))</f>
        <v/>
      </c>
      <c r="G1851" s="141" t="str">
        <f>IF(ISBLANK(A1851),"",IF(ISERROR(VLOOKUP(A1851,'Cadastro-Estoque'!A:J,1,FALSE)),"Produto não cadastrado",VLOOKUP(A1851,'Cadastro-Estoque'!A:J,2,FALSE)))</f>
        <v/>
      </c>
      <c r="H1851" s="141" t="str">
        <f>IF(ISERROR(VLOOKUP(A1851,'Cadastro-Estoque'!A:J,1,FALSE)),"",VLOOKUP(A1851,'Cadastro-Estoque'!A:J,3,FALSE))</f>
        <v/>
      </c>
    </row>
    <row r="1852" spans="5:8">
      <c r="E1852" s="141" t="str">
        <f t="shared" si="28"/>
        <v/>
      </c>
      <c r="F1852" s="141" t="str">
        <f>IF(ISBLANK(A1852),"",IF(ISERROR(VLOOKUP(A1852,'Cadastro-Estoque'!A:J,1,FALSE)),"Produto não cadastrado",VLOOKUP(A1852,'Cadastro-Estoque'!A:J,4,FALSE)))</f>
        <v/>
      </c>
      <c r="G1852" s="141" t="str">
        <f>IF(ISBLANK(A1852),"",IF(ISERROR(VLOOKUP(A1852,'Cadastro-Estoque'!A:J,1,FALSE)),"Produto não cadastrado",VLOOKUP(A1852,'Cadastro-Estoque'!A:J,2,FALSE)))</f>
        <v/>
      </c>
      <c r="H1852" s="141" t="str">
        <f>IF(ISERROR(VLOOKUP(A1852,'Cadastro-Estoque'!A:J,1,FALSE)),"",VLOOKUP(A1852,'Cadastro-Estoque'!A:J,3,FALSE))</f>
        <v/>
      </c>
    </row>
    <row r="1853" spans="5:8">
      <c r="E1853" s="141" t="str">
        <f t="shared" si="28"/>
        <v/>
      </c>
      <c r="F1853" s="141" t="str">
        <f>IF(ISBLANK(A1853),"",IF(ISERROR(VLOOKUP(A1853,'Cadastro-Estoque'!A:J,1,FALSE)),"Produto não cadastrado",VLOOKUP(A1853,'Cadastro-Estoque'!A:J,4,FALSE)))</f>
        <v/>
      </c>
      <c r="G1853" s="141" t="str">
        <f>IF(ISBLANK(A1853),"",IF(ISERROR(VLOOKUP(A1853,'Cadastro-Estoque'!A:J,1,FALSE)),"Produto não cadastrado",VLOOKUP(A1853,'Cadastro-Estoque'!A:J,2,FALSE)))</f>
        <v/>
      </c>
      <c r="H1853" s="141" t="str">
        <f>IF(ISERROR(VLOOKUP(A1853,'Cadastro-Estoque'!A:J,1,FALSE)),"",VLOOKUP(A1853,'Cadastro-Estoque'!A:J,3,FALSE))</f>
        <v/>
      </c>
    </row>
    <row r="1854" spans="5:8">
      <c r="E1854" s="141" t="str">
        <f t="shared" si="28"/>
        <v/>
      </c>
      <c r="F1854" s="141" t="str">
        <f>IF(ISBLANK(A1854),"",IF(ISERROR(VLOOKUP(A1854,'Cadastro-Estoque'!A:J,1,FALSE)),"Produto não cadastrado",VLOOKUP(A1854,'Cadastro-Estoque'!A:J,4,FALSE)))</f>
        <v/>
      </c>
      <c r="G1854" s="141" t="str">
        <f>IF(ISBLANK(A1854),"",IF(ISERROR(VLOOKUP(A1854,'Cadastro-Estoque'!A:J,1,FALSE)),"Produto não cadastrado",VLOOKUP(A1854,'Cadastro-Estoque'!A:J,2,FALSE)))</f>
        <v/>
      </c>
      <c r="H1854" s="141" t="str">
        <f>IF(ISERROR(VLOOKUP(A1854,'Cadastro-Estoque'!A:J,1,FALSE)),"",VLOOKUP(A1854,'Cadastro-Estoque'!A:J,3,FALSE))</f>
        <v/>
      </c>
    </row>
    <row r="1855" spans="5:8">
      <c r="E1855" s="141" t="str">
        <f t="shared" si="28"/>
        <v/>
      </c>
      <c r="F1855" s="141" t="str">
        <f>IF(ISBLANK(A1855),"",IF(ISERROR(VLOOKUP(A1855,'Cadastro-Estoque'!A:J,1,FALSE)),"Produto não cadastrado",VLOOKUP(A1855,'Cadastro-Estoque'!A:J,4,FALSE)))</f>
        <v/>
      </c>
      <c r="G1855" s="141" t="str">
        <f>IF(ISBLANK(A1855),"",IF(ISERROR(VLOOKUP(A1855,'Cadastro-Estoque'!A:J,1,FALSE)),"Produto não cadastrado",VLOOKUP(A1855,'Cadastro-Estoque'!A:J,2,FALSE)))</f>
        <v/>
      </c>
      <c r="H1855" s="141" t="str">
        <f>IF(ISERROR(VLOOKUP(A1855,'Cadastro-Estoque'!A:J,1,FALSE)),"",VLOOKUP(A1855,'Cadastro-Estoque'!A:J,3,FALSE))</f>
        <v/>
      </c>
    </row>
    <row r="1856" spans="5:8">
      <c r="E1856" s="141" t="str">
        <f t="shared" si="28"/>
        <v/>
      </c>
      <c r="F1856" s="141" t="str">
        <f>IF(ISBLANK(A1856),"",IF(ISERROR(VLOOKUP(A1856,'Cadastro-Estoque'!A:J,1,FALSE)),"Produto não cadastrado",VLOOKUP(A1856,'Cadastro-Estoque'!A:J,4,FALSE)))</f>
        <v/>
      </c>
      <c r="G1856" s="141" t="str">
        <f>IF(ISBLANK(A1856),"",IF(ISERROR(VLOOKUP(A1856,'Cadastro-Estoque'!A:J,1,FALSE)),"Produto não cadastrado",VLOOKUP(A1856,'Cadastro-Estoque'!A:J,2,FALSE)))</f>
        <v/>
      </c>
      <c r="H1856" s="141" t="str">
        <f>IF(ISERROR(VLOOKUP(A1856,'Cadastro-Estoque'!A:J,1,FALSE)),"",VLOOKUP(A1856,'Cadastro-Estoque'!A:J,3,FALSE))</f>
        <v/>
      </c>
    </row>
    <row r="1857" spans="5:8">
      <c r="E1857" s="141" t="str">
        <f t="shared" si="28"/>
        <v/>
      </c>
      <c r="F1857" s="141" t="str">
        <f>IF(ISBLANK(A1857),"",IF(ISERROR(VLOOKUP(A1857,'Cadastro-Estoque'!A:J,1,FALSE)),"Produto não cadastrado",VLOOKUP(A1857,'Cadastro-Estoque'!A:J,4,FALSE)))</f>
        <v/>
      </c>
      <c r="G1857" s="141" t="str">
        <f>IF(ISBLANK(A1857),"",IF(ISERROR(VLOOKUP(A1857,'Cadastro-Estoque'!A:J,1,FALSE)),"Produto não cadastrado",VLOOKUP(A1857,'Cadastro-Estoque'!A:J,2,FALSE)))</f>
        <v/>
      </c>
      <c r="H1857" s="141" t="str">
        <f>IF(ISERROR(VLOOKUP(A1857,'Cadastro-Estoque'!A:J,1,FALSE)),"",VLOOKUP(A1857,'Cadastro-Estoque'!A:J,3,FALSE))</f>
        <v/>
      </c>
    </row>
    <row r="1858" spans="5:8">
      <c r="E1858" s="141" t="str">
        <f t="shared" si="28"/>
        <v/>
      </c>
      <c r="F1858" s="141" t="str">
        <f>IF(ISBLANK(A1858),"",IF(ISERROR(VLOOKUP(A1858,'Cadastro-Estoque'!A:J,1,FALSE)),"Produto não cadastrado",VLOOKUP(A1858,'Cadastro-Estoque'!A:J,4,FALSE)))</f>
        <v/>
      </c>
      <c r="G1858" s="141" t="str">
        <f>IF(ISBLANK(A1858),"",IF(ISERROR(VLOOKUP(A1858,'Cadastro-Estoque'!A:J,1,FALSE)),"Produto não cadastrado",VLOOKUP(A1858,'Cadastro-Estoque'!A:J,2,FALSE)))</f>
        <v/>
      </c>
      <c r="H1858" s="141" t="str">
        <f>IF(ISERROR(VLOOKUP(A1858,'Cadastro-Estoque'!A:J,1,FALSE)),"",VLOOKUP(A1858,'Cadastro-Estoque'!A:J,3,FALSE))</f>
        <v/>
      </c>
    </row>
    <row r="1859" spans="5:8">
      <c r="E1859" s="141" t="str">
        <f t="shared" si="28"/>
        <v/>
      </c>
      <c r="F1859" s="141" t="str">
        <f>IF(ISBLANK(A1859),"",IF(ISERROR(VLOOKUP(A1859,'Cadastro-Estoque'!A:J,1,FALSE)),"Produto não cadastrado",VLOOKUP(A1859,'Cadastro-Estoque'!A:J,4,FALSE)))</f>
        <v/>
      </c>
      <c r="G1859" s="141" t="str">
        <f>IF(ISBLANK(A1859),"",IF(ISERROR(VLOOKUP(A1859,'Cadastro-Estoque'!A:J,1,FALSE)),"Produto não cadastrado",VLOOKUP(A1859,'Cadastro-Estoque'!A:J,2,FALSE)))</f>
        <v/>
      </c>
      <c r="H1859" s="141" t="str">
        <f>IF(ISERROR(VLOOKUP(A1859,'Cadastro-Estoque'!A:J,1,FALSE)),"",VLOOKUP(A1859,'Cadastro-Estoque'!A:J,3,FALSE))</f>
        <v/>
      </c>
    </row>
    <row r="1860" spans="5:8">
      <c r="E1860" s="141" t="str">
        <f t="shared" ref="E1860:E1923" si="29">IF(ISBLANK(A1860),"",C1860*D1860)</f>
        <v/>
      </c>
      <c r="F1860" s="141" t="str">
        <f>IF(ISBLANK(A1860),"",IF(ISERROR(VLOOKUP(A1860,'Cadastro-Estoque'!A:J,1,FALSE)),"Produto não cadastrado",VLOOKUP(A1860,'Cadastro-Estoque'!A:J,4,FALSE)))</f>
        <v/>
      </c>
      <c r="G1860" s="141" t="str">
        <f>IF(ISBLANK(A1860),"",IF(ISERROR(VLOOKUP(A1860,'Cadastro-Estoque'!A:J,1,FALSE)),"Produto não cadastrado",VLOOKUP(A1860,'Cadastro-Estoque'!A:J,2,FALSE)))</f>
        <v/>
      </c>
      <c r="H1860" s="141" t="str">
        <f>IF(ISERROR(VLOOKUP(A1860,'Cadastro-Estoque'!A:J,1,FALSE)),"",VLOOKUP(A1860,'Cadastro-Estoque'!A:J,3,FALSE))</f>
        <v/>
      </c>
    </row>
    <row r="1861" spans="5:8">
      <c r="E1861" s="141" t="str">
        <f t="shared" si="29"/>
        <v/>
      </c>
      <c r="F1861" s="141" t="str">
        <f>IF(ISBLANK(A1861),"",IF(ISERROR(VLOOKUP(A1861,'Cadastro-Estoque'!A:J,1,FALSE)),"Produto não cadastrado",VLOOKUP(A1861,'Cadastro-Estoque'!A:J,4,FALSE)))</f>
        <v/>
      </c>
      <c r="G1861" s="141" t="str">
        <f>IF(ISBLANK(A1861),"",IF(ISERROR(VLOOKUP(A1861,'Cadastro-Estoque'!A:J,1,FALSE)),"Produto não cadastrado",VLOOKUP(A1861,'Cadastro-Estoque'!A:J,2,FALSE)))</f>
        <v/>
      </c>
      <c r="H1861" s="141" t="str">
        <f>IF(ISERROR(VLOOKUP(A1861,'Cadastro-Estoque'!A:J,1,FALSE)),"",VLOOKUP(A1861,'Cadastro-Estoque'!A:J,3,FALSE))</f>
        <v/>
      </c>
    </row>
    <row r="1862" spans="5:8">
      <c r="E1862" s="141" t="str">
        <f t="shared" si="29"/>
        <v/>
      </c>
      <c r="F1862" s="141" t="str">
        <f>IF(ISBLANK(A1862),"",IF(ISERROR(VLOOKUP(A1862,'Cadastro-Estoque'!A:J,1,FALSE)),"Produto não cadastrado",VLOOKUP(A1862,'Cadastro-Estoque'!A:J,4,FALSE)))</f>
        <v/>
      </c>
      <c r="G1862" s="141" t="str">
        <f>IF(ISBLANK(A1862),"",IF(ISERROR(VLOOKUP(A1862,'Cadastro-Estoque'!A:J,1,FALSE)),"Produto não cadastrado",VLOOKUP(A1862,'Cadastro-Estoque'!A:J,2,FALSE)))</f>
        <v/>
      </c>
      <c r="H1862" s="141" t="str">
        <f>IF(ISERROR(VLOOKUP(A1862,'Cadastro-Estoque'!A:J,1,FALSE)),"",VLOOKUP(A1862,'Cadastro-Estoque'!A:J,3,FALSE))</f>
        <v/>
      </c>
    </row>
    <row r="1863" spans="5:8">
      <c r="E1863" s="141" t="str">
        <f t="shared" si="29"/>
        <v/>
      </c>
      <c r="F1863" s="141" t="str">
        <f>IF(ISBLANK(A1863),"",IF(ISERROR(VLOOKUP(A1863,'Cadastro-Estoque'!A:J,1,FALSE)),"Produto não cadastrado",VLOOKUP(A1863,'Cadastro-Estoque'!A:J,4,FALSE)))</f>
        <v/>
      </c>
      <c r="G1863" s="141" t="str">
        <f>IF(ISBLANK(A1863),"",IF(ISERROR(VLOOKUP(A1863,'Cadastro-Estoque'!A:J,1,FALSE)),"Produto não cadastrado",VLOOKUP(A1863,'Cadastro-Estoque'!A:J,2,FALSE)))</f>
        <v/>
      </c>
      <c r="H1863" s="141" t="str">
        <f>IF(ISERROR(VLOOKUP(A1863,'Cadastro-Estoque'!A:J,1,FALSE)),"",VLOOKUP(A1863,'Cadastro-Estoque'!A:J,3,FALSE))</f>
        <v/>
      </c>
    </row>
    <row r="1864" spans="5:8">
      <c r="E1864" s="141" t="str">
        <f t="shared" si="29"/>
        <v/>
      </c>
      <c r="F1864" s="141" t="str">
        <f>IF(ISBLANK(A1864),"",IF(ISERROR(VLOOKUP(A1864,'Cadastro-Estoque'!A:J,1,FALSE)),"Produto não cadastrado",VLOOKUP(A1864,'Cadastro-Estoque'!A:J,4,FALSE)))</f>
        <v/>
      </c>
      <c r="G1864" s="141" t="str">
        <f>IF(ISBLANK(A1864),"",IF(ISERROR(VLOOKUP(A1864,'Cadastro-Estoque'!A:J,1,FALSE)),"Produto não cadastrado",VLOOKUP(A1864,'Cadastro-Estoque'!A:J,2,FALSE)))</f>
        <v/>
      </c>
      <c r="H1864" s="141" t="str">
        <f>IF(ISERROR(VLOOKUP(A1864,'Cadastro-Estoque'!A:J,1,FALSE)),"",VLOOKUP(A1864,'Cadastro-Estoque'!A:J,3,FALSE))</f>
        <v/>
      </c>
    </row>
    <row r="1865" spans="5:8">
      <c r="E1865" s="141" t="str">
        <f t="shared" si="29"/>
        <v/>
      </c>
      <c r="F1865" s="141" t="str">
        <f>IF(ISBLANK(A1865),"",IF(ISERROR(VLOOKUP(A1865,'Cadastro-Estoque'!A:J,1,FALSE)),"Produto não cadastrado",VLOOKUP(A1865,'Cadastro-Estoque'!A:J,4,FALSE)))</f>
        <v/>
      </c>
      <c r="G1865" s="141" t="str">
        <f>IF(ISBLANK(A1865),"",IF(ISERROR(VLOOKUP(A1865,'Cadastro-Estoque'!A:J,1,FALSE)),"Produto não cadastrado",VLOOKUP(A1865,'Cadastro-Estoque'!A:J,2,FALSE)))</f>
        <v/>
      </c>
      <c r="H1865" s="141" t="str">
        <f>IF(ISERROR(VLOOKUP(A1865,'Cadastro-Estoque'!A:J,1,FALSE)),"",VLOOKUP(A1865,'Cadastro-Estoque'!A:J,3,FALSE))</f>
        <v/>
      </c>
    </row>
    <row r="1866" spans="5:8">
      <c r="E1866" s="141" t="str">
        <f t="shared" si="29"/>
        <v/>
      </c>
      <c r="F1866" s="141" t="str">
        <f>IF(ISBLANK(A1866),"",IF(ISERROR(VLOOKUP(A1866,'Cadastro-Estoque'!A:J,1,FALSE)),"Produto não cadastrado",VLOOKUP(A1866,'Cadastro-Estoque'!A:J,4,FALSE)))</f>
        <v/>
      </c>
      <c r="G1866" s="141" t="str">
        <f>IF(ISBLANK(A1866),"",IF(ISERROR(VLOOKUP(A1866,'Cadastro-Estoque'!A:J,1,FALSE)),"Produto não cadastrado",VLOOKUP(A1866,'Cadastro-Estoque'!A:J,2,FALSE)))</f>
        <v/>
      </c>
      <c r="H1866" s="141" t="str">
        <f>IF(ISERROR(VLOOKUP(A1866,'Cadastro-Estoque'!A:J,1,FALSE)),"",VLOOKUP(A1866,'Cadastro-Estoque'!A:J,3,FALSE))</f>
        <v/>
      </c>
    </row>
    <row r="1867" spans="5:8">
      <c r="E1867" s="141" t="str">
        <f t="shared" si="29"/>
        <v/>
      </c>
      <c r="F1867" s="141" t="str">
        <f>IF(ISBLANK(A1867),"",IF(ISERROR(VLOOKUP(A1867,'Cadastro-Estoque'!A:J,1,FALSE)),"Produto não cadastrado",VLOOKUP(A1867,'Cadastro-Estoque'!A:J,4,FALSE)))</f>
        <v/>
      </c>
      <c r="G1867" s="141" t="str">
        <f>IF(ISBLANK(A1867),"",IF(ISERROR(VLOOKUP(A1867,'Cadastro-Estoque'!A:J,1,FALSE)),"Produto não cadastrado",VLOOKUP(A1867,'Cadastro-Estoque'!A:J,2,FALSE)))</f>
        <v/>
      </c>
      <c r="H1867" s="141" t="str">
        <f>IF(ISERROR(VLOOKUP(A1867,'Cadastro-Estoque'!A:J,1,FALSE)),"",VLOOKUP(A1867,'Cadastro-Estoque'!A:J,3,FALSE))</f>
        <v/>
      </c>
    </row>
    <row r="1868" spans="5:8">
      <c r="E1868" s="141" t="str">
        <f t="shared" si="29"/>
        <v/>
      </c>
      <c r="F1868" s="141" t="str">
        <f>IF(ISBLANK(A1868),"",IF(ISERROR(VLOOKUP(A1868,'Cadastro-Estoque'!A:J,1,FALSE)),"Produto não cadastrado",VLOOKUP(A1868,'Cadastro-Estoque'!A:J,4,FALSE)))</f>
        <v/>
      </c>
      <c r="G1868" s="141" t="str">
        <f>IF(ISBLANK(A1868),"",IF(ISERROR(VLOOKUP(A1868,'Cadastro-Estoque'!A:J,1,FALSE)),"Produto não cadastrado",VLOOKUP(A1868,'Cadastro-Estoque'!A:J,2,FALSE)))</f>
        <v/>
      </c>
      <c r="H1868" s="141" t="str">
        <f>IF(ISERROR(VLOOKUP(A1868,'Cadastro-Estoque'!A:J,1,FALSE)),"",VLOOKUP(A1868,'Cadastro-Estoque'!A:J,3,FALSE))</f>
        <v/>
      </c>
    </row>
    <row r="1869" spans="5:8">
      <c r="E1869" s="141" t="str">
        <f t="shared" si="29"/>
        <v/>
      </c>
      <c r="F1869" s="141" t="str">
        <f>IF(ISBLANK(A1869),"",IF(ISERROR(VLOOKUP(A1869,'Cadastro-Estoque'!A:J,1,FALSE)),"Produto não cadastrado",VLOOKUP(A1869,'Cadastro-Estoque'!A:J,4,FALSE)))</f>
        <v/>
      </c>
      <c r="G1869" s="141" t="str">
        <f>IF(ISBLANK(A1869),"",IF(ISERROR(VLOOKUP(A1869,'Cadastro-Estoque'!A:J,1,FALSE)),"Produto não cadastrado",VLOOKUP(A1869,'Cadastro-Estoque'!A:J,2,FALSE)))</f>
        <v/>
      </c>
      <c r="H1869" s="141" t="str">
        <f>IF(ISERROR(VLOOKUP(A1869,'Cadastro-Estoque'!A:J,1,FALSE)),"",VLOOKUP(A1869,'Cadastro-Estoque'!A:J,3,FALSE))</f>
        <v/>
      </c>
    </row>
    <row r="1870" spans="5:8">
      <c r="E1870" s="141" t="str">
        <f t="shared" si="29"/>
        <v/>
      </c>
      <c r="F1870" s="141" t="str">
        <f>IF(ISBLANK(A1870),"",IF(ISERROR(VLOOKUP(A1870,'Cadastro-Estoque'!A:J,1,FALSE)),"Produto não cadastrado",VLOOKUP(A1870,'Cadastro-Estoque'!A:J,4,FALSE)))</f>
        <v/>
      </c>
      <c r="G1870" s="141" t="str">
        <f>IF(ISBLANK(A1870),"",IF(ISERROR(VLOOKUP(A1870,'Cadastro-Estoque'!A:J,1,FALSE)),"Produto não cadastrado",VLOOKUP(A1870,'Cadastro-Estoque'!A:J,2,FALSE)))</f>
        <v/>
      </c>
      <c r="H1870" s="141" t="str">
        <f>IF(ISERROR(VLOOKUP(A1870,'Cadastro-Estoque'!A:J,1,FALSE)),"",VLOOKUP(A1870,'Cadastro-Estoque'!A:J,3,FALSE))</f>
        <v/>
      </c>
    </row>
    <row r="1871" spans="5:8">
      <c r="E1871" s="141" t="str">
        <f t="shared" si="29"/>
        <v/>
      </c>
      <c r="F1871" s="141" t="str">
        <f>IF(ISBLANK(A1871),"",IF(ISERROR(VLOOKUP(A1871,'Cadastro-Estoque'!A:J,1,FALSE)),"Produto não cadastrado",VLOOKUP(A1871,'Cadastro-Estoque'!A:J,4,FALSE)))</f>
        <v/>
      </c>
      <c r="G1871" s="141" t="str">
        <f>IF(ISBLANK(A1871),"",IF(ISERROR(VLOOKUP(A1871,'Cadastro-Estoque'!A:J,1,FALSE)),"Produto não cadastrado",VLOOKUP(A1871,'Cadastro-Estoque'!A:J,2,FALSE)))</f>
        <v/>
      </c>
      <c r="H1871" s="141" t="str">
        <f>IF(ISERROR(VLOOKUP(A1871,'Cadastro-Estoque'!A:J,1,FALSE)),"",VLOOKUP(A1871,'Cadastro-Estoque'!A:J,3,FALSE))</f>
        <v/>
      </c>
    </row>
    <row r="1872" spans="5:8">
      <c r="E1872" s="141" t="str">
        <f t="shared" si="29"/>
        <v/>
      </c>
      <c r="F1872" s="141" t="str">
        <f>IF(ISBLANK(A1872),"",IF(ISERROR(VLOOKUP(A1872,'Cadastro-Estoque'!A:J,1,FALSE)),"Produto não cadastrado",VLOOKUP(A1872,'Cadastro-Estoque'!A:J,4,FALSE)))</f>
        <v/>
      </c>
      <c r="G1872" s="141" t="str">
        <f>IF(ISBLANK(A1872),"",IF(ISERROR(VLOOKUP(A1872,'Cadastro-Estoque'!A:J,1,FALSE)),"Produto não cadastrado",VLOOKUP(A1872,'Cadastro-Estoque'!A:J,2,FALSE)))</f>
        <v/>
      </c>
      <c r="H1872" s="141" t="str">
        <f>IF(ISERROR(VLOOKUP(A1872,'Cadastro-Estoque'!A:J,1,FALSE)),"",VLOOKUP(A1872,'Cadastro-Estoque'!A:J,3,FALSE))</f>
        <v/>
      </c>
    </row>
    <row r="1873" spans="5:8">
      <c r="E1873" s="141" t="str">
        <f t="shared" si="29"/>
        <v/>
      </c>
      <c r="F1873" s="141" t="str">
        <f>IF(ISBLANK(A1873),"",IF(ISERROR(VLOOKUP(A1873,'Cadastro-Estoque'!A:J,1,FALSE)),"Produto não cadastrado",VLOOKUP(A1873,'Cadastro-Estoque'!A:J,4,FALSE)))</f>
        <v/>
      </c>
      <c r="G1873" s="141" t="str">
        <f>IF(ISBLANK(A1873),"",IF(ISERROR(VLOOKUP(A1873,'Cadastro-Estoque'!A:J,1,FALSE)),"Produto não cadastrado",VLOOKUP(A1873,'Cadastro-Estoque'!A:J,2,FALSE)))</f>
        <v/>
      </c>
      <c r="H1873" s="141" t="str">
        <f>IF(ISERROR(VLOOKUP(A1873,'Cadastro-Estoque'!A:J,1,FALSE)),"",VLOOKUP(A1873,'Cadastro-Estoque'!A:J,3,FALSE))</f>
        <v/>
      </c>
    </row>
    <row r="1874" spans="5:8">
      <c r="E1874" s="141" t="str">
        <f t="shared" si="29"/>
        <v/>
      </c>
      <c r="F1874" s="141" t="str">
        <f>IF(ISBLANK(A1874),"",IF(ISERROR(VLOOKUP(A1874,'Cadastro-Estoque'!A:J,1,FALSE)),"Produto não cadastrado",VLOOKUP(A1874,'Cadastro-Estoque'!A:J,4,FALSE)))</f>
        <v/>
      </c>
      <c r="G1874" s="141" t="str">
        <f>IF(ISBLANK(A1874),"",IF(ISERROR(VLOOKUP(A1874,'Cadastro-Estoque'!A:J,1,FALSE)),"Produto não cadastrado",VLOOKUP(A1874,'Cadastro-Estoque'!A:J,2,FALSE)))</f>
        <v/>
      </c>
      <c r="H1874" s="141" t="str">
        <f>IF(ISERROR(VLOOKUP(A1874,'Cadastro-Estoque'!A:J,1,FALSE)),"",VLOOKUP(A1874,'Cadastro-Estoque'!A:J,3,FALSE))</f>
        <v/>
      </c>
    </row>
    <row r="1875" spans="5:8">
      <c r="E1875" s="141" t="str">
        <f t="shared" si="29"/>
        <v/>
      </c>
      <c r="F1875" s="141" t="str">
        <f>IF(ISBLANK(A1875),"",IF(ISERROR(VLOOKUP(A1875,'Cadastro-Estoque'!A:J,1,FALSE)),"Produto não cadastrado",VLOOKUP(A1875,'Cadastro-Estoque'!A:J,4,FALSE)))</f>
        <v/>
      </c>
      <c r="G1875" s="141" t="str">
        <f>IF(ISBLANK(A1875),"",IF(ISERROR(VLOOKUP(A1875,'Cadastro-Estoque'!A:J,1,FALSE)),"Produto não cadastrado",VLOOKUP(A1875,'Cadastro-Estoque'!A:J,2,FALSE)))</f>
        <v/>
      </c>
      <c r="H1875" s="141" t="str">
        <f>IF(ISERROR(VLOOKUP(A1875,'Cadastro-Estoque'!A:J,1,FALSE)),"",VLOOKUP(A1875,'Cadastro-Estoque'!A:J,3,FALSE))</f>
        <v/>
      </c>
    </row>
    <row r="1876" spans="5:8">
      <c r="E1876" s="141" t="str">
        <f t="shared" si="29"/>
        <v/>
      </c>
      <c r="F1876" s="141" t="str">
        <f>IF(ISBLANK(A1876),"",IF(ISERROR(VLOOKUP(A1876,'Cadastro-Estoque'!A:J,1,FALSE)),"Produto não cadastrado",VLOOKUP(A1876,'Cadastro-Estoque'!A:J,4,FALSE)))</f>
        <v/>
      </c>
      <c r="G1876" s="141" t="str">
        <f>IF(ISBLANK(A1876),"",IF(ISERROR(VLOOKUP(A1876,'Cadastro-Estoque'!A:J,1,FALSE)),"Produto não cadastrado",VLOOKUP(A1876,'Cadastro-Estoque'!A:J,2,FALSE)))</f>
        <v/>
      </c>
      <c r="H1876" s="141" t="str">
        <f>IF(ISERROR(VLOOKUP(A1876,'Cadastro-Estoque'!A:J,1,FALSE)),"",VLOOKUP(A1876,'Cadastro-Estoque'!A:J,3,FALSE))</f>
        <v/>
      </c>
    </row>
    <row r="1877" spans="5:8">
      <c r="E1877" s="141" t="str">
        <f t="shared" si="29"/>
        <v/>
      </c>
      <c r="F1877" s="141" t="str">
        <f>IF(ISBLANK(A1877),"",IF(ISERROR(VLOOKUP(A1877,'Cadastro-Estoque'!A:J,1,FALSE)),"Produto não cadastrado",VLOOKUP(A1877,'Cadastro-Estoque'!A:J,4,FALSE)))</f>
        <v/>
      </c>
      <c r="G1877" s="141" t="str">
        <f>IF(ISBLANK(A1877),"",IF(ISERROR(VLOOKUP(A1877,'Cadastro-Estoque'!A:J,1,FALSE)),"Produto não cadastrado",VLOOKUP(A1877,'Cadastro-Estoque'!A:J,2,FALSE)))</f>
        <v/>
      </c>
      <c r="H1877" s="141" t="str">
        <f>IF(ISERROR(VLOOKUP(A1877,'Cadastro-Estoque'!A:J,1,FALSE)),"",VLOOKUP(A1877,'Cadastro-Estoque'!A:J,3,FALSE))</f>
        <v/>
      </c>
    </row>
    <row r="1878" spans="5:8">
      <c r="E1878" s="141" t="str">
        <f t="shared" si="29"/>
        <v/>
      </c>
      <c r="F1878" s="141" t="str">
        <f>IF(ISBLANK(A1878),"",IF(ISERROR(VLOOKUP(A1878,'Cadastro-Estoque'!A:J,1,FALSE)),"Produto não cadastrado",VLOOKUP(A1878,'Cadastro-Estoque'!A:J,4,FALSE)))</f>
        <v/>
      </c>
      <c r="G1878" s="141" t="str">
        <f>IF(ISBLANK(A1878),"",IF(ISERROR(VLOOKUP(A1878,'Cadastro-Estoque'!A:J,1,FALSE)),"Produto não cadastrado",VLOOKUP(A1878,'Cadastro-Estoque'!A:J,2,FALSE)))</f>
        <v/>
      </c>
      <c r="H1878" s="141" t="str">
        <f>IF(ISERROR(VLOOKUP(A1878,'Cadastro-Estoque'!A:J,1,FALSE)),"",VLOOKUP(A1878,'Cadastro-Estoque'!A:J,3,FALSE))</f>
        <v/>
      </c>
    </row>
    <row r="1879" spans="5:8">
      <c r="E1879" s="141" t="str">
        <f t="shared" si="29"/>
        <v/>
      </c>
      <c r="F1879" s="141" t="str">
        <f>IF(ISBLANK(A1879),"",IF(ISERROR(VLOOKUP(A1879,'Cadastro-Estoque'!A:J,1,FALSE)),"Produto não cadastrado",VLOOKUP(A1879,'Cadastro-Estoque'!A:J,4,FALSE)))</f>
        <v/>
      </c>
      <c r="G1879" s="141" t="str">
        <f>IF(ISBLANK(A1879),"",IF(ISERROR(VLOOKUP(A1879,'Cadastro-Estoque'!A:J,1,FALSE)),"Produto não cadastrado",VLOOKUP(A1879,'Cadastro-Estoque'!A:J,2,FALSE)))</f>
        <v/>
      </c>
      <c r="H1879" s="141" t="str">
        <f>IF(ISERROR(VLOOKUP(A1879,'Cadastro-Estoque'!A:J,1,FALSE)),"",VLOOKUP(A1879,'Cadastro-Estoque'!A:J,3,FALSE))</f>
        <v/>
      </c>
    </row>
    <row r="1880" spans="5:8">
      <c r="E1880" s="141" t="str">
        <f t="shared" si="29"/>
        <v/>
      </c>
      <c r="F1880" s="141" t="str">
        <f>IF(ISBLANK(A1880),"",IF(ISERROR(VLOOKUP(A1880,'Cadastro-Estoque'!A:J,1,FALSE)),"Produto não cadastrado",VLOOKUP(A1880,'Cadastro-Estoque'!A:J,4,FALSE)))</f>
        <v/>
      </c>
      <c r="G1880" s="141" t="str">
        <f>IF(ISBLANK(A1880),"",IF(ISERROR(VLOOKUP(A1880,'Cadastro-Estoque'!A:J,1,FALSE)),"Produto não cadastrado",VLOOKUP(A1880,'Cadastro-Estoque'!A:J,2,FALSE)))</f>
        <v/>
      </c>
      <c r="H1880" s="141" t="str">
        <f>IF(ISERROR(VLOOKUP(A1880,'Cadastro-Estoque'!A:J,1,FALSE)),"",VLOOKUP(A1880,'Cadastro-Estoque'!A:J,3,FALSE))</f>
        <v/>
      </c>
    </row>
    <row r="1881" spans="5:8">
      <c r="E1881" s="141" t="str">
        <f t="shared" si="29"/>
        <v/>
      </c>
      <c r="F1881" s="141" t="str">
        <f>IF(ISBLANK(A1881),"",IF(ISERROR(VLOOKUP(A1881,'Cadastro-Estoque'!A:J,1,FALSE)),"Produto não cadastrado",VLOOKUP(A1881,'Cadastro-Estoque'!A:J,4,FALSE)))</f>
        <v/>
      </c>
      <c r="G1881" s="141" t="str">
        <f>IF(ISBLANK(A1881),"",IF(ISERROR(VLOOKUP(A1881,'Cadastro-Estoque'!A:J,1,FALSE)),"Produto não cadastrado",VLOOKUP(A1881,'Cadastro-Estoque'!A:J,2,FALSE)))</f>
        <v/>
      </c>
      <c r="H1881" s="141" t="str">
        <f>IF(ISERROR(VLOOKUP(A1881,'Cadastro-Estoque'!A:J,1,FALSE)),"",VLOOKUP(A1881,'Cadastro-Estoque'!A:J,3,FALSE))</f>
        <v/>
      </c>
    </row>
    <row r="1882" spans="5:8">
      <c r="E1882" s="141" t="str">
        <f t="shared" si="29"/>
        <v/>
      </c>
      <c r="F1882" s="141" t="str">
        <f>IF(ISBLANK(A1882),"",IF(ISERROR(VLOOKUP(A1882,'Cadastro-Estoque'!A:J,1,FALSE)),"Produto não cadastrado",VLOOKUP(A1882,'Cadastro-Estoque'!A:J,4,FALSE)))</f>
        <v/>
      </c>
      <c r="G1882" s="141" t="str">
        <f>IF(ISBLANK(A1882),"",IF(ISERROR(VLOOKUP(A1882,'Cadastro-Estoque'!A:J,1,FALSE)),"Produto não cadastrado",VLOOKUP(A1882,'Cadastro-Estoque'!A:J,2,FALSE)))</f>
        <v/>
      </c>
      <c r="H1882" s="141" t="str">
        <f>IF(ISERROR(VLOOKUP(A1882,'Cadastro-Estoque'!A:J,1,FALSE)),"",VLOOKUP(A1882,'Cadastro-Estoque'!A:J,3,FALSE))</f>
        <v/>
      </c>
    </row>
    <row r="1883" spans="5:8">
      <c r="E1883" s="141" t="str">
        <f t="shared" si="29"/>
        <v/>
      </c>
      <c r="F1883" s="141" t="str">
        <f>IF(ISBLANK(A1883),"",IF(ISERROR(VLOOKUP(A1883,'Cadastro-Estoque'!A:J,1,FALSE)),"Produto não cadastrado",VLOOKUP(A1883,'Cadastro-Estoque'!A:J,4,FALSE)))</f>
        <v/>
      </c>
      <c r="G1883" s="141" t="str">
        <f>IF(ISBLANK(A1883),"",IF(ISERROR(VLOOKUP(A1883,'Cadastro-Estoque'!A:J,1,FALSE)),"Produto não cadastrado",VLOOKUP(A1883,'Cadastro-Estoque'!A:J,2,FALSE)))</f>
        <v/>
      </c>
      <c r="H1883" s="141" t="str">
        <f>IF(ISERROR(VLOOKUP(A1883,'Cadastro-Estoque'!A:J,1,FALSE)),"",VLOOKUP(A1883,'Cadastro-Estoque'!A:J,3,FALSE))</f>
        <v/>
      </c>
    </row>
    <row r="1884" spans="5:8">
      <c r="E1884" s="141" t="str">
        <f t="shared" si="29"/>
        <v/>
      </c>
      <c r="F1884" s="141" t="str">
        <f>IF(ISBLANK(A1884),"",IF(ISERROR(VLOOKUP(A1884,'Cadastro-Estoque'!A:J,1,FALSE)),"Produto não cadastrado",VLOOKUP(A1884,'Cadastro-Estoque'!A:J,4,FALSE)))</f>
        <v/>
      </c>
      <c r="G1884" s="141" t="str">
        <f>IF(ISBLANK(A1884),"",IF(ISERROR(VLOOKUP(A1884,'Cadastro-Estoque'!A:J,1,FALSE)),"Produto não cadastrado",VLOOKUP(A1884,'Cadastro-Estoque'!A:J,2,FALSE)))</f>
        <v/>
      </c>
      <c r="H1884" s="141" t="str">
        <f>IF(ISERROR(VLOOKUP(A1884,'Cadastro-Estoque'!A:J,1,FALSE)),"",VLOOKUP(A1884,'Cadastro-Estoque'!A:J,3,FALSE))</f>
        <v/>
      </c>
    </row>
    <row r="1885" spans="5:8">
      <c r="E1885" s="141" t="str">
        <f t="shared" si="29"/>
        <v/>
      </c>
      <c r="F1885" s="141" t="str">
        <f>IF(ISBLANK(A1885),"",IF(ISERROR(VLOOKUP(A1885,'Cadastro-Estoque'!A:J,1,FALSE)),"Produto não cadastrado",VLOOKUP(A1885,'Cadastro-Estoque'!A:J,4,FALSE)))</f>
        <v/>
      </c>
      <c r="G1885" s="141" t="str">
        <f>IF(ISBLANK(A1885),"",IF(ISERROR(VLOOKUP(A1885,'Cadastro-Estoque'!A:J,1,FALSE)),"Produto não cadastrado",VLOOKUP(A1885,'Cadastro-Estoque'!A:J,2,FALSE)))</f>
        <v/>
      </c>
      <c r="H1885" s="141" t="str">
        <f>IF(ISERROR(VLOOKUP(A1885,'Cadastro-Estoque'!A:J,1,FALSE)),"",VLOOKUP(A1885,'Cadastro-Estoque'!A:J,3,FALSE))</f>
        <v/>
      </c>
    </row>
    <row r="1886" spans="5:8">
      <c r="E1886" s="141" t="str">
        <f t="shared" si="29"/>
        <v/>
      </c>
      <c r="F1886" s="141" t="str">
        <f>IF(ISBLANK(A1886),"",IF(ISERROR(VLOOKUP(A1886,'Cadastro-Estoque'!A:J,1,FALSE)),"Produto não cadastrado",VLOOKUP(A1886,'Cadastro-Estoque'!A:J,4,FALSE)))</f>
        <v/>
      </c>
      <c r="G1886" s="141" t="str">
        <f>IF(ISBLANK(A1886),"",IF(ISERROR(VLOOKUP(A1886,'Cadastro-Estoque'!A:J,1,FALSE)),"Produto não cadastrado",VLOOKUP(A1886,'Cadastro-Estoque'!A:J,2,FALSE)))</f>
        <v/>
      </c>
      <c r="H1886" s="141" t="str">
        <f>IF(ISERROR(VLOOKUP(A1886,'Cadastro-Estoque'!A:J,1,FALSE)),"",VLOOKUP(A1886,'Cadastro-Estoque'!A:J,3,FALSE))</f>
        <v/>
      </c>
    </row>
    <row r="1887" spans="5:8">
      <c r="E1887" s="141" t="str">
        <f t="shared" si="29"/>
        <v/>
      </c>
      <c r="F1887" s="141" t="str">
        <f>IF(ISBLANK(A1887),"",IF(ISERROR(VLOOKUP(A1887,'Cadastro-Estoque'!A:J,1,FALSE)),"Produto não cadastrado",VLOOKUP(A1887,'Cadastro-Estoque'!A:J,4,FALSE)))</f>
        <v/>
      </c>
      <c r="G1887" s="141" t="str">
        <f>IF(ISBLANK(A1887),"",IF(ISERROR(VLOOKUP(A1887,'Cadastro-Estoque'!A:J,1,FALSE)),"Produto não cadastrado",VLOOKUP(A1887,'Cadastro-Estoque'!A:J,2,FALSE)))</f>
        <v/>
      </c>
      <c r="H1887" s="141" t="str">
        <f>IF(ISERROR(VLOOKUP(A1887,'Cadastro-Estoque'!A:J,1,FALSE)),"",VLOOKUP(A1887,'Cadastro-Estoque'!A:J,3,FALSE))</f>
        <v/>
      </c>
    </row>
    <row r="1888" spans="5:8">
      <c r="E1888" s="141" t="str">
        <f t="shared" si="29"/>
        <v/>
      </c>
      <c r="F1888" s="141" t="str">
        <f>IF(ISBLANK(A1888),"",IF(ISERROR(VLOOKUP(A1888,'Cadastro-Estoque'!A:J,1,FALSE)),"Produto não cadastrado",VLOOKUP(A1888,'Cadastro-Estoque'!A:J,4,FALSE)))</f>
        <v/>
      </c>
      <c r="G1888" s="141" t="str">
        <f>IF(ISBLANK(A1888),"",IF(ISERROR(VLOOKUP(A1888,'Cadastro-Estoque'!A:J,1,FALSE)),"Produto não cadastrado",VLOOKUP(A1888,'Cadastro-Estoque'!A:J,2,FALSE)))</f>
        <v/>
      </c>
      <c r="H1888" s="141" t="str">
        <f>IF(ISERROR(VLOOKUP(A1888,'Cadastro-Estoque'!A:J,1,FALSE)),"",VLOOKUP(A1888,'Cadastro-Estoque'!A:J,3,FALSE))</f>
        <v/>
      </c>
    </row>
    <row r="1889" spans="5:8">
      <c r="E1889" s="141" t="str">
        <f t="shared" si="29"/>
        <v/>
      </c>
      <c r="F1889" s="141" t="str">
        <f>IF(ISBLANK(A1889),"",IF(ISERROR(VLOOKUP(A1889,'Cadastro-Estoque'!A:J,1,FALSE)),"Produto não cadastrado",VLOOKUP(A1889,'Cadastro-Estoque'!A:J,4,FALSE)))</f>
        <v/>
      </c>
      <c r="G1889" s="141" t="str">
        <f>IF(ISBLANK(A1889),"",IF(ISERROR(VLOOKUP(A1889,'Cadastro-Estoque'!A:J,1,FALSE)),"Produto não cadastrado",VLOOKUP(A1889,'Cadastro-Estoque'!A:J,2,FALSE)))</f>
        <v/>
      </c>
      <c r="H1889" s="141" t="str">
        <f>IF(ISERROR(VLOOKUP(A1889,'Cadastro-Estoque'!A:J,1,FALSE)),"",VLOOKUP(A1889,'Cadastro-Estoque'!A:J,3,FALSE))</f>
        <v/>
      </c>
    </row>
    <row r="1890" spans="5:8">
      <c r="E1890" s="141" t="str">
        <f t="shared" si="29"/>
        <v/>
      </c>
      <c r="F1890" s="141" t="str">
        <f>IF(ISBLANK(A1890),"",IF(ISERROR(VLOOKUP(A1890,'Cadastro-Estoque'!A:J,1,FALSE)),"Produto não cadastrado",VLOOKUP(A1890,'Cadastro-Estoque'!A:J,4,FALSE)))</f>
        <v/>
      </c>
      <c r="G1890" s="141" t="str">
        <f>IF(ISBLANK(A1890),"",IF(ISERROR(VLOOKUP(A1890,'Cadastro-Estoque'!A:J,1,FALSE)),"Produto não cadastrado",VLOOKUP(A1890,'Cadastro-Estoque'!A:J,2,FALSE)))</f>
        <v/>
      </c>
      <c r="H1890" s="141" t="str">
        <f>IF(ISERROR(VLOOKUP(A1890,'Cadastro-Estoque'!A:J,1,FALSE)),"",VLOOKUP(A1890,'Cadastro-Estoque'!A:J,3,FALSE))</f>
        <v/>
      </c>
    </row>
    <row r="1891" spans="5:8">
      <c r="E1891" s="141" t="str">
        <f t="shared" si="29"/>
        <v/>
      </c>
      <c r="F1891" s="141" t="str">
        <f>IF(ISBLANK(A1891),"",IF(ISERROR(VLOOKUP(A1891,'Cadastro-Estoque'!A:J,1,FALSE)),"Produto não cadastrado",VLOOKUP(A1891,'Cadastro-Estoque'!A:J,4,FALSE)))</f>
        <v/>
      </c>
      <c r="G1891" s="141" t="str">
        <f>IF(ISBLANK(A1891),"",IF(ISERROR(VLOOKUP(A1891,'Cadastro-Estoque'!A:J,1,FALSE)),"Produto não cadastrado",VLOOKUP(A1891,'Cadastro-Estoque'!A:J,2,FALSE)))</f>
        <v/>
      </c>
      <c r="H1891" s="141" t="str">
        <f>IF(ISERROR(VLOOKUP(A1891,'Cadastro-Estoque'!A:J,1,FALSE)),"",VLOOKUP(A1891,'Cadastro-Estoque'!A:J,3,FALSE))</f>
        <v/>
      </c>
    </row>
    <row r="1892" spans="5:8">
      <c r="E1892" s="141" t="str">
        <f t="shared" si="29"/>
        <v/>
      </c>
      <c r="F1892" s="141" t="str">
        <f>IF(ISBLANK(A1892),"",IF(ISERROR(VLOOKUP(A1892,'Cadastro-Estoque'!A:J,1,FALSE)),"Produto não cadastrado",VLOOKUP(A1892,'Cadastro-Estoque'!A:J,4,FALSE)))</f>
        <v/>
      </c>
      <c r="G1892" s="141" t="str">
        <f>IF(ISBLANK(A1892),"",IF(ISERROR(VLOOKUP(A1892,'Cadastro-Estoque'!A:J,1,FALSE)),"Produto não cadastrado",VLOOKUP(A1892,'Cadastro-Estoque'!A:J,2,FALSE)))</f>
        <v/>
      </c>
      <c r="H1892" s="141" t="str">
        <f>IF(ISERROR(VLOOKUP(A1892,'Cadastro-Estoque'!A:J,1,FALSE)),"",VLOOKUP(A1892,'Cadastro-Estoque'!A:J,3,FALSE))</f>
        <v/>
      </c>
    </row>
    <row r="1893" spans="5:8">
      <c r="E1893" s="141" t="str">
        <f t="shared" si="29"/>
        <v/>
      </c>
      <c r="F1893" s="141" t="str">
        <f>IF(ISBLANK(A1893),"",IF(ISERROR(VLOOKUP(A1893,'Cadastro-Estoque'!A:J,1,FALSE)),"Produto não cadastrado",VLOOKUP(A1893,'Cadastro-Estoque'!A:J,4,FALSE)))</f>
        <v/>
      </c>
      <c r="G1893" s="141" t="str">
        <f>IF(ISBLANK(A1893),"",IF(ISERROR(VLOOKUP(A1893,'Cadastro-Estoque'!A:J,1,FALSE)),"Produto não cadastrado",VLOOKUP(A1893,'Cadastro-Estoque'!A:J,2,FALSE)))</f>
        <v/>
      </c>
      <c r="H1893" s="141" t="str">
        <f>IF(ISERROR(VLOOKUP(A1893,'Cadastro-Estoque'!A:J,1,FALSE)),"",VLOOKUP(A1893,'Cadastro-Estoque'!A:J,3,FALSE))</f>
        <v/>
      </c>
    </row>
    <row r="1894" spans="5:8">
      <c r="E1894" s="141" t="str">
        <f t="shared" si="29"/>
        <v/>
      </c>
      <c r="F1894" s="141" t="str">
        <f>IF(ISBLANK(A1894),"",IF(ISERROR(VLOOKUP(A1894,'Cadastro-Estoque'!A:J,1,FALSE)),"Produto não cadastrado",VLOOKUP(A1894,'Cadastro-Estoque'!A:J,4,FALSE)))</f>
        <v/>
      </c>
      <c r="G1894" s="141" t="str">
        <f>IF(ISBLANK(A1894),"",IF(ISERROR(VLOOKUP(A1894,'Cadastro-Estoque'!A:J,1,FALSE)),"Produto não cadastrado",VLOOKUP(A1894,'Cadastro-Estoque'!A:J,2,FALSE)))</f>
        <v/>
      </c>
      <c r="H1894" s="141" t="str">
        <f>IF(ISERROR(VLOOKUP(A1894,'Cadastro-Estoque'!A:J,1,FALSE)),"",VLOOKUP(A1894,'Cadastro-Estoque'!A:J,3,FALSE))</f>
        <v/>
      </c>
    </row>
    <row r="1895" spans="5:8">
      <c r="E1895" s="141" t="str">
        <f t="shared" si="29"/>
        <v/>
      </c>
      <c r="F1895" s="141" t="str">
        <f>IF(ISBLANK(A1895),"",IF(ISERROR(VLOOKUP(A1895,'Cadastro-Estoque'!A:J,1,FALSE)),"Produto não cadastrado",VLOOKUP(A1895,'Cadastro-Estoque'!A:J,4,FALSE)))</f>
        <v/>
      </c>
      <c r="G1895" s="141" t="str">
        <f>IF(ISBLANK(A1895),"",IF(ISERROR(VLOOKUP(A1895,'Cadastro-Estoque'!A:J,1,FALSE)),"Produto não cadastrado",VLOOKUP(A1895,'Cadastro-Estoque'!A:J,2,FALSE)))</f>
        <v/>
      </c>
      <c r="H1895" s="141" t="str">
        <f>IF(ISERROR(VLOOKUP(A1895,'Cadastro-Estoque'!A:J,1,FALSE)),"",VLOOKUP(A1895,'Cadastro-Estoque'!A:J,3,FALSE))</f>
        <v/>
      </c>
    </row>
    <row r="1896" spans="5:8">
      <c r="E1896" s="141" t="str">
        <f t="shared" si="29"/>
        <v/>
      </c>
      <c r="F1896" s="141" t="str">
        <f>IF(ISBLANK(A1896),"",IF(ISERROR(VLOOKUP(A1896,'Cadastro-Estoque'!A:J,1,FALSE)),"Produto não cadastrado",VLOOKUP(A1896,'Cadastro-Estoque'!A:J,4,FALSE)))</f>
        <v/>
      </c>
      <c r="G1896" s="141" t="str">
        <f>IF(ISBLANK(A1896),"",IF(ISERROR(VLOOKUP(A1896,'Cadastro-Estoque'!A:J,1,FALSE)),"Produto não cadastrado",VLOOKUP(A1896,'Cadastro-Estoque'!A:J,2,FALSE)))</f>
        <v/>
      </c>
      <c r="H1896" s="141" t="str">
        <f>IF(ISERROR(VLOOKUP(A1896,'Cadastro-Estoque'!A:J,1,FALSE)),"",VLOOKUP(A1896,'Cadastro-Estoque'!A:J,3,FALSE))</f>
        <v/>
      </c>
    </row>
    <row r="1897" spans="5:8">
      <c r="E1897" s="141" t="str">
        <f t="shared" si="29"/>
        <v/>
      </c>
      <c r="F1897" s="141" t="str">
        <f>IF(ISBLANK(A1897),"",IF(ISERROR(VLOOKUP(A1897,'Cadastro-Estoque'!A:J,1,FALSE)),"Produto não cadastrado",VLOOKUP(A1897,'Cadastro-Estoque'!A:J,4,FALSE)))</f>
        <v/>
      </c>
      <c r="G1897" s="141" t="str">
        <f>IF(ISBLANK(A1897),"",IF(ISERROR(VLOOKUP(A1897,'Cadastro-Estoque'!A:J,1,FALSE)),"Produto não cadastrado",VLOOKUP(A1897,'Cadastro-Estoque'!A:J,2,FALSE)))</f>
        <v/>
      </c>
      <c r="H1897" s="141" t="str">
        <f>IF(ISERROR(VLOOKUP(A1897,'Cadastro-Estoque'!A:J,1,FALSE)),"",VLOOKUP(A1897,'Cadastro-Estoque'!A:J,3,FALSE))</f>
        <v/>
      </c>
    </row>
    <row r="1898" spans="5:8">
      <c r="E1898" s="141" t="str">
        <f t="shared" si="29"/>
        <v/>
      </c>
      <c r="F1898" s="141" t="str">
        <f>IF(ISBLANK(A1898),"",IF(ISERROR(VLOOKUP(A1898,'Cadastro-Estoque'!A:J,1,FALSE)),"Produto não cadastrado",VLOOKUP(A1898,'Cadastro-Estoque'!A:J,4,FALSE)))</f>
        <v/>
      </c>
      <c r="G1898" s="141" t="str">
        <f>IF(ISBLANK(A1898),"",IF(ISERROR(VLOOKUP(A1898,'Cadastro-Estoque'!A:J,1,FALSE)),"Produto não cadastrado",VLOOKUP(A1898,'Cadastro-Estoque'!A:J,2,FALSE)))</f>
        <v/>
      </c>
      <c r="H1898" s="141" t="str">
        <f>IF(ISERROR(VLOOKUP(A1898,'Cadastro-Estoque'!A:J,1,FALSE)),"",VLOOKUP(A1898,'Cadastro-Estoque'!A:J,3,FALSE))</f>
        <v/>
      </c>
    </row>
    <row r="1899" spans="5:8">
      <c r="E1899" s="141" t="str">
        <f t="shared" si="29"/>
        <v/>
      </c>
      <c r="F1899" s="141" t="str">
        <f>IF(ISBLANK(A1899),"",IF(ISERROR(VLOOKUP(A1899,'Cadastro-Estoque'!A:J,1,FALSE)),"Produto não cadastrado",VLOOKUP(A1899,'Cadastro-Estoque'!A:J,4,FALSE)))</f>
        <v/>
      </c>
      <c r="G1899" s="141" t="str">
        <f>IF(ISBLANK(A1899),"",IF(ISERROR(VLOOKUP(A1899,'Cadastro-Estoque'!A:J,1,FALSE)),"Produto não cadastrado",VLOOKUP(A1899,'Cadastro-Estoque'!A:J,2,FALSE)))</f>
        <v/>
      </c>
      <c r="H1899" s="141" t="str">
        <f>IF(ISERROR(VLOOKUP(A1899,'Cadastro-Estoque'!A:J,1,FALSE)),"",VLOOKUP(A1899,'Cadastro-Estoque'!A:J,3,FALSE))</f>
        <v/>
      </c>
    </row>
    <row r="1900" spans="5:8">
      <c r="E1900" s="141" t="str">
        <f t="shared" si="29"/>
        <v/>
      </c>
      <c r="F1900" s="141" t="str">
        <f>IF(ISBLANK(A1900),"",IF(ISERROR(VLOOKUP(A1900,'Cadastro-Estoque'!A:J,1,FALSE)),"Produto não cadastrado",VLOOKUP(A1900,'Cadastro-Estoque'!A:J,4,FALSE)))</f>
        <v/>
      </c>
      <c r="G1900" s="141" t="str">
        <f>IF(ISBLANK(A1900),"",IF(ISERROR(VLOOKUP(A1900,'Cadastro-Estoque'!A:J,1,FALSE)),"Produto não cadastrado",VLOOKUP(A1900,'Cadastro-Estoque'!A:J,2,FALSE)))</f>
        <v/>
      </c>
      <c r="H1900" s="141" t="str">
        <f>IF(ISERROR(VLOOKUP(A1900,'Cadastro-Estoque'!A:J,1,FALSE)),"",VLOOKUP(A1900,'Cadastro-Estoque'!A:J,3,FALSE))</f>
        <v/>
      </c>
    </row>
    <row r="1901" spans="5:8">
      <c r="E1901" s="141" t="str">
        <f t="shared" si="29"/>
        <v/>
      </c>
      <c r="F1901" s="141" t="str">
        <f>IF(ISBLANK(A1901),"",IF(ISERROR(VLOOKUP(A1901,'Cadastro-Estoque'!A:J,1,FALSE)),"Produto não cadastrado",VLOOKUP(A1901,'Cadastro-Estoque'!A:J,4,FALSE)))</f>
        <v/>
      </c>
      <c r="G1901" s="141" t="str">
        <f>IF(ISBLANK(A1901),"",IF(ISERROR(VLOOKUP(A1901,'Cadastro-Estoque'!A:J,1,FALSE)),"Produto não cadastrado",VLOOKUP(A1901,'Cadastro-Estoque'!A:J,2,FALSE)))</f>
        <v/>
      </c>
      <c r="H1901" s="141" t="str">
        <f>IF(ISERROR(VLOOKUP(A1901,'Cadastro-Estoque'!A:J,1,FALSE)),"",VLOOKUP(A1901,'Cadastro-Estoque'!A:J,3,FALSE))</f>
        <v/>
      </c>
    </row>
    <row r="1902" spans="5:8">
      <c r="E1902" s="141" t="str">
        <f t="shared" si="29"/>
        <v/>
      </c>
      <c r="F1902" s="141" t="str">
        <f>IF(ISBLANK(A1902),"",IF(ISERROR(VLOOKUP(A1902,'Cadastro-Estoque'!A:J,1,FALSE)),"Produto não cadastrado",VLOOKUP(A1902,'Cadastro-Estoque'!A:J,4,FALSE)))</f>
        <v/>
      </c>
      <c r="G1902" s="141" t="str">
        <f>IF(ISBLANK(A1902),"",IF(ISERROR(VLOOKUP(A1902,'Cadastro-Estoque'!A:J,1,FALSE)),"Produto não cadastrado",VLOOKUP(A1902,'Cadastro-Estoque'!A:J,2,FALSE)))</f>
        <v/>
      </c>
      <c r="H1902" s="141" t="str">
        <f>IF(ISERROR(VLOOKUP(A1902,'Cadastro-Estoque'!A:J,1,FALSE)),"",VLOOKUP(A1902,'Cadastro-Estoque'!A:J,3,FALSE))</f>
        <v/>
      </c>
    </row>
    <row r="1903" spans="5:8">
      <c r="E1903" s="141" t="str">
        <f t="shared" si="29"/>
        <v/>
      </c>
      <c r="F1903" s="141" t="str">
        <f>IF(ISBLANK(A1903),"",IF(ISERROR(VLOOKUP(A1903,'Cadastro-Estoque'!A:J,1,FALSE)),"Produto não cadastrado",VLOOKUP(A1903,'Cadastro-Estoque'!A:J,4,FALSE)))</f>
        <v/>
      </c>
      <c r="G1903" s="141" t="str">
        <f>IF(ISBLANK(A1903),"",IF(ISERROR(VLOOKUP(A1903,'Cadastro-Estoque'!A:J,1,FALSE)),"Produto não cadastrado",VLOOKUP(A1903,'Cadastro-Estoque'!A:J,2,FALSE)))</f>
        <v/>
      </c>
      <c r="H1903" s="141" t="str">
        <f>IF(ISERROR(VLOOKUP(A1903,'Cadastro-Estoque'!A:J,1,FALSE)),"",VLOOKUP(A1903,'Cadastro-Estoque'!A:J,3,FALSE))</f>
        <v/>
      </c>
    </row>
    <row r="1904" spans="5:8">
      <c r="E1904" s="141" t="str">
        <f t="shared" si="29"/>
        <v/>
      </c>
      <c r="F1904" s="141" t="str">
        <f>IF(ISBLANK(A1904),"",IF(ISERROR(VLOOKUP(A1904,'Cadastro-Estoque'!A:J,1,FALSE)),"Produto não cadastrado",VLOOKUP(A1904,'Cadastro-Estoque'!A:J,4,FALSE)))</f>
        <v/>
      </c>
      <c r="G1904" s="141" t="str">
        <f>IF(ISBLANK(A1904),"",IF(ISERROR(VLOOKUP(A1904,'Cadastro-Estoque'!A:J,1,FALSE)),"Produto não cadastrado",VLOOKUP(A1904,'Cadastro-Estoque'!A:J,2,FALSE)))</f>
        <v/>
      </c>
      <c r="H1904" s="141" t="str">
        <f>IF(ISERROR(VLOOKUP(A1904,'Cadastro-Estoque'!A:J,1,FALSE)),"",VLOOKUP(A1904,'Cadastro-Estoque'!A:J,3,FALSE))</f>
        <v/>
      </c>
    </row>
    <row r="1905" spans="5:8">
      <c r="E1905" s="141" t="str">
        <f t="shared" si="29"/>
        <v/>
      </c>
      <c r="F1905" s="141" t="str">
        <f>IF(ISBLANK(A1905),"",IF(ISERROR(VLOOKUP(A1905,'Cadastro-Estoque'!A:J,1,FALSE)),"Produto não cadastrado",VLOOKUP(A1905,'Cadastro-Estoque'!A:J,4,FALSE)))</f>
        <v/>
      </c>
      <c r="G1905" s="141" t="str">
        <f>IF(ISBLANK(A1905),"",IF(ISERROR(VLOOKUP(A1905,'Cadastro-Estoque'!A:J,1,FALSE)),"Produto não cadastrado",VLOOKUP(A1905,'Cadastro-Estoque'!A:J,2,FALSE)))</f>
        <v/>
      </c>
      <c r="H1905" s="141" t="str">
        <f>IF(ISERROR(VLOOKUP(A1905,'Cadastro-Estoque'!A:J,1,FALSE)),"",VLOOKUP(A1905,'Cadastro-Estoque'!A:J,3,FALSE))</f>
        <v/>
      </c>
    </row>
    <row r="1906" spans="5:8">
      <c r="E1906" s="141" t="str">
        <f t="shared" si="29"/>
        <v/>
      </c>
      <c r="F1906" s="141" t="str">
        <f>IF(ISBLANK(A1906),"",IF(ISERROR(VLOOKUP(A1906,'Cadastro-Estoque'!A:J,1,FALSE)),"Produto não cadastrado",VLOOKUP(A1906,'Cadastro-Estoque'!A:J,4,FALSE)))</f>
        <v/>
      </c>
      <c r="G1906" s="141" t="str">
        <f>IF(ISBLANK(A1906),"",IF(ISERROR(VLOOKUP(A1906,'Cadastro-Estoque'!A:J,1,FALSE)),"Produto não cadastrado",VLOOKUP(A1906,'Cadastro-Estoque'!A:J,2,FALSE)))</f>
        <v/>
      </c>
      <c r="H1906" s="141" t="str">
        <f>IF(ISERROR(VLOOKUP(A1906,'Cadastro-Estoque'!A:J,1,FALSE)),"",VLOOKUP(A1906,'Cadastro-Estoque'!A:J,3,FALSE))</f>
        <v/>
      </c>
    </row>
    <row r="1907" spans="5:8">
      <c r="E1907" s="141" t="str">
        <f t="shared" si="29"/>
        <v/>
      </c>
      <c r="F1907" s="141" t="str">
        <f>IF(ISBLANK(A1907),"",IF(ISERROR(VLOOKUP(A1907,'Cadastro-Estoque'!A:J,1,FALSE)),"Produto não cadastrado",VLOOKUP(A1907,'Cadastro-Estoque'!A:J,4,FALSE)))</f>
        <v/>
      </c>
      <c r="G1907" s="141" t="str">
        <f>IF(ISBLANK(A1907),"",IF(ISERROR(VLOOKUP(A1907,'Cadastro-Estoque'!A:J,1,FALSE)),"Produto não cadastrado",VLOOKUP(A1907,'Cadastro-Estoque'!A:J,2,FALSE)))</f>
        <v/>
      </c>
      <c r="H1907" s="141" t="str">
        <f>IF(ISERROR(VLOOKUP(A1907,'Cadastro-Estoque'!A:J,1,FALSE)),"",VLOOKUP(A1907,'Cadastro-Estoque'!A:J,3,FALSE))</f>
        <v/>
      </c>
    </row>
    <row r="1908" spans="5:8">
      <c r="E1908" s="141" t="str">
        <f t="shared" si="29"/>
        <v/>
      </c>
      <c r="F1908" s="141" t="str">
        <f>IF(ISBLANK(A1908),"",IF(ISERROR(VLOOKUP(A1908,'Cadastro-Estoque'!A:J,1,FALSE)),"Produto não cadastrado",VLOOKUP(A1908,'Cadastro-Estoque'!A:J,4,FALSE)))</f>
        <v/>
      </c>
      <c r="G1908" s="141" t="str">
        <f>IF(ISBLANK(A1908),"",IF(ISERROR(VLOOKUP(A1908,'Cadastro-Estoque'!A:J,1,FALSE)),"Produto não cadastrado",VLOOKUP(A1908,'Cadastro-Estoque'!A:J,2,FALSE)))</f>
        <v/>
      </c>
      <c r="H1908" s="141" t="str">
        <f>IF(ISERROR(VLOOKUP(A1908,'Cadastro-Estoque'!A:J,1,FALSE)),"",VLOOKUP(A1908,'Cadastro-Estoque'!A:J,3,FALSE))</f>
        <v/>
      </c>
    </row>
    <row r="1909" spans="5:8">
      <c r="E1909" s="141" t="str">
        <f t="shared" si="29"/>
        <v/>
      </c>
      <c r="F1909" s="141" t="str">
        <f>IF(ISBLANK(A1909),"",IF(ISERROR(VLOOKUP(A1909,'Cadastro-Estoque'!A:J,1,FALSE)),"Produto não cadastrado",VLOOKUP(A1909,'Cadastro-Estoque'!A:J,4,FALSE)))</f>
        <v/>
      </c>
      <c r="G1909" s="141" t="str">
        <f>IF(ISBLANK(A1909),"",IF(ISERROR(VLOOKUP(A1909,'Cadastro-Estoque'!A:J,1,FALSE)),"Produto não cadastrado",VLOOKUP(A1909,'Cadastro-Estoque'!A:J,2,FALSE)))</f>
        <v/>
      </c>
      <c r="H1909" s="141" t="str">
        <f>IF(ISERROR(VLOOKUP(A1909,'Cadastro-Estoque'!A:J,1,FALSE)),"",VLOOKUP(A1909,'Cadastro-Estoque'!A:J,3,FALSE))</f>
        <v/>
      </c>
    </row>
    <row r="1910" spans="5:8">
      <c r="E1910" s="141" t="str">
        <f t="shared" si="29"/>
        <v/>
      </c>
      <c r="F1910" s="141" t="str">
        <f>IF(ISBLANK(A1910),"",IF(ISERROR(VLOOKUP(A1910,'Cadastro-Estoque'!A:J,1,FALSE)),"Produto não cadastrado",VLOOKUP(A1910,'Cadastro-Estoque'!A:J,4,FALSE)))</f>
        <v/>
      </c>
      <c r="G1910" s="141" t="str">
        <f>IF(ISBLANK(A1910),"",IF(ISERROR(VLOOKUP(A1910,'Cadastro-Estoque'!A:J,1,FALSE)),"Produto não cadastrado",VLOOKUP(A1910,'Cadastro-Estoque'!A:J,2,FALSE)))</f>
        <v/>
      </c>
      <c r="H1910" s="141" t="str">
        <f>IF(ISERROR(VLOOKUP(A1910,'Cadastro-Estoque'!A:J,1,FALSE)),"",VLOOKUP(A1910,'Cadastro-Estoque'!A:J,3,FALSE))</f>
        <v/>
      </c>
    </row>
    <row r="1911" spans="5:8">
      <c r="E1911" s="141" t="str">
        <f t="shared" si="29"/>
        <v/>
      </c>
      <c r="F1911" s="141" t="str">
        <f>IF(ISBLANK(A1911),"",IF(ISERROR(VLOOKUP(A1911,'Cadastro-Estoque'!A:J,1,FALSE)),"Produto não cadastrado",VLOOKUP(A1911,'Cadastro-Estoque'!A:J,4,FALSE)))</f>
        <v/>
      </c>
      <c r="G1911" s="141" t="str">
        <f>IF(ISBLANK(A1911),"",IF(ISERROR(VLOOKUP(A1911,'Cadastro-Estoque'!A:J,1,FALSE)),"Produto não cadastrado",VLOOKUP(A1911,'Cadastro-Estoque'!A:J,2,FALSE)))</f>
        <v/>
      </c>
      <c r="H1911" s="141" t="str">
        <f>IF(ISERROR(VLOOKUP(A1911,'Cadastro-Estoque'!A:J,1,FALSE)),"",VLOOKUP(A1911,'Cadastro-Estoque'!A:J,3,FALSE))</f>
        <v/>
      </c>
    </row>
    <row r="1912" spans="5:8">
      <c r="E1912" s="141" t="str">
        <f t="shared" si="29"/>
        <v/>
      </c>
      <c r="F1912" s="141" t="str">
        <f>IF(ISBLANK(A1912),"",IF(ISERROR(VLOOKUP(A1912,'Cadastro-Estoque'!A:J,1,FALSE)),"Produto não cadastrado",VLOOKUP(A1912,'Cadastro-Estoque'!A:J,4,FALSE)))</f>
        <v/>
      </c>
      <c r="G1912" s="141" t="str">
        <f>IF(ISBLANK(A1912),"",IF(ISERROR(VLOOKUP(A1912,'Cadastro-Estoque'!A:J,1,FALSE)),"Produto não cadastrado",VLOOKUP(A1912,'Cadastro-Estoque'!A:J,2,FALSE)))</f>
        <v/>
      </c>
      <c r="H1912" s="141" t="str">
        <f>IF(ISERROR(VLOOKUP(A1912,'Cadastro-Estoque'!A:J,1,FALSE)),"",VLOOKUP(A1912,'Cadastro-Estoque'!A:J,3,FALSE))</f>
        <v/>
      </c>
    </row>
    <row r="1913" spans="5:8">
      <c r="E1913" s="141" t="str">
        <f t="shared" si="29"/>
        <v/>
      </c>
      <c r="F1913" s="141" t="str">
        <f>IF(ISBLANK(A1913),"",IF(ISERROR(VLOOKUP(A1913,'Cadastro-Estoque'!A:J,1,FALSE)),"Produto não cadastrado",VLOOKUP(A1913,'Cadastro-Estoque'!A:J,4,FALSE)))</f>
        <v/>
      </c>
      <c r="G1913" s="141" t="str">
        <f>IF(ISBLANK(A1913),"",IF(ISERROR(VLOOKUP(A1913,'Cadastro-Estoque'!A:J,1,FALSE)),"Produto não cadastrado",VLOOKUP(A1913,'Cadastro-Estoque'!A:J,2,FALSE)))</f>
        <v/>
      </c>
      <c r="H1913" s="141" t="str">
        <f>IF(ISERROR(VLOOKUP(A1913,'Cadastro-Estoque'!A:J,1,FALSE)),"",VLOOKUP(A1913,'Cadastro-Estoque'!A:J,3,FALSE))</f>
        <v/>
      </c>
    </row>
    <row r="1914" spans="5:8">
      <c r="E1914" s="141" t="str">
        <f t="shared" si="29"/>
        <v/>
      </c>
      <c r="F1914" s="141" t="str">
        <f>IF(ISBLANK(A1914),"",IF(ISERROR(VLOOKUP(A1914,'Cadastro-Estoque'!A:J,1,FALSE)),"Produto não cadastrado",VLOOKUP(A1914,'Cadastro-Estoque'!A:J,4,FALSE)))</f>
        <v/>
      </c>
      <c r="G1914" s="141" t="str">
        <f>IF(ISBLANK(A1914),"",IF(ISERROR(VLOOKUP(A1914,'Cadastro-Estoque'!A:J,1,FALSE)),"Produto não cadastrado",VLOOKUP(A1914,'Cadastro-Estoque'!A:J,2,FALSE)))</f>
        <v/>
      </c>
      <c r="H1914" s="141" t="str">
        <f>IF(ISERROR(VLOOKUP(A1914,'Cadastro-Estoque'!A:J,1,FALSE)),"",VLOOKUP(A1914,'Cadastro-Estoque'!A:J,3,FALSE))</f>
        <v/>
      </c>
    </row>
    <row r="1915" spans="5:8">
      <c r="E1915" s="141" t="str">
        <f t="shared" si="29"/>
        <v/>
      </c>
      <c r="F1915" s="141" t="str">
        <f>IF(ISBLANK(A1915),"",IF(ISERROR(VLOOKUP(A1915,'Cadastro-Estoque'!A:J,1,FALSE)),"Produto não cadastrado",VLOOKUP(A1915,'Cadastro-Estoque'!A:J,4,FALSE)))</f>
        <v/>
      </c>
      <c r="G1915" s="141" t="str">
        <f>IF(ISBLANK(A1915),"",IF(ISERROR(VLOOKUP(A1915,'Cadastro-Estoque'!A:J,1,FALSE)),"Produto não cadastrado",VLOOKUP(A1915,'Cadastro-Estoque'!A:J,2,FALSE)))</f>
        <v/>
      </c>
      <c r="H1915" s="141" t="str">
        <f>IF(ISERROR(VLOOKUP(A1915,'Cadastro-Estoque'!A:J,1,FALSE)),"",VLOOKUP(A1915,'Cadastro-Estoque'!A:J,3,FALSE))</f>
        <v/>
      </c>
    </row>
    <row r="1916" spans="5:8">
      <c r="E1916" s="141" t="str">
        <f t="shared" si="29"/>
        <v/>
      </c>
      <c r="F1916" s="141" t="str">
        <f>IF(ISBLANK(A1916),"",IF(ISERROR(VLOOKUP(A1916,'Cadastro-Estoque'!A:J,1,FALSE)),"Produto não cadastrado",VLOOKUP(A1916,'Cadastro-Estoque'!A:J,4,FALSE)))</f>
        <v/>
      </c>
      <c r="G1916" s="141" t="str">
        <f>IF(ISBLANK(A1916),"",IF(ISERROR(VLOOKUP(A1916,'Cadastro-Estoque'!A:J,1,FALSE)),"Produto não cadastrado",VLOOKUP(A1916,'Cadastro-Estoque'!A:J,2,FALSE)))</f>
        <v/>
      </c>
      <c r="H1916" s="141" t="str">
        <f>IF(ISERROR(VLOOKUP(A1916,'Cadastro-Estoque'!A:J,1,FALSE)),"",VLOOKUP(A1916,'Cadastro-Estoque'!A:J,3,FALSE))</f>
        <v/>
      </c>
    </row>
    <row r="1917" spans="5:8">
      <c r="E1917" s="141" t="str">
        <f t="shared" si="29"/>
        <v/>
      </c>
      <c r="F1917" s="141" t="str">
        <f>IF(ISBLANK(A1917),"",IF(ISERROR(VLOOKUP(A1917,'Cadastro-Estoque'!A:J,1,FALSE)),"Produto não cadastrado",VLOOKUP(A1917,'Cadastro-Estoque'!A:J,4,FALSE)))</f>
        <v/>
      </c>
      <c r="G1917" s="141" t="str">
        <f>IF(ISBLANK(A1917),"",IF(ISERROR(VLOOKUP(A1917,'Cadastro-Estoque'!A:J,1,FALSE)),"Produto não cadastrado",VLOOKUP(A1917,'Cadastro-Estoque'!A:J,2,FALSE)))</f>
        <v/>
      </c>
      <c r="H1917" s="141" t="str">
        <f>IF(ISERROR(VLOOKUP(A1917,'Cadastro-Estoque'!A:J,1,FALSE)),"",VLOOKUP(A1917,'Cadastro-Estoque'!A:J,3,FALSE))</f>
        <v/>
      </c>
    </row>
    <row r="1918" spans="5:8">
      <c r="E1918" s="141" t="str">
        <f t="shared" si="29"/>
        <v/>
      </c>
      <c r="F1918" s="141" t="str">
        <f>IF(ISBLANK(A1918),"",IF(ISERROR(VLOOKUP(A1918,'Cadastro-Estoque'!A:J,1,FALSE)),"Produto não cadastrado",VLOOKUP(A1918,'Cadastro-Estoque'!A:J,4,FALSE)))</f>
        <v/>
      </c>
      <c r="G1918" s="141" t="str">
        <f>IF(ISBLANK(A1918),"",IF(ISERROR(VLOOKUP(A1918,'Cadastro-Estoque'!A:J,1,FALSE)),"Produto não cadastrado",VLOOKUP(A1918,'Cadastro-Estoque'!A:J,2,FALSE)))</f>
        <v/>
      </c>
      <c r="H1918" s="141" t="str">
        <f>IF(ISERROR(VLOOKUP(A1918,'Cadastro-Estoque'!A:J,1,FALSE)),"",VLOOKUP(A1918,'Cadastro-Estoque'!A:J,3,FALSE))</f>
        <v/>
      </c>
    </row>
    <row r="1919" spans="5:8">
      <c r="E1919" s="141" t="str">
        <f t="shared" si="29"/>
        <v/>
      </c>
      <c r="F1919" s="141" t="str">
        <f>IF(ISBLANK(A1919),"",IF(ISERROR(VLOOKUP(A1919,'Cadastro-Estoque'!A:J,1,FALSE)),"Produto não cadastrado",VLOOKUP(A1919,'Cadastro-Estoque'!A:J,4,FALSE)))</f>
        <v/>
      </c>
      <c r="G1919" s="141" t="str">
        <f>IF(ISBLANK(A1919),"",IF(ISERROR(VLOOKUP(A1919,'Cadastro-Estoque'!A:J,1,FALSE)),"Produto não cadastrado",VLOOKUP(A1919,'Cadastro-Estoque'!A:J,2,FALSE)))</f>
        <v/>
      </c>
      <c r="H1919" s="141" t="str">
        <f>IF(ISERROR(VLOOKUP(A1919,'Cadastro-Estoque'!A:J,1,FALSE)),"",VLOOKUP(A1919,'Cadastro-Estoque'!A:J,3,FALSE))</f>
        <v/>
      </c>
    </row>
    <row r="1920" spans="5:8">
      <c r="E1920" s="141" t="str">
        <f t="shared" si="29"/>
        <v/>
      </c>
      <c r="F1920" s="141" t="str">
        <f>IF(ISBLANK(A1920),"",IF(ISERROR(VLOOKUP(A1920,'Cadastro-Estoque'!A:J,1,FALSE)),"Produto não cadastrado",VLOOKUP(A1920,'Cadastro-Estoque'!A:J,4,FALSE)))</f>
        <v/>
      </c>
      <c r="G1920" s="141" t="str">
        <f>IF(ISBLANK(A1920),"",IF(ISERROR(VLOOKUP(A1920,'Cadastro-Estoque'!A:J,1,FALSE)),"Produto não cadastrado",VLOOKUP(A1920,'Cadastro-Estoque'!A:J,2,FALSE)))</f>
        <v/>
      </c>
      <c r="H1920" s="141" t="str">
        <f>IF(ISERROR(VLOOKUP(A1920,'Cadastro-Estoque'!A:J,1,FALSE)),"",VLOOKUP(A1920,'Cadastro-Estoque'!A:J,3,FALSE))</f>
        <v/>
      </c>
    </row>
    <row r="1921" spans="5:8">
      <c r="E1921" s="141" t="str">
        <f t="shared" si="29"/>
        <v/>
      </c>
      <c r="F1921" s="141" t="str">
        <f>IF(ISBLANK(A1921),"",IF(ISERROR(VLOOKUP(A1921,'Cadastro-Estoque'!A:J,1,FALSE)),"Produto não cadastrado",VLOOKUP(A1921,'Cadastro-Estoque'!A:J,4,FALSE)))</f>
        <v/>
      </c>
      <c r="G1921" s="141" t="str">
        <f>IF(ISBLANK(A1921),"",IF(ISERROR(VLOOKUP(A1921,'Cadastro-Estoque'!A:J,1,FALSE)),"Produto não cadastrado",VLOOKUP(A1921,'Cadastro-Estoque'!A:J,2,FALSE)))</f>
        <v/>
      </c>
      <c r="H1921" s="141" t="str">
        <f>IF(ISERROR(VLOOKUP(A1921,'Cadastro-Estoque'!A:J,1,FALSE)),"",VLOOKUP(A1921,'Cadastro-Estoque'!A:J,3,FALSE))</f>
        <v/>
      </c>
    </row>
    <row r="1922" spans="5:8">
      <c r="E1922" s="141" t="str">
        <f t="shared" si="29"/>
        <v/>
      </c>
      <c r="F1922" s="141" t="str">
        <f>IF(ISBLANK(A1922),"",IF(ISERROR(VLOOKUP(A1922,'Cadastro-Estoque'!A:J,1,FALSE)),"Produto não cadastrado",VLOOKUP(A1922,'Cadastro-Estoque'!A:J,4,FALSE)))</f>
        <v/>
      </c>
      <c r="G1922" s="141" t="str">
        <f>IF(ISBLANK(A1922),"",IF(ISERROR(VLOOKUP(A1922,'Cadastro-Estoque'!A:J,1,FALSE)),"Produto não cadastrado",VLOOKUP(A1922,'Cadastro-Estoque'!A:J,2,FALSE)))</f>
        <v/>
      </c>
      <c r="H1922" s="141" t="str">
        <f>IF(ISERROR(VLOOKUP(A1922,'Cadastro-Estoque'!A:J,1,FALSE)),"",VLOOKUP(A1922,'Cadastro-Estoque'!A:J,3,FALSE))</f>
        <v/>
      </c>
    </row>
    <row r="1923" spans="5:8">
      <c r="E1923" s="141" t="str">
        <f t="shared" si="29"/>
        <v/>
      </c>
      <c r="F1923" s="141" t="str">
        <f>IF(ISBLANK(A1923),"",IF(ISERROR(VLOOKUP(A1923,'Cadastro-Estoque'!A:J,1,FALSE)),"Produto não cadastrado",VLOOKUP(A1923,'Cadastro-Estoque'!A:J,4,FALSE)))</f>
        <v/>
      </c>
      <c r="G1923" s="141" t="str">
        <f>IF(ISBLANK(A1923),"",IF(ISERROR(VLOOKUP(A1923,'Cadastro-Estoque'!A:J,1,FALSE)),"Produto não cadastrado",VLOOKUP(A1923,'Cadastro-Estoque'!A:J,2,FALSE)))</f>
        <v/>
      </c>
      <c r="H1923" s="141" t="str">
        <f>IF(ISERROR(VLOOKUP(A1923,'Cadastro-Estoque'!A:J,1,FALSE)),"",VLOOKUP(A1923,'Cadastro-Estoque'!A:J,3,FALSE))</f>
        <v/>
      </c>
    </row>
    <row r="1924" spans="5:8">
      <c r="E1924" s="141" t="str">
        <f t="shared" ref="E1924:E1987" si="30">IF(ISBLANK(A1924),"",C1924*D1924)</f>
        <v/>
      </c>
      <c r="F1924" s="141" t="str">
        <f>IF(ISBLANK(A1924),"",IF(ISERROR(VLOOKUP(A1924,'Cadastro-Estoque'!A:J,1,FALSE)),"Produto não cadastrado",VLOOKUP(A1924,'Cadastro-Estoque'!A:J,4,FALSE)))</f>
        <v/>
      </c>
      <c r="G1924" s="141" t="str">
        <f>IF(ISBLANK(A1924),"",IF(ISERROR(VLOOKUP(A1924,'Cadastro-Estoque'!A:J,1,FALSE)),"Produto não cadastrado",VLOOKUP(A1924,'Cadastro-Estoque'!A:J,2,FALSE)))</f>
        <v/>
      </c>
      <c r="H1924" s="141" t="str">
        <f>IF(ISERROR(VLOOKUP(A1924,'Cadastro-Estoque'!A:J,1,FALSE)),"",VLOOKUP(A1924,'Cadastro-Estoque'!A:J,3,FALSE))</f>
        <v/>
      </c>
    </row>
    <row r="1925" spans="5:8">
      <c r="E1925" s="141" t="str">
        <f t="shared" si="30"/>
        <v/>
      </c>
      <c r="F1925" s="141" t="str">
        <f>IF(ISBLANK(A1925),"",IF(ISERROR(VLOOKUP(A1925,'Cadastro-Estoque'!A:J,1,FALSE)),"Produto não cadastrado",VLOOKUP(A1925,'Cadastro-Estoque'!A:J,4,FALSE)))</f>
        <v/>
      </c>
      <c r="G1925" s="141" t="str">
        <f>IF(ISBLANK(A1925),"",IF(ISERROR(VLOOKUP(A1925,'Cadastro-Estoque'!A:J,1,FALSE)),"Produto não cadastrado",VLOOKUP(A1925,'Cadastro-Estoque'!A:J,2,FALSE)))</f>
        <v/>
      </c>
      <c r="H1925" s="141" t="str">
        <f>IF(ISERROR(VLOOKUP(A1925,'Cadastro-Estoque'!A:J,1,FALSE)),"",VLOOKUP(A1925,'Cadastro-Estoque'!A:J,3,FALSE))</f>
        <v/>
      </c>
    </row>
    <row r="1926" spans="5:8">
      <c r="E1926" s="141" t="str">
        <f t="shared" si="30"/>
        <v/>
      </c>
      <c r="F1926" s="141" t="str">
        <f>IF(ISBLANK(A1926),"",IF(ISERROR(VLOOKUP(A1926,'Cadastro-Estoque'!A:J,1,FALSE)),"Produto não cadastrado",VLOOKUP(A1926,'Cadastro-Estoque'!A:J,4,FALSE)))</f>
        <v/>
      </c>
      <c r="G1926" s="141" t="str">
        <f>IF(ISBLANK(A1926),"",IF(ISERROR(VLOOKUP(A1926,'Cadastro-Estoque'!A:J,1,FALSE)),"Produto não cadastrado",VLOOKUP(A1926,'Cadastro-Estoque'!A:J,2,FALSE)))</f>
        <v/>
      </c>
      <c r="H1926" s="141" t="str">
        <f>IF(ISERROR(VLOOKUP(A1926,'Cadastro-Estoque'!A:J,1,FALSE)),"",VLOOKUP(A1926,'Cadastro-Estoque'!A:J,3,FALSE))</f>
        <v/>
      </c>
    </row>
    <row r="1927" spans="5:8">
      <c r="E1927" s="141" t="str">
        <f t="shared" si="30"/>
        <v/>
      </c>
      <c r="F1927" s="141" t="str">
        <f>IF(ISBLANK(A1927),"",IF(ISERROR(VLOOKUP(A1927,'Cadastro-Estoque'!A:J,1,FALSE)),"Produto não cadastrado",VLOOKUP(A1927,'Cadastro-Estoque'!A:J,4,FALSE)))</f>
        <v/>
      </c>
      <c r="G1927" s="141" t="str">
        <f>IF(ISBLANK(A1927),"",IF(ISERROR(VLOOKUP(A1927,'Cadastro-Estoque'!A:J,1,FALSE)),"Produto não cadastrado",VLOOKUP(A1927,'Cadastro-Estoque'!A:J,2,FALSE)))</f>
        <v/>
      </c>
      <c r="H1927" s="141" t="str">
        <f>IF(ISERROR(VLOOKUP(A1927,'Cadastro-Estoque'!A:J,1,FALSE)),"",VLOOKUP(A1927,'Cadastro-Estoque'!A:J,3,FALSE))</f>
        <v/>
      </c>
    </row>
    <row r="1928" spans="5:8">
      <c r="E1928" s="141" t="str">
        <f t="shared" si="30"/>
        <v/>
      </c>
      <c r="F1928" s="141" t="str">
        <f>IF(ISBLANK(A1928),"",IF(ISERROR(VLOOKUP(A1928,'Cadastro-Estoque'!A:J,1,FALSE)),"Produto não cadastrado",VLOOKUP(A1928,'Cadastro-Estoque'!A:J,4,FALSE)))</f>
        <v/>
      </c>
      <c r="G1928" s="141" t="str">
        <f>IF(ISBLANK(A1928),"",IF(ISERROR(VLOOKUP(A1928,'Cadastro-Estoque'!A:J,1,FALSE)),"Produto não cadastrado",VLOOKUP(A1928,'Cadastro-Estoque'!A:J,2,FALSE)))</f>
        <v/>
      </c>
      <c r="H1928" s="141" t="str">
        <f>IF(ISERROR(VLOOKUP(A1928,'Cadastro-Estoque'!A:J,1,FALSE)),"",VLOOKUP(A1928,'Cadastro-Estoque'!A:J,3,FALSE))</f>
        <v/>
      </c>
    </row>
    <row r="1929" spans="5:8">
      <c r="E1929" s="141" t="str">
        <f t="shared" si="30"/>
        <v/>
      </c>
      <c r="F1929" s="141" t="str">
        <f>IF(ISBLANK(A1929),"",IF(ISERROR(VLOOKUP(A1929,'Cadastro-Estoque'!A:J,1,FALSE)),"Produto não cadastrado",VLOOKUP(A1929,'Cadastro-Estoque'!A:J,4,FALSE)))</f>
        <v/>
      </c>
      <c r="G1929" s="141" t="str">
        <f>IF(ISBLANK(A1929),"",IF(ISERROR(VLOOKUP(A1929,'Cadastro-Estoque'!A:J,1,FALSE)),"Produto não cadastrado",VLOOKUP(A1929,'Cadastro-Estoque'!A:J,2,FALSE)))</f>
        <v/>
      </c>
      <c r="H1929" s="141" t="str">
        <f>IF(ISERROR(VLOOKUP(A1929,'Cadastro-Estoque'!A:J,1,FALSE)),"",VLOOKUP(A1929,'Cadastro-Estoque'!A:J,3,FALSE))</f>
        <v/>
      </c>
    </row>
    <row r="1930" spans="5:8">
      <c r="E1930" s="141" t="str">
        <f t="shared" si="30"/>
        <v/>
      </c>
      <c r="F1930" s="141" t="str">
        <f>IF(ISBLANK(A1930),"",IF(ISERROR(VLOOKUP(A1930,'Cadastro-Estoque'!A:J,1,FALSE)),"Produto não cadastrado",VLOOKUP(A1930,'Cadastro-Estoque'!A:J,4,FALSE)))</f>
        <v/>
      </c>
      <c r="G1930" s="141" t="str">
        <f>IF(ISBLANK(A1930),"",IF(ISERROR(VLOOKUP(A1930,'Cadastro-Estoque'!A:J,1,FALSE)),"Produto não cadastrado",VLOOKUP(A1930,'Cadastro-Estoque'!A:J,2,FALSE)))</f>
        <v/>
      </c>
      <c r="H1930" s="141" t="str">
        <f>IF(ISERROR(VLOOKUP(A1930,'Cadastro-Estoque'!A:J,1,FALSE)),"",VLOOKUP(A1930,'Cadastro-Estoque'!A:J,3,FALSE))</f>
        <v/>
      </c>
    </row>
    <row r="1931" spans="5:8">
      <c r="E1931" s="141" t="str">
        <f t="shared" si="30"/>
        <v/>
      </c>
      <c r="F1931" s="141" t="str">
        <f>IF(ISBLANK(A1931),"",IF(ISERROR(VLOOKUP(A1931,'Cadastro-Estoque'!A:J,1,FALSE)),"Produto não cadastrado",VLOOKUP(A1931,'Cadastro-Estoque'!A:J,4,FALSE)))</f>
        <v/>
      </c>
      <c r="G1931" s="141" t="str">
        <f>IF(ISBLANK(A1931),"",IF(ISERROR(VLOOKUP(A1931,'Cadastro-Estoque'!A:J,1,FALSE)),"Produto não cadastrado",VLOOKUP(A1931,'Cadastro-Estoque'!A:J,2,FALSE)))</f>
        <v/>
      </c>
      <c r="H1931" s="141" t="str">
        <f>IF(ISERROR(VLOOKUP(A1931,'Cadastro-Estoque'!A:J,1,FALSE)),"",VLOOKUP(A1931,'Cadastro-Estoque'!A:J,3,FALSE))</f>
        <v/>
      </c>
    </row>
    <row r="1932" spans="5:8">
      <c r="E1932" s="141" t="str">
        <f t="shared" si="30"/>
        <v/>
      </c>
      <c r="F1932" s="141" t="str">
        <f>IF(ISBLANK(A1932),"",IF(ISERROR(VLOOKUP(A1932,'Cadastro-Estoque'!A:J,1,FALSE)),"Produto não cadastrado",VLOOKUP(A1932,'Cadastro-Estoque'!A:J,4,FALSE)))</f>
        <v/>
      </c>
      <c r="G1932" s="141" t="str">
        <f>IF(ISBLANK(A1932),"",IF(ISERROR(VLOOKUP(A1932,'Cadastro-Estoque'!A:J,1,FALSE)),"Produto não cadastrado",VLOOKUP(A1932,'Cadastro-Estoque'!A:J,2,FALSE)))</f>
        <v/>
      </c>
      <c r="H1932" s="141" t="str">
        <f>IF(ISERROR(VLOOKUP(A1932,'Cadastro-Estoque'!A:J,1,FALSE)),"",VLOOKUP(A1932,'Cadastro-Estoque'!A:J,3,FALSE))</f>
        <v/>
      </c>
    </row>
    <row r="1933" spans="5:8">
      <c r="E1933" s="141" t="str">
        <f t="shared" si="30"/>
        <v/>
      </c>
      <c r="F1933" s="141" t="str">
        <f>IF(ISBLANK(A1933),"",IF(ISERROR(VLOOKUP(A1933,'Cadastro-Estoque'!A:J,1,FALSE)),"Produto não cadastrado",VLOOKUP(A1933,'Cadastro-Estoque'!A:J,4,FALSE)))</f>
        <v/>
      </c>
      <c r="G1933" s="141" t="str">
        <f>IF(ISBLANK(A1933),"",IF(ISERROR(VLOOKUP(A1933,'Cadastro-Estoque'!A:J,1,FALSE)),"Produto não cadastrado",VLOOKUP(A1933,'Cadastro-Estoque'!A:J,2,FALSE)))</f>
        <v/>
      </c>
      <c r="H1933" s="141" t="str">
        <f>IF(ISERROR(VLOOKUP(A1933,'Cadastro-Estoque'!A:J,1,FALSE)),"",VLOOKUP(A1933,'Cadastro-Estoque'!A:J,3,FALSE))</f>
        <v/>
      </c>
    </row>
    <row r="1934" spans="5:8">
      <c r="E1934" s="141" t="str">
        <f t="shared" si="30"/>
        <v/>
      </c>
      <c r="F1934" s="141" t="str">
        <f>IF(ISBLANK(A1934),"",IF(ISERROR(VLOOKUP(A1934,'Cadastro-Estoque'!A:J,1,FALSE)),"Produto não cadastrado",VLOOKUP(A1934,'Cadastro-Estoque'!A:J,4,FALSE)))</f>
        <v/>
      </c>
      <c r="G1934" s="141" t="str">
        <f>IF(ISBLANK(A1934),"",IF(ISERROR(VLOOKUP(A1934,'Cadastro-Estoque'!A:J,1,FALSE)),"Produto não cadastrado",VLOOKUP(A1934,'Cadastro-Estoque'!A:J,2,FALSE)))</f>
        <v/>
      </c>
      <c r="H1934" s="141" t="str">
        <f>IF(ISERROR(VLOOKUP(A1934,'Cadastro-Estoque'!A:J,1,FALSE)),"",VLOOKUP(A1934,'Cadastro-Estoque'!A:J,3,FALSE))</f>
        <v/>
      </c>
    </row>
    <row r="1935" spans="5:8">
      <c r="E1935" s="141" t="str">
        <f t="shared" si="30"/>
        <v/>
      </c>
      <c r="F1935" s="141" t="str">
        <f>IF(ISBLANK(A1935),"",IF(ISERROR(VLOOKUP(A1935,'Cadastro-Estoque'!A:J,1,FALSE)),"Produto não cadastrado",VLOOKUP(A1935,'Cadastro-Estoque'!A:J,4,FALSE)))</f>
        <v/>
      </c>
      <c r="G1935" s="141" t="str">
        <f>IF(ISBLANK(A1935),"",IF(ISERROR(VLOOKUP(A1935,'Cadastro-Estoque'!A:J,1,FALSE)),"Produto não cadastrado",VLOOKUP(A1935,'Cadastro-Estoque'!A:J,2,FALSE)))</f>
        <v/>
      </c>
      <c r="H1935" s="141" t="str">
        <f>IF(ISERROR(VLOOKUP(A1935,'Cadastro-Estoque'!A:J,1,FALSE)),"",VLOOKUP(A1935,'Cadastro-Estoque'!A:J,3,FALSE))</f>
        <v/>
      </c>
    </row>
    <row r="1936" spans="5:8">
      <c r="E1936" s="141" t="str">
        <f t="shared" si="30"/>
        <v/>
      </c>
      <c r="F1936" s="141" t="str">
        <f>IF(ISBLANK(A1936),"",IF(ISERROR(VLOOKUP(A1936,'Cadastro-Estoque'!A:J,1,FALSE)),"Produto não cadastrado",VLOOKUP(A1936,'Cadastro-Estoque'!A:J,4,FALSE)))</f>
        <v/>
      </c>
      <c r="G1936" s="141" t="str">
        <f>IF(ISBLANK(A1936),"",IF(ISERROR(VLOOKUP(A1936,'Cadastro-Estoque'!A:J,1,FALSE)),"Produto não cadastrado",VLOOKUP(A1936,'Cadastro-Estoque'!A:J,2,FALSE)))</f>
        <v/>
      </c>
      <c r="H1936" s="141" t="str">
        <f>IF(ISERROR(VLOOKUP(A1936,'Cadastro-Estoque'!A:J,1,FALSE)),"",VLOOKUP(A1936,'Cadastro-Estoque'!A:J,3,FALSE))</f>
        <v/>
      </c>
    </row>
    <row r="1937" spans="5:8">
      <c r="E1937" s="141" t="str">
        <f t="shared" si="30"/>
        <v/>
      </c>
      <c r="F1937" s="141" t="str">
        <f>IF(ISBLANK(A1937),"",IF(ISERROR(VLOOKUP(A1937,'Cadastro-Estoque'!A:J,1,FALSE)),"Produto não cadastrado",VLOOKUP(A1937,'Cadastro-Estoque'!A:J,4,FALSE)))</f>
        <v/>
      </c>
      <c r="G1937" s="141" t="str">
        <f>IF(ISBLANK(A1937),"",IF(ISERROR(VLOOKUP(A1937,'Cadastro-Estoque'!A:J,1,FALSE)),"Produto não cadastrado",VLOOKUP(A1937,'Cadastro-Estoque'!A:J,2,FALSE)))</f>
        <v/>
      </c>
      <c r="H1937" s="141" t="str">
        <f>IF(ISERROR(VLOOKUP(A1937,'Cadastro-Estoque'!A:J,1,FALSE)),"",VLOOKUP(A1937,'Cadastro-Estoque'!A:J,3,FALSE))</f>
        <v/>
      </c>
    </row>
    <row r="1938" spans="5:8">
      <c r="E1938" s="141" t="str">
        <f t="shared" si="30"/>
        <v/>
      </c>
      <c r="F1938" s="141" t="str">
        <f>IF(ISBLANK(A1938),"",IF(ISERROR(VLOOKUP(A1938,'Cadastro-Estoque'!A:J,1,FALSE)),"Produto não cadastrado",VLOOKUP(A1938,'Cadastro-Estoque'!A:J,4,FALSE)))</f>
        <v/>
      </c>
      <c r="G1938" s="141" t="str">
        <f>IF(ISBLANK(A1938),"",IF(ISERROR(VLOOKUP(A1938,'Cadastro-Estoque'!A:J,1,FALSE)),"Produto não cadastrado",VLOOKUP(A1938,'Cadastro-Estoque'!A:J,2,FALSE)))</f>
        <v/>
      </c>
      <c r="H1938" s="141" t="str">
        <f>IF(ISERROR(VLOOKUP(A1938,'Cadastro-Estoque'!A:J,1,FALSE)),"",VLOOKUP(A1938,'Cadastro-Estoque'!A:J,3,FALSE))</f>
        <v/>
      </c>
    </row>
    <row r="1939" spans="5:8">
      <c r="E1939" s="141" t="str">
        <f t="shared" si="30"/>
        <v/>
      </c>
      <c r="F1939" s="141" t="str">
        <f>IF(ISBLANK(A1939),"",IF(ISERROR(VLOOKUP(A1939,'Cadastro-Estoque'!A:J,1,FALSE)),"Produto não cadastrado",VLOOKUP(A1939,'Cadastro-Estoque'!A:J,4,FALSE)))</f>
        <v/>
      </c>
      <c r="G1939" s="141" t="str">
        <f>IF(ISBLANK(A1939),"",IF(ISERROR(VLOOKUP(A1939,'Cadastro-Estoque'!A:J,1,FALSE)),"Produto não cadastrado",VLOOKUP(A1939,'Cadastro-Estoque'!A:J,2,FALSE)))</f>
        <v/>
      </c>
      <c r="H1939" s="141" t="str">
        <f>IF(ISERROR(VLOOKUP(A1939,'Cadastro-Estoque'!A:J,1,FALSE)),"",VLOOKUP(A1939,'Cadastro-Estoque'!A:J,3,FALSE))</f>
        <v/>
      </c>
    </row>
    <row r="1940" spans="5:8">
      <c r="E1940" s="141" t="str">
        <f t="shared" si="30"/>
        <v/>
      </c>
      <c r="F1940" s="141" t="str">
        <f>IF(ISBLANK(A1940),"",IF(ISERROR(VLOOKUP(A1940,'Cadastro-Estoque'!A:J,1,FALSE)),"Produto não cadastrado",VLOOKUP(A1940,'Cadastro-Estoque'!A:J,4,FALSE)))</f>
        <v/>
      </c>
      <c r="G1940" s="141" t="str">
        <f>IF(ISBLANK(A1940),"",IF(ISERROR(VLOOKUP(A1940,'Cadastro-Estoque'!A:J,1,FALSE)),"Produto não cadastrado",VLOOKUP(A1940,'Cadastro-Estoque'!A:J,2,FALSE)))</f>
        <v/>
      </c>
      <c r="H1940" s="141" t="str">
        <f>IF(ISERROR(VLOOKUP(A1940,'Cadastro-Estoque'!A:J,1,FALSE)),"",VLOOKUP(A1940,'Cadastro-Estoque'!A:J,3,FALSE))</f>
        <v/>
      </c>
    </row>
    <row r="1941" spans="5:8">
      <c r="E1941" s="141" t="str">
        <f t="shared" si="30"/>
        <v/>
      </c>
      <c r="F1941" s="141" t="str">
        <f>IF(ISBLANK(A1941),"",IF(ISERROR(VLOOKUP(A1941,'Cadastro-Estoque'!A:J,1,FALSE)),"Produto não cadastrado",VLOOKUP(A1941,'Cadastro-Estoque'!A:J,4,FALSE)))</f>
        <v/>
      </c>
      <c r="G1941" s="141" t="str">
        <f>IF(ISBLANK(A1941),"",IF(ISERROR(VLOOKUP(A1941,'Cadastro-Estoque'!A:J,1,FALSE)),"Produto não cadastrado",VLOOKUP(A1941,'Cadastro-Estoque'!A:J,2,FALSE)))</f>
        <v/>
      </c>
      <c r="H1941" s="141" t="str">
        <f>IF(ISERROR(VLOOKUP(A1941,'Cadastro-Estoque'!A:J,1,FALSE)),"",VLOOKUP(A1941,'Cadastro-Estoque'!A:J,3,FALSE))</f>
        <v/>
      </c>
    </row>
    <row r="1942" spans="5:8">
      <c r="E1942" s="141" t="str">
        <f t="shared" si="30"/>
        <v/>
      </c>
      <c r="F1942" s="141" t="str">
        <f>IF(ISBLANK(A1942),"",IF(ISERROR(VLOOKUP(A1942,'Cadastro-Estoque'!A:J,1,FALSE)),"Produto não cadastrado",VLOOKUP(A1942,'Cadastro-Estoque'!A:J,4,FALSE)))</f>
        <v/>
      </c>
      <c r="G1942" s="141" t="str">
        <f>IF(ISBLANK(A1942),"",IF(ISERROR(VLOOKUP(A1942,'Cadastro-Estoque'!A:J,1,FALSE)),"Produto não cadastrado",VLOOKUP(A1942,'Cadastro-Estoque'!A:J,2,FALSE)))</f>
        <v/>
      </c>
      <c r="H1942" s="141" t="str">
        <f>IF(ISERROR(VLOOKUP(A1942,'Cadastro-Estoque'!A:J,1,FALSE)),"",VLOOKUP(A1942,'Cadastro-Estoque'!A:J,3,FALSE))</f>
        <v/>
      </c>
    </row>
    <row r="1943" spans="5:8">
      <c r="E1943" s="141" t="str">
        <f t="shared" si="30"/>
        <v/>
      </c>
      <c r="F1943" s="141" t="str">
        <f>IF(ISBLANK(A1943),"",IF(ISERROR(VLOOKUP(A1943,'Cadastro-Estoque'!A:J,1,FALSE)),"Produto não cadastrado",VLOOKUP(A1943,'Cadastro-Estoque'!A:J,4,FALSE)))</f>
        <v/>
      </c>
      <c r="G1943" s="141" t="str">
        <f>IF(ISBLANK(A1943),"",IF(ISERROR(VLOOKUP(A1943,'Cadastro-Estoque'!A:J,1,FALSE)),"Produto não cadastrado",VLOOKUP(A1943,'Cadastro-Estoque'!A:J,2,FALSE)))</f>
        <v/>
      </c>
      <c r="H1943" s="141" t="str">
        <f>IF(ISERROR(VLOOKUP(A1943,'Cadastro-Estoque'!A:J,1,FALSE)),"",VLOOKUP(A1943,'Cadastro-Estoque'!A:J,3,FALSE))</f>
        <v/>
      </c>
    </row>
    <row r="1944" spans="5:8">
      <c r="E1944" s="141" t="str">
        <f t="shared" si="30"/>
        <v/>
      </c>
      <c r="F1944" s="141" t="str">
        <f>IF(ISBLANK(A1944),"",IF(ISERROR(VLOOKUP(A1944,'Cadastro-Estoque'!A:J,1,FALSE)),"Produto não cadastrado",VLOOKUP(A1944,'Cadastro-Estoque'!A:J,4,FALSE)))</f>
        <v/>
      </c>
      <c r="G1944" s="141" t="str">
        <f>IF(ISBLANK(A1944),"",IF(ISERROR(VLOOKUP(A1944,'Cadastro-Estoque'!A:J,1,FALSE)),"Produto não cadastrado",VLOOKUP(A1944,'Cadastro-Estoque'!A:J,2,FALSE)))</f>
        <v/>
      </c>
      <c r="H1944" s="141" t="str">
        <f>IF(ISERROR(VLOOKUP(A1944,'Cadastro-Estoque'!A:J,1,FALSE)),"",VLOOKUP(A1944,'Cadastro-Estoque'!A:J,3,FALSE))</f>
        <v/>
      </c>
    </row>
    <row r="1945" spans="5:8">
      <c r="E1945" s="141" t="str">
        <f t="shared" si="30"/>
        <v/>
      </c>
      <c r="F1945" s="141" t="str">
        <f>IF(ISBLANK(A1945),"",IF(ISERROR(VLOOKUP(A1945,'Cadastro-Estoque'!A:J,1,FALSE)),"Produto não cadastrado",VLOOKUP(A1945,'Cadastro-Estoque'!A:J,4,FALSE)))</f>
        <v/>
      </c>
      <c r="G1945" s="141" t="str">
        <f>IF(ISBLANK(A1945),"",IF(ISERROR(VLOOKUP(A1945,'Cadastro-Estoque'!A:J,1,FALSE)),"Produto não cadastrado",VLOOKUP(A1945,'Cadastro-Estoque'!A:J,2,FALSE)))</f>
        <v/>
      </c>
      <c r="H1945" s="141" t="str">
        <f>IF(ISERROR(VLOOKUP(A1945,'Cadastro-Estoque'!A:J,1,FALSE)),"",VLOOKUP(A1945,'Cadastro-Estoque'!A:J,3,FALSE))</f>
        <v/>
      </c>
    </row>
    <row r="1946" spans="5:8">
      <c r="E1946" s="141" t="str">
        <f t="shared" si="30"/>
        <v/>
      </c>
      <c r="F1946" s="141" t="str">
        <f>IF(ISBLANK(A1946),"",IF(ISERROR(VLOOKUP(A1946,'Cadastro-Estoque'!A:J,1,FALSE)),"Produto não cadastrado",VLOOKUP(A1946,'Cadastro-Estoque'!A:J,4,FALSE)))</f>
        <v/>
      </c>
      <c r="G1946" s="141" t="str">
        <f>IF(ISBLANK(A1946),"",IF(ISERROR(VLOOKUP(A1946,'Cadastro-Estoque'!A:J,1,FALSE)),"Produto não cadastrado",VLOOKUP(A1946,'Cadastro-Estoque'!A:J,2,FALSE)))</f>
        <v/>
      </c>
      <c r="H1946" s="141" t="str">
        <f>IF(ISERROR(VLOOKUP(A1946,'Cadastro-Estoque'!A:J,1,FALSE)),"",VLOOKUP(A1946,'Cadastro-Estoque'!A:J,3,FALSE))</f>
        <v/>
      </c>
    </row>
    <row r="1947" spans="5:8">
      <c r="E1947" s="141" t="str">
        <f t="shared" si="30"/>
        <v/>
      </c>
      <c r="F1947" s="141" t="str">
        <f>IF(ISBLANK(A1947),"",IF(ISERROR(VLOOKUP(A1947,'Cadastro-Estoque'!A:J,1,FALSE)),"Produto não cadastrado",VLOOKUP(A1947,'Cadastro-Estoque'!A:J,4,FALSE)))</f>
        <v/>
      </c>
      <c r="G1947" s="141" t="str">
        <f>IF(ISBLANK(A1947),"",IF(ISERROR(VLOOKUP(A1947,'Cadastro-Estoque'!A:J,1,FALSE)),"Produto não cadastrado",VLOOKUP(A1947,'Cadastro-Estoque'!A:J,2,FALSE)))</f>
        <v/>
      </c>
      <c r="H1947" s="141" t="str">
        <f>IF(ISERROR(VLOOKUP(A1947,'Cadastro-Estoque'!A:J,1,FALSE)),"",VLOOKUP(A1947,'Cadastro-Estoque'!A:J,3,FALSE))</f>
        <v/>
      </c>
    </row>
    <row r="1948" spans="5:8">
      <c r="E1948" s="141" t="str">
        <f t="shared" si="30"/>
        <v/>
      </c>
      <c r="F1948" s="141" t="str">
        <f>IF(ISBLANK(A1948),"",IF(ISERROR(VLOOKUP(A1948,'Cadastro-Estoque'!A:J,1,FALSE)),"Produto não cadastrado",VLOOKUP(A1948,'Cadastro-Estoque'!A:J,4,FALSE)))</f>
        <v/>
      </c>
      <c r="G1948" s="141" t="str">
        <f>IF(ISBLANK(A1948),"",IF(ISERROR(VLOOKUP(A1948,'Cadastro-Estoque'!A:J,1,FALSE)),"Produto não cadastrado",VLOOKUP(A1948,'Cadastro-Estoque'!A:J,2,FALSE)))</f>
        <v/>
      </c>
      <c r="H1948" s="141" t="str">
        <f>IF(ISERROR(VLOOKUP(A1948,'Cadastro-Estoque'!A:J,1,FALSE)),"",VLOOKUP(A1948,'Cadastro-Estoque'!A:J,3,FALSE))</f>
        <v/>
      </c>
    </row>
    <row r="1949" spans="5:8">
      <c r="E1949" s="141" t="str">
        <f t="shared" si="30"/>
        <v/>
      </c>
      <c r="F1949" s="141" t="str">
        <f>IF(ISBLANK(A1949),"",IF(ISERROR(VLOOKUP(A1949,'Cadastro-Estoque'!A:J,1,FALSE)),"Produto não cadastrado",VLOOKUP(A1949,'Cadastro-Estoque'!A:J,4,FALSE)))</f>
        <v/>
      </c>
      <c r="G1949" s="141" t="str">
        <f>IF(ISBLANK(A1949),"",IF(ISERROR(VLOOKUP(A1949,'Cadastro-Estoque'!A:J,1,FALSE)),"Produto não cadastrado",VLOOKUP(A1949,'Cadastro-Estoque'!A:J,2,FALSE)))</f>
        <v/>
      </c>
      <c r="H1949" s="141" t="str">
        <f>IF(ISERROR(VLOOKUP(A1949,'Cadastro-Estoque'!A:J,1,FALSE)),"",VLOOKUP(A1949,'Cadastro-Estoque'!A:J,3,FALSE))</f>
        <v/>
      </c>
    </row>
    <row r="1950" spans="5:8">
      <c r="E1950" s="141" t="str">
        <f t="shared" si="30"/>
        <v/>
      </c>
      <c r="F1950" s="141" t="str">
        <f>IF(ISBLANK(A1950),"",IF(ISERROR(VLOOKUP(A1950,'Cadastro-Estoque'!A:J,1,FALSE)),"Produto não cadastrado",VLOOKUP(A1950,'Cadastro-Estoque'!A:J,4,FALSE)))</f>
        <v/>
      </c>
      <c r="G1950" s="141" t="str">
        <f>IF(ISBLANK(A1950),"",IF(ISERROR(VLOOKUP(A1950,'Cadastro-Estoque'!A:J,1,FALSE)),"Produto não cadastrado",VLOOKUP(A1950,'Cadastro-Estoque'!A:J,2,FALSE)))</f>
        <v/>
      </c>
      <c r="H1950" s="141" t="str">
        <f>IF(ISERROR(VLOOKUP(A1950,'Cadastro-Estoque'!A:J,1,FALSE)),"",VLOOKUP(A1950,'Cadastro-Estoque'!A:J,3,FALSE))</f>
        <v/>
      </c>
    </row>
    <row r="1951" spans="5:8">
      <c r="E1951" s="141" t="str">
        <f t="shared" si="30"/>
        <v/>
      </c>
      <c r="F1951" s="141" t="str">
        <f>IF(ISBLANK(A1951),"",IF(ISERROR(VLOOKUP(A1951,'Cadastro-Estoque'!A:J,1,FALSE)),"Produto não cadastrado",VLOOKUP(A1951,'Cadastro-Estoque'!A:J,4,FALSE)))</f>
        <v/>
      </c>
      <c r="G1951" s="141" t="str">
        <f>IF(ISBLANK(A1951),"",IF(ISERROR(VLOOKUP(A1951,'Cadastro-Estoque'!A:J,1,FALSE)),"Produto não cadastrado",VLOOKUP(A1951,'Cadastro-Estoque'!A:J,2,FALSE)))</f>
        <v/>
      </c>
      <c r="H1951" s="141" t="str">
        <f>IF(ISERROR(VLOOKUP(A1951,'Cadastro-Estoque'!A:J,1,FALSE)),"",VLOOKUP(A1951,'Cadastro-Estoque'!A:J,3,FALSE))</f>
        <v/>
      </c>
    </row>
    <row r="1952" spans="5:8">
      <c r="E1952" s="141" t="str">
        <f t="shared" si="30"/>
        <v/>
      </c>
      <c r="F1952" s="141" t="str">
        <f>IF(ISBLANK(A1952),"",IF(ISERROR(VLOOKUP(A1952,'Cadastro-Estoque'!A:J,1,FALSE)),"Produto não cadastrado",VLOOKUP(A1952,'Cadastro-Estoque'!A:J,4,FALSE)))</f>
        <v/>
      </c>
      <c r="G1952" s="141" t="str">
        <f>IF(ISBLANK(A1952),"",IF(ISERROR(VLOOKUP(A1952,'Cadastro-Estoque'!A:J,1,FALSE)),"Produto não cadastrado",VLOOKUP(A1952,'Cadastro-Estoque'!A:J,2,FALSE)))</f>
        <v/>
      </c>
      <c r="H1952" s="141" t="str">
        <f>IF(ISERROR(VLOOKUP(A1952,'Cadastro-Estoque'!A:J,1,FALSE)),"",VLOOKUP(A1952,'Cadastro-Estoque'!A:J,3,FALSE))</f>
        <v/>
      </c>
    </row>
    <row r="1953" spans="5:8">
      <c r="E1953" s="141" t="str">
        <f t="shared" si="30"/>
        <v/>
      </c>
      <c r="F1953" s="141" t="str">
        <f>IF(ISBLANK(A1953),"",IF(ISERROR(VLOOKUP(A1953,'Cadastro-Estoque'!A:J,1,FALSE)),"Produto não cadastrado",VLOOKUP(A1953,'Cadastro-Estoque'!A:J,4,FALSE)))</f>
        <v/>
      </c>
      <c r="G1953" s="141" t="str">
        <f>IF(ISBLANK(A1953),"",IF(ISERROR(VLOOKUP(A1953,'Cadastro-Estoque'!A:J,1,FALSE)),"Produto não cadastrado",VLOOKUP(A1953,'Cadastro-Estoque'!A:J,2,FALSE)))</f>
        <v/>
      </c>
      <c r="H1953" s="141" t="str">
        <f>IF(ISERROR(VLOOKUP(A1953,'Cadastro-Estoque'!A:J,1,FALSE)),"",VLOOKUP(A1953,'Cadastro-Estoque'!A:J,3,FALSE))</f>
        <v/>
      </c>
    </row>
    <row r="1954" spans="5:8">
      <c r="E1954" s="141" t="str">
        <f t="shared" si="30"/>
        <v/>
      </c>
      <c r="F1954" s="141" t="str">
        <f>IF(ISBLANK(A1954),"",IF(ISERROR(VLOOKUP(A1954,'Cadastro-Estoque'!A:J,1,FALSE)),"Produto não cadastrado",VLOOKUP(A1954,'Cadastro-Estoque'!A:J,4,FALSE)))</f>
        <v/>
      </c>
      <c r="G1954" s="141" t="str">
        <f>IF(ISBLANK(A1954),"",IF(ISERROR(VLOOKUP(A1954,'Cadastro-Estoque'!A:J,1,FALSE)),"Produto não cadastrado",VLOOKUP(A1954,'Cadastro-Estoque'!A:J,2,FALSE)))</f>
        <v/>
      </c>
      <c r="H1954" s="141" t="str">
        <f>IF(ISERROR(VLOOKUP(A1954,'Cadastro-Estoque'!A:J,1,FALSE)),"",VLOOKUP(A1954,'Cadastro-Estoque'!A:J,3,FALSE))</f>
        <v/>
      </c>
    </row>
    <row r="1955" spans="5:8">
      <c r="E1955" s="141" t="str">
        <f t="shared" si="30"/>
        <v/>
      </c>
      <c r="F1955" s="141" t="str">
        <f>IF(ISBLANK(A1955),"",IF(ISERROR(VLOOKUP(A1955,'Cadastro-Estoque'!A:J,1,FALSE)),"Produto não cadastrado",VLOOKUP(A1955,'Cadastro-Estoque'!A:J,4,FALSE)))</f>
        <v/>
      </c>
      <c r="G1955" s="141" t="str">
        <f>IF(ISBLANK(A1955),"",IF(ISERROR(VLOOKUP(A1955,'Cadastro-Estoque'!A:J,1,FALSE)),"Produto não cadastrado",VLOOKUP(A1955,'Cadastro-Estoque'!A:J,2,FALSE)))</f>
        <v/>
      </c>
      <c r="H1955" s="141" t="str">
        <f>IF(ISERROR(VLOOKUP(A1955,'Cadastro-Estoque'!A:J,1,FALSE)),"",VLOOKUP(A1955,'Cadastro-Estoque'!A:J,3,FALSE))</f>
        <v/>
      </c>
    </row>
    <row r="1956" spans="5:8">
      <c r="E1956" s="141" t="str">
        <f t="shared" si="30"/>
        <v/>
      </c>
      <c r="F1956" s="141" t="str">
        <f>IF(ISBLANK(A1956),"",IF(ISERROR(VLOOKUP(A1956,'Cadastro-Estoque'!A:J,1,FALSE)),"Produto não cadastrado",VLOOKUP(A1956,'Cadastro-Estoque'!A:J,4,FALSE)))</f>
        <v/>
      </c>
      <c r="G1956" s="141" t="str">
        <f>IF(ISBLANK(A1956),"",IF(ISERROR(VLOOKUP(A1956,'Cadastro-Estoque'!A:J,1,FALSE)),"Produto não cadastrado",VLOOKUP(A1956,'Cadastro-Estoque'!A:J,2,FALSE)))</f>
        <v/>
      </c>
      <c r="H1956" s="141" t="str">
        <f>IF(ISERROR(VLOOKUP(A1956,'Cadastro-Estoque'!A:J,1,FALSE)),"",VLOOKUP(A1956,'Cadastro-Estoque'!A:J,3,FALSE))</f>
        <v/>
      </c>
    </row>
    <row r="1957" spans="5:8">
      <c r="E1957" s="141" t="str">
        <f t="shared" si="30"/>
        <v/>
      </c>
      <c r="F1957" s="141" t="str">
        <f>IF(ISBLANK(A1957),"",IF(ISERROR(VLOOKUP(A1957,'Cadastro-Estoque'!A:J,1,FALSE)),"Produto não cadastrado",VLOOKUP(A1957,'Cadastro-Estoque'!A:J,4,FALSE)))</f>
        <v/>
      </c>
      <c r="G1957" s="141" t="str">
        <f>IF(ISBLANK(A1957),"",IF(ISERROR(VLOOKUP(A1957,'Cadastro-Estoque'!A:J,1,FALSE)),"Produto não cadastrado",VLOOKUP(A1957,'Cadastro-Estoque'!A:J,2,FALSE)))</f>
        <v/>
      </c>
      <c r="H1957" s="141" t="str">
        <f>IF(ISERROR(VLOOKUP(A1957,'Cadastro-Estoque'!A:J,1,FALSE)),"",VLOOKUP(A1957,'Cadastro-Estoque'!A:J,3,FALSE))</f>
        <v/>
      </c>
    </row>
    <row r="1958" spans="5:8">
      <c r="E1958" s="141" t="str">
        <f t="shared" si="30"/>
        <v/>
      </c>
      <c r="F1958" s="141" t="str">
        <f>IF(ISBLANK(A1958),"",IF(ISERROR(VLOOKUP(A1958,'Cadastro-Estoque'!A:J,1,FALSE)),"Produto não cadastrado",VLOOKUP(A1958,'Cadastro-Estoque'!A:J,4,FALSE)))</f>
        <v/>
      </c>
      <c r="G1958" s="141" t="str">
        <f>IF(ISBLANK(A1958),"",IF(ISERROR(VLOOKUP(A1958,'Cadastro-Estoque'!A:J,1,FALSE)),"Produto não cadastrado",VLOOKUP(A1958,'Cadastro-Estoque'!A:J,2,FALSE)))</f>
        <v/>
      </c>
      <c r="H1958" s="141" t="str">
        <f>IF(ISERROR(VLOOKUP(A1958,'Cadastro-Estoque'!A:J,1,FALSE)),"",VLOOKUP(A1958,'Cadastro-Estoque'!A:J,3,FALSE))</f>
        <v/>
      </c>
    </row>
    <row r="1959" spans="5:8">
      <c r="E1959" s="141" t="str">
        <f t="shared" si="30"/>
        <v/>
      </c>
      <c r="F1959" s="141" t="str">
        <f>IF(ISBLANK(A1959),"",IF(ISERROR(VLOOKUP(A1959,'Cadastro-Estoque'!A:J,1,FALSE)),"Produto não cadastrado",VLOOKUP(A1959,'Cadastro-Estoque'!A:J,4,FALSE)))</f>
        <v/>
      </c>
      <c r="G1959" s="141" t="str">
        <f>IF(ISBLANK(A1959),"",IF(ISERROR(VLOOKUP(A1959,'Cadastro-Estoque'!A:J,1,FALSE)),"Produto não cadastrado",VLOOKUP(A1959,'Cadastro-Estoque'!A:J,2,FALSE)))</f>
        <v/>
      </c>
      <c r="H1959" s="141" t="str">
        <f>IF(ISERROR(VLOOKUP(A1959,'Cadastro-Estoque'!A:J,1,FALSE)),"",VLOOKUP(A1959,'Cadastro-Estoque'!A:J,3,FALSE))</f>
        <v/>
      </c>
    </row>
    <row r="1960" spans="5:8">
      <c r="E1960" s="141" t="str">
        <f t="shared" si="30"/>
        <v/>
      </c>
      <c r="F1960" s="141" t="str">
        <f>IF(ISBLANK(A1960),"",IF(ISERROR(VLOOKUP(A1960,'Cadastro-Estoque'!A:J,1,FALSE)),"Produto não cadastrado",VLOOKUP(A1960,'Cadastro-Estoque'!A:J,4,FALSE)))</f>
        <v/>
      </c>
      <c r="G1960" s="141" t="str">
        <f>IF(ISBLANK(A1960),"",IF(ISERROR(VLOOKUP(A1960,'Cadastro-Estoque'!A:J,1,FALSE)),"Produto não cadastrado",VLOOKUP(A1960,'Cadastro-Estoque'!A:J,2,FALSE)))</f>
        <v/>
      </c>
      <c r="H1960" s="141" t="str">
        <f>IF(ISERROR(VLOOKUP(A1960,'Cadastro-Estoque'!A:J,1,FALSE)),"",VLOOKUP(A1960,'Cadastro-Estoque'!A:J,3,FALSE))</f>
        <v/>
      </c>
    </row>
    <row r="1961" spans="5:8">
      <c r="E1961" s="141" t="str">
        <f t="shared" si="30"/>
        <v/>
      </c>
      <c r="F1961" s="141" t="str">
        <f>IF(ISBLANK(A1961),"",IF(ISERROR(VLOOKUP(A1961,'Cadastro-Estoque'!A:J,1,FALSE)),"Produto não cadastrado",VLOOKUP(A1961,'Cadastro-Estoque'!A:J,4,FALSE)))</f>
        <v/>
      </c>
      <c r="G1961" s="141" t="str">
        <f>IF(ISBLANK(A1961),"",IF(ISERROR(VLOOKUP(A1961,'Cadastro-Estoque'!A:J,1,FALSE)),"Produto não cadastrado",VLOOKUP(A1961,'Cadastro-Estoque'!A:J,2,FALSE)))</f>
        <v/>
      </c>
      <c r="H1961" s="141" t="str">
        <f>IF(ISERROR(VLOOKUP(A1961,'Cadastro-Estoque'!A:J,1,FALSE)),"",VLOOKUP(A1961,'Cadastro-Estoque'!A:J,3,FALSE))</f>
        <v/>
      </c>
    </row>
    <row r="1962" spans="5:8">
      <c r="E1962" s="141" t="str">
        <f t="shared" si="30"/>
        <v/>
      </c>
      <c r="F1962" s="141" t="str">
        <f>IF(ISBLANK(A1962),"",IF(ISERROR(VLOOKUP(A1962,'Cadastro-Estoque'!A:J,1,FALSE)),"Produto não cadastrado",VLOOKUP(A1962,'Cadastro-Estoque'!A:J,4,FALSE)))</f>
        <v/>
      </c>
      <c r="G1962" s="141" t="str">
        <f>IF(ISBLANK(A1962),"",IF(ISERROR(VLOOKUP(A1962,'Cadastro-Estoque'!A:J,1,FALSE)),"Produto não cadastrado",VLOOKUP(A1962,'Cadastro-Estoque'!A:J,2,FALSE)))</f>
        <v/>
      </c>
      <c r="H1962" s="141" t="str">
        <f>IF(ISERROR(VLOOKUP(A1962,'Cadastro-Estoque'!A:J,1,FALSE)),"",VLOOKUP(A1962,'Cadastro-Estoque'!A:J,3,FALSE))</f>
        <v/>
      </c>
    </row>
    <row r="1963" spans="5:8">
      <c r="E1963" s="141" t="str">
        <f t="shared" si="30"/>
        <v/>
      </c>
      <c r="F1963" s="141" t="str">
        <f>IF(ISBLANK(A1963),"",IF(ISERROR(VLOOKUP(A1963,'Cadastro-Estoque'!A:J,1,FALSE)),"Produto não cadastrado",VLOOKUP(A1963,'Cadastro-Estoque'!A:J,4,FALSE)))</f>
        <v/>
      </c>
      <c r="G1963" s="141" t="str">
        <f>IF(ISBLANK(A1963),"",IF(ISERROR(VLOOKUP(A1963,'Cadastro-Estoque'!A:J,1,FALSE)),"Produto não cadastrado",VLOOKUP(A1963,'Cadastro-Estoque'!A:J,2,FALSE)))</f>
        <v/>
      </c>
      <c r="H1963" s="141" t="str">
        <f>IF(ISERROR(VLOOKUP(A1963,'Cadastro-Estoque'!A:J,1,FALSE)),"",VLOOKUP(A1963,'Cadastro-Estoque'!A:J,3,FALSE))</f>
        <v/>
      </c>
    </row>
    <row r="1964" spans="5:8">
      <c r="E1964" s="141" t="str">
        <f t="shared" si="30"/>
        <v/>
      </c>
      <c r="F1964" s="141" t="str">
        <f>IF(ISBLANK(A1964),"",IF(ISERROR(VLOOKUP(A1964,'Cadastro-Estoque'!A:J,1,FALSE)),"Produto não cadastrado",VLOOKUP(A1964,'Cadastro-Estoque'!A:J,4,FALSE)))</f>
        <v/>
      </c>
      <c r="G1964" s="141" t="str">
        <f>IF(ISBLANK(A1964),"",IF(ISERROR(VLOOKUP(A1964,'Cadastro-Estoque'!A:J,1,FALSE)),"Produto não cadastrado",VLOOKUP(A1964,'Cadastro-Estoque'!A:J,2,FALSE)))</f>
        <v/>
      </c>
      <c r="H1964" s="141" t="str">
        <f>IF(ISERROR(VLOOKUP(A1964,'Cadastro-Estoque'!A:J,1,FALSE)),"",VLOOKUP(A1964,'Cadastro-Estoque'!A:J,3,FALSE))</f>
        <v/>
      </c>
    </row>
    <row r="1965" spans="5:8">
      <c r="E1965" s="141" t="str">
        <f t="shared" si="30"/>
        <v/>
      </c>
      <c r="F1965" s="141" t="str">
        <f>IF(ISBLANK(A1965),"",IF(ISERROR(VLOOKUP(A1965,'Cadastro-Estoque'!A:J,1,FALSE)),"Produto não cadastrado",VLOOKUP(A1965,'Cadastro-Estoque'!A:J,4,FALSE)))</f>
        <v/>
      </c>
      <c r="G1965" s="141" t="str">
        <f>IF(ISBLANK(A1965),"",IF(ISERROR(VLOOKUP(A1965,'Cadastro-Estoque'!A:J,1,FALSE)),"Produto não cadastrado",VLOOKUP(A1965,'Cadastro-Estoque'!A:J,2,FALSE)))</f>
        <v/>
      </c>
      <c r="H1965" s="141" t="str">
        <f>IF(ISERROR(VLOOKUP(A1965,'Cadastro-Estoque'!A:J,1,FALSE)),"",VLOOKUP(A1965,'Cadastro-Estoque'!A:J,3,FALSE))</f>
        <v/>
      </c>
    </row>
    <row r="1966" spans="5:8">
      <c r="E1966" s="141" t="str">
        <f t="shared" si="30"/>
        <v/>
      </c>
      <c r="F1966" s="141" t="str">
        <f>IF(ISBLANK(A1966),"",IF(ISERROR(VLOOKUP(A1966,'Cadastro-Estoque'!A:J,1,FALSE)),"Produto não cadastrado",VLOOKUP(A1966,'Cadastro-Estoque'!A:J,4,FALSE)))</f>
        <v/>
      </c>
      <c r="G1966" s="141" t="str">
        <f>IF(ISBLANK(A1966),"",IF(ISERROR(VLOOKUP(A1966,'Cadastro-Estoque'!A:J,1,FALSE)),"Produto não cadastrado",VLOOKUP(A1966,'Cadastro-Estoque'!A:J,2,FALSE)))</f>
        <v/>
      </c>
      <c r="H1966" s="141" t="str">
        <f>IF(ISERROR(VLOOKUP(A1966,'Cadastro-Estoque'!A:J,1,FALSE)),"",VLOOKUP(A1966,'Cadastro-Estoque'!A:J,3,FALSE))</f>
        <v/>
      </c>
    </row>
    <row r="1967" spans="5:8">
      <c r="E1967" s="141" t="str">
        <f t="shared" si="30"/>
        <v/>
      </c>
      <c r="F1967" s="141" t="str">
        <f>IF(ISBLANK(A1967),"",IF(ISERROR(VLOOKUP(A1967,'Cadastro-Estoque'!A:J,1,FALSE)),"Produto não cadastrado",VLOOKUP(A1967,'Cadastro-Estoque'!A:J,4,FALSE)))</f>
        <v/>
      </c>
      <c r="G1967" s="141" t="str">
        <f>IF(ISBLANK(A1967),"",IF(ISERROR(VLOOKUP(A1967,'Cadastro-Estoque'!A:J,1,FALSE)),"Produto não cadastrado",VLOOKUP(A1967,'Cadastro-Estoque'!A:J,2,FALSE)))</f>
        <v/>
      </c>
      <c r="H1967" s="141" t="str">
        <f>IF(ISERROR(VLOOKUP(A1967,'Cadastro-Estoque'!A:J,1,FALSE)),"",VLOOKUP(A1967,'Cadastro-Estoque'!A:J,3,FALSE))</f>
        <v/>
      </c>
    </row>
    <row r="1968" spans="5:8">
      <c r="E1968" s="141" t="str">
        <f t="shared" si="30"/>
        <v/>
      </c>
      <c r="F1968" s="141" t="str">
        <f>IF(ISBLANK(A1968),"",IF(ISERROR(VLOOKUP(A1968,'Cadastro-Estoque'!A:J,1,FALSE)),"Produto não cadastrado",VLOOKUP(A1968,'Cadastro-Estoque'!A:J,4,FALSE)))</f>
        <v/>
      </c>
      <c r="G1968" s="141" t="str">
        <f>IF(ISBLANK(A1968),"",IF(ISERROR(VLOOKUP(A1968,'Cadastro-Estoque'!A:J,1,FALSE)),"Produto não cadastrado",VLOOKUP(A1968,'Cadastro-Estoque'!A:J,2,FALSE)))</f>
        <v/>
      </c>
      <c r="H1968" s="141" t="str">
        <f>IF(ISERROR(VLOOKUP(A1968,'Cadastro-Estoque'!A:J,1,FALSE)),"",VLOOKUP(A1968,'Cadastro-Estoque'!A:J,3,FALSE))</f>
        <v/>
      </c>
    </row>
    <row r="1969" spans="5:8">
      <c r="E1969" s="141" t="str">
        <f t="shared" si="30"/>
        <v/>
      </c>
      <c r="F1969" s="141" t="str">
        <f>IF(ISBLANK(A1969),"",IF(ISERROR(VLOOKUP(A1969,'Cadastro-Estoque'!A:J,1,FALSE)),"Produto não cadastrado",VLOOKUP(A1969,'Cadastro-Estoque'!A:J,4,FALSE)))</f>
        <v/>
      </c>
      <c r="G1969" s="141" t="str">
        <f>IF(ISBLANK(A1969),"",IF(ISERROR(VLOOKUP(A1969,'Cadastro-Estoque'!A:J,1,FALSE)),"Produto não cadastrado",VLOOKUP(A1969,'Cadastro-Estoque'!A:J,2,FALSE)))</f>
        <v/>
      </c>
      <c r="H1969" s="141" t="str">
        <f>IF(ISERROR(VLOOKUP(A1969,'Cadastro-Estoque'!A:J,1,FALSE)),"",VLOOKUP(A1969,'Cadastro-Estoque'!A:J,3,FALSE))</f>
        <v/>
      </c>
    </row>
    <row r="1970" spans="5:8">
      <c r="E1970" s="141" t="str">
        <f t="shared" si="30"/>
        <v/>
      </c>
      <c r="F1970" s="141" t="str">
        <f>IF(ISBLANK(A1970),"",IF(ISERROR(VLOOKUP(A1970,'Cadastro-Estoque'!A:J,1,FALSE)),"Produto não cadastrado",VLOOKUP(A1970,'Cadastro-Estoque'!A:J,4,FALSE)))</f>
        <v/>
      </c>
      <c r="G1970" s="141" t="str">
        <f>IF(ISBLANK(A1970),"",IF(ISERROR(VLOOKUP(A1970,'Cadastro-Estoque'!A:J,1,FALSE)),"Produto não cadastrado",VLOOKUP(A1970,'Cadastro-Estoque'!A:J,2,FALSE)))</f>
        <v/>
      </c>
      <c r="H1970" s="141" t="str">
        <f>IF(ISERROR(VLOOKUP(A1970,'Cadastro-Estoque'!A:J,1,FALSE)),"",VLOOKUP(A1970,'Cadastro-Estoque'!A:J,3,FALSE))</f>
        <v/>
      </c>
    </row>
    <row r="1971" spans="5:8">
      <c r="E1971" s="141" t="str">
        <f t="shared" si="30"/>
        <v/>
      </c>
      <c r="F1971" s="141" t="str">
        <f>IF(ISBLANK(A1971),"",IF(ISERROR(VLOOKUP(A1971,'Cadastro-Estoque'!A:J,1,FALSE)),"Produto não cadastrado",VLOOKUP(A1971,'Cadastro-Estoque'!A:J,4,FALSE)))</f>
        <v/>
      </c>
      <c r="G1971" s="141" t="str">
        <f>IF(ISBLANK(A1971),"",IF(ISERROR(VLOOKUP(A1971,'Cadastro-Estoque'!A:J,1,FALSE)),"Produto não cadastrado",VLOOKUP(A1971,'Cadastro-Estoque'!A:J,2,FALSE)))</f>
        <v/>
      </c>
      <c r="H1971" s="141" t="str">
        <f>IF(ISERROR(VLOOKUP(A1971,'Cadastro-Estoque'!A:J,1,FALSE)),"",VLOOKUP(A1971,'Cadastro-Estoque'!A:J,3,FALSE))</f>
        <v/>
      </c>
    </row>
    <row r="1972" spans="5:8">
      <c r="E1972" s="141" t="str">
        <f t="shared" si="30"/>
        <v/>
      </c>
      <c r="F1972" s="141" t="str">
        <f>IF(ISBLANK(A1972),"",IF(ISERROR(VLOOKUP(A1972,'Cadastro-Estoque'!A:J,1,FALSE)),"Produto não cadastrado",VLOOKUP(A1972,'Cadastro-Estoque'!A:J,4,FALSE)))</f>
        <v/>
      </c>
      <c r="G1972" s="141" t="str">
        <f>IF(ISBLANK(A1972),"",IF(ISERROR(VLOOKUP(A1972,'Cadastro-Estoque'!A:J,1,FALSE)),"Produto não cadastrado",VLOOKUP(A1972,'Cadastro-Estoque'!A:J,2,FALSE)))</f>
        <v/>
      </c>
      <c r="H1972" s="141" t="str">
        <f>IF(ISERROR(VLOOKUP(A1972,'Cadastro-Estoque'!A:J,1,FALSE)),"",VLOOKUP(A1972,'Cadastro-Estoque'!A:J,3,FALSE))</f>
        <v/>
      </c>
    </row>
    <row r="1973" spans="5:8">
      <c r="E1973" s="141" t="str">
        <f t="shared" si="30"/>
        <v/>
      </c>
      <c r="F1973" s="141" t="str">
        <f>IF(ISBLANK(A1973),"",IF(ISERROR(VLOOKUP(A1973,'Cadastro-Estoque'!A:J,1,FALSE)),"Produto não cadastrado",VLOOKUP(A1973,'Cadastro-Estoque'!A:J,4,FALSE)))</f>
        <v/>
      </c>
      <c r="G1973" s="141" t="str">
        <f>IF(ISBLANK(A1973),"",IF(ISERROR(VLOOKUP(A1973,'Cadastro-Estoque'!A:J,1,FALSE)),"Produto não cadastrado",VLOOKUP(A1973,'Cadastro-Estoque'!A:J,2,FALSE)))</f>
        <v/>
      </c>
      <c r="H1973" s="141" t="str">
        <f>IF(ISERROR(VLOOKUP(A1973,'Cadastro-Estoque'!A:J,1,FALSE)),"",VLOOKUP(A1973,'Cadastro-Estoque'!A:J,3,FALSE))</f>
        <v/>
      </c>
    </row>
    <row r="1974" spans="5:8">
      <c r="E1974" s="141" t="str">
        <f t="shared" si="30"/>
        <v/>
      </c>
      <c r="F1974" s="141" t="str">
        <f>IF(ISBLANK(A1974),"",IF(ISERROR(VLOOKUP(A1974,'Cadastro-Estoque'!A:J,1,FALSE)),"Produto não cadastrado",VLOOKUP(A1974,'Cadastro-Estoque'!A:J,4,FALSE)))</f>
        <v/>
      </c>
      <c r="G1974" s="141" t="str">
        <f>IF(ISBLANK(A1974),"",IF(ISERROR(VLOOKUP(A1974,'Cadastro-Estoque'!A:J,1,FALSE)),"Produto não cadastrado",VLOOKUP(A1974,'Cadastro-Estoque'!A:J,2,FALSE)))</f>
        <v/>
      </c>
      <c r="H1974" s="141" t="str">
        <f>IF(ISERROR(VLOOKUP(A1974,'Cadastro-Estoque'!A:J,1,FALSE)),"",VLOOKUP(A1974,'Cadastro-Estoque'!A:J,3,FALSE))</f>
        <v/>
      </c>
    </row>
    <row r="1975" spans="5:8">
      <c r="E1975" s="141" t="str">
        <f t="shared" si="30"/>
        <v/>
      </c>
      <c r="F1975" s="141" t="str">
        <f>IF(ISBLANK(A1975),"",IF(ISERROR(VLOOKUP(A1975,'Cadastro-Estoque'!A:J,1,FALSE)),"Produto não cadastrado",VLOOKUP(A1975,'Cadastro-Estoque'!A:J,4,FALSE)))</f>
        <v/>
      </c>
      <c r="G1975" s="141" t="str">
        <f>IF(ISBLANK(A1975),"",IF(ISERROR(VLOOKUP(A1975,'Cadastro-Estoque'!A:J,1,FALSE)),"Produto não cadastrado",VLOOKUP(A1975,'Cadastro-Estoque'!A:J,2,FALSE)))</f>
        <v/>
      </c>
      <c r="H1975" s="141" t="str">
        <f>IF(ISERROR(VLOOKUP(A1975,'Cadastro-Estoque'!A:J,1,FALSE)),"",VLOOKUP(A1975,'Cadastro-Estoque'!A:J,3,FALSE))</f>
        <v/>
      </c>
    </row>
    <row r="1976" spans="5:8">
      <c r="E1976" s="141" t="str">
        <f t="shared" si="30"/>
        <v/>
      </c>
      <c r="F1976" s="141" t="str">
        <f>IF(ISBLANK(A1976),"",IF(ISERROR(VLOOKUP(A1976,'Cadastro-Estoque'!A:J,1,FALSE)),"Produto não cadastrado",VLOOKUP(A1976,'Cadastro-Estoque'!A:J,4,FALSE)))</f>
        <v/>
      </c>
      <c r="G1976" s="141" t="str">
        <f>IF(ISBLANK(A1976),"",IF(ISERROR(VLOOKUP(A1976,'Cadastro-Estoque'!A:J,1,FALSE)),"Produto não cadastrado",VLOOKUP(A1976,'Cadastro-Estoque'!A:J,2,FALSE)))</f>
        <v/>
      </c>
      <c r="H1976" s="141" t="str">
        <f>IF(ISERROR(VLOOKUP(A1976,'Cadastro-Estoque'!A:J,1,FALSE)),"",VLOOKUP(A1976,'Cadastro-Estoque'!A:J,3,FALSE))</f>
        <v/>
      </c>
    </row>
    <row r="1977" spans="5:8">
      <c r="E1977" s="141" t="str">
        <f t="shared" si="30"/>
        <v/>
      </c>
      <c r="F1977" s="141" t="str">
        <f>IF(ISBLANK(A1977),"",IF(ISERROR(VLOOKUP(A1977,'Cadastro-Estoque'!A:J,1,FALSE)),"Produto não cadastrado",VLOOKUP(A1977,'Cadastro-Estoque'!A:J,4,FALSE)))</f>
        <v/>
      </c>
      <c r="G1977" s="141" t="str">
        <f>IF(ISBLANK(A1977),"",IF(ISERROR(VLOOKUP(A1977,'Cadastro-Estoque'!A:J,1,FALSE)),"Produto não cadastrado",VLOOKUP(A1977,'Cadastro-Estoque'!A:J,2,FALSE)))</f>
        <v/>
      </c>
      <c r="H1977" s="141" t="str">
        <f>IF(ISERROR(VLOOKUP(A1977,'Cadastro-Estoque'!A:J,1,FALSE)),"",VLOOKUP(A1977,'Cadastro-Estoque'!A:J,3,FALSE))</f>
        <v/>
      </c>
    </row>
    <row r="1978" spans="5:8">
      <c r="E1978" s="141" t="str">
        <f t="shared" si="30"/>
        <v/>
      </c>
      <c r="F1978" s="141" t="str">
        <f>IF(ISBLANK(A1978),"",IF(ISERROR(VLOOKUP(A1978,'Cadastro-Estoque'!A:J,1,FALSE)),"Produto não cadastrado",VLOOKUP(A1978,'Cadastro-Estoque'!A:J,4,FALSE)))</f>
        <v/>
      </c>
      <c r="G1978" s="141" t="str">
        <f>IF(ISBLANK(A1978),"",IF(ISERROR(VLOOKUP(A1978,'Cadastro-Estoque'!A:J,1,FALSE)),"Produto não cadastrado",VLOOKUP(A1978,'Cadastro-Estoque'!A:J,2,FALSE)))</f>
        <v/>
      </c>
      <c r="H1978" s="141" t="str">
        <f>IF(ISERROR(VLOOKUP(A1978,'Cadastro-Estoque'!A:J,1,FALSE)),"",VLOOKUP(A1978,'Cadastro-Estoque'!A:J,3,FALSE))</f>
        <v/>
      </c>
    </row>
    <row r="1979" spans="5:8">
      <c r="E1979" s="141" t="str">
        <f t="shared" si="30"/>
        <v/>
      </c>
      <c r="F1979" s="141" t="str">
        <f>IF(ISBLANK(A1979),"",IF(ISERROR(VLOOKUP(A1979,'Cadastro-Estoque'!A:J,1,FALSE)),"Produto não cadastrado",VLOOKUP(A1979,'Cadastro-Estoque'!A:J,4,FALSE)))</f>
        <v/>
      </c>
      <c r="G1979" s="141" t="str">
        <f>IF(ISBLANK(A1979),"",IF(ISERROR(VLOOKUP(A1979,'Cadastro-Estoque'!A:J,1,FALSE)),"Produto não cadastrado",VLOOKUP(A1979,'Cadastro-Estoque'!A:J,2,FALSE)))</f>
        <v/>
      </c>
      <c r="H1979" s="141" t="str">
        <f>IF(ISERROR(VLOOKUP(A1979,'Cadastro-Estoque'!A:J,1,FALSE)),"",VLOOKUP(A1979,'Cadastro-Estoque'!A:J,3,FALSE))</f>
        <v/>
      </c>
    </row>
    <row r="1980" spans="5:8">
      <c r="E1980" s="141" t="str">
        <f t="shared" si="30"/>
        <v/>
      </c>
      <c r="F1980" s="141" t="str">
        <f>IF(ISBLANK(A1980),"",IF(ISERROR(VLOOKUP(A1980,'Cadastro-Estoque'!A:J,1,FALSE)),"Produto não cadastrado",VLOOKUP(A1980,'Cadastro-Estoque'!A:J,4,FALSE)))</f>
        <v/>
      </c>
      <c r="G1980" s="141" t="str">
        <f>IF(ISBLANK(A1980),"",IF(ISERROR(VLOOKUP(A1980,'Cadastro-Estoque'!A:J,1,FALSE)),"Produto não cadastrado",VLOOKUP(A1980,'Cadastro-Estoque'!A:J,2,FALSE)))</f>
        <v/>
      </c>
      <c r="H1980" s="141" t="str">
        <f>IF(ISERROR(VLOOKUP(A1980,'Cadastro-Estoque'!A:J,1,FALSE)),"",VLOOKUP(A1980,'Cadastro-Estoque'!A:J,3,FALSE))</f>
        <v/>
      </c>
    </row>
    <row r="1981" spans="5:8">
      <c r="E1981" s="141" t="str">
        <f t="shared" si="30"/>
        <v/>
      </c>
      <c r="F1981" s="141" t="str">
        <f>IF(ISBLANK(A1981),"",IF(ISERROR(VLOOKUP(A1981,'Cadastro-Estoque'!A:J,1,FALSE)),"Produto não cadastrado",VLOOKUP(A1981,'Cadastro-Estoque'!A:J,4,FALSE)))</f>
        <v/>
      </c>
      <c r="G1981" s="141" t="str">
        <f>IF(ISBLANK(A1981),"",IF(ISERROR(VLOOKUP(A1981,'Cadastro-Estoque'!A:J,1,FALSE)),"Produto não cadastrado",VLOOKUP(A1981,'Cadastro-Estoque'!A:J,2,FALSE)))</f>
        <v/>
      </c>
      <c r="H1981" s="141" t="str">
        <f>IF(ISERROR(VLOOKUP(A1981,'Cadastro-Estoque'!A:J,1,FALSE)),"",VLOOKUP(A1981,'Cadastro-Estoque'!A:J,3,FALSE))</f>
        <v/>
      </c>
    </row>
    <row r="1982" spans="5:8">
      <c r="E1982" s="141" t="str">
        <f t="shared" si="30"/>
        <v/>
      </c>
      <c r="F1982" s="141" t="str">
        <f>IF(ISBLANK(A1982),"",IF(ISERROR(VLOOKUP(A1982,'Cadastro-Estoque'!A:J,1,FALSE)),"Produto não cadastrado",VLOOKUP(A1982,'Cadastro-Estoque'!A:J,4,FALSE)))</f>
        <v/>
      </c>
      <c r="G1982" s="141" t="str">
        <f>IF(ISBLANK(A1982),"",IF(ISERROR(VLOOKUP(A1982,'Cadastro-Estoque'!A:J,1,FALSE)),"Produto não cadastrado",VLOOKUP(A1982,'Cadastro-Estoque'!A:J,2,FALSE)))</f>
        <v/>
      </c>
      <c r="H1982" s="141" t="str">
        <f>IF(ISERROR(VLOOKUP(A1982,'Cadastro-Estoque'!A:J,1,FALSE)),"",VLOOKUP(A1982,'Cadastro-Estoque'!A:J,3,FALSE))</f>
        <v/>
      </c>
    </row>
    <row r="1983" spans="5:8">
      <c r="E1983" s="141" t="str">
        <f t="shared" si="30"/>
        <v/>
      </c>
      <c r="F1983" s="141" t="str">
        <f>IF(ISBLANK(A1983),"",IF(ISERROR(VLOOKUP(A1983,'Cadastro-Estoque'!A:J,1,FALSE)),"Produto não cadastrado",VLOOKUP(A1983,'Cadastro-Estoque'!A:J,4,FALSE)))</f>
        <v/>
      </c>
      <c r="G1983" s="141" t="str">
        <f>IF(ISBLANK(A1983),"",IF(ISERROR(VLOOKUP(A1983,'Cadastro-Estoque'!A:J,1,FALSE)),"Produto não cadastrado",VLOOKUP(A1983,'Cadastro-Estoque'!A:J,2,FALSE)))</f>
        <v/>
      </c>
      <c r="H1983" s="141" t="str">
        <f>IF(ISERROR(VLOOKUP(A1983,'Cadastro-Estoque'!A:J,1,FALSE)),"",VLOOKUP(A1983,'Cadastro-Estoque'!A:J,3,FALSE))</f>
        <v/>
      </c>
    </row>
    <row r="1984" spans="5:8">
      <c r="E1984" s="141" t="str">
        <f t="shared" si="30"/>
        <v/>
      </c>
      <c r="F1984" s="141" t="str">
        <f>IF(ISBLANK(A1984),"",IF(ISERROR(VLOOKUP(A1984,'Cadastro-Estoque'!A:J,1,FALSE)),"Produto não cadastrado",VLOOKUP(A1984,'Cadastro-Estoque'!A:J,4,FALSE)))</f>
        <v/>
      </c>
      <c r="G1984" s="141" t="str">
        <f>IF(ISBLANK(A1984),"",IF(ISERROR(VLOOKUP(A1984,'Cadastro-Estoque'!A:J,1,FALSE)),"Produto não cadastrado",VLOOKUP(A1984,'Cadastro-Estoque'!A:J,2,FALSE)))</f>
        <v/>
      </c>
      <c r="H1984" s="141" t="str">
        <f>IF(ISERROR(VLOOKUP(A1984,'Cadastro-Estoque'!A:J,1,FALSE)),"",VLOOKUP(A1984,'Cadastro-Estoque'!A:J,3,FALSE))</f>
        <v/>
      </c>
    </row>
    <row r="1985" spans="5:8">
      <c r="E1985" s="141" t="str">
        <f t="shared" si="30"/>
        <v/>
      </c>
      <c r="F1985" s="141" t="str">
        <f>IF(ISBLANK(A1985),"",IF(ISERROR(VLOOKUP(A1985,'Cadastro-Estoque'!A:J,1,FALSE)),"Produto não cadastrado",VLOOKUP(A1985,'Cadastro-Estoque'!A:J,4,FALSE)))</f>
        <v/>
      </c>
      <c r="G1985" s="141" t="str">
        <f>IF(ISBLANK(A1985),"",IF(ISERROR(VLOOKUP(A1985,'Cadastro-Estoque'!A:J,1,FALSE)),"Produto não cadastrado",VLOOKUP(A1985,'Cadastro-Estoque'!A:J,2,FALSE)))</f>
        <v/>
      </c>
      <c r="H1985" s="141" t="str">
        <f>IF(ISERROR(VLOOKUP(A1985,'Cadastro-Estoque'!A:J,1,FALSE)),"",VLOOKUP(A1985,'Cadastro-Estoque'!A:J,3,FALSE))</f>
        <v/>
      </c>
    </row>
    <row r="1986" spans="5:8">
      <c r="E1986" s="141" t="str">
        <f t="shared" si="30"/>
        <v/>
      </c>
      <c r="F1986" s="141" t="str">
        <f>IF(ISBLANK(A1986),"",IF(ISERROR(VLOOKUP(A1986,'Cadastro-Estoque'!A:J,1,FALSE)),"Produto não cadastrado",VLOOKUP(A1986,'Cadastro-Estoque'!A:J,4,FALSE)))</f>
        <v/>
      </c>
      <c r="G1986" s="141" t="str">
        <f>IF(ISBLANK(A1986),"",IF(ISERROR(VLOOKUP(A1986,'Cadastro-Estoque'!A:J,1,FALSE)),"Produto não cadastrado",VLOOKUP(A1986,'Cadastro-Estoque'!A:J,2,FALSE)))</f>
        <v/>
      </c>
      <c r="H1986" s="141" t="str">
        <f>IF(ISERROR(VLOOKUP(A1986,'Cadastro-Estoque'!A:J,1,FALSE)),"",VLOOKUP(A1986,'Cadastro-Estoque'!A:J,3,FALSE))</f>
        <v/>
      </c>
    </row>
    <row r="1987" spans="5:8">
      <c r="E1987" s="141" t="str">
        <f t="shared" si="30"/>
        <v/>
      </c>
      <c r="F1987" s="141" t="str">
        <f>IF(ISBLANK(A1987),"",IF(ISERROR(VLOOKUP(A1987,'Cadastro-Estoque'!A:J,1,FALSE)),"Produto não cadastrado",VLOOKUP(A1987,'Cadastro-Estoque'!A:J,4,FALSE)))</f>
        <v/>
      </c>
      <c r="G1987" s="141" t="str">
        <f>IF(ISBLANK(A1987),"",IF(ISERROR(VLOOKUP(A1987,'Cadastro-Estoque'!A:J,1,FALSE)),"Produto não cadastrado",VLOOKUP(A1987,'Cadastro-Estoque'!A:J,2,FALSE)))</f>
        <v/>
      </c>
      <c r="H1987" s="141" t="str">
        <f>IF(ISERROR(VLOOKUP(A1987,'Cadastro-Estoque'!A:J,1,FALSE)),"",VLOOKUP(A1987,'Cadastro-Estoque'!A:J,3,FALSE))</f>
        <v/>
      </c>
    </row>
    <row r="1988" spans="5:8">
      <c r="E1988" s="141" t="str">
        <f t="shared" ref="E1988:E2051" si="31">IF(ISBLANK(A1988),"",C1988*D1988)</f>
        <v/>
      </c>
      <c r="F1988" s="141" t="str">
        <f>IF(ISBLANK(A1988),"",IF(ISERROR(VLOOKUP(A1988,'Cadastro-Estoque'!A:J,1,FALSE)),"Produto não cadastrado",VLOOKUP(A1988,'Cadastro-Estoque'!A:J,4,FALSE)))</f>
        <v/>
      </c>
      <c r="G1988" s="141" t="str">
        <f>IF(ISBLANK(A1988),"",IF(ISERROR(VLOOKUP(A1988,'Cadastro-Estoque'!A:J,1,FALSE)),"Produto não cadastrado",VLOOKUP(A1988,'Cadastro-Estoque'!A:J,2,FALSE)))</f>
        <v/>
      </c>
      <c r="H1988" s="141" t="str">
        <f>IF(ISERROR(VLOOKUP(A1988,'Cadastro-Estoque'!A:J,1,FALSE)),"",VLOOKUP(A1988,'Cadastro-Estoque'!A:J,3,FALSE))</f>
        <v/>
      </c>
    </row>
    <row r="1989" spans="5:8">
      <c r="E1989" s="141" t="str">
        <f t="shared" si="31"/>
        <v/>
      </c>
      <c r="F1989" s="141" t="str">
        <f>IF(ISBLANK(A1989),"",IF(ISERROR(VLOOKUP(A1989,'Cadastro-Estoque'!A:J,1,FALSE)),"Produto não cadastrado",VLOOKUP(A1989,'Cadastro-Estoque'!A:J,4,FALSE)))</f>
        <v/>
      </c>
      <c r="G1989" s="141" t="str">
        <f>IF(ISBLANK(A1989),"",IF(ISERROR(VLOOKUP(A1989,'Cadastro-Estoque'!A:J,1,FALSE)),"Produto não cadastrado",VLOOKUP(A1989,'Cadastro-Estoque'!A:J,2,FALSE)))</f>
        <v/>
      </c>
      <c r="H1989" s="141" t="str">
        <f>IF(ISERROR(VLOOKUP(A1989,'Cadastro-Estoque'!A:J,1,FALSE)),"",VLOOKUP(A1989,'Cadastro-Estoque'!A:J,3,FALSE))</f>
        <v/>
      </c>
    </row>
    <row r="1990" spans="5:8">
      <c r="E1990" s="141" t="str">
        <f t="shared" si="31"/>
        <v/>
      </c>
      <c r="F1990" s="141" t="str">
        <f>IF(ISBLANK(A1990),"",IF(ISERROR(VLOOKUP(A1990,'Cadastro-Estoque'!A:J,1,FALSE)),"Produto não cadastrado",VLOOKUP(A1990,'Cadastro-Estoque'!A:J,4,FALSE)))</f>
        <v/>
      </c>
      <c r="G1990" s="141" t="str">
        <f>IF(ISBLANK(A1990),"",IF(ISERROR(VLOOKUP(A1990,'Cadastro-Estoque'!A:J,1,FALSE)),"Produto não cadastrado",VLOOKUP(A1990,'Cadastro-Estoque'!A:J,2,FALSE)))</f>
        <v/>
      </c>
      <c r="H1990" s="141" t="str">
        <f>IF(ISERROR(VLOOKUP(A1990,'Cadastro-Estoque'!A:J,1,FALSE)),"",VLOOKUP(A1990,'Cadastro-Estoque'!A:J,3,FALSE))</f>
        <v/>
      </c>
    </row>
    <row r="1991" spans="5:8">
      <c r="E1991" s="141" t="str">
        <f t="shared" si="31"/>
        <v/>
      </c>
      <c r="F1991" s="141" t="str">
        <f>IF(ISBLANK(A1991),"",IF(ISERROR(VLOOKUP(A1991,'Cadastro-Estoque'!A:J,1,FALSE)),"Produto não cadastrado",VLOOKUP(A1991,'Cadastro-Estoque'!A:J,4,FALSE)))</f>
        <v/>
      </c>
      <c r="G1991" s="141" t="str">
        <f>IF(ISBLANK(A1991),"",IF(ISERROR(VLOOKUP(A1991,'Cadastro-Estoque'!A:J,1,FALSE)),"Produto não cadastrado",VLOOKUP(A1991,'Cadastro-Estoque'!A:J,2,FALSE)))</f>
        <v/>
      </c>
      <c r="H1991" s="141" t="str">
        <f>IF(ISERROR(VLOOKUP(A1991,'Cadastro-Estoque'!A:J,1,FALSE)),"",VLOOKUP(A1991,'Cadastro-Estoque'!A:J,3,FALSE))</f>
        <v/>
      </c>
    </row>
    <row r="1992" spans="5:8">
      <c r="E1992" s="141" t="str">
        <f t="shared" si="31"/>
        <v/>
      </c>
      <c r="F1992" s="141" t="str">
        <f>IF(ISBLANK(A1992),"",IF(ISERROR(VLOOKUP(A1992,'Cadastro-Estoque'!A:J,1,FALSE)),"Produto não cadastrado",VLOOKUP(A1992,'Cadastro-Estoque'!A:J,4,FALSE)))</f>
        <v/>
      </c>
      <c r="G1992" s="141" t="str">
        <f>IF(ISBLANK(A1992),"",IF(ISERROR(VLOOKUP(A1992,'Cadastro-Estoque'!A:J,1,FALSE)),"Produto não cadastrado",VLOOKUP(A1992,'Cadastro-Estoque'!A:J,2,FALSE)))</f>
        <v/>
      </c>
      <c r="H1992" s="141" t="str">
        <f>IF(ISERROR(VLOOKUP(A1992,'Cadastro-Estoque'!A:J,1,FALSE)),"",VLOOKUP(A1992,'Cadastro-Estoque'!A:J,3,FALSE))</f>
        <v/>
      </c>
    </row>
    <row r="1993" spans="5:8">
      <c r="E1993" s="141" t="str">
        <f t="shared" si="31"/>
        <v/>
      </c>
      <c r="F1993" s="141" t="str">
        <f>IF(ISBLANK(A1993),"",IF(ISERROR(VLOOKUP(A1993,'Cadastro-Estoque'!A:J,1,FALSE)),"Produto não cadastrado",VLOOKUP(A1993,'Cadastro-Estoque'!A:J,4,FALSE)))</f>
        <v/>
      </c>
      <c r="G1993" s="141" t="str">
        <f>IF(ISBLANK(A1993),"",IF(ISERROR(VLOOKUP(A1993,'Cadastro-Estoque'!A:J,1,FALSE)),"Produto não cadastrado",VLOOKUP(A1993,'Cadastro-Estoque'!A:J,2,FALSE)))</f>
        <v/>
      </c>
      <c r="H1993" s="141" t="str">
        <f>IF(ISERROR(VLOOKUP(A1993,'Cadastro-Estoque'!A:J,1,FALSE)),"",VLOOKUP(A1993,'Cadastro-Estoque'!A:J,3,FALSE))</f>
        <v/>
      </c>
    </row>
    <row r="1994" spans="5:8">
      <c r="E1994" s="141" t="str">
        <f t="shared" si="31"/>
        <v/>
      </c>
      <c r="F1994" s="141" t="str">
        <f>IF(ISBLANK(A1994),"",IF(ISERROR(VLOOKUP(A1994,'Cadastro-Estoque'!A:J,1,FALSE)),"Produto não cadastrado",VLOOKUP(A1994,'Cadastro-Estoque'!A:J,4,FALSE)))</f>
        <v/>
      </c>
      <c r="G1994" s="141" t="str">
        <f>IF(ISBLANK(A1994),"",IF(ISERROR(VLOOKUP(A1994,'Cadastro-Estoque'!A:J,1,FALSE)),"Produto não cadastrado",VLOOKUP(A1994,'Cadastro-Estoque'!A:J,2,FALSE)))</f>
        <v/>
      </c>
      <c r="H1994" s="141" t="str">
        <f>IF(ISERROR(VLOOKUP(A1994,'Cadastro-Estoque'!A:J,1,FALSE)),"",VLOOKUP(A1994,'Cadastro-Estoque'!A:J,3,FALSE))</f>
        <v/>
      </c>
    </row>
    <row r="1995" spans="5:8">
      <c r="E1995" s="141" t="str">
        <f t="shared" si="31"/>
        <v/>
      </c>
      <c r="F1995" s="141" t="str">
        <f>IF(ISBLANK(A1995),"",IF(ISERROR(VLOOKUP(A1995,'Cadastro-Estoque'!A:J,1,FALSE)),"Produto não cadastrado",VLOOKUP(A1995,'Cadastro-Estoque'!A:J,4,FALSE)))</f>
        <v/>
      </c>
      <c r="G1995" s="141" t="str">
        <f>IF(ISBLANK(A1995),"",IF(ISERROR(VLOOKUP(A1995,'Cadastro-Estoque'!A:J,1,FALSE)),"Produto não cadastrado",VLOOKUP(A1995,'Cadastro-Estoque'!A:J,2,FALSE)))</f>
        <v/>
      </c>
      <c r="H1995" s="141" t="str">
        <f>IF(ISERROR(VLOOKUP(A1995,'Cadastro-Estoque'!A:J,1,FALSE)),"",VLOOKUP(A1995,'Cadastro-Estoque'!A:J,3,FALSE))</f>
        <v/>
      </c>
    </row>
    <row r="1996" spans="5:8">
      <c r="E1996" s="141" t="str">
        <f t="shared" si="31"/>
        <v/>
      </c>
      <c r="F1996" s="141" t="str">
        <f>IF(ISBLANK(A1996),"",IF(ISERROR(VLOOKUP(A1996,'Cadastro-Estoque'!A:J,1,FALSE)),"Produto não cadastrado",VLOOKUP(A1996,'Cadastro-Estoque'!A:J,4,FALSE)))</f>
        <v/>
      </c>
      <c r="G1996" s="141" t="str">
        <f>IF(ISBLANK(A1996),"",IF(ISERROR(VLOOKUP(A1996,'Cadastro-Estoque'!A:J,1,FALSE)),"Produto não cadastrado",VLOOKUP(A1996,'Cadastro-Estoque'!A:J,2,FALSE)))</f>
        <v/>
      </c>
      <c r="H1996" s="141" t="str">
        <f>IF(ISERROR(VLOOKUP(A1996,'Cadastro-Estoque'!A:J,1,FALSE)),"",VLOOKUP(A1996,'Cadastro-Estoque'!A:J,3,FALSE))</f>
        <v/>
      </c>
    </row>
    <row r="1997" spans="5:8">
      <c r="E1997" s="141" t="str">
        <f t="shared" si="31"/>
        <v/>
      </c>
      <c r="F1997" s="141" t="str">
        <f>IF(ISBLANK(A1997),"",IF(ISERROR(VLOOKUP(A1997,'Cadastro-Estoque'!A:J,1,FALSE)),"Produto não cadastrado",VLOOKUP(A1997,'Cadastro-Estoque'!A:J,4,FALSE)))</f>
        <v/>
      </c>
      <c r="G1997" s="141" t="str">
        <f>IF(ISBLANK(A1997),"",IF(ISERROR(VLOOKUP(A1997,'Cadastro-Estoque'!A:J,1,FALSE)),"Produto não cadastrado",VLOOKUP(A1997,'Cadastro-Estoque'!A:J,2,FALSE)))</f>
        <v/>
      </c>
      <c r="H1997" s="141" t="str">
        <f>IF(ISERROR(VLOOKUP(A1997,'Cadastro-Estoque'!A:J,1,FALSE)),"",VLOOKUP(A1997,'Cadastro-Estoque'!A:J,3,FALSE))</f>
        <v/>
      </c>
    </row>
    <row r="1998" spans="5:8">
      <c r="E1998" s="141" t="str">
        <f t="shared" si="31"/>
        <v/>
      </c>
      <c r="F1998" s="141" t="str">
        <f>IF(ISBLANK(A1998),"",IF(ISERROR(VLOOKUP(A1998,'Cadastro-Estoque'!A:J,1,FALSE)),"Produto não cadastrado",VLOOKUP(A1998,'Cadastro-Estoque'!A:J,4,FALSE)))</f>
        <v/>
      </c>
      <c r="G1998" s="141" t="str">
        <f>IF(ISBLANK(A1998),"",IF(ISERROR(VLOOKUP(A1998,'Cadastro-Estoque'!A:J,1,FALSE)),"Produto não cadastrado",VLOOKUP(A1998,'Cadastro-Estoque'!A:J,2,FALSE)))</f>
        <v/>
      </c>
      <c r="H1998" s="141" t="str">
        <f>IF(ISERROR(VLOOKUP(A1998,'Cadastro-Estoque'!A:J,1,FALSE)),"",VLOOKUP(A1998,'Cadastro-Estoque'!A:J,3,FALSE))</f>
        <v/>
      </c>
    </row>
    <row r="1999" spans="5:8">
      <c r="E1999" s="141" t="str">
        <f t="shared" si="31"/>
        <v/>
      </c>
      <c r="F1999" s="141" t="str">
        <f>IF(ISBLANK(A1999),"",IF(ISERROR(VLOOKUP(A1999,'Cadastro-Estoque'!A:J,1,FALSE)),"Produto não cadastrado",VLOOKUP(A1999,'Cadastro-Estoque'!A:J,4,FALSE)))</f>
        <v/>
      </c>
      <c r="G1999" s="141" t="str">
        <f>IF(ISBLANK(A1999),"",IF(ISERROR(VLOOKUP(A1999,'Cadastro-Estoque'!A:J,1,FALSE)),"Produto não cadastrado",VLOOKUP(A1999,'Cadastro-Estoque'!A:J,2,FALSE)))</f>
        <v/>
      </c>
      <c r="H1999" s="141" t="str">
        <f>IF(ISERROR(VLOOKUP(A1999,'Cadastro-Estoque'!A:J,1,FALSE)),"",VLOOKUP(A1999,'Cadastro-Estoque'!A:J,3,FALSE))</f>
        <v/>
      </c>
    </row>
    <row r="2000" spans="5:8">
      <c r="E2000" s="141" t="str">
        <f t="shared" si="31"/>
        <v/>
      </c>
      <c r="F2000" s="141" t="str">
        <f>IF(ISBLANK(A2000),"",IF(ISERROR(VLOOKUP(A2000,'Cadastro-Estoque'!A:J,1,FALSE)),"Produto não cadastrado",VLOOKUP(A2000,'Cadastro-Estoque'!A:J,4,FALSE)))</f>
        <v/>
      </c>
      <c r="G2000" s="141" t="str">
        <f>IF(ISBLANK(A2000),"",IF(ISERROR(VLOOKUP(A2000,'Cadastro-Estoque'!A:J,1,FALSE)),"Produto não cadastrado",VLOOKUP(A2000,'Cadastro-Estoque'!A:J,2,FALSE)))</f>
        <v/>
      </c>
      <c r="H2000" s="141" t="str">
        <f>IF(ISERROR(VLOOKUP(A2000,'Cadastro-Estoque'!A:J,1,FALSE)),"",VLOOKUP(A2000,'Cadastro-Estoque'!A:J,3,FALSE))</f>
        <v/>
      </c>
    </row>
    <row r="2001" spans="5:8">
      <c r="E2001" s="141" t="str">
        <f t="shared" si="31"/>
        <v/>
      </c>
      <c r="F2001" s="141" t="str">
        <f>IF(ISBLANK(A2001),"",IF(ISERROR(VLOOKUP(A2001,'Cadastro-Estoque'!A:J,1,FALSE)),"Produto não cadastrado",VLOOKUP(A2001,'Cadastro-Estoque'!A:J,4,FALSE)))</f>
        <v/>
      </c>
      <c r="G2001" s="141" t="str">
        <f>IF(ISBLANK(A2001),"",IF(ISERROR(VLOOKUP(A2001,'Cadastro-Estoque'!A:J,1,FALSE)),"Produto não cadastrado",VLOOKUP(A2001,'Cadastro-Estoque'!A:J,2,FALSE)))</f>
        <v/>
      </c>
      <c r="H2001" s="141" t="str">
        <f>IF(ISERROR(VLOOKUP(A2001,'Cadastro-Estoque'!A:J,1,FALSE)),"",VLOOKUP(A2001,'Cadastro-Estoque'!A:J,3,FALSE))</f>
        <v/>
      </c>
    </row>
    <row r="2002" spans="5:8">
      <c r="E2002" s="141" t="str">
        <f t="shared" si="31"/>
        <v/>
      </c>
      <c r="F2002" s="141" t="str">
        <f>IF(ISBLANK(A2002),"",IF(ISERROR(VLOOKUP(A2002,'Cadastro-Estoque'!A:J,1,FALSE)),"Produto não cadastrado",VLOOKUP(A2002,'Cadastro-Estoque'!A:J,4,FALSE)))</f>
        <v/>
      </c>
      <c r="G2002" s="141" t="str">
        <f>IF(ISBLANK(A2002),"",IF(ISERROR(VLOOKUP(A2002,'Cadastro-Estoque'!A:J,1,FALSE)),"Produto não cadastrado",VLOOKUP(A2002,'Cadastro-Estoque'!A:J,2,FALSE)))</f>
        <v/>
      </c>
      <c r="H2002" s="141" t="str">
        <f>IF(ISERROR(VLOOKUP(A2002,'Cadastro-Estoque'!A:J,1,FALSE)),"",VLOOKUP(A2002,'Cadastro-Estoque'!A:J,3,FALSE))</f>
        <v/>
      </c>
    </row>
    <row r="2003" spans="5:8">
      <c r="E2003" s="141" t="str">
        <f t="shared" si="31"/>
        <v/>
      </c>
      <c r="F2003" s="141" t="str">
        <f>IF(ISBLANK(A2003),"",IF(ISERROR(VLOOKUP(A2003,'Cadastro-Estoque'!A:J,1,FALSE)),"Produto não cadastrado",VLOOKUP(A2003,'Cadastro-Estoque'!A:J,4,FALSE)))</f>
        <v/>
      </c>
      <c r="G2003" s="141" t="str">
        <f>IF(ISBLANK(A2003),"",IF(ISERROR(VLOOKUP(A2003,'Cadastro-Estoque'!A:J,1,FALSE)),"Produto não cadastrado",VLOOKUP(A2003,'Cadastro-Estoque'!A:J,2,FALSE)))</f>
        <v/>
      </c>
      <c r="H2003" s="141" t="str">
        <f>IF(ISERROR(VLOOKUP(A2003,'Cadastro-Estoque'!A:J,1,FALSE)),"",VLOOKUP(A2003,'Cadastro-Estoque'!A:J,3,FALSE))</f>
        <v/>
      </c>
    </row>
    <row r="2004" spans="5:8">
      <c r="E2004" s="141" t="str">
        <f t="shared" si="31"/>
        <v/>
      </c>
      <c r="F2004" s="141" t="str">
        <f>IF(ISBLANK(A2004),"",IF(ISERROR(VLOOKUP(A2004,'Cadastro-Estoque'!A:J,1,FALSE)),"Produto não cadastrado",VLOOKUP(A2004,'Cadastro-Estoque'!A:J,4,FALSE)))</f>
        <v/>
      </c>
      <c r="G2004" s="141" t="str">
        <f>IF(ISBLANK(A2004),"",IF(ISERROR(VLOOKUP(A2004,'Cadastro-Estoque'!A:J,1,FALSE)),"Produto não cadastrado",VLOOKUP(A2004,'Cadastro-Estoque'!A:J,2,FALSE)))</f>
        <v/>
      </c>
      <c r="H2004" s="141" t="str">
        <f>IF(ISERROR(VLOOKUP(A2004,'Cadastro-Estoque'!A:J,1,FALSE)),"",VLOOKUP(A2004,'Cadastro-Estoque'!A:J,3,FALSE))</f>
        <v/>
      </c>
    </row>
    <row r="2005" spans="5:8">
      <c r="E2005" s="141" t="str">
        <f t="shared" si="31"/>
        <v/>
      </c>
      <c r="F2005" s="141" t="str">
        <f>IF(ISBLANK(A2005),"",IF(ISERROR(VLOOKUP(A2005,'Cadastro-Estoque'!A:J,1,FALSE)),"Produto não cadastrado",VLOOKUP(A2005,'Cadastro-Estoque'!A:J,4,FALSE)))</f>
        <v/>
      </c>
      <c r="G2005" s="141" t="str">
        <f>IF(ISBLANK(A2005),"",IF(ISERROR(VLOOKUP(A2005,'Cadastro-Estoque'!A:J,1,FALSE)),"Produto não cadastrado",VLOOKUP(A2005,'Cadastro-Estoque'!A:J,2,FALSE)))</f>
        <v/>
      </c>
      <c r="H2005" s="141" t="str">
        <f>IF(ISERROR(VLOOKUP(A2005,'Cadastro-Estoque'!A:J,1,FALSE)),"",VLOOKUP(A2005,'Cadastro-Estoque'!A:J,3,FALSE))</f>
        <v/>
      </c>
    </row>
    <row r="2006" spans="5:8">
      <c r="E2006" s="141" t="str">
        <f t="shared" si="31"/>
        <v/>
      </c>
      <c r="F2006" s="141" t="str">
        <f>IF(ISBLANK(A2006),"",IF(ISERROR(VLOOKUP(A2006,'Cadastro-Estoque'!A:J,1,FALSE)),"Produto não cadastrado",VLOOKUP(A2006,'Cadastro-Estoque'!A:J,4,FALSE)))</f>
        <v/>
      </c>
      <c r="G2006" s="141" t="str">
        <f>IF(ISBLANK(A2006),"",IF(ISERROR(VLOOKUP(A2006,'Cadastro-Estoque'!A:J,1,FALSE)),"Produto não cadastrado",VLOOKUP(A2006,'Cadastro-Estoque'!A:J,2,FALSE)))</f>
        <v/>
      </c>
      <c r="H2006" s="141" t="str">
        <f>IF(ISERROR(VLOOKUP(A2006,'Cadastro-Estoque'!A:J,1,FALSE)),"",VLOOKUP(A2006,'Cadastro-Estoque'!A:J,3,FALSE))</f>
        <v/>
      </c>
    </row>
    <row r="2007" spans="5:8">
      <c r="E2007" s="141" t="str">
        <f t="shared" si="31"/>
        <v/>
      </c>
      <c r="F2007" s="141" t="str">
        <f>IF(ISBLANK(A2007),"",IF(ISERROR(VLOOKUP(A2007,'Cadastro-Estoque'!A:J,1,FALSE)),"Produto não cadastrado",VLOOKUP(A2007,'Cadastro-Estoque'!A:J,4,FALSE)))</f>
        <v/>
      </c>
      <c r="G2007" s="141" t="str">
        <f>IF(ISBLANK(A2007),"",IF(ISERROR(VLOOKUP(A2007,'Cadastro-Estoque'!A:J,1,FALSE)),"Produto não cadastrado",VLOOKUP(A2007,'Cadastro-Estoque'!A:J,2,FALSE)))</f>
        <v/>
      </c>
      <c r="H2007" s="141" t="str">
        <f>IF(ISERROR(VLOOKUP(A2007,'Cadastro-Estoque'!A:J,1,FALSE)),"",VLOOKUP(A2007,'Cadastro-Estoque'!A:J,3,FALSE))</f>
        <v/>
      </c>
    </row>
    <row r="2008" spans="5:8">
      <c r="E2008" s="141" t="str">
        <f t="shared" si="31"/>
        <v/>
      </c>
      <c r="F2008" s="141" t="str">
        <f>IF(ISBLANK(A2008),"",IF(ISERROR(VLOOKUP(A2008,'Cadastro-Estoque'!A:J,1,FALSE)),"Produto não cadastrado",VLOOKUP(A2008,'Cadastro-Estoque'!A:J,4,FALSE)))</f>
        <v/>
      </c>
      <c r="G2008" s="141" t="str">
        <f>IF(ISBLANK(A2008),"",IF(ISERROR(VLOOKUP(A2008,'Cadastro-Estoque'!A:J,1,FALSE)),"Produto não cadastrado",VLOOKUP(A2008,'Cadastro-Estoque'!A:J,2,FALSE)))</f>
        <v/>
      </c>
      <c r="H2008" s="141" t="str">
        <f>IF(ISERROR(VLOOKUP(A2008,'Cadastro-Estoque'!A:J,1,FALSE)),"",VLOOKUP(A2008,'Cadastro-Estoque'!A:J,3,FALSE))</f>
        <v/>
      </c>
    </row>
    <row r="2009" spans="5:8">
      <c r="E2009" s="141" t="str">
        <f t="shared" si="31"/>
        <v/>
      </c>
      <c r="F2009" s="141" t="str">
        <f>IF(ISBLANK(A2009),"",IF(ISERROR(VLOOKUP(A2009,'Cadastro-Estoque'!A:J,1,FALSE)),"Produto não cadastrado",VLOOKUP(A2009,'Cadastro-Estoque'!A:J,4,FALSE)))</f>
        <v/>
      </c>
      <c r="G2009" s="141" t="str">
        <f>IF(ISBLANK(A2009),"",IF(ISERROR(VLOOKUP(A2009,'Cadastro-Estoque'!A:J,1,FALSE)),"Produto não cadastrado",VLOOKUP(A2009,'Cadastro-Estoque'!A:J,2,FALSE)))</f>
        <v/>
      </c>
      <c r="H2009" s="141" t="str">
        <f>IF(ISERROR(VLOOKUP(A2009,'Cadastro-Estoque'!A:J,1,FALSE)),"",VLOOKUP(A2009,'Cadastro-Estoque'!A:J,3,FALSE))</f>
        <v/>
      </c>
    </row>
    <row r="2010" spans="5:8">
      <c r="E2010" s="141" t="str">
        <f t="shared" si="31"/>
        <v/>
      </c>
      <c r="F2010" s="141" t="str">
        <f>IF(ISBLANK(A2010),"",IF(ISERROR(VLOOKUP(A2010,'Cadastro-Estoque'!A:J,1,FALSE)),"Produto não cadastrado",VLOOKUP(A2010,'Cadastro-Estoque'!A:J,4,FALSE)))</f>
        <v/>
      </c>
      <c r="G2010" s="141" t="str">
        <f>IF(ISBLANK(A2010),"",IF(ISERROR(VLOOKUP(A2010,'Cadastro-Estoque'!A:J,1,FALSE)),"Produto não cadastrado",VLOOKUP(A2010,'Cadastro-Estoque'!A:J,2,FALSE)))</f>
        <v/>
      </c>
      <c r="H2010" s="141" t="str">
        <f>IF(ISERROR(VLOOKUP(A2010,'Cadastro-Estoque'!A:J,1,FALSE)),"",VLOOKUP(A2010,'Cadastro-Estoque'!A:J,3,FALSE))</f>
        <v/>
      </c>
    </row>
    <row r="2011" spans="5:8">
      <c r="E2011" s="141" t="str">
        <f t="shared" si="31"/>
        <v/>
      </c>
      <c r="F2011" s="141" t="str">
        <f>IF(ISBLANK(A2011),"",IF(ISERROR(VLOOKUP(A2011,'Cadastro-Estoque'!A:J,1,FALSE)),"Produto não cadastrado",VLOOKUP(A2011,'Cadastro-Estoque'!A:J,4,FALSE)))</f>
        <v/>
      </c>
      <c r="G2011" s="141" t="str">
        <f>IF(ISBLANK(A2011),"",IF(ISERROR(VLOOKUP(A2011,'Cadastro-Estoque'!A:J,1,FALSE)),"Produto não cadastrado",VLOOKUP(A2011,'Cadastro-Estoque'!A:J,2,FALSE)))</f>
        <v/>
      </c>
      <c r="H2011" s="141" t="str">
        <f>IF(ISERROR(VLOOKUP(A2011,'Cadastro-Estoque'!A:J,1,FALSE)),"",VLOOKUP(A2011,'Cadastro-Estoque'!A:J,3,FALSE))</f>
        <v/>
      </c>
    </row>
    <row r="2012" spans="5:8">
      <c r="E2012" s="141" t="str">
        <f t="shared" si="31"/>
        <v/>
      </c>
      <c r="F2012" s="141" t="str">
        <f>IF(ISBLANK(A2012),"",IF(ISERROR(VLOOKUP(A2012,'Cadastro-Estoque'!A:J,1,FALSE)),"Produto não cadastrado",VLOOKUP(A2012,'Cadastro-Estoque'!A:J,4,FALSE)))</f>
        <v/>
      </c>
      <c r="G2012" s="141" t="str">
        <f>IF(ISBLANK(A2012),"",IF(ISERROR(VLOOKUP(A2012,'Cadastro-Estoque'!A:J,1,FALSE)),"Produto não cadastrado",VLOOKUP(A2012,'Cadastro-Estoque'!A:J,2,FALSE)))</f>
        <v/>
      </c>
      <c r="H2012" s="141" t="str">
        <f>IF(ISERROR(VLOOKUP(A2012,'Cadastro-Estoque'!A:J,1,FALSE)),"",VLOOKUP(A2012,'Cadastro-Estoque'!A:J,3,FALSE))</f>
        <v/>
      </c>
    </row>
    <row r="2013" spans="5:8">
      <c r="E2013" s="141" t="str">
        <f t="shared" si="31"/>
        <v/>
      </c>
      <c r="F2013" s="141" t="str">
        <f>IF(ISBLANK(A2013),"",IF(ISERROR(VLOOKUP(A2013,'Cadastro-Estoque'!A:J,1,FALSE)),"Produto não cadastrado",VLOOKUP(A2013,'Cadastro-Estoque'!A:J,4,FALSE)))</f>
        <v/>
      </c>
      <c r="G2013" s="141" t="str">
        <f>IF(ISBLANK(A2013),"",IF(ISERROR(VLOOKUP(A2013,'Cadastro-Estoque'!A:J,1,FALSE)),"Produto não cadastrado",VLOOKUP(A2013,'Cadastro-Estoque'!A:J,2,FALSE)))</f>
        <v/>
      </c>
      <c r="H2013" s="141" t="str">
        <f>IF(ISERROR(VLOOKUP(A2013,'Cadastro-Estoque'!A:J,1,FALSE)),"",VLOOKUP(A2013,'Cadastro-Estoque'!A:J,3,FALSE))</f>
        <v/>
      </c>
    </row>
    <row r="2014" spans="5:8">
      <c r="E2014" s="141" t="str">
        <f t="shared" si="31"/>
        <v/>
      </c>
      <c r="F2014" s="141" t="str">
        <f>IF(ISBLANK(A2014),"",IF(ISERROR(VLOOKUP(A2014,'Cadastro-Estoque'!A:J,1,FALSE)),"Produto não cadastrado",VLOOKUP(A2014,'Cadastro-Estoque'!A:J,4,FALSE)))</f>
        <v/>
      </c>
      <c r="G2014" s="141" t="str">
        <f>IF(ISBLANK(A2014),"",IF(ISERROR(VLOOKUP(A2014,'Cadastro-Estoque'!A:J,1,FALSE)),"Produto não cadastrado",VLOOKUP(A2014,'Cadastro-Estoque'!A:J,2,FALSE)))</f>
        <v/>
      </c>
      <c r="H2014" s="141" t="str">
        <f>IF(ISERROR(VLOOKUP(A2014,'Cadastro-Estoque'!A:J,1,FALSE)),"",VLOOKUP(A2014,'Cadastro-Estoque'!A:J,3,FALSE))</f>
        <v/>
      </c>
    </row>
    <row r="2015" spans="5:8">
      <c r="E2015" s="141" t="str">
        <f t="shared" si="31"/>
        <v/>
      </c>
      <c r="F2015" s="141" t="str">
        <f>IF(ISBLANK(A2015),"",IF(ISERROR(VLOOKUP(A2015,'Cadastro-Estoque'!A:J,1,FALSE)),"Produto não cadastrado",VLOOKUP(A2015,'Cadastro-Estoque'!A:J,4,FALSE)))</f>
        <v/>
      </c>
      <c r="G2015" s="141" t="str">
        <f>IF(ISBLANK(A2015),"",IF(ISERROR(VLOOKUP(A2015,'Cadastro-Estoque'!A:J,1,FALSE)),"Produto não cadastrado",VLOOKUP(A2015,'Cadastro-Estoque'!A:J,2,FALSE)))</f>
        <v/>
      </c>
      <c r="H2015" s="141" t="str">
        <f>IF(ISERROR(VLOOKUP(A2015,'Cadastro-Estoque'!A:J,1,FALSE)),"",VLOOKUP(A2015,'Cadastro-Estoque'!A:J,3,FALSE))</f>
        <v/>
      </c>
    </row>
    <row r="2016" spans="5:8">
      <c r="E2016" s="141" t="str">
        <f t="shared" si="31"/>
        <v/>
      </c>
      <c r="F2016" s="141" t="str">
        <f>IF(ISBLANK(A2016),"",IF(ISERROR(VLOOKUP(A2016,'Cadastro-Estoque'!A:J,1,FALSE)),"Produto não cadastrado",VLOOKUP(A2016,'Cadastro-Estoque'!A:J,4,FALSE)))</f>
        <v/>
      </c>
      <c r="G2016" s="141" t="str">
        <f>IF(ISBLANK(A2016),"",IF(ISERROR(VLOOKUP(A2016,'Cadastro-Estoque'!A:J,1,FALSE)),"Produto não cadastrado",VLOOKUP(A2016,'Cadastro-Estoque'!A:J,2,FALSE)))</f>
        <v/>
      </c>
      <c r="H2016" s="141" t="str">
        <f>IF(ISERROR(VLOOKUP(A2016,'Cadastro-Estoque'!A:J,1,FALSE)),"",VLOOKUP(A2016,'Cadastro-Estoque'!A:J,3,FALSE))</f>
        <v/>
      </c>
    </row>
    <row r="2017" spans="5:8">
      <c r="E2017" s="141" t="str">
        <f t="shared" si="31"/>
        <v/>
      </c>
      <c r="F2017" s="141" t="str">
        <f>IF(ISBLANK(A2017),"",IF(ISERROR(VLOOKUP(A2017,'Cadastro-Estoque'!A:J,1,FALSE)),"Produto não cadastrado",VLOOKUP(A2017,'Cadastro-Estoque'!A:J,4,FALSE)))</f>
        <v/>
      </c>
      <c r="G2017" s="141" t="str">
        <f>IF(ISBLANK(A2017),"",IF(ISERROR(VLOOKUP(A2017,'Cadastro-Estoque'!A:J,1,FALSE)),"Produto não cadastrado",VLOOKUP(A2017,'Cadastro-Estoque'!A:J,2,FALSE)))</f>
        <v/>
      </c>
      <c r="H2017" s="141" t="str">
        <f>IF(ISERROR(VLOOKUP(A2017,'Cadastro-Estoque'!A:J,1,FALSE)),"",VLOOKUP(A2017,'Cadastro-Estoque'!A:J,3,FALSE))</f>
        <v/>
      </c>
    </row>
    <row r="2018" spans="5:8">
      <c r="E2018" s="141" t="str">
        <f t="shared" si="31"/>
        <v/>
      </c>
      <c r="F2018" s="141" t="str">
        <f>IF(ISBLANK(A2018),"",IF(ISERROR(VLOOKUP(A2018,'Cadastro-Estoque'!A:J,1,FALSE)),"Produto não cadastrado",VLOOKUP(A2018,'Cadastro-Estoque'!A:J,4,FALSE)))</f>
        <v/>
      </c>
      <c r="G2018" s="141" t="str">
        <f>IF(ISBLANK(A2018),"",IF(ISERROR(VLOOKUP(A2018,'Cadastro-Estoque'!A:J,1,FALSE)),"Produto não cadastrado",VLOOKUP(A2018,'Cadastro-Estoque'!A:J,2,FALSE)))</f>
        <v/>
      </c>
      <c r="H2018" s="141" t="str">
        <f>IF(ISERROR(VLOOKUP(A2018,'Cadastro-Estoque'!A:J,1,FALSE)),"",VLOOKUP(A2018,'Cadastro-Estoque'!A:J,3,FALSE))</f>
        <v/>
      </c>
    </row>
    <row r="2019" spans="5:8">
      <c r="E2019" s="141" t="str">
        <f t="shared" si="31"/>
        <v/>
      </c>
      <c r="F2019" s="141" t="str">
        <f>IF(ISBLANK(A2019),"",IF(ISERROR(VLOOKUP(A2019,'Cadastro-Estoque'!A:J,1,FALSE)),"Produto não cadastrado",VLOOKUP(A2019,'Cadastro-Estoque'!A:J,4,FALSE)))</f>
        <v/>
      </c>
      <c r="G2019" s="141" t="str">
        <f>IF(ISBLANK(A2019),"",IF(ISERROR(VLOOKUP(A2019,'Cadastro-Estoque'!A:J,1,FALSE)),"Produto não cadastrado",VLOOKUP(A2019,'Cadastro-Estoque'!A:J,2,FALSE)))</f>
        <v/>
      </c>
      <c r="H2019" s="141" t="str">
        <f>IF(ISERROR(VLOOKUP(A2019,'Cadastro-Estoque'!A:J,1,FALSE)),"",VLOOKUP(A2019,'Cadastro-Estoque'!A:J,3,FALSE))</f>
        <v/>
      </c>
    </row>
    <row r="2020" spans="5:8">
      <c r="E2020" s="141" t="str">
        <f t="shared" si="31"/>
        <v/>
      </c>
      <c r="F2020" s="141" t="str">
        <f>IF(ISBLANK(A2020),"",IF(ISERROR(VLOOKUP(A2020,'Cadastro-Estoque'!A:J,1,FALSE)),"Produto não cadastrado",VLOOKUP(A2020,'Cadastro-Estoque'!A:J,4,FALSE)))</f>
        <v/>
      </c>
      <c r="G2020" s="141" t="str">
        <f>IF(ISBLANK(A2020),"",IF(ISERROR(VLOOKUP(A2020,'Cadastro-Estoque'!A:J,1,FALSE)),"Produto não cadastrado",VLOOKUP(A2020,'Cadastro-Estoque'!A:J,2,FALSE)))</f>
        <v/>
      </c>
      <c r="H2020" s="141" t="str">
        <f>IF(ISERROR(VLOOKUP(A2020,'Cadastro-Estoque'!A:J,1,FALSE)),"",VLOOKUP(A2020,'Cadastro-Estoque'!A:J,3,FALSE))</f>
        <v/>
      </c>
    </row>
    <row r="2021" spans="5:8">
      <c r="E2021" s="141" t="str">
        <f t="shared" si="31"/>
        <v/>
      </c>
      <c r="F2021" s="141" t="str">
        <f>IF(ISBLANK(A2021),"",IF(ISERROR(VLOOKUP(A2021,'Cadastro-Estoque'!A:J,1,FALSE)),"Produto não cadastrado",VLOOKUP(A2021,'Cadastro-Estoque'!A:J,4,FALSE)))</f>
        <v/>
      </c>
      <c r="G2021" s="141" t="str">
        <f>IF(ISBLANK(A2021),"",IF(ISERROR(VLOOKUP(A2021,'Cadastro-Estoque'!A:J,1,FALSE)),"Produto não cadastrado",VLOOKUP(A2021,'Cadastro-Estoque'!A:J,2,FALSE)))</f>
        <v/>
      </c>
      <c r="H2021" s="141" t="str">
        <f>IF(ISERROR(VLOOKUP(A2021,'Cadastro-Estoque'!A:J,1,FALSE)),"",VLOOKUP(A2021,'Cadastro-Estoque'!A:J,3,FALSE))</f>
        <v/>
      </c>
    </row>
    <row r="2022" spans="5:8">
      <c r="E2022" s="141" t="str">
        <f t="shared" si="31"/>
        <v/>
      </c>
      <c r="F2022" s="141" t="str">
        <f>IF(ISBLANK(A2022),"",IF(ISERROR(VLOOKUP(A2022,'Cadastro-Estoque'!A:J,1,FALSE)),"Produto não cadastrado",VLOOKUP(A2022,'Cadastro-Estoque'!A:J,4,FALSE)))</f>
        <v/>
      </c>
      <c r="G2022" s="141" t="str">
        <f>IF(ISBLANK(A2022),"",IF(ISERROR(VLOOKUP(A2022,'Cadastro-Estoque'!A:J,1,FALSE)),"Produto não cadastrado",VLOOKUP(A2022,'Cadastro-Estoque'!A:J,2,FALSE)))</f>
        <v/>
      </c>
      <c r="H2022" s="141" t="str">
        <f>IF(ISERROR(VLOOKUP(A2022,'Cadastro-Estoque'!A:J,1,FALSE)),"",VLOOKUP(A2022,'Cadastro-Estoque'!A:J,3,FALSE))</f>
        <v/>
      </c>
    </row>
    <row r="2023" spans="5:8">
      <c r="E2023" s="141" t="str">
        <f t="shared" si="31"/>
        <v/>
      </c>
      <c r="F2023" s="141" t="str">
        <f>IF(ISBLANK(A2023),"",IF(ISERROR(VLOOKUP(A2023,'Cadastro-Estoque'!A:J,1,FALSE)),"Produto não cadastrado",VLOOKUP(A2023,'Cadastro-Estoque'!A:J,4,FALSE)))</f>
        <v/>
      </c>
      <c r="G2023" s="141" t="str">
        <f>IF(ISBLANK(A2023),"",IF(ISERROR(VLOOKUP(A2023,'Cadastro-Estoque'!A:J,1,FALSE)),"Produto não cadastrado",VLOOKUP(A2023,'Cadastro-Estoque'!A:J,2,FALSE)))</f>
        <v/>
      </c>
      <c r="H2023" s="141" t="str">
        <f>IF(ISERROR(VLOOKUP(A2023,'Cadastro-Estoque'!A:J,1,FALSE)),"",VLOOKUP(A2023,'Cadastro-Estoque'!A:J,3,FALSE))</f>
        <v/>
      </c>
    </row>
    <row r="2024" spans="5:8">
      <c r="E2024" s="141" t="str">
        <f t="shared" si="31"/>
        <v/>
      </c>
      <c r="F2024" s="141" t="str">
        <f>IF(ISBLANK(A2024),"",IF(ISERROR(VLOOKUP(A2024,'Cadastro-Estoque'!A:J,1,FALSE)),"Produto não cadastrado",VLOOKUP(A2024,'Cadastro-Estoque'!A:J,4,FALSE)))</f>
        <v/>
      </c>
      <c r="G2024" s="141" t="str">
        <f>IF(ISBLANK(A2024),"",IF(ISERROR(VLOOKUP(A2024,'Cadastro-Estoque'!A:J,1,FALSE)),"Produto não cadastrado",VLOOKUP(A2024,'Cadastro-Estoque'!A:J,2,FALSE)))</f>
        <v/>
      </c>
      <c r="H2024" s="141" t="str">
        <f>IF(ISERROR(VLOOKUP(A2024,'Cadastro-Estoque'!A:J,1,FALSE)),"",VLOOKUP(A2024,'Cadastro-Estoque'!A:J,3,FALSE))</f>
        <v/>
      </c>
    </row>
    <row r="2025" spans="5:8">
      <c r="E2025" s="141" t="str">
        <f t="shared" si="31"/>
        <v/>
      </c>
      <c r="F2025" s="141" t="str">
        <f>IF(ISBLANK(A2025),"",IF(ISERROR(VLOOKUP(A2025,'Cadastro-Estoque'!A:J,1,FALSE)),"Produto não cadastrado",VLOOKUP(A2025,'Cadastro-Estoque'!A:J,4,FALSE)))</f>
        <v/>
      </c>
      <c r="G2025" s="141" t="str">
        <f>IF(ISBLANK(A2025),"",IF(ISERROR(VLOOKUP(A2025,'Cadastro-Estoque'!A:J,1,FALSE)),"Produto não cadastrado",VLOOKUP(A2025,'Cadastro-Estoque'!A:J,2,FALSE)))</f>
        <v/>
      </c>
      <c r="H2025" s="141" t="str">
        <f>IF(ISERROR(VLOOKUP(A2025,'Cadastro-Estoque'!A:J,1,FALSE)),"",VLOOKUP(A2025,'Cadastro-Estoque'!A:J,3,FALSE))</f>
        <v/>
      </c>
    </row>
    <row r="2026" spans="5:8">
      <c r="E2026" s="141" t="str">
        <f t="shared" si="31"/>
        <v/>
      </c>
      <c r="F2026" s="141" t="str">
        <f>IF(ISBLANK(A2026),"",IF(ISERROR(VLOOKUP(A2026,'Cadastro-Estoque'!A:J,1,FALSE)),"Produto não cadastrado",VLOOKUP(A2026,'Cadastro-Estoque'!A:J,4,FALSE)))</f>
        <v/>
      </c>
      <c r="G2026" s="141" t="str">
        <f>IF(ISBLANK(A2026),"",IF(ISERROR(VLOOKUP(A2026,'Cadastro-Estoque'!A:J,1,FALSE)),"Produto não cadastrado",VLOOKUP(A2026,'Cadastro-Estoque'!A:J,2,FALSE)))</f>
        <v/>
      </c>
      <c r="H2026" s="141" t="str">
        <f>IF(ISERROR(VLOOKUP(A2026,'Cadastro-Estoque'!A:J,1,FALSE)),"",VLOOKUP(A2026,'Cadastro-Estoque'!A:J,3,FALSE))</f>
        <v/>
      </c>
    </row>
    <row r="2027" spans="5:8">
      <c r="E2027" s="141" t="str">
        <f t="shared" si="31"/>
        <v/>
      </c>
      <c r="F2027" s="141" t="str">
        <f>IF(ISBLANK(A2027),"",IF(ISERROR(VLOOKUP(A2027,'Cadastro-Estoque'!A:J,1,FALSE)),"Produto não cadastrado",VLOOKUP(A2027,'Cadastro-Estoque'!A:J,4,FALSE)))</f>
        <v/>
      </c>
      <c r="G2027" s="141" t="str">
        <f>IF(ISBLANK(A2027),"",IF(ISERROR(VLOOKUP(A2027,'Cadastro-Estoque'!A:J,1,FALSE)),"Produto não cadastrado",VLOOKUP(A2027,'Cadastro-Estoque'!A:J,2,FALSE)))</f>
        <v/>
      </c>
      <c r="H2027" s="141" t="str">
        <f>IF(ISERROR(VLOOKUP(A2027,'Cadastro-Estoque'!A:J,1,FALSE)),"",VLOOKUP(A2027,'Cadastro-Estoque'!A:J,3,FALSE))</f>
        <v/>
      </c>
    </row>
    <row r="2028" spans="5:8">
      <c r="E2028" s="141" t="str">
        <f t="shared" si="31"/>
        <v/>
      </c>
      <c r="F2028" s="141" t="str">
        <f>IF(ISBLANK(A2028),"",IF(ISERROR(VLOOKUP(A2028,'Cadastro-Estoque'!A:J,1,FALSE)),"Produto não cadastrado",VLOOKUP(A2028,'Cadastro-Estoque'!A:J,4,FALSE)))</f>
        <v/>
      </c>
      <c r="G2028" s="141" t="str">
        <f>IF(ISBLANK(A2028),"",IF(ISERROR(VLOOKUP(A2028,'Cadastro-Estoque'!A:J,1,FALSE)),"Produto não cadastrado",VLOOKUP(A2028,'Cadastro-Estoque'!A:J,2,FALSE)))</f>
        <v/>
      </c>
      <c r="H2028" s="141" t="str">
        <f>IF(ISERROR(VLOOKUP(A2028,'Cadastro-Estoque'!A:J,1,FALSE)),"",VLOOKUP(A2028,'Cadastro-Estoque'!A:J,3,FALSE))</f>
        <v/>
      </c>
    </row>
    <row r="2029" spans="5:8">
      <c r="E2029" s="141" t="str">
        <f t="shared" si="31"/>
        <v/>
      </c>
      <c r="F2029" s="141" t="str">
        <f>IF(ISBLANK(A2029),"",IF(ISERROR(VLOOKUP(A2029,'Cadastro-Estoque'!A:J,1,FALSE)),"Produto não cadastrado",VLOOKUP(A2029,'Cadastro-Estoque'!A:J,4,FALSE)))</f>
        <v/>
      </c>
      <c r="G2029" s="141" t="str">
        <f>IF(ISBLANK(A2029),"",IF(ISERROR(VLOOKUP(A2029,'Cadastro-Estoque'!A:J,1,FALSE)),"Produto não cadastrado",VLOOKUP(A2029,'Cadastro-Estoque'!A:J,2,FALSE)))</f>
        <v/>
      </c>
      <c r="H2029" s="141" t="str">
        <f>IF(ISERROR(VLOOKUP(A2029,'Cadastro-Estoque'!A:J,1,FALSE)),"",VLOOKUP(A2029,'Cadastro-Estoque'!A:J,3,FALSE))</f>
        <v/>
      </c>
    </row>
    <row r="2030" spans="5:8">
      <c r="E2030" s="141" t="str">
        <f t="shared" si="31"/>
        <v/>
      </c>
      <c r="F2030" s="141" t="str">
        <f>IF(ISBLANK(A2030),"",IF(ISERROR(VLOOKUP(A2030,'Cadastro-Estoque'!A:J,1,FALSE)),"Produto não cadastrado",VLOOKUP(A2030,'Cadastro-Estoque'!A:J,4,FALSE)))</f>
        <v/>
      </c>
      <c r="G2030" s="141" t="str">
        <f>IF(ISBLANK(A2030),"",IF(ISERROR(VLOOKUP(A2030,'Cadastro-Estoque'!A:J,1,FALSE)),"Produto não cadastrado",VLOOKUP(A2030,'Cadastro-Estoque'!A:J,2,FALSE)))</f>
        <v/>
      </c>
      <c r="H2030" s="141" t="str">
        <f>IF(ISERROR(VLOOKUP(A2030,'Cadastro-Estoque'!A:J,1,FALSE)),"",VLOOKUP(A2030,'Cadastro-Estoque'!A:J,3,FALSE))</f>
        <v/>
      </c>
    </row>
    <row r="2031" spans="5:8">
      <c r="E2031" s="141" t="str">
        <f t="shared" si="31"/>
        <v/>
      </c>
      <c r="F2031" s="141" t="str">
        <f>IF(ISBLANK(A2031),"",IF(ISERROR(VLOOKUP(A2031,'Cadastro-Estoque'!A:J,1,FALSE)),"Produto não cadastrado",VLOOKUP(A2031,'Cadastro-Estoque'!A:J,4,FALSE)))</f>
        <v/>
      </c>
      <c r="G2031" s="141" t="str">
        <f>IF(ISBLANK(A2031),"",IF(ISERROR(VLOOKUP(A2031,'Cadastro-Estoque'!A:J,1,FALSE)),"Produto não cadastrado",VLOOKUP(A2031,'Cadastro-Estoque'!A:J,2,FALSE)))</f>
        <v/>
      </c>
      <c r="H2031" s="141" t="str">
        <f>IF(ISERROR(VLOOKUP(A2031,'Cadastro-Estoque'!A:J,1,FALSE)),"",VLOOKUP(A2031,'Cadastro-Estoque'!A:J,3,FALSE))</f>
        <v/>
      </c>
    </row>
    <row r="2032" spans="5:8">
      <c r="E2032" s="141" t="str">
        <f t="shared" si="31"/>
        <v/>
      </c>
      <c r="F2032" s="141" t="str">
        <f>IF(ISBLANK(A2032),"",IF(ISERROR(VLOOKUP(A2032,'Cadastro-Estoque'!A:J,1,FALSE)),"Produto não cadastrado",VLOOKUP(A2032,'Cadastro-Estoque'!A:J,4,FALSE)))</f>
        <v/>
      </c>
      <c r="G2032" s="141" t="str">
        <f>IF(ISBLANK(A2032),"",IF(ISERROR(VLOOKUP(A2032,'Cadastro-Estoque'!A:J,1,FALSE)),"Produto não cadastrado",VLOOKUP(A2032,'Cadastro-Estoque'!A:J,2,FALSE)))</f>
        <v/>
      </c>
      <c r="H2032" s="141" t="str">
        <f>IF(ISERROR(VLOOKUP(A2032,'Cadastro-Estoque'!A:J,1,FALSE)),"",VLOOKUP(A2032,'Cadastro-Estoque'!A:J,3,FALSE))</f>
        <v/>
      </c>
    </row>
    <row r="2033" spans="5:8">
      <c r="E2033" s="141" t="str">
        <f t="shared" si="31"/>
        <v/>
      </c>
      <c r="F2033" s="141" t="str">
        <f>IF(ISBLANK(A2033),"",IF(ISERROR(VLOOKUP(A2033,'Cadastro-Estoque'!A:J,1,FALSE)),"Produto não cadastrado",VLOOKUP(A2033,'Cadastro-Estoque'!A:J,4,FALSE)))</f>
        <v/>
      </c>
      <c r="G2033" s="141" t="str">
        <f>IF(ISBLANK(A2033),"",IF(ISERROR(VLOOKUP(A2033,'Cadastro-Estoque'!A:J,1,FALSE)),"Produto não cadastrado",VLOOKUP(A2033,'Cadastro-Estoque'!A:J,2,FALSE)))</f>
        <v/>
      </c>
      <c r="H2033" s="141" t="str">
        <f>IF(ISERROR(VLOOKUP(A2033,'Cadastro-Estoque'!A:J,1,FALSE)),"",VLOOKUP(A2033,'Cadastro-Estoque'!A:J,3,FALSE))</f>
        <v/>
      </c>
    </row>
    <row r="2034" spans="5:8">
      <c r="E2034" s="141" t="str">
        <f t="shared" si="31"/>
        <v/>
      </c>
      <c r="F2034" s="141" t="str">
        <f>IF(ISBLANK(A2034),"",IF(ISERROR(VLOOKUP(A2034,'Cadastro-Estoque'!A:J,1,FALSE)),"Produto não cadastrado",VLOOKUP(A2034,'Cadastro-Estoque'!A:J,4,FALSE)))</f>
        <v/>
      </c>
      <c r="G2034" s="141" t="str">
        <f>IF(ISBLANK(A2034),"",IF(ISERROR(VLOOKUP(A2034,'Cadastro-Estoque'!A:J,1,FALSE)),"Produto não cadastrado",VLOOKUP(A2034,'Cadastro-Estoque'!A:J,2,FALSE)))</f>
        <v/>
      </c>
      <c r="H2034" s="141" t="str">
        <f>IF(ISERROR(VLOOKUP(A2034,'Cadastro-Estoque'!A:J,1,FALSE)),"",VLOOKUP(A2034,'Cadastro-Estoque'!A:J,3,FALSE))</f>
        <v/>
      </c>
    </row>
    <row r="2035" spans="5:8">
      <c r="E2035" s="141" t="str">
        <f t="shared" si="31"/>
        <v/>
      </c>
      <c r="F2035" s="141" t="str">
        <f>IF(ISBLANK(A2035),"",IF(ISERROR(VLOOKUP(A2035,'Cadastro-Estoque'!A:J,1,FALSE)),"Produto não cadastrado",VLOOKUP(A2035,'Cadastro-Estoque'!A:J,4,FALSE)))</f>
        <v/>
      </c>
      <c r="G2035" s="141" t="str">
        <f>IF(ISBLANK(A2035),"",IF(ISERROR(VLOOKUP(A2035,'Cadastro-Estoque'!A:J,1,FALSE)),"Produto não cadastrado",VLOOKUP(A2035,'Cadastro-Estoque'!A:J,2,FALSE)))</f>
        <v/>
      </c>
      <c r="H2035" s="141" t="str">
        <f>IF(ISERROR(VLOOKUP(A2035,'Cadastro-Estoque'!A:J,1,FALSE)),"",VLOOKUP(A2035,'Cadastro-Estoque'!A:J,3,FALSE))</f>
        <v/>
      </c>
    </row>
    <row r="2036" spans="5:8">
      <c r="E2036" s="141" t="str">
        <f t="shared" si="31"/>
        <v/>
      </c>
      <c r="F2036" s="141" t="str">
        <f>IF(ISBLANK(A2036),"",IF(ISERROR(VLOOKUP(A2036,'Cadastro-Estoque'!A:J,1,FALSE)),"Produto não cadastrado",VLOOKUP(A2036,'Cadastro-Estoque'!A:J,4,FALSE)))</f>
        <v/>
      </c>
      <c r="G2036" s="141" t="str">
        <f>IF(ISBLANK(A2036),"",IF(ISERROR(VLOOKUP(A2036,'Cadastro-Estoque'!A:J,1,FALSE)),"Produto não cadastrado",VLOOKUP(A2036,'Cadastro-Estoque'!A:J,2,FALSE)))</f>
        <v/>
      </c>
      <c r="H2036" s="141" t="str">
        <f>IF(ISERROR(VLOOKUP(A2036,'Cadastro-Estoque'!A:J,1,FALSE)),"",VLOOKUP(A2036,'Cadastro-Estoque'!A:J,3,FALSE))</f>
        <v/>
      </c>
    </row>
    <row r="2037" spans="5:8">
      <c r="E2037" s="141" t="str">
        <f t="shared" si="31"/>
        <v/>
      </c>
      <c r="F2037" s="141" t="str">
        <f>IF(ISBLANK(A2037),"",IF(ISERROR(VLOOKUP(A2037,'Cadastro-Estoque'!A:J,1,FALSE)),"Produto não cadastrado",VLOOKUP(A2037,'Cadastro-Estoque'!A:J,4,FALSE)))</f>
        <v/>
      </c>
      <c r="G2037" s="141" t="str">
        <f>IF(ISBLANK(A2037),"",IF(ISERROR(VLOOKUP(A2037,'Cadastro-Estoque'!A:J,1,FALSE)),"Produto não cadastrado",VLOOKUP(A2037,'Cadastro-Estoque'!A:J,2,FALSE)))</f>
        <v/>
      </c>
      <c r="H2037" s="141" t="str">
        <f>IF(ISERROR(VLOOKUP(A2037,'Cadastro-Estoque'!A:J,1,FALSE)),"",VLOOKUP(A2037,'Cadastro-Estoque'!A:J,3,FALSE))</f>
        <v/>
      </c>
    </row>
    <row r="2038" spans="5:8">
      <c r="E2038" s="141" t="str">
        <f t="shared" si="31"/>
        <v/>
      </c>
      <c r="F2038" s="141" t="str">
        <f>IF(ISBLANK(A2038),"",IF(ISERROR(VLOOKUP(A2038,'Cadastro-Estoque'!A:J,1,FALSE)),"Produto não cadastrado",VLOOKUP(A2038,'Cadastro-Estoque'!A:J,4,FALSE)))</f>
        <v/>
      </c>
      <c r="G2038" s="141" t="str">
        <f>IF(ISBLANK(A2038),"",IF(ISERROR(VLOOKUP(A2038,'Cadastro-Estoque'!A:J,1,FALSE)),"Produto não cadastrado",VLOOKUP(A2038,'Cadastro-Estoque'!A:J,2,FALSE)))</f>
        <v/>
      </c>
      <c r="H2038" s="141" t="str">
        <f>IF(ISERROR(VLOOKUP(A2038,'Cadastro-Estoque'!A:J,1,FALSE)),"",VLOOKUP(A2038,'Cadastro-Estoque'!A:J,3,FALSE))</f>
        <v/>
      </c>
    </row>
    <row r="2039" spans="5:8">
      <c r="E2039" s="141" t="str">
        <f t="shared" si="31"/>
        <v/>
      </c>
      <c r="F2039" s="141" t="str">
        <f>IF(ISBLANK(A2039),"",IF(ISERROR(VLOOKUP(A2039,'Cadastro-Estoque'!A:J,1,FALSE)),"Produto não cadastrado",VLOOKUP(A2039,'Cadastro-Estoque'!A:J,4,FALSE)))</f>
        <v/>
      </c>
      <c r="G2039" s="141" t="str">
        <f>IF(ISBLANK(A2039),"",IF(ISERROR(VLOOKUP(A2039,'Cadastro-Estoque'!A:J,1,FALSE)),"Produto não cadastrado",VLOOKUP(A2039,'Cadastro-Estoque'!A:J,2,FALSE)))</f>
        <v/>
      </c>
      <c r="H2039" s="141" t="str">
        <f>IF(ISERROR(VLOOKUP(A2039,'Cadastro-Estoque'!A:J,1,FALSE)),"",VLOOKUP(A2039,'Cadastro-Estoque'!A:J,3,FALSE))</f>
        <v/>
      </c>
    </row>
    <row r="2040" spans="5:8">
      <c r="E2040" s="141" t="str">
        <f t="shared" si="31"/>
        <v/>
      </c>
      <c r="F2040" s="141" t="str">
        <f>IF(ISBLANK(A2040),"",IF(ISERROR(VLOOKUP(A2040,'Cadastro-Estoque'!A:J,1,FALSE)),"Produto não cadastrado",VLOOKUP(A2040,'Cadastro-Estoque'!A:J,4,FALSE)))</f>
        <v/>
      </c>
      <c r="G2040" s="141" t="str">
        <f>IF(ISBLANK(A2040),"",IF(ISERROR(VLOOKUP(A2040,'Cadastro-Estoque'!A:J,1,FALSE)),"Produto não cadastrado",VLOOKUP(A2040,'Cadastro-Estoque'!A:J,2,FALSE)))</f>
        <v/>
      </c>
      <c r="H2040" s="141" t="str">
        <f>IF(ISERROR(VLOOKUP(A2040,'Cadastro-Estoque'!A:J,1,FALSE)),"",VLOOKUP(A2040,'Cadastro-Estoque'!A:J,3,FALSE))</f>
        <v/>
      </c>
    </row>
    <row r="2041" spans="5:8">
      <c r="E2041" s="141" t="str">
        <f t="shared" si="31"/>
        <v/>
      </c>
      <c r="F2041" s="141" t="str">
        <f>IF(ISBLANK(A2041),"",IF(ISERROR(VLOOKUP(A2041,'Cadastro-Estoque'!A:J,1,FALSE)),"Produto não cadastrado",VLOOKUP(A2041,'Cadastro-Estoque'!A:J,4,FALSE)))</f>
        <v/>
      </c>
      <c r="G2041" s="141" t="str">
        <f>IF(ISBLANK(A2041),"",IF(ISERROR(VLOOKUP(A2041,'Cadastro-Estoque'!A:J,1,FALSE)),"Produto não cadastrado",VLOOKUP(A2041,'Cadastro-Estoque'!A:J,2,FALSE)))</f>
        <v/>
      </c>
      <c r="H2041" s="141" t="str">
        <f>IF(ISERROR(VLOOKUP(A2041,'Cadastro-Estoque'!A:J,1,FALSE)),"",VLOOKUP(A2041,'Cadastro-Estoque'!A:J,3,FALSE))</f>
        <v/>
      </c>
    </row>
    <row r="2042" spans="5:8">
      <c r="E2042" s="141" t="str">
        <f t="shared" si="31"/>
        <v/>
      </c>
      <c r="F2042" s="141" t="str">
        <f>IF(ISBLANK(A2042),"",IF(ISERROR(VLOOKUP(A2042,'Cadastro-Estoque'!A:J,1,FALSE)),"Produto não cadastrado",VLOOKUP(A2042,'Cadastro-Estoque'!A:J,4,FALSE)))</f>
        <v/>
      </c>
      <c r="G2042" s="141" t="str">
        <f>IF(ISBLANK(A2042),"",IF(ISERROR(VLOOKUP(A2042,'Cadastro-Estoque'!A:J,1,FALSE)),"Produto não cadastrado",VLOOKUP(A2042,'Cadastro-Estoque'!A:J,2,FALSE)))</f>
        <v/>
      </c>
      <c r="H2042" s="141" t="str">
        <f>IF(ISERROR(VLOOKUP(A2042,'Cadastro-Estoque'!A:J,1,FALSE)),"",VLOOKUP(A2042,'Cadastro-Estoque'!A:J,3,FALSE))</f>
        <v/>
      </c>
    </row>
    <row r="2043" spans="5:8">
      <c r="E2043" s="141" t="str">
        <f t="shared" si="31"/>
        <v/>
      </c>
      <c r="F2043" s="141" t="str">
        <f>IF(ISBLANK(A2043),"",IF(ISERROR(VLOOKUP(A2043,'Cadastro-Estoque'!A:J,1,FALSE)),"Produto não cadastrado",VLOOKUP(A2043,'Cadastro-Estoque'!A:J,4,FALSE)))</f>
        <v/>
      </c>
      <c r="G2043" s="141" t="str">
        <f>IF(ISBLANK(A2043),"",IF(ISERROR(VLOOKUP(A2043,'Cadastro-Estoque'!A:J,1,FALSE)),"Produto não cadastrado",VLOOKUP(A2043,'Cadastro-Estoque'!A:J,2,FALSE)))</f>
        <v/>
      </c>
      <c r="H2043" s="141" t="str">
        <f>IF(ISERROR(VLOOKUP(A2043,'Cadastro-Estoque'!A:J,1,FALSE)),"",VLOOKUP(A2043,'Cadastro-Estoque'!A:J,3,FALSE))</f>
        <v/>
      </c>
    </row>
    <row r="2044" spans="5:8">
      <c r="E2044" s="141" t="str">
        <f t="shared" si="31"/>
        <v/>
      </c>
      <c r="F2044" s="141" t="str">
        <f>IF(ISBLANK(A2044),"",IF(ISERROR(VLOOKUP(A2044,'Cadastro-Estoque'!A:J,1,FALSE)),"Produto não cadastrado",VLOOKUP(A2044,'Cadastro-Estoque'!A:J,4,FALSE)))</f>
        <v/>
      </c>
      <c r="G2044" s="141" t="str">
        <f>IF(ISBLANK(A2044),"",IF(ISERROR(VLOOKUP(A2044,'Cadastro-Estoque'!A:J,1,FALSE)),"Produto não cadastrado",VLOOKUP(A2044,'Cadastro-Estoque'!A:J,2,FALSE)))</f>
        <v/>
      </c>
      <c r="H2044" s="141" t="str">
        <f>IF(ISERROR(VLOOKUP(A2044,'Cadastro-Estoque'!A:J,1,FALSE)),"",VLOOKUP(A2044,'Cadastro-Estoque'!A:J,3,FALSE))</f>
        <v/>
      </c>
    </row>
    <row r="2045" spans="5:8">
      <c r="E2045" s="141" t="str">
        <f t="shared" si="31"/>
        <v/>
      </c>
      <c r="F2045" s="141" t="str">
        <f>IF(ISBLANK(A2045),"",IF(ISERROR(VLOOKUP(A2045,'Cadastro-Estoque'!A:J,1,FALSE)),"Produto não cadastrado",VLOOKUP(A2045,'Cadastro-Estoque'!A:J,4,FALSE)))</f>
        <v/>
      </c>
      <c r="G2045" s="141" t="str">
        <f>IF(ISBLANK(A2045),"",IF(ISERROR(VLOOKUP(A2045,'Cadastro-Estoque'!A:J,1,FALSE)),"Produto não cadastrado",VLOOKUP(A2045,'Cadastro-Estoque'!A:J,2,FALSE)))</f>
        <v/>
      </c>
      <c r="H2045" s="141" t="str">
        <f>IF(ISERROR(VLOOKUP(A2045,'Cadastro-Estoque'!A:J,1,FALSE)),"",VLOOKUP(A2045,'Cadastro-Estoque'!A:J,3,FALSE))</f>
        <v/>
      </c>
    </row>
    <row r="2046" spans="5:8">
      <c r="E2046" s="141" t="str">
        <f t="shared" si="31"/>
        <v/>
      </c>
      <c r="F2046" s="141" t="str">
        <f>IF(ISBLANK(A2046),"",IF(ISERROR(VLOOKUP(A2046,'Cadastro-Estoque'!A:J,1,FALSE)),"Produto não cadastrado",VLOOKUP(A2046,'Cadastro-Estoque'!A:J,4,FALSE)))</f>
        <v/>
      </c>
      <c r="G2046" s="141" t="str">
        <f>IF(ISBLANK(A2046),"",IF(ISERROR(VLOOKUP(A2046,'Cadastro-Estoque'!A:J,1,FALSE)),"Produto não cadastrado",VLOOKUP(A2046,'Cadastro-Estoque'!A:J,2,FALSE)))</f>
        <v/>
      </c>
      <c r="H2046" s="141" t="str">
        <f>IF(ISERROR(VLOOKUP(A2046,'Cadastro-Estoque'!A:J,1,FALSE)),"",VLOOKUP(A2046,'Cadastro-Estoque'!A:J,3,FALSE))</f>
        <v/>
      </c>
    </row>
    <row r="2047" spans="5:8">
      <c r="E2047" s="141" t="str">
        <f t="shared" si="31"/>
        <v/>
      </c>
      <c r="F2047" s="141" t="str">
        <f>IF(ISBLANK(A2047),"",IF(ISERROR(VLOOKUP(A2047,'Cadastro-Estoque'!A:J,1,FALSE)),"Produto não cadastrado",VLOOKUP(A2047,'Cadastro-Estoque'!A:J,4,FALSE)))</f>
        <v/>
      </c>
      <c r="G2047" s="141" t="str">
        <f>IF(ISBLANK(A2047),"",IF(ISERROR(VLOOKUP(A2047,'Cadastro-Estoque'!A:J,1,FALSE)),"Produto não cadastrado",VLOOKUP(A2047,'Cadastro-Estoque'!A:J,2,FALSE)))</f>
        <v/>
      </c>
      <c r="H2047" s="141" t="str">
        <f>IF(ISERROR(VLOOKUP(A2047,'Cadastro-Estoque'!A:J,1,FALSE)),"",VLOOKUP(A2047,'Cadastro-Estoque'!A:J,3,FALSE))</f>
        <v/>
      </c>
    </row>
    <row r="2048" spans="5:8">
      <c r="E2048" s="141" t="str">
        <f t="shared" si="31"/>
        <v/>
      </c>
      <c r="F2048" s="141" t="str">
        <f>IF(ISBLANK(A2048),"",IF(ISERROR(VLOOKUP(A2048,'Cadastro-Estoque'!A:J,1,FALSE)),"Produto não cadastrado",VLOOKUP(A2048,'Cadastro-Estoque'!A:J,4,FALSE)))</f>
        <v/>
      </c>
      <c r="G2048" s="141" t="str">
        <f>IF(ISBLANK(A2048),"",IF(ISERROR(VLOOKUP(A2048,'Cadastro-Estoque'!A:J,1,FALSE)),"Produto não cadastrado",VLOOKUP(A2048,'Cadastro-Estoque'!A:J,2,FALSE)))</f>
        <v/>
      </c>
      <c r="H2048" s="141" t="str">
        <f>IF(ISERROR(VLOOKUP(A2048,'Cadastro-Estoque'!A:J,1,FALSE)),"",VLOOKUP(A2048,'Cadastro-Estoque'!A:J,3,FALSE))</f>
        <v/>
      </c>
    </row>
    <row r="2049" spans="5:8">
      <c r="E2049" s="141" t="str">
        <f t="shared" si="31"/>
        <v/>
      </c>
      <c r="F2049" s="141" t="str">
        <f>IF(ISBLANK(A2049),"",IF(ISERROR(VLOOKUP(A2049,'Cadastro-Estoque'!A:J,1,FALSE)),"Produto não cadastrado",VLOOKUP(A2049,'Cadastro-Estoque'!A:J,4,FALSE)))</f>
        <v/>
      </c>
      <c r="G2049" s="141" t="str">
        <f>IF(ISBLANK(A2049),"",IF(ISERROR(VLOOKUP(A2049,'Cadastro-Estoque'!A:J,1,FALSE)),"Produto não cadastrado",VLOOKUP(A2049,'Cadastro-Estoque'!A:J,2,FALSE)))</f>
        <v/>
      </c>
      <c r="H2049" s="141" t="str">
        <f>IF(ISERROR(VLOOKUP(A2049,'Cadastro-Estoque'!A:J,1,FALSE)),"",VLOOKUP(A2049,'Cadastro-Estoque'!A:J,3,FALSE))</f>
        <v/>
      </c>
    </row>
    <row r="2050" spans="5:8">
      <c r="E2050" s="141" t="str">
        <f t="shared" si="31"/>
        <v/>
      </c>
      <c r="F2050" s="141" t="str">
        <f>IF(ISBLANK(A2050),"",IF(ISERROR(VLOOKUP(A2050,'Cadastro-Estoque'!A:J,1,FALSE)),"Produto não cadastrado",VLOOKUP(A2050,'Cadastro-Estoque'!A:J,4,FALSE)))</f>
        <v/>
      </c>
      <c r="G2050" s="141" t="str">
        <f>IF(ISBLANK(A2050),"",IF(ISERROR(VLOOKUP(A2050,'Cadastro-Estoque'!A:J,1,FALSE)),"Produto não cadastrado",VLOOKUP(A2050,'Cadastro-Estoque'!A:J,2,FALSE)))</f>
        <v/>
      </c>
      <c r="H2050" s="141" t="str">
        <f>IF(ISERROR(VLOOKUP(A2050,'Cadastro-Estoque'!A:J,1,FALSE)),"",VLOOKUP(A2050,'Cadastro-Estoque'!A:J,3,FALSE))</f>
        <v/>
      </c>
    </row>
    <row r="2051" spans="5:8">
      <c r="E2051" s="141" t="str">
        <f t="shared" si="31"/>
        <v/>
      </c>
      <c r="F2051" s="141" t="str">
        <f>IF(ISBLANK(A2051),"",IF(ISERROR(VLOOKUP(A2051,'Cadastro-Estoque'!A:J,1,FALSE)),"Produto não cadastrado",VLOOKUP(A2051,'Cadastro-Estoque'!A:J,4,FALSE)))</f>
        <v/>
      </c>
      <c r="G2051" s="141" t="str">
        <f>IF(ISBLANK(A2051),"",IF(ISERROR(VLOOKUP(A2051,'Cadastro-Estoque'!A:J,1,FALSE)),"Produto não cadastrado",VLOOKUP(A2051,'Cadastro-Estoque'!A:J,2,FALSE)))</f>
        <v/>
      </c>
      <c r="H2051" s="141" t="str">
        <f>IF(ISERROR(VLOOKUP(A2051,'Cadastro-Estoque'!A:J,1,FALSE)),"",VLOOKUP(A2051,'Cadastro-Estoque'!A:J,3,FALSE))</f>
        <v/>
      </c>
    </row>
    <row r="2052" spans="5:8">
      <c r="E2052" s="141" t="str">
        <f t="shared" ref="E2052:E2115" si="32">IF(ISBLANK(A2052),"",C2052*D2052)</f>
        <v/>
      </c>
      <c r="F2052" s="141" t="str">
        <f>IF(ISBLANK(A2052),"",IF(ISERROR(VLOOKUP(A2052,'Cadastro-Estoque'!A:J,1,FALSE)),"Produto não cadastrado",VLOOKUP(A2052,'Cadastro-Estoque'!A:J,4,FALSE)))</f>
        <v/>
      </c>
      <c r="G2052" s="141" t="str">
        <f>IF(ISBLANK(A2052),"",IF(ISERROR(VLOOKUP(A2052,'Cadastro-Estoque'!A:J,1,FALSE)),"Produto não cadastrado",VLOOKUP(A2052,'Cadastro-Estoque'!A:J,2,FALSE)))</f>
        <v/>
      </c>
      <c r="H2052" s="141" t="str">
        <f>IF(ISERROR(VLOOKUP(A2052,'Cadastro-Estoque'!A:J,1,FALSE)),"",VLOOKUP(A2052,'Cadastro-Estoque'!A:J,3,FALSE))</f>
        <v/>
      </c>
    </row>
    <row r="2053" spans="5:8">
      <c r="E2053" s="141" t="str">
        <f t="shared" si="32"/>
        <v/>
      </c>
      <c r="F2053" s="141" t="str">
        <f>IF(ISBLANK(A2053),"",IF(ISERROR(VLOOKUP(A2053,'Cadastro-Estoque'!A:J,1,FALSE)),"Produto não cadastrado",VLOOKUP(A2053,'Cadastro-Estoque'!A:J,4,FALSE)))</f>
        <v/>
      </c>
      <c r="G2053" s="141" t="str">
        <f>IF(ISBLANK(A2053),"",IF(ISERROR(VLOOKUP(A2053,'Cadastro-Estoque'!A:J,1,FALSE)),"Produto não cadastrado",VLOOKUP(A2053,'Cadastro-Estoque'!A:J,2,FALSE)))</f>
        <v/>
      </c>
      <c r="H2053" s="141" t="str">
        <f>IF(ISERROR(VLOOKUP(A2053,'Cadastro-Estoque'!A:J,1,FALSE)),"",VLOOKUP(A2053,'Cadastro-Estoque'!A:J,3,FALSE))</f>
        <v/>
      </c>
    </row>
    <row r="2054" spans="5:8">
      <c r="E2054" s="141" t="str">
        <f t="shared" si="32"/>
        <v/>
      </c>
      <c r="F2054" s="141" t="str">
        <f>IF(ISBLANK(A2054),"",IF(ISERROR(VLOOKUP(A2054,'Cadastro-Estoque'!A:J,1,FALSE)),"Produto não cadastrado",VLOOKUP(A2054,'Cadastro-Estoque'!A:J,4,FALSE)))</f>
        <v/>
      </c>
      <c r="G2054" s="141" t="str">
        <f>IF(ISBLANK(A2054),"",IF(ISERROR(VLOOKUP(A2054,'Cadastro-Estoque'!A:J,1,FALSE)),"Produto não cadastrado",VLOOKUP(A2054,'Cadastro-Estoque'!A:J,2,FALSE)))</f>
        <v/>
      </c>
      <c r="H2054" s="141" t="str">
        <f>IF(ISERROR(VLOOKUP(A2054,'Cadastro-Estoque'!A:J,1,FALSE)),"",VLOOKUP(A2054,'Cadastro-Estoque'!A:J,3,FALSE))</f>
        <v/>
      </c>
    </row>
    <row r="2055" spans="5:8">
      <c r="E2055" s="141" t="str">
        <f t="shared" si="32"/>
        <v/>
      </c>
      <c r="F2055" s="141" t="str">
        <f>IF(ISBLANK(A2055),"",IF(ISERROR(VLOOKUP(A2055,'Cadastro-Estoque'!A:J,1,FALSE)),"Produto não cadastrado",VLOOKUP(A2055,'Cadastro-Estoque'!A:J,4,FALSE)))</f>
        <v/>
      </c>
      <c r="G2055" s="141" t="str">
        <f>IF(ISBLANK(A2055),"",IF(ISERROR(VLOOKUP(A2055,'Cadastro-Estoque'!A:J,1,FALSE)),"Produto não cadastrado",VLOOKUP(A2055,'Cadastro-Estoque'!A:J,2,FALSE)))</f>
        <v/>
      </c>
      <c r="H2055" s="141" t="str">
        <f>IF(ISERROR(VLOOKUP(A2055,'Cadastro-Estoque'!A:J,1,FALSE)),"",VLOOKUP(A2055,'Cadastro-Estoque'!A:J,3,FALSE))</f>
        <v/>
      </c>
    </row>
    <row r="2056" spans="5:8">
      <c r="E2056" s="141" t="str">
        <f t="shared" si="32"/>
        <v/>
      </c>
      <c r="F2056" s="141" t="str">
        <f>IF(ISBLANK(A2056),"",IF(ISERROR(VLOOKUP(A2056,'Cadastro-Estoque'!A:J,1,FALSE)),"Produto não cadastrado",VLOOKUP(A2056,'Cadastro-Estoque'!A:J,4,FALSE)))</f>
        <v/>
      </c>
      <c r="G2056" s="141" t="str">
        <f>IF(ISBLANK(A2056),"",IF(ISERROR(VLOOKUP(A2056,'Cadastro-Estoque'!A:J,1,FALSE)),"Produto não cadastrado",VLOOKUP(A2056,'Cadastro-Estoque'!A:J,2,FALSE)))</f>
        <v/>
      </c>
      <c r="H2056" s="141" t="str">
        <f>IF(ISERROR(VLOOKUP(A2056,'Cadastro-Estoque'!A:J,1,FALSE)),"",VLOOKUP(A2056,'Cadastro-Estoque'!A:J,3,FALSE))</f>
        <v/>
      </c>
    </row>
    <row r="2057" spans="5:8">
      <c r="E2057" s="141" t="str">
        <f t="shared" si="32"/>
        <v/>
      </c>
      <c r="F2057" s="141" t="str">
        <f>IF(ISBLANK(A2057),"",IF(ISERROR(VLOOKUP(A2057,'Cadastro-Estoque'!A:J,1,FALSE)),"Produto não cadastrado",VLOOKUP(A2057,'Cadastro-Estoque'!A:J,4,FALSE)))</f>
        <v/>
      </c>
      <c r="G2057" s="141" t="str">
        <f>IF(ISBLANK(A2057),"",IF(ISERROR(VLOOKUP(A2057,'Cadastro-Estoque'!A:J,1,FALSE)),"Produto não cadastrado",VLOOKUP(A2057,'Cadastro-Estoque'!A:J,2,FALSE)))</f>
        <v/>
      </c>
      <c r="H2057" s="141" t="str">
        <f>IF(ISERROR(VLOOKUP(A2057,'Cadastro-Estoque'!A:J,1,FALSE)),"",VLOOKUP(A2057,'Cadastro-Estoque'!A:J,3,FALSE))</f>
        <v/>
      </c>
    </row>
    <row r="2058" spans="5:8">
      <c r="E2058" s="141" t="str">
        <f t="shared" si="32"/>
        <v/>
      </c>
      <c r="F2058" s="141" t="str">
        <f>IF(ISBLANK(A2058),"",IF(ISERROR(VLOOKUP(A2058,'Cadastro-Estoque'!A:J,1,FALSE)),"Produto não cadastrado",VLOOKUP(A2058,'Cadastro-Estoque'!A:J,4,FALSE)))</f>
        <v/>
      </c>
      <c r="G2058" s="141" t="str">
        <f>IF(ISBLANK(A2058),"",IF(ISERROR(VLOOKUP(A2058,'Cadastro-Estoque'!A:J,1,FALSE)),"Produto não cadastrado",VLOOKUP(A2058,'Cadastro-Estoque'!A:J,2,FALSE)))</f>
        <v/>
      </c>
      <c r="H2058" s="141" t="str">
        <f>IF(ISERROR(VLOOKUP(A2058,'Cadastro-Estoque'!A:J,1,FALSE)),"",VLOOKUP(A2058,'Cadastro-Estoque'!A:J,3,FALSE))</f>
        <v/>
      </c>
    </row>
    <row r="2059" spans="5:8">
      <c r="E2059" s="141" t="str">
        <f t="shared" si="32"/>
        <v/>
      </c>
      <c r="F2059" s="141" t="str">
        <f>IF(ISBLANK(A2059),"",IF(ISERROR(VLOOKUP(A2059,'Cadastro-Estoque'!A:J,1,FALSE)),"Produto não cadastrado",VLOOKUP(A2059,'Cadastro-Estoque'!A:J,4,FALSE)))</f>
        <v/>
      </c>
      <c r="G2059" s="141" t="str">
        <f>IF(ISBLANK(A2059),"",IF(ISERROR(VLOOKUP(A2059,'Cadastro-Estoque'!A:J,1,FALSE)),"Produto não cadastrado",VLOOKUP(A2059,'Cadastro-Estoque'!A:J,2,FALSE)))</f>
        <v/>
      </c>
      <c r="H2059" s="141" t="str">
        <f>IF(ISERROR(VLOOKUP(A2059,'Cadastro-Estoque'!A:J,1,FALSE)),"",VLOOKUP(A2059,'Cadastro-Estoque'!A:J,3,FALSE))</f>
        <v/>
      </c>
    </row>
    <row r="2060" spans="5:8">
      <c r="E2060" s="141" t="str">
        <f t="shared" si="32"/>
        <v/>
      </c>
      <c r="F2060" s="141" t="str">
        <f>IF(ISBLANK(A2060),"",IF(ISERROR(VLOOKUP(A2060,'Cadastro-Estoque'!A:J,1,FALSE)),"Produto não cadastrado",VLOOKUP(A2060,'Cadastro-Estoque'!A:J,4,FALSE)))</f>
        <v/>
      </c>
      <c r="G2060" s="141" t="str">
        <f>IF(ISBLANK(A2060),"",IF(ISERROR(VLOOKUP(A2060,'Cadastro-Estoque'!A:J,1,FALSE)),"Produto não cadastrado",VLOOKUP(A2060,'Cadastro-Estoque'!A:J,2,FALSE)))</f>
        <v/>
      </c>
      <c r="H2060" s="141" t="str">
        <f>IF(ISERROR(VLOOKUP(A2060,'Cadastro-Estoque'!A:J,1,FALSE)),"",VLOOKUP(A2060,'Cadastro-Estoque'!A:J,3,FALSE))</f>
        <v/>
      </c>
    </row>
    <row r="2061" spans="5:8">
      <c r="E2061" s="141" t="str">
        <f t="shared" si="32"/>
        <v/>
      </c>
      <c r="F2061" s="141" t="str">
        <f>IF(ISBLANK(A2061),"",IF(ISERROR(VLOOKUP(A2061,'Cadastro-Estoque'!A:J,1,FALSE)),"Produto não cadastrado",VLOOKUP(A2061,'Cadastro-Estoque'!A:J,4,FALSE)))</f>
        <v/>
      </c>
      <c r="G2061" s="141" t="str">
        <f>IF(ISBLANK(A2061),"",IF(ISERROR(VLOOKUP(A2061,'Cadastro-Estoque'!A:J,1,FALSE)),"Produto não cadastrado",VLOOKUP(A2061,'Cadastro-Estoque'!A:J,2,FALSE)))</f>
        <v/>
      </c>
      <c r="H2061" s="141" t="str">
        <f>IF(ISERROR(VLOOKUP(A2061,'Cadastro-Estoque'!A:J,1,FALSE)),"",VLOOKUP(A2061,'Cadastro-Estoque'!A:J,3,FALSE))</f>
        <v/>
      </c>
    </row>
    <row r="2062" spans="5:8">
      <c r="E2062" s="141" t="str">
        <f t="shared" si="32"/>
        <v/>
      </c>
      <c r="F2062" s="141" t="str">
        <f>IF(ISBLANK(A2062),"",IF(ISERROR(VLOOKUP(A2062,'Cadastro-Estoque'!A:J,1,FALSE)),"Produto não cadastrado",VLOOKUP(A2062,'Cadastro-Estoque'!A:J,4,FALSE)))</f>
        <v/>
      </c>
      <c r="G2062" s="141" t="str">
        <f>IF(ISBLANK(A2062),"",IF(ISERROR(VLOOKUP(A2062,'Cadastro-Estoque'!A:J,1,FALSE)),"Produto não cadastrado",VLOOKUP(A2062,'Cadastro-Estoque'!A:J,2,FALSE)))</f>
        <v/>
      </c>
      <c r="H2062" s="141" t="str">
        <f>IF(ISERROR(VLOOKUP(A2062,'Cadastro-Estoque'!A:J,1,FALSE)),"",VLOOKUP(A2062,'Cadastro-Estoque'!A:J,3,FALSE))</f>
        <v/>
      </c>
    </row>
    <row r="2063" spans="5:8">
      <c r="E2063" s="141" t="str">
        <f t="shared" si="32"/>
        <v/>
      </c>
      <c r="F2063" s="141" t="str">
        <f>IF(ISBLANK(A2063),"",IF(ISERROR(VLOOKUP(A2063,'Cadastro-Estoque'!A:J,1,FALSE)),"Produto não cadastrado",VLOOKUP(A2063,'Cadastro-Estoque'!A:J,4,FALSE)))</f>
        <v/>
      </c>
      <c r="G2063" s="141" t="str">
        <f>IF(ISBLANK(A2063),"",IF(ISERROR(VLOOKUP(A2063,'Cadastro-Estoque'!A:J,1,FALSE)),"Produto não cadastrado",VLOOKUP(A2063,'Cadastro-Estoque'!A:J,2,FALSE)))</f>
        <v/>
      </c>
      <c r="H2063" s="141" t="str">
        <f>IF(ISERROR(VLOOKUP(A2063,'Cadastro-Estoque'!A:J,1,FALSE)),"",VLOOKUP(A2063,'Cadastro-Estoque'!A:J,3,FALSE))</f>
        <v/>
      </c>
    </row>
    <row r="2064" spans="5:8">
      <c r="E2064" s="141" t="str">
        <f t="shared" si="32"/>
        <v/>
      </c>
      <c r="F2064" s="141" t="str">
        <f>IF(ISBLANK(A2064),"",IF(ISERROR(VLOOKUP(A2064,'Cadastro-Estoque'!A:J,1,FALSE)),"Produto não cadastrado",VLOOKUP(A2064,'Cadastro-Estoque'!A:J,4,FALSE)))</f>
        <v/>
      </c>
      <c r="G2064" s="141" t="str">
        <f>IF(ISBLANK(A2064),"",IF(ISERROR(VLOOKUP(A2064,'Cadastro-Estoque'!A:J,1,FALSE)),"Produto não cadastrado",VLOOKUP(A2064,'Cadastro-Estoque'!A:J,2,FALSE)))</f>
        <v/>
      </c>
      <c r="H2064" s="141" t="str">
        <f>IF(ISERROR(VLOOKUP(A2064,'Cadastro-Estoque'!A:J,1,FALSE)),"",VLOOKUP(A2064,'Cadastro-Estoque'!A:J,3,FALSE))</f>
        <v/>
      </c>
    </row>
    <row r="2065" spans="5:8">
      <c r="E2065" s="141" t="str">
        <f t="shared" si="32"/>
        <v/>
      </c>
      <c r="F2065" s="141" t="str">
        <f>IF(ISBLANK(A2065),"",IF(ISERROR(VLOOKUP(A2065,'Cadastro-Estoque'!A:J,1,FALSE)),"Produto não cadastrado",VLOOKUP(A2065,'Cadastro-Estoque'!A:J,4,FALSE)))</f>
        <v/>
      </c>
      <c r="G2065" s="141" t="str">
        <f>IF(ISBLANK(A2065),"",IF(ISERROR(VLOOKUP(A2065,'Cadastro-Estoque'!A:J,1,FALSE)),"Produto não cadastrado",VLOOKUP(A2065,'Cadastro-Estoque'!A:J,2,FALSE)))</f>
        <v/>
      </c>
      <c r="H2065" s="141" t="str">
        <f>IF(ISERROR(VLOOKUP(A2065,'Cadastro-Estoque'!A:J,1,FALSE)),"",VLOOKUP(A2065,'Cadastro-Estoque'!A:J,3,FALSE))</f>
        <v/>
      </c>
    </row>
    <row r="2066" spans="5:8">
      <c r="E2066" s="141" t="str">
        <f t="shared" si="32"/>
        <v/>
      </c>
      <c r="F2066" s="141" t="str">
        <f>IF(ISBLANK(A2066),"",IF(ISERROR(VLOOKUP(A2066,'Cadastro-Estoque'!A:J,1,FALSE)),"Produto não cadastrado",VLOOKUP(A2066,'Cadastro-Estoque'!A:J,4,FALSE)))</f>
        <v/>
      </c>
      <c r="G2066" s="141" t="str">
        <f>IF(ISBLANK(A2066),"",IF(ISERROR(VLOOKUP(A2066,'Cadastro-Estoque'!A:J,1,FALSE)),"Produto não cadastrado",VLOOKUP(A2066,'Cadastro-Estoque'!A:J,2,FALSE)))</f>
        <v/>
      </c>
      <c r="H2066" s="141" t="str">
        <f>IF(ISERROR(VLOOKUP(A2066,'Cadastro-Estoque'!A:J,1,FALSE)),"",VLOOKUP(A2066,'Cadastro-Estoque'!A:J,3,FALSE))</f>
        <v/>
      </c>
    </row>
    <row r="2067" spans="5:8">
      <c r="E2067" s="141" t="str">
        <f t="shared" si="32"/>
        <v/>
      </c>
      <c r="F2067" s="141" t="str">
        <f>IF(ISBLANK(A2067),"",IF(ISERROR(VLOOKUP(A2067,'Cadastro-Estoque'!A:J,1,FALSE)),"Produto não cadastrado",VLOOKUP(A2067,'Cadastro-Estoque'!A:J,4,FALSE)))</f>
        <v/>
      </c>
      <c r="G2067" s="141" t="str">
        <f>IF(ISBLANK(A2067),"",IF(ISERROR(VLOOKUP(A2067,'Cadastro-Estoque'!A:J,1,FALSE)),"Produto não cadastrado",VLOOKUP(A2067,'Cadastro-Estoque'!A:J,2,FALSE)))</f>
        <v/>
      </c>
      <c r="H2067" s="141" t="str">
        <f>IF(ISERROR(VLOOKUP(A2067,'Cadastro-Estoque'!A:J,1,FALSE)),"",VLOOKUP(A2067,'Cadastro-Estoque'!A:J,3,FALSE))</f>
        <v/>
      </c>
    </row>
    <row r="2068" spans="5:8">
      <c r="E2068" s="141" t="str">
        <f t="shared" si="32"/>
        <v/>
      </c>
      <c r="F2068" s="141" t="str">
        <f>IF(ISBLANK(A2068),"",IF(ISERROR(VLOOKUP(A2068,'Cadastro-Estoque'!A:J,1,FALSE)),"Produto não cadastrado",VLOOKUP(A2068,'Cadastro-Estoque'!A:J,4,FALSE)))</f>
        <v/>
      </c>
      <c r="G2068" s="141" t="str">
        <f>IF(ISBLANK(A2068),"",IF(ISERROR(VLOOKUP(A2068,'Cadastro-Estoque'!A:J,1,FALSE)),"Produto não cadastrado",VLOOKUP(A2068,'Cadastro-Estoque'!A:J,2,FALSE)))</f>
        <v/>
      </c>
      <c r="H2068" s="141" t="str">
        <f>IF(ISERROR(VLOOKUP(A2068,'Cadastro-Estoque'!A:J,1,FALSE)),"",VLOOKUP(A2068,'Cadastro-Estoque'!A:J,3,FALSE))</f>
        <v/>
      </c>
    </row>
    <row r="2069" spans="5:8">
      <c r="E2069" s="141" t="str">
        <f t="shared" si="32"/>
        <v/>
      </c>
      <c r="F2069" s="141" t="str">
        <f>IF(ISBLANK(A2069),"",IF(ISERROR(VLOOKUP(A2069,'Cadastro-Estoque'!A:J,1,FALSE)),"Produto não cadastrado",VLOOKUP(A2069,'Cadastro-Estoque'!A:J,4,FALSE)))</f>
        <v/>
      </c>
      <c r="G2069" s="141" t="str">
        <f>IF(ISBLANK(A2069),"",IF(ISERROR(VLOOKUP(A2069,'Cadastro-Estoque'!A:J,1,FALSE)),"Produto não cadastrado",VLOOKUP(A2069,'Cadastro-Estoque'!A:J,2,FALSE)))</f>
        <v/>
      </c>
      <c r="H2069" s="141" t="str">
        <f>IF(ISERROR(VLOOKUP(A2069,'Cadastro-Estoque'!A:J,1,FALSE)),"",VLOOKUP(A2069,'Cadastro-Estoque'!A:J,3,FALSE))</f>
        <v/>
      </c>
    </row>
    <row r="2070" spans="5:8">
      <c r="E2070" s="141" t="str">
        <f t="shared" si="32"/>
        <v/>
      </c>
      <c r="F2070" s="141" t="str">
        <f>IF(ISBLANK(A2070),"",IF(ISERROR(VLOOKUP(A2070,'Cadastro-Estoque'!A:J,1,FALSE)),"Produto não cadastrado",VLOOKUP(A2070,'Cadastro-Estoque'!A:J,4,FALSE)))</f>
        <v/>
      </c>
      <c r="G2070" s="141" t="str">
        <f>IF(ISBLANK(A2070),"",IF(ISERROR(VLOOKUP(A2070,'Cadastro-Estoque'!A:J,1,FALSE)),"Produto não cadastrado",VLOOKUP(A2070,'Cadastro-Estoque'!A:J,2,FALSE)))</f>
        <v/>
      </c>
      <c r="H2070" s="141" t="str">
        <f>IF(ISERROR(VLOOKUP(A2070,'Cadastro-Estoque'!A:J,1,FALSE)),"",VLOOKUP(A2070,'Cadastro-Estoque'!A:J,3,FALSE))</f>
        <v/>
      </c>
    </row>
    <row r="2071" spans="5:8">
      <c r="E2071" s="141" t="str">
        <f t="shared" si="32"/>
        <v/>
      </c>
      <c r="F2071" s="141" t="str">
        <f>IF(ISBLANK(A2071),"",IF(ISERROR(VLOOKUP(A2071,'Cadastro-Estoque'!A:J,1,FALSE)),"Produto não cadastrado",VLOOKUP(A2071,'Cadastro-Estoque'!A:J,4,FALSE)))</f>
        <v/>
      </c>
      <c r="G2071" s="141" t="str">
        <f>IF(ISBLANK(A2071),"",IF(ISERROR(VLOOKUP(A2071,'Cadastro-Estoque'!A:J,1,FALSE)),"Produto não cadastrado",VLOOKUP(A2071,'Cadastro-Estoque'!A:J,2,FALSE)))</f>
        <v/>
      </c>
      <c r="H2071" s="141" t="str">
        <f>IF(ISERROR(VLOOKUP(A2071,'Cadastro-Estoque'!A:J,1,FALSE)),"",VLOOKUP(A2071,'Cadastro-Estoque'!A:J,3,FALSE))</f>
        <v/>
      </c>
    </row>
    <row r="2072" spans="5:8">
      <c r="E2072" s="141" t="str">
        <f t="shared" si="32"/>
        <v/>
      </c>
      <c r="F2072" s="141" t="str">
        <f>IF(ISBLANK(A2072),"",IF(ISERROR(VLOOKUP(A2072,'Cadastro-Estoque'!A:J,1,FALSE)),"Produto não cadastrado",VLOOKUP(A2072,'Cadastro-Estoque'!A:J,4,FALSE)))</f>
        <v/>
      </c>
      <c r="G2072" s="141" t="str">
        <f>IF(ISBLANK(A2072),"",IF(ISERROR(VLOOKUP(A2072,'Cadastro-Estoque'!A:J,1,FALSE)),"Produto não cadastrado",VLOOKUP(A2072,'Cadastro-Estoque'!A:J,2,FALSE)))</f>
        <v/>
      </c>
      <c r="H2072" s="141" t="str">
        <f>IF(ISERROR(VLOOKUP(A2072,'Cadastro-Estoque'!A:J,1,FALSE)),"",VLOOKUP(A2072,'Cadastro-Estoque'!A:J,3,FALSE))</f>
        <v/>
      </c>
    </row>
    <row r="2073" spans="5:8">
      <c r="E2073" s="141" t="str">
        <f t="shared" si="32"/>
        <v/>
      </c>
      <c r="F2073" s="141" t="str">
        <f>IF(ISBLANK(A2073),"",IF(ISERROR(VLOOKUP(A2073,'Cadastro-Estoque'!A:J,1,FALSE)),"Produto não cadastrado",VLOOKUP(A2073,'Cadastro-Estoque'!A:J,4,FALSE)))</f>
        <v/>
      </c>
      <c r="G2073" s="141" t="str">
        <f>IF(ISBLANK(A2073),"",IF(ISERROR(VLOOKUP(A2073,'Cadastro-Estoque'!A:J,1,FALSE)),"Produto não cadastrado",VLOOKUP(A2073,'Cadastro-Estoque'!A:J,2,FALSE)))</f>
        <v/>
      </c>
      <c r="H2073" s="141" t="str">
        <f>IF(ISERROR(VLOOKUP(A2073,'Cadastro-Estoque'!A:J,1,FALSE)),"",VLOOKUP(A2073,'Cadastro-Estoque'!A:J,3,FALSE))</f>
        <v/>
      </c>
    </row>
    <row r="2074" spans="5:8">
      <c r="E2074" s="141" t="str">
        <f t="shared" si="32"/>
        <v/>
      </c>
      <c r="F2074" s="141" t="str">
        <f>IF(ISBLANK(A2074),"",IF(ISERROR(VLOOKUP(A2074,'Cadastro-Estoque'!A:J,1,FALSE)),"Produto não cadastrado",VLOOKUP(A2074,'Cadastro-Estoque'!A:J,4,FALSE)))</f>
        <v/>
      </c>
      <c r="G2074" s="141" t="str">
        <f>IF(ISBLANK(A2074),"",IF(ISERROR(VLOOKUP(A2074,'Cadastro-Estoque'!A:J,1,FALSE)),"Produto não cadastrado",VLOOKUP(A2074,'Cadastro-Estoque'!A:J,2,FALSE)))</f>
        <v/>
      </c>
      <c r="H2074" s="141" t="str">
        <f>IF(ISERROR(VLOOKUP(A2074,'Cadastro-Estoque'!A:J,1,FALSE)),"",VLOOKUP(A2074,'Cadastro-Estoque'!A:J,3,FALSE))</f>
        <v/>
      </c>
    </row>
    <row r="2075" spans="5:8">
      <c r="E2075" s="141" t="str">
        <f t="shared" si="32"/>
        <v/>
      </c>
      <c r="F2075" s="141" t="str">
        <f>IF(ISBLANK(A2075),"",IF(ISERROR(VLOOKUP(A2075,'Cadastro-Estoque'!A:J,1,FALSE)),"Produto não cadastrado",VLOOKUP(A2075,'Cadastro-Estoque'!A:J,4,FALSE)))</f>
        <v/>
      </c>
      <c r="G2075" s="141" t="str">
        <f>IF(ISBLANK(A2075),"",IF(ISERROR(VLOOKUP(A2075,'Cadastro-Estoque'!A:J,1,FALSE)),"Produto não cadastrado",VLOOKUP(A2075,'Cadastro-Estoque'!A:J,2,FALSE)))</f>
        <v/>
      </c>
      <c r="H2075" s="141" t="str">
        <f>IF(ISERROR(VLOOKUP(A2075,'Cadastro-Estoque'!A:J,1,FALSE)),"",VLOOKUP(A2075,'Cadastro-Estoque'!A:J,3,FALSE))</f>
        <v/>
      </c>
    </row>
    <row r="2076" spans="5:8">
      <c r="E2076" s="141" t="str">
        <f t="shared" si="32"/>
        <v/>
      </c>
      <c r="F2076" s="141" t="str">
        <f>IF(ISBLANK(A2076),"",IF(ISERROR(VLOOKUP(A2076,'Cadastro-Estoque'!A:J,1,FALSE)),"Produto não cadastrado",VLOOKUP(A2076,'Cadastro-Estoque'!A:J,4,FALSE)))</f>
        <v/>
      </c>
      <c r="G2076" s="141" t="str">
        <f>IF(ISBLANK(A2076),"",IF(ISERROR(VLOOKUP(A2076,'Cadastro-Estoque'!A:J,1,FALSE)),"Produto não cadastrado",VLOOKUP(A2076,'Cadastro-Estoque'!A:J,2,FALSE)))</f>
        <v/>
      </c>
      <c r="H2076" s="141" t="str">
        <f>IF(ISERROR(VLOOKUP(A2076,'Cadastro-Estoque'!A:J,1,FALSE)),"",VLOOKUP(A2076,'Cadastro-Estoque'!A:J,3,FALSE))</f>
        <v/>
      </c>
    </row>
    <row r="2077" spans="5:8">
      <c r="E2077" s="141" t="str">
        <f t="shared" si="32"/>
        <v/>
      </c>
      <c r="F2077" s="141" t="str">
        <f>IF(ISBLANK(A2077),"",IF(ISERROR(VLOOKUP(A2077,'Cadastro-Estoque'!A:J,1,FALSE)),"Produto não cadastrado",VLOOKUP(A2077,'Cadastro-Estoque'!A:J,4,FALSE)))</f>
        <v/>
      </c>
      <c r="G2077" s="141" t="str">
        <f>IF(ISBLANK(A2077),"",IF(ISERROR(VLOOKUP(A2077,'Cadastro-Estoque'!A:J,1,FALSE)),"Produto não cadastrado",VLOOKUP(A2077,'Cadastro-Estoque'!A:J,2,FALSE)))</f>
        <v/>
      </c>
      <c r="H2077" s="141" t="str">
        <f>IF(ISERROR(VLOOKUP(A2077,'Cadastro-Estoque'!A:J,1,FALSE)),"",VLOOKUP(A2077,'Cadastro-Estoque'!A:J,3,FALSE))</f>
        <v/>
      </c>
    </row>
    <row r="2078" spans="5:8">
      <c r="E2078" s="141" t="str">
        <f t="shared" si="32"/>
        <v/>
      </c>
      <c r="F2078" s="141" t="str">
        <f>IF(ISBLANK(A2078),"",IF(ISERROR(VLOOKUP(A2078,'Cadastro-Estoque'!A:J,1,FALSE)),"Produto não cadastrado",VLOOKUP(A2078,'Cadastro-Estoque'!A:J,4,FALSE)))</f>
        <v/>
      </c>
      <c r="G2078" s="141" t="str">
        <f>IF(ISBLANK(A2078),"",IF(ISERROR(VLOOKUP(A2078,'Cadastro-Estoque'!A:J,1,FALSE)),"Produto não cadastrado",VLOOKUP(A2078,'Cadastro-Estoque'!A:J,2,FALSE)))</f>
        <v/>
      </c>
      <c r="H2078" s="141" t="str">
        <f>IF(ISERROR(VLOOKUP(A2078,'Cadastro-Estoque'!A:J,1,FALSE)),"",VLOOKUP(A2078,'Cadastro-Estoque'!A:J,3,FALSE))</f>
        <v/>
      </c>
    </row>
    <row r="2079" spans="5:8">
      <c r="E2079" s="141" t="str">
        <f t="shared" si="32"/>
        <v/>
      </c>
      <c r="F2079" s="141" t="str">
        <f>IF(ISBLANK(A2079),"",IF(ISERROR(VLOOKUP(A2079,'Cadastro-Estoque'!A:J,1,FALSE)),"Produto não cadastrado",VLOOKUP(A2079,'Cadastro-Estoque'!A:J,4,FALSE)))</f>
        <v/>
      </c>
      <c r="G2079" s="141" t="str">
        <f>IF(ISBLANK(A2079),"",IF(ISERROR(VLOOKUP(A2079,'Cadastro-Estoque'!A:J,1,FALSE)),"Produto não cadastrado",VLOOKUP(A2079,'Cadastro-Estoque'!A:J,2,FALSE)))</f>
        <v/>
      </c>
      <c r="H2079" s="141" t="str">
        <f>IF(ISERROR(VLOOKUP(A2079,'Cadastro-Estoque'!A:J,1,FALSE)),"",VLOOKUP(A2079,'Cadastro-Estoque'!A:J,3,FALSE))</f>
        <v/>
      </c>
    </row>
    <row r="2080" spans="5:8">
      <c r="E2080" s="141" t="str">
        <f t="shared" si="32"/>
        <v/>
      </c>
      <c r="F2080" s="141" t="str">
        <f>IF(ISBLANK(A2080),"",IF(ISERROR(VLOOKUP(A2080,'Cadastro-Estoque'!A:J,1,FALSE)),"Produto não cadastrado",VLOOKUP(A2080,'Cadastro-Estoque'!A:J,4,FALSE)))</f>
        <v/>
      </c>
      <c r="G2080" s="141" t="str">
        <f>IF(ISBLANK(A2080),"",IF(ISERROR(VLOOKUP(A2080,'Cadastro-Estoque'!A:J,1,FALSE)),"Produto não cadastrado",VLOOKUP(A2080,'Cadastro-Estoque'!A:J,2,FALSE)))</f>
        <v/>
      </c>
      <c r="H2080" s="141" t="str">
        <f>IF(ISERROR(VLOOKUP(A2080,'Cadastro-Estoque'!A:J,1,FALSE)),"",VLOOKUP(A2080,'Cadastro-Estoque'!A:J,3,FALSE))</f>
        <v/>
      </c>
    </row>
    <row r="2081" spans="5:8">
      <c r="E2081" s="141" t="str">
        <f t="shared" si="32"/>
        <v/>
      </c>
      <c r="F2081" s="141" t="str">
        <f>IF(ISBLANK(A2081),"",IF(ISERROR(VLOOKUP(A2081,'Cadastro-Estoque'!A:J,1,FALSE)),"Produto não cadastrado",VLOOKUP(A2081,'Cadastro-Estoque'!A:J,4,FALSE)))</f>
        <v/>
      </c>
      <c r="G2081" s="141" t="str">
        <f>IF(ISBLANK(A2081),"",IF(ISERROR(VLOOKUP(A2081,'Cadastro-Estoque'!A:J,1,FALSE)),"Produto não cadastrado",VLOOKUP(A2081,'Cadastro-Estoque'!A:J,2,FALSE)))</f>
        <v/>
      </c>
      <c r="H2081" s="141" t="str">
        <f>IF(ISERROR(VLOOKUP(A2081,'Cadastro-Estoque'!A:J,1,FALSE)),"",VLOOKUP(A2081,'Cadastro-Estoque'!A:J,3,FALSE))</f>
        <v/>
      </c>
    </row>
    <row r="2082" spans="5:8">
      <c r="E2082" s="141" t="str">
        <f t="shared" si="32"/>
        <v/>
      </c>
      <c r="F2082" s="141" t="str">
        <f>IF(ISBLANK(A2082),"",IF(ISERROR(VLOOKUP(A2082,'Cadastro-Estoque'!A:J,1,FALSE)),"Produto não cadastrado",VLOOKUP(A2082,'Cadastro-Estoque'!A:J,4,FALSE)))</f>
        <v/>
      </c>
      <c r="G2082" s="141" t="str">
        <f>IF(ISBLANK(A2082),"",IF(ISERROR(VLOOKUP(A2082,'Cadastro-Estoque'!A:J,1,FALSE)),"Produto não cadastrado",VLOOKUP(A2082,'Cadastro-Estoque'!A:J,2,FALSE)))</f>
        <v/>
      </c>
      <c r="H2082" s="141" t="str">
        <f>IF(ISERROR(VLOOKUP(A2082,'Cadastro-Estoque'!A:J,1,FALSE)),"",VLOOKUP(A2082,'Cadastro-Estoque'!A:J,3,FALSE))</f>
        <v/>
      </c>
    </row>
    <row r="2083" spans="5:8">
      <c r="E2083" s="141" t="str">
        <f t="shared" si="32"/>
        <v/>
      </c>
      <c r="F2083" s="141" t="str">
        <f>IF(ISBLANK(A2083),"",IF(ISERROR(VLOOKUP(A2083,'Cadastro-Estoque'!A:J,1,FALSE)),"Produto não cadastrado",VLOOKUP(A2083,'Cadastro-Estoque'!A:J,4,FALSE)))</f>
        <v/>
      </c>
      <c r="G2083" s="141" t="str">
        <f>IF(ISBLANK(A2083),"",IF(ISERROR(VLOOKUP(A2083,'Cadastro-Estoque'!A:J,1,FALSE)),"Produto não cadastrado",VLOOKUP(A2083,'Cadastro-Estoque'!A:J,2,FALSE)))</f>
        <v/>
      </c>
      <c r="H2083" s="141" t="str">
        <f>IF(ISERROR(VLOOKUP(A2083,'Cadastro-Estoque'!A:J,1,FALSE)),"",VLOOKUP(A2083,'Cadastro-Estoque'!A:J,3,FALSE))</f>
        <v/>
      </c>
    </row>
    <row r="2084" spans="5:8">
      <c r="E2084" s="141" t="str">
        <f t="shared" si="32"/>
        <v/>
      </c>
      <c r="F2084" s="141" t="str">
        <f>IF(ISBLANK(A2084),"",IF(ISERROR(VLOOKUP(A2084,'Cadastro-Estoque'!A:J,1,FALSE)),"Produto não cadastrado",VLOOKUP(A2084,'Cadastro-Estoque'!A:J,4,FALSE)))</f>
        <v/>
      </c>
      <c r="G2084" s="141" t="str">
        <f>IF(ISBLANK(A2084),"",IF(ISERROR(VLOOKUP(A2084,'Cadastro-Estoque'!A:J,1,FALSE)),"Produto não cadastrado",VLOOKUP(A2084,'Cadastro-Estoque'!A:J,2,FALSE)))</f>
        <v/>
      </c>
      <c r="H2084" s="141" t="str">
        <f>IF(ISERROR(VLOOKUP(A2084,'Cadastro-Estoque'!A:J,1,FALSE)),"",VLOOKUP(A2084,'Cadastro-Estoque'!A:J,3,FALSE))</f>
        <v/>
      </c>
    </row>
    <row r="2085" spans="5:8">
      <c r="E2085" s="141" t="str">
        <f t="shared" si="32"/>
        <v/>
      </c>
      <c r="F2085" s="141" t="str">
        <f>IF(ISBLANK(A2085),"",IF(ISERROR(VLOOKUP(A2085,'Cadastro-Estoque'!A:J,1,FALSE)),"Produto não cadastrado",VLOOKUP(A2085,'Cadastro-Estoque'!A:J,4,FALSE)))</f>
        <v/>
      </c>
      <c r="G2085" s="141" t="str">
        <f>IF(ISBLANK(A2085),"",IF(ISERROR(VLOOKUP(A2085,'Cadastro-Estoque'!A:J,1,FALSE)),"Produto não cadastrado",VLOOKUP(A2085,'Cadastro-Estoque'!A:J,2,FALSE)))</f>
        <v/>
      </c>
      <c r="H2085" s="141" t="str">
        <f>IF(ISERROR(VLOOKUP(A2085,'Cadastro-Estoque'!A:J,1,FALSE)),"",VLOOKUP(A2085,'Cadastro-Estoque'!A:J,3,FALSE))</f>
        <v/>
      </c>
    </row>
    <row r="2086" spans="5:8">
      <c r="E2086" s="141" t="str">
        <f t="shared" si="32"/>
        <v/>
      </c>
      <c r="F2086" s="141" t="str">
        <f>IF(ISBLANK(A2086),"",IF(ISERROR(VLOOKUP(A2086,'Cadastro-Estoque'!A:J,1,FALSE)),"Produto não cadastrado",VLOOKUP(A2086,'Cadastro-Estoque'!A:J,4,FALSE)))</f>
        <v/>
      </c>
      <c r="G2086" s="141" t="str">
        <f>IF(ISBLANK(A2086),"",IF(ISERROR(VLOOKUP(A2086,'Cadastro-Estoque'!A:J,1,FALSE)),"Produto não cadastrado",VLOOKUP(A2086,'Cadastro-Estoque'!A:J,2,FALSE)))</f>
        <v/>
      </c>
      <c r="H2086" s="141" t="str">
        <f>IF(ISERROR(VLOOKUP(A2086,'Cadastro-Estoque'!A:J,1,FALSE)),"",VLOOKUP(A2086,'Cadastro-Estoque'!A:J,3,FALSE))</f>
        <v/>
      </c>
    </row>
    <row r="2087" spans="5:8">
      <c r="E2087" s="141" t="str">
        <f t="shared" si="32"/>
        <v/>
      </c>
      <c r="F2087" s="141" t="str">
        <f>IF(ISBLANK(A2087),"",IF(ISERROR(VLOOKUP(A2087,'Cadastro-Estoque'!A:J,1,FALSE)),"Produto não cadastrado",VLOOKUP(A2087,'Cadastro-Estoque'!A:J,4,FALSE)))</f>
        <v/>
      </c>
      <c r="G2087" s="141" t="str">
        <f>IF(ISBLANK(A2087),"",IF(ISERROR(VLOOKUP(A2087,'Cadastro-Estoque'!A:J,1,FALSE)),"Produto não cadastrado",VLOOKUP(A2087,'Cadastro-Estoque'!A:J,2,FALSE)))</f>
        <v/>
      </c>
      <c r="H2087" s="141" t="str">
        <f>IF(ISERROR(VLOOKUP(A2087,'Cadastro-Estoque'!A:J,1,FALSE)),"",VLOOKUP(A2087,'Cadastro-Estoque'!A:J,3,FALSE))</f>
        <v/>
      </c>
    </row>
    <row r="2088" spans="5:8">
      <c r="E2088" s="141" t="str">
        <f t="shared" si="32"/>
        <v/>
      </c>
      <c r="F2088" s="141" t="str">
        <f>IF(ISBLANK(A2088),"",IF(ISERROR(VLOOKUP(A2088,'Cadastro-Estoque'!A:J,1,FALSE)),"Produto não cadastrado",VLOOKUP(A2088,'Cadastro-Estoque'!A:J,4,FALSE)))</f>
        <v/>
      </c>
      <c r="G2088" s="141" t="str">
        <f>IF(ISBLANK(A2088),"",IF(ISERROR(VLOOKUP(A2088,'Cadastro-Estoque'!A:J,1,FALSE)),"Produto não cadastrado",VLOOKUP(A2088,'Cadastro-Estoque'!A:J,2,FALSE)))</f>
        <v/>
      </c>
      <c r="H2088" s="141" t="str">
        <f>IF(ISERROR(VLOOKUP(A2088,'Cadastro-Estoque'!A:J,1,FALSE)),"",VLOOKUP(A2088,'Cadastro-Estoque'!A:J,3,FALSE))</f>
        <v/>
      </c>
    </row>
    <row r="2089" spans="5:8">
      <c r="E2089" s="141" t="str">
        <f t="shared" si="32"/>
        <v/>
      </c>
      <c r="F2089" s="141" t="str">
        <f>IF(ISBLANK(A2089),"",IF(ISERROR(VLOOKUP(A2089,'Cadastro-Estoque'!A:J,1,FALSE)),"Produto não cadastrado",VLOOKUP(A2089,'Cadastro-Estoque'!A:J,4,FALSE)))</f>
        <v/>
      </c>
      <c r="G2089" s="141" t="str">
        <f>IF(ISBLANK(A2089),"",IF(ISERROR(VLOOKUP(A2089,'Cadastro-Estoque'!A:J,1,FALSE)),"Produto não cadastrado",VLOOKUP(A2089,'Cadastro-Estoque'!A:J,2,FALSE)))</f>
        <v/>
      </c>
      <c r="H2089" s="141" t="str">
        <f>IF(ISERROR(VLOOKUP(A2089,'Cadastro-Estoque'!A:J,1,FALSE)),"",VLOOKUP(A2089,'Cadastro-Estoque'!A:J,3,FALSE))</f>
        <v/>
      </c>
    </row>
    <row r="2090" spans="5:8">
      <c r="E2090" s="141" t="str">
        <f t="shared" si="32"/>
        <v/>
      </c>
      <c r="F2090" s="141" t="str">
        <f>IF(ISBLANK(A2090),"",IF(ISERROR(VLOOKUP(A2090,'Cadastro-Estoque'!A:J,1,FALSE)),"Produto não cadastrado",VLOOKUP(A2090,'Cadastro-Estoque'!A:J,4,FALSE)))</f>
        <v/>
      </c>
      <c r="G2090" s="141" t="str">
        <f>IF(ISBLANK(A2090),"",IF(ISERROR(VLOOKUP(A2090,'Cadastro-Estoque'!A:J,1,FALSE)),"Produto não cadastrado",VLOOKUP(A2090,'Cadastro-Estoque'!A:J,2,FALSE)))</f>
        <v/>
      </c>
      <c r="H2090" s="141" t="str">
        <f>IF(ISERROR(VLOOKUP(A2090,'Cadastro-Estoque'!A:J,1,FALSE)),"",VLOOKUP(A2090,'Cadastro-Estoque'!A:J,3,FALSE))</f>
        <v/>
      </c>
    </row>
    <row r="2091" spans="5:8">
      <c r="E2091" s="141" t="str">
        <f t="shared" si="32"/>
        <v/>
      </c>
      <c r="F2091" s="141" t="str">
        <f>IF(ISBLANK(A2091),"",IF(ISERROR(VLOOKUP(A2091,'Cadastro-Estoque'!A:J,1,FALSE)),"Produto não cadastrado",VLOOKUP(A2091,'Cadastro-Estoque'!A:J,4,FALSE)))</f>
        <v/>
      </c>
      <c r="G2091" s="141" t="str">
        <f>IF(ISBLANK(A2091),"",IF(ISERROR(VLOOKUP(A2091,'Cadastro-Estoque'!A:J,1,FALSE)),"Produto não cadastrado",VLOOKUP(A2091,'Cadastro-Estoque'!A:J,2,FALSE)))</f>
        <v/>
      </c>
      <c r="H2091" s="141" t="str">
        <f>IF(ISERROR(VLOOKUP(A2091,'Cadastro-Estoque'!A:J,1,FALSE)),"",VLOOKUP(A2091,'Cadastro-Estoque'!A:J,3,FALSE))</f>
        <v/>
      </c>
    </row>
    <row r="2092" spans="5:8">
      <c r="E2092" s="141" t="str">
        <f t="shared" si="32"/>
        <v/>
      </c>
      <c r="F2092" s="141" t="str">
        <f>IF(ISBLANK(A2092),"",IF(ISERROR(VLOOKUP(A2092,'Cadastro-Estoque'!A:J,1,FALSE)),"Produto não cadastrado",VLOOKUP(A2092,'Cadastro-Estoque'!A:J,4,FALSE)))</f>
        <v/>
      </c>
      <c r="G2092" s="141" t="str">
        <f>IF(ISBLANK(A2092),"",IF(ISERROR(VLOOKUP(A2092,'Cadastro-Estoque'!A:J,1,FALSE)),"Produto não cadastrado",VLOOKUP(A2092,'Cadastro-Estoque'!A:J,2,FALSE)))</f>
        <v/>
      </c>
      <c r="H2092" s="141" t="str">
        <f>IF(ISERROR(VLOOKUP(A2092,'Cadastro-Estoque'!A:J,1,FALSE)),"",VLOOKUP(A2092,'Cadastro-Estoque'!A:J,3,FALSE))</f>
        <v/>
      </c>
    </row>
    <row r="2093" spans="5:8">
      <c r="E2093" s="141" t="str">
        <f t="shared" si="32"/>
        <v/>
      </c>
      <c r="F2093" s="141" t="str">
        <f>IF(ISBLANK(A2093),"",IF(ISERROR(VLOOKUP(A2093,'Cadastro-Estoque'!A:J,1,FALSE)),"Produto não cadastrado",VLOOKUP(A2093,'Cadastro-Estoque'!A:J,4,FALSE)))</f>
        <v/>
      </c>
      <c r="G2093" s="141" t="str">
        <f>IF(ISBLANK(A2093),"",IF(ISERROR(VLOOKUP(A2093,'Cadastro-Estoque'!A:J,1,FALSE)),"Produto não cadastrado",VLOOKUP(A2093,'Cadastro-Estoque'!A:J,2,FALSE)))</f>
        <v/>
      </c>
      <c r="H2093" s="141" t="str">
        <f>IF(ISERROR(VLOOKUP(A2093,'Cadastro-Estoque'!A:J,1,FALSE)),"",VLOOKUP(A2093,'Cadastro-Estoque'!A:J,3,FALSE))</f>
        <v/>
      </c>
    </row>
    <row r="2094" spans="5:8">
      <c r="E2094" s="141" t="str">
        <f t="shared" si="32"/>
        <v/>
      </c>
      <c r="F2094" s="141" t="str">
        <f>IF(ISBLANK(A2094),"",IF(ISERROR(VLOOKUP(A2094,'Cadastro-Estoque'!A:J,1,FALSE)),"Produto não cadastrado",VLOOKUP(A2094,'Cadastro-Estoque'!A:J,4,FALSE)))</f>
        <v/>
      </c>
      <c r="G2094" s="141" t="str">
        <f>IF(ISBLANK(A2094),"",IF(ISERROR(VLOOKUP(A2094,'Cadastro-Estoque'!A:J,1,FALSE)),"Produto não cadastrado",VLOOKUP(A2094,'Cadastro-Estoque'!A:J,2,FALSE)))</f>
        <v/>
      </c>
      <c r="H2094" s="141" t="str">
        <f>IF(ISERROR(VLOOKUP(A2094,'Cadastro-Estoque'!A:J,1,FALSE)),"",VLOOKUP(A2094,'Cadastro-Estoque'!A:J,3,FALSE))</f>
        <v/>
      </c>
    </row>
    <row r="2095" spans="5:8">
      <c r="E2095" s="141" t="str">
        <f t="shared" si="32"/>
        <v/>
      </c>
      <c r="F2095" s="141" t="str">
        <f>IF(ISBLANK(A2095),"",IF(ISERROR(VLOOKUP(A2095,'Cadastro-Estoque'!A:J,1,FALSE)),"Produto não cadastrado",VLOOKUP(A2095,'Cadastro-Estoque'!A:J,4,FALSE)))</f>
        <v/>
      </c>
      <c r="G2095" s="141" t="str">
        <f>IF(ISBLANK(A2095),"",IF(ISERROR(VLOOKUP(A2095,'Cadastro-Estoque'!A:J,1,FALSE)),"Produto não cadastrado",VLOOKUP(A2095,'Cadastro-Estoque'!A:J,2,FALSE)))</f>
        <v/>
      </c>
      <c r="H2095" s="141" t="str">
        <f>IF(ISERROR(VLOOKUP(A2095,'Cadastro-Estoque'!A:J,1,FALSE)),"",VLOOKUP(A2095,'Cadastro-Estoque'!A:J,3,FALSE))</f>
        <v/>
      </c>
    </row>
    <row r="2096" spans="5:8">
      <c r="E2096" s="141" t="str">
        <f t="shared" si="32"/>
        <v/>
      </c>
      <c r="F2096" s="141" t="str">
        <f>IF(ISBLANK(A2096),"",IF(ISERROR(VLOOKUP(A2096,'Cadastro-Estoque'!A:J,1,FALSE)),"Produto não cadastrado",VLOOKUP(A2096,'Cadastro-Estoque'!A:J,4,FALSE)))</f>
        <v/>
      </c>
      <c r="G2096" s="141" t="str">
        <f>IF(ISBLANK(A2096),"",IF(ISERROR(VLOOKUP(A2096,'Cadastro-Estoque'!A:J,1,FALSE)),"Produto não cadastrado",VLOOKUP(A2096,'Cadastro-Estoque'!A:J,2,FALSE)))</f>
        <v/>
      </c>
      <c r="H2096" s="141" t="str">
        <f>IF(ISERROR(VLOOKUP(A2096,'Cadastro-Estoque'!A:J,1,FALSE)),"",VLOOKUP(A2096,'Cadastro-Estoque'!A:J,3,FALSE))</f>
        <v/>
      </c>
    </row>
    <row r="2097" spans="5:8">
      <c r="E2097" s="141" t="str">
        <f t="shared" si="32"/>
        <v/>
      </c>
      <c r="F2097" s="141" t="str">
        <f>IF(ISBLANK(A2097),"",IF(ISERROR(VLOOKUP(A2097,'Cadastro-Estoque'!A:J,1,FALSE)),"Produto não cadastrado",VLOOKUP(A2097,'Cadastro-Estoque'!A:J,4,FALSE)))</f>
        <v/>
      </c>
      <c r="G2097" s="141" t="str">
        <f>IF(ISBLANK(A2097),"",IF(ISERROR(VLOOKUP(A2097,'Cadastro-Estoque'!A:J,1,FALSE)),"Produto não cadastrado",VLOOKUP(A2097,'Cadastro-Estoque'!A:J,2,FALSE)))</f>
        <v/>
      </c>
      <c r="H2097" s="141" t="str">
        <f>IF(ISERROR(VLOOKUP(A2097,'Cadastro-Estoque'!A:J,1,FALSE)),"",VLOOKUP(A2097,'Cadastro-Estoque'!A:J,3,FALSE))</f>
        <v/>
      </c>
    </row>
    <row r="2098" spans="5:8">
      <c r="E2098" s="141" t="str">
        <f t="shared" si="32"/>
        <v/>
      </c>
      <c r="F2098" s="141" t="str">
        <f>IF(ISBLANK(A2098),"",IF(ISERROR(VLOOKUP(A2098,'Cadastro-Estoque'!A:J,1,FALSE)),"Produto não cadastrado",VLOOKUP(A2098,'Cadastro-Estoque'!A:J,4,FALSE)))</f>
        <v/>
      </c>
      <c r="G2098" s="141" t="str">
        <f>IF(ISBLANK(A2098),"",IF(ISERROR(VLOOKUP(A2098,'Cadastro-Estoque'!A:J,1,FALSE)),"Produto não cadastrado",VLOOKUP(A2098,'Cadastro-Estoque'!A:J,2,FALSE)))</f>
        <v/>
      </c>
      <c r="H2098" s="141" t="str">
        <f>IF(ISERROR(VLOOKUP(A2098,'Cadastro-Estoque'!A:J,1,FALSE)),"",VLOOKUP(A2098,'Cadastro-Estoque'!A:J,3,FALSE))</f>
        <v/>
      </c>
    </row>
    <row r="2099" spans="5:8">
      <c r="E2099" s="141" t="str">
        <f t="shared" si="32"/>
        <v/>
      </c>
      <c r="F2099" s="141" t="str">
        <f>IF(ISBLANK(A2099),"",IF(ISERROR(VLOOKUP(A2099,'Cadastro-Estoque'!A:J,1,FALSE)),"Produto não cadastrado",VLOOKUP(A2099,'Cadastro-Estoque'!A:J,4,FALSE)))</f>
        <v/>
      </c>
      <c r="G2099" s="141" t="str">
        <f>IF(ISBLANK(A2099),"",IF(ISERROR(VLOOKUP(A2099,'Cadastro-Estoque'!A:J,1,FALSE)),"Produto não cadastrado",VLOOKUP(A2099,'Cadastro-Estoque'!A:J,2,FALSE)))</f>
        <v/>
      </c>
      <c r="H2099" s="141" t="str">
        <f>IF(ISERROR(VLOOKUP(A2099,'Cadastro-Estoque'!A:J,1,FALSE)),"",VLOOKUP(A2099,'Cadastro-Estoque'!A:J,3,FALSE))</f>
        <v/>
      </c>
    </row>
    <row r="2100" spans="5:8">
      <c r="E2100" s="141" t="str">
        <f t="shared" si="32"/>
        <v/>
      </c>
      <c r="F2100" s="141" t="str">
        <f>IF(ISBLANK(A2100),"",IF(ISERROR(VLOOKUP(A2100,'Cadastro-Estoque'!A:J,1,FALSE)),"Produto não cadastrado",VLOOKUP(A2100,'Cadastro-Estoque'!A:J,4,FALSE)))</f>
        <v/>
      </c>
      <c r="G2100" s="141" t="str">
        <f>IF(ISBLANK(A2100),"",IF(ISERROR(VLOOKUP(A2100,'Cadastro-Estoque'!A:J,1,FALSE)),"Produto não cadastrado",VLOOKUP(A2100,'Cadastro-Estoque'!A:J,2,FALSE)))</f>
        <v/>
      </c>
      <c r="H2100" s="141" t="str">
        <f>IF(ISERROR(VLOOKUP(A2100,'Cadastro-Estoque'!A:J,1,FALSE)),"",VLOOKUP(A2100,'Cadastro-Estoque'!A:J,3,FALSE))</f>
        <v/>
      </c>
    </row>
    <row r="2101" spans="5:8">
      <c r="E2101" s="141" t="str">
        <f t="shared" si="32"/>
        <v/>
      </c>
      <c r="F2101" s="141" t="str">
        <f>IF(ISBLANK(A2101),"",IF(ISERROR(VLOOKUP(A2101,'Cadastro-Estoque'!A:J,1,FALSE)),"Produto não cadastrado",VLOOKUP(A2101,'Cadastro-Estoque'!A:J,4,FALSE)))</f>
        <v/>
      </c>
      <c r="G2101" s="141" t="str">
        <f>IF(ISBLANK(A2101),"",IF(ISERROR(VLOOKUP(A2101,'Cadastro-Estoque'!A:J,1,FALSE)),"Produto não cadastrado",VLOOKUP(A2101,'Cadastro-Estoque'!A:J,2,FALSE)))</f>
        <v/>
      </c>
      <c r="H2101" s="141" t="str">
        <f>IF(ISERROR(VLOOKUP(A2101,'Cadastro-Estoque'!A:J,1,FALSE)),"",VLOOKUP(A2101,'Cadastro-Estoque'!A:J,3,FALSE))</f>
        <v/>
      </c>
    </row>
    <row r="2102" spans="5:8">
      <c r="E2102" s="141" t="str">
        <f t="shared" si="32"/>
        <v/>
      </c>
      <c r="F2102" s="141" t="str">
        <f>IF(ISBLANK(A2102),"",IF(ISERROR(VLOOKUP(A2102,'Cadastro-Estoque'!A:J,1,FALSE)),"Produto não cadastrado",VLOOKUP(A2102,'Cadastro-Estoque'!A:J,4,FALSE)))</f>
        <v/>
      </c>
      <c r="G2102" s="141" t="str">
        <f>IF(ISBLANK(A2102),"",IF(ISERROR(VLOOKUP(A2102,'Cadastro-Estoque'!A:J,1,FALSE)),"Produto não cadastrado",VLOOKUP(A2102,'Cadastro-Estoque'!A:J,2,FALSE)))</f>
        <v/>
      </c>
      <c r="H2102" s="141" t="str">
        <f>IF(ISERROR(VLOOKUP(A2102,'Cadastro-Estoque'!A:J,1,FALSE)),"",VLOOKUP(A2102,'Cadastro-Estoque'!A:J,3,FALSE))</f>
        <v/>
      </c>
    </row>
    <row r="2103" spans="5:8">
      <c r="E2103" s="141" t="str">
        <f t="shared" si="32"/>
        <v/>
      </c>
      <c r="F2103" s="141" t="str">
        <f>IF(ISBLANK(A2103),"",IF(ISERROR(VLOOKUP(A2103,'Cadastro-Estoque'!A:J,1,FALSE)),"Produto não cadastrado",VLOOKUP(A2103,'Cadastro-Estoque'!A:J,4,FALSE)))</f>
        <v/>
      </c>
      <c r="G2103" s="141" t="str">
        <f>IF(ISBLANK(A2103),"",IF(ISERROR(VLOOKUP(A2103,'Cadastro-Estoque'!A:J,1,FALSE)),"Produto não cadastrado",VLOOKUP(A2103,'Cadastro-Estoque'!A:J,2,FALSE)))</f>
        <v/>
      </c>
      <c r="H2103" s="141" t="str">
        <f>IF(ISERROR(VLOOKUP(A2103,'Cadastro-Estoque'!A:J,1,FALSE)),"",VLOOKUP(A2103,'Cadastro-Estoque'!A:J,3,FALSE))</f>
        <v/>
      </c>
    </row>
    <row r="2104" spans="5:8">
      <c r="E2104" s="141" t="str">
        <f t="shared" si="32"/>
        <v/>
      </c>
      <c r="F2104" s="141" t="str">
        <f>IF(ISBLANK(A2104),"",IF(ISERROR(VLOOKUP(A2104,'Cadastro-Estoque'!A:J,1,FALSE)),"Produto não cadastrado",VLOOKUP(A2104,'Cadastro-Estoque'!A:J,4,FALSE)))</f>
        <v/>
      </c>
      <c r="G2104" s="141" t="str">
        <f>IF(ISBLANK(A2104),"",IF(ISERROR(VLOOKUP(A2104,'Cadastro-Estoque'!A:J,1,FALSE)),"Produto não cadastrado",VLOOKUP(A2104,'Cadastro-Estoque'!A:J,2,FALSE)))</f>
        <v/>
      </c>
      <c r="H2104" s="141" t="str">
        <f>IF(ISERROR(VLOOKUP(A2104,'Cadastro-Estoque'!A:J,1,FALSE)),"",VLOOKUP(A2104,'Cadastro-Estoque'!A:J,3,FALSE))</f>
        <v/>
      </c>
    </row>
    <row r="2105" spans="5:8">
      <c r="E2105" s="141" t="str">
        <f t="shared" si="32"/>
        <v/>
      </c>
      <c r="F2105" s="141" t="str">
        <f>IF(ISBLANK(A2105),"",IF(ISERROR(VLOOKUP(A2105,'Cadastro-Estoque'!A:J,1,FALSE)),"Produto não cadastrado",VLOOKUP(A2105,'Cadastro-Estoque'!A:J,4,FALSE)))</f>
        <v/>
      </c>
      <c r="G2105" s="141" t="str">
        <f>IF(ISBLANK(A2105),"",IF(ISERROR(VLOOKUP(A2105,'Cadastro-Estoque'!A:J,1,FALSE)),"Produto não cadastrado",VLOOKUP(A2105,'Cadastro-Estoque'!A:J,2,FALSE)))</f>
        <v/>
      </c>
      <c r="H2105" s="141" t="str">
        <f>IF(ISERROR(VLOOKUP(A2105,'Cadastro-Estoque'!A:J,1,FALSE)),"",VLOOKUP(A2105,'Cadastro-Estoque'!A:J,3,FALSE))</f>
        <v/>
      </c>
    </row>
    <row r="2106" spans="5:8">
      <c r="E2106" s="141" t="str">
        <f t="shared" si="32"/>
        <v/>
      </c>
      <c r="F2106" s="141" t="str">
        <f>IF(ISBLANK(A2106),"",IF(ISERROR(VLOOKUP(A2106,'Cadastro-Estoque'!A:J,1,FALSE)),"Produto não cadastrado",VLOOKUP(A2106,'Cadastro-Estoque'!A:J,4,FALSE)))</f>
        <v/>
      </c>
      <c r="G2106" s="141" t="str">
        <f>IF(ISBLANK(A2106),"",IF(ISERROR(VLOOKUP(A2106,'Cadastro-Estoque'!A:J,1,FALSE)),"Produto não cadastrado",VLOOKUP(A2106,'Cadastro-Estoque'!A:J,2,FALSE)))</f>
        <v/>
      </c>
      <c r="H2106" s="141" t="str">
        <f>IF(ISERROR(VLOOKUP(A2106,'Cadastro-Estoque'!A:J,1,FALSE)),"",VLOOKUP(A2106,'Cadastro-Estoque'!A:J,3,FALSE))</f>
        <v/>
      </c>
    </row>
    <row r="2107" spans="5:8">
      <c r="E2107" s="141" t="str">
        <f t="shared" si="32"/>
        <v/>
      </c>
      <c r="F2107" s="141" t="str">
        <f>IF(ISBLANK(A2107),"",IF(ISERROR(VLOOKUP(A2107,'Cadastro-Estoque'!A:J,1,FALSE)),"Produto não cadastrado",VLOOKUP(A2107,'Cadastro-Estoque'!A:J,4,FALSE)))</f>
        <v/>
      </c>
      <c r="G2107" s="141" t="str">
        <f>IF(ISBLANK(A2107),"",IF(ISERROR(VLOOKUP(A2107,'Cadastro-Estoque'!A:J,1,FALSE)),"Produto não cadastrado",VLOOKUP(A2107,'Cadastro-Estoque'!A:J,2,FALSE)))</f>
        <v/>
      </c>
      <c r="H2107" s="141" t="str">
        <f>IF(ISERROR(VLOOKUP(A2107,'Cadastro-Estoque'!A:J,1,FALSE)),"",VLOOKUP(A2107,'Cadastro-Estoque'!A:J,3,FALSE))</f>
        <v/>
      </c>
    </row>
    <row r="2108" spans="5:8">
      <c r="E2108" s="141" t="str">
        <f t="shared" si="32"/>
        <v/>
      </c>
      <c r="F2108" s="141" t="str">
        <f>IF(ISBLANK(A2108),"",IF(ISERROR(VLOOKUP(A2108,'Cadastro-Estoque'!A:J,1,FALSE)),"Produto não cadastrado",VLOOKUP(A2108,'Cadastro-Estoque'!A:J,4,FALSE)))</f>
        <v/>
      </c>
      <c r="G2108" s="141" t="str">
        <f>IF(ISBLANK(A2108),"",IF(ISERROR(VLOOKUP(A2108,'Cadastro-Estoque'!A:J,1,FALSE)),"Produto não cadastrado",VLOOKUP(A2108,'Cadastro-Estoque'!A:J,2,FALSE)))</f>
        <v/>
      </c>
      <c r="H2108" s="141" t="str">
        <f>IF(ISERROR(VLOOKUP(A2108,'Cadastro-Estoque'!A:J,1,FALSE)),"",VLOOKUP(A2108,'Cadastro-Estoque'!A:J,3,FALSE))</f>
        <v/>
      </c>
    </row>
    <row r="2109" spans="5:8">
      <c r="E2109" s="141" t="str">
        <f t="shared" si="32"/>
        <v/>
      </c>
      <c r="F2109" s="141" t="str">
        <f>IF(ISBLANK(A2109),"",IF(ISERROR(VLOOKUP(A2109,'Cadastro-Estoque'!A:J,1,FALSE)),"Produto não cadastrado",VLOOKUP(A2109,'Cadastro-Estoque'!A:J,4,FALSE)))</f>
        <v/>
      </c>
      <c r="G2109" s="141" t="str">
        <f>IF(ISBLANK(A2109),"",IF(ISERROR(VLOOKUP(A2109,'Cadastro-Estoque'!A:J,1,FALSE)),"Produto não cadastrado",VLOOKUP(A2109,'Cadastro-Estoque'!A:J,2,FALSE)))</f>
        <v/>
      </c>
      <c r="H2109" s="141" t="str">
        <f>IF(ISERROR(VLOOKUP(A2109,'Cadastro-Estoque'!A:J,1,FALSE)),"",VLOOKUP(A2109,'Cadastro-Estoque'!A:J,3,FALSE))</f>
        <v/>
      </c>
    </row>
    <row r="2110" spans="5:8">
      <c r="E2110" s="141" t="str">
        <f t="shared" si="32"/>
        <v/>
      </c>
      <c r="F2110" s="141" t="str">
        <f>IF(ISBLANK(A2110),"",IF(ISERROR(VLOOKUP(A2110,'Cadastro-Estoque'!A:J,1,FALSE)),"Produto não cadastrado",VLOOKUP(A2110,'Cadastro-Estoque'!A:J,4,FALSE)))</f>
        <v/>
      </c>
      <c r="G2110" s="141" t="str">
        <f>IF(ISBLANK(A2110),"",IF(ISERROR(VLOOKUP(A2110,'Cadastro-Estoque'!A:J,1,FALSE)),"Produto não cadastrado",VLOOKUP(A2110,'Cadastro-Estoque'!A:J,2,FALSE)))</f>
        <v/>
      </c>
      <c r="H2110" s="141" t="str">
        <f>IF(ISERROR(VLOOKUP(A2110,'Cadastro-Estoque'!A:J,1,FALSE)),"",VLOOKUP(A2110,'Cadastro-Estoque'!A:J,3,FALSE))</f>
        <v/>
      </c>
    </row>
    <row r="2111" spans="5:8">
      <c r="E2111" s="141" t="str">
        <f t="shared" si="32"/>
        <v/>
      </c>
      <c r="F2111" s="141" t="str">
        <f>IF(ISBLANK(A2111),"",IF(ISERROR(VLOOKUP(A2111,'Cadastro-Estoque'!A:J,1,FALSE)),"Produto não cadastrado",VLOOKUP(A2111,'Cadastro-Estoque'!A:J,4,FALSE)))</f>
        <v/>
      </c>
      <c r="G2111" s="141" t="str">
        <f>IF(ISBLANK(A2111),"",IF(ISERROR(VLOOKUP(A2111,'Cadastro-Estoque'!A:J,1,FALSE)),"Produto não cadastrado",VLOOKUP(A2111,'Cadastro-Estoque'!A:J,2,FALSE)))</f>
        <v/>
      </c>
      <c r="H2111" s="141" t="str">
        <f>IF(ISERROR(VLOOKUP(A2111,'Cadastro-Estoque'!A:J,1,FALSE)),"",VLOOKUP(A2111,'Cadastro-Estoque'!A:J,3,FALSE))</f>
        <v/>
      </c>
    </row>
    <row r="2112" spans="5:8">
      <c r="E2112" s="141" t="str">
        <f t="shared" si="32"/>
        <v/>
      </c>
      <c r="F2112" s="141" t="str">
        <f>IF(ISBLANK(A2112),"",IF(ISERROR(VLOOKUP(A2112,'Cadastro-Estoque'!A:J,1,FALSE)),"Produto não cadastrado",VLOOKUP(A2112,'Cadastro-Estoque'!A:J,4,FALSE)))</f>
        <v/>
      </c>
      <c r="G2112" s="141" t="str">
        <f>IF(ISBLANK(A2112),"",IF(ISERROR(VLOOKUP(A2112,'Cadastro-Estoque'!A:J,1,FALSE)),"Produto não cadastrado",VLOOKUP(A2112,'Cadastro-Estoque'!A:J,2,FALSE)))</f>
        <v/>
      </c>
      <c r="H2112" s="141" t="str">
        <f>IF(ISERROR(VLOOKUP(A2112,'Cadastro-Estoque'!A:J,1,FALSE)),"",VLOOKUP(A2112,'Cadastro-Estoque'!A:J,3,FALSE))</f>
        <v/>
      </c>
    </row>
    <row r="2113" spans="5:8">
      <c r="E2113" s="141" t="str">
        <f t="shared" si="32"/>
        <v/>
      </c>
      <c r="F2113" s="141" t="str">
        <f>IF(ISBLANK(A2113),"",IF(ISERROR(VLOOKUP(A2113,'Cadastro-Estoque'!A:J,1,FALSE)),"Produto não cadastrado",VLOOKUP(A2113,'Cadastro-Estoque'!A:J,4,FALSE)))</f>
        <v/>
      </c>
      <c r="G2113" s="141" t="str">
        <f>IF(ISBLANK(A2113),"",IF(ISERROR(VLOOKUP(A2113,'Cadastro-Estoque'!A:J,1,FALSE)),"Produto não cadastrado",VLOOKUP(A2113,'Cadastro-Estoque'!A:J,2,FALSE)))</f>
        <v/>
      </c>
      <c r="H2113" s="141" t="str">
        <f>IF(ISERROR(VLOOKUP(A2113,'Cadastro-Estoque'!A:J,1,FALSE)),"",VLOOKUP(A2113,'Cadastro-Estoque'!A:J,3,FALSE))</f>
        <v/>
      </c>
    </row>
    <row r="2114" spans="5:8">
      <c r="E2114" s="141" t="str">
        <f t="shared" si="32"/>
        <v/>
      </c>
      <c r="F2114" s="141" t="str">
        <f>IF(ISBLANK(A2114),"",IF(ISERROR(VLOOKUP(A2114,'Cadastro-Estoque'!A:J,1,FALSE)),"Produto não cadastrado",VLOOKUP(A2114,'Cadastro-Estoque'!A:J,4,FALSE)))</f>
        <v/>
      </c>
      <c r="G2114" s="141" t="str">
        <f>IF(ISBLANK(A2114),"",IF(ISERROR(VLOOKUP(A2114,'Cadastro-Estoque'!A:J,1,FALSE)),"Produto não cadastrado",VLOOKUP(A2114,'Cadastro-Estoque'!A:J,2,FALSE)))</f>
        <v/>
      </c>
      <c r="H2114" s="141" t="str">
        <f>IF(ISERROR(VLOOKUP(A2114,'Cadastro-Estoque'!A:J,1,FALSE)),"",VLOOKUP(A2114,'Cadastro-Estoque'!A:J,3,FALSE))</f>
        <v/>
      </c>
    </row>
    <row r="2115" spans="5:8">
      <c r="E2115" s="141" t="str">
        <f t="shared" si="32"/>
        <v/>
      </c>
      <c r="F2115" s="141" t="str">
        <f>IF(ISBLANK(A2115),"",IF(ISERROR(VLOOKUP(A2115,'Cadastro-Estoque'!A:J,1,FALSE)),"Produto não cadastrado",VLOOKUP(A2115,'Cadastro-Estoque'!A:J,4,FALSE)))</f>
        <v/>
      </c>
      <c r="G2115" s="141" t="str">
        <f>IF(ISBLANK(A2115),"",IF(ISERROR(VLOOKUP(A2115,'Cadastro-Estoque'!A:J,1,FALSE)),"Produto não cadastrado",VLOOKUP(A2115,'Cadastro-Estoque'!A:J,2,FALSE)))</f>
        <v/>
      </c>
      <c r="H2115" s="141" t="str">
        <f>IF(ISERROR(VLOOKUP(A2115,'Cadastro-Estoque'!A:J,1,FALSE)),"",VLOOKUP(A2115,'Cadastro-Estoque'!A:J,3,FALSE))</f>
        <v/>
      </c>
    </row>
    <row r="2116" spans="5:8">
      <c r="E2116" s="141" t="str">
        <f t="shared" ref="E2116:E2179" si="33">IF(ISBLANK(A2116),"",C2116*D2116)</f>
        <v/>
      </c>
      <c r="F2116" s="141" t="str">
        <f>IF(ISBLANK(A2116),"",IF(ISERROR(VLOOKUP(A2116,'Cadastro-Estoque'!A:J,1,FALSE)),"Produto não cadastrado",VLOOKUP(A2116,'Cadastro-Estoque'!A:J,4,FALSE)))</f>
        <v/>
      </c>
      <c r="G2116" s="141" t="str">
        <f>IF(ISBLANK(A2116),"",IF(ISERROR(VLOOKUP(A2116,'Cadastro-Estoque'!A:J,1,FALSE)),"Produto não cadastrado",VLOOKUP(A2116,'Cadastro-Estoque'!A:J,2,FALSE)))</f>
        <v/>
      </c>
      <c r="H2116" s="141" t="str">
        <f>IF(ISERROR(VLOOKUP(A2116,'Cadastro-Estoque'!A:J,1,FALSE)),"",VLOOKUP(A2116,'Cadastro-Estoque'!A:J,3,FALSE))</f>
        <v/>
      </c>
    </row>
    <row r="2117" spans="5:8">
      <c r="E2117" s="141" t="str">
        <f t="shared" si="33"/>
        <v/>
      </c>
      <c r="F2117" s="141" t="str">
        <f>IF(ISBLANK(A2117),"",IF(ISERROR(VLOOKUP(A2117,'Cadastro-Estoque'!A:J,1,FALSE)),"Produto não cadastrado",VLOOKUP(A2117,'Cadastro-Estoque'!A:J,4,FALSE)))</f>
        <v/>
      </c>
      <c r="G2117" s="141" t="str">
        <f>IF(ISBLANK(A2117),"",IF(ISERROR(VLOOKUP(A2117,'Cadastro-Estoque'!A:J,1,FALSE)),"Produto não cadastrado",VLOOKUP(A2117,'Cadastro-Estoque'!A:J,2,FALSE)))</f>
        <v/>
      </c>
      <c r="H2117" s="141" t="str">
        <f>IF(ISERROR(VLOOKUP(A2117,'Cadastro-Estoque'!A:J,1,FALSE)),"",VLOOKUP(A2117,'Cadastro-Estoque'!A:J,3,FALSE))</f>
        <v/>
      </c>
    </row>
    <row r="2118" spans="5:8">
      <c r="E2118" s="141" t="str">
        <f t="shared" si="33"/>
        <v/>
      </c>
      <c r="F2118" s="141" t="str">
        <f>IF(ISBLANK(A2118),"",IF(ISERROR(VLOOKUP(A2118,'Cadastro-Estoque'!A:J,1,FALSE)),"Produto não cadastrado",VLOOKUP(A2118,'Cadastro-Estoque'!A:J,4,FALSE)))</f>
        <v/>
      </c>
      <c r="G2118" s="141" t="str">
        <f>IF(ISBLANK(A2118),"",IF(ISERROR(VLOOKUP(A2118,'Cadastro-Estoque'!A:J,1,FALSE)),"Produto não cadastrado",VLOOKUP(A2118,'Cadastro-Estoque'!A:J,2,FALSE)))</f>
        <v/>
      </c>
      <c r="H2118" s="141" t="str">
        <f>IF(ISERROR(VLOOKUP(A2118,'Cadastro-Estoque'!A:J,1,FALSE)),"",VLOOKUP(A2118,'Cadastro-Estoque'!A:J,3,FALSE))</f>
        <v/>
      </c>
    </row>
    <row r="2119" spans="5:8">
      <c r="E2119" s="141" t="str">
        <f t="shared" si="33"/>
        <v/>
      </c>
      <c r="F2119" s="141" t="str">
        <f>IF(ISBLANK(A2119),"",IF(ISERROR(VLOOKUP(A2119,'Cadastro-Estoque'!A:J,1,FALSE)),"Produto não cadastrado",VLOOKUP(A2119,'Cadastro-Estoque'!A:J,4,FALSE)))</f>
        <v/>
      </c>
      <c r="G2119" s="141" t="str">
        <f>IF(ISBLANK(A2119),"",IF(ISERROR(VLOOKUP(A2119,'Cadastro-Estoque'!A:J,1,FALSE)),"Produto não cadastrado",VLOOKUP(A2119,'Cadastro-Estoque'!A:J,2,FALSE)))</f>
        <v/>
      </c>
      <c r="H2119" s="141" t="str">
        <f>IF(ISERROR(VLOOKUP(A2119,'Cadastro-Estoque'!A:J,1,FALSE)),"",VLOOKUP(A2119,'Cadastro-Estoque'!A:J,3,FALSE))</f>
        <v/>
      </c>
    </row>
    <row r="2120" spans="5:8">
      <c r="E2120" s="141" t="str">
        <f t="shared" si="33"/>
        <v/>
      </c>
      <c r="F2120" s="141" t="str">
        <f>IF(ISBLANK(A2120),"",IF(ISERROR(VLOOKUP(A2120,'Cadastro-Estoque'!A:J,1,FALSE)),"Produto não cadastrado",VLOOKUP(A2120,'Cadastro-Estoque'!A:J,4,FALSE)))</f>
        <v/>
      </c>
      <c r="G2120" s="141" t="str">
        <f>IF(ISBLANK(A2120),"",IF(ISERROR(VLOOKUP(A2120,'Cadastro-Estoque'!A:J,1,FALSE)),"Produto não cadastrado",VLOOKUP(A2120,'Cadastro-Estoque'!A:J,2,FALSE)))</f>
        <v/>
      </c>
      <c r="H2120" s="141" t="str">
        <f>IF(ISERROR(VLOOKUP(A2120,'Cadastro-Estoque'!A:J,1,FALSE)),"",VLOOKUP(A2120,'Cadastro-Estoque'!A:J,3,FALSE))</f>
        <v/>
      </c>
    </row>
    <row r="2121" spans="5:8">
      <c r="E2121" s="141" t="str">
        <f t="shared" si="33"/>
        <v/>
      </c>
      <c r="F2121" s="141" t="str">
        <f>IF(ISBLANK(A2121),"",IF(ISERROR(VLOOKUP(A2121,'Cadastro-Estoque'!A:J,1,FALSE)),"Produto não cadastrado",VLOOKUP(A2121,'Cadastro-Estoque'!A:J,4,FALSE)))</f>
        <v/>
      </c>
      <c r="G2121" s="141" t="str">
        <f>IF(ISBLANK(A2121),"",IF(ISERROR(VLOOKUP(A2121,'Cadastro-Estoque'!A:J,1,FALSE)),"Produto não cadastrado",VLOOKUP(A2121,'Cadastro-Estoque'!A:J,2,FALSE)))</f>
        <v/>
      </c>
      <c r="H2121" s="141" t="str">
        <f>IF(ISERROR(VLOOKUP(A2121,'Cadastro-Estoque'!A:J,1,FALSE)),"",VLOOKUP(A2121,'Cadastro-Estoque'!A:J,3,FALSE))</f>
        <v/>
      </c>
    </row>
    <row r="2122" spans="5:8">
      <c r="E2122" s="141" t="str">
        <f t="shared" si="33"/>
        <v/>
      </c>
      <c r="F2122" s="141" t="str">
        <f>IF(ISBLANK(A2122),"",IF(ISERROR(VLOOKUP(A2122,'Cadastro-Estoque'!A:J,1,FALSE)),"Produto não cadastrado",VLOOKUP(A2122,'Cadastro-Estoque'!A:J,4,FALSE)))</f>
        <v/>
      </c>
      <c r="G2122" s="141" t="str">
        <f>IF(ISBLANK(A2122),"",IF(ISERROR(VLOOKUP(A2122,'Cadastro-Estoque'!A:J,1,FALSE)),"Produto não cadastrado",VLOOKUP(A2122,'Cadastro-Estoque'!A:J,2,FALSE)))</f>
        <v/>
      </c>
      <c r="H2122" s="141" t="str">
        <f>IF(ISERROR(VLOOKUP(A2122,'Cadastro-Estoque'!A:J,1,FALSE)),"",VLOOKUP(A2122,'Cadastro-Estoque'!A:J,3,FALSE))</f>
        <v/>
      </c>
    </row>
    <row r="2123" spans="5:8">
      <c r="E2123" s="141" t="str">
        <f t="shared" si="33"/>
        <v/>
      </c>
      <c r="F2123" s="141" t="str">
        <f>IF(ISBLANK(A2123),"",IF(ISERROR(VLOOKUP(A2123,'Cadastro-Estoque'!A:J,1,FALSE)),"Produto não cadastrado",VLOOKUP(A2123,'Cadastro-Estoque'!A:J,4,FALSE)))</f>
        <v/>
      </c>
      <c r="G2123" s="141" t="str">
        <f>IF(ISBLANK(A2123),"",IF(ISERROR(VLOOKUP(A2123,'Cadastro-Estoque'!A:J,1,FALSE)),"Produto não cadastrado",VLOOKUP(A2123,'Cadastro-Estoque'!A:J,2,FALSE)))</f>
        <v/>
      </c>
      <c r="H2123" s="141" t="str">
        <f>IF(ISERROR(VLOOKUP(A2123,'Cadastro-Estoque'!A:J,1,FALSE)),"",VLOOKUP(A2123,'Cadastro-Estoque'!A:J,3,FALSE))</f>
        <v/>
      </c>
    </row>
    <row r="2124" spans="5:8">
      <c r="E2124" s="141" t="str">
        <f t="shared" si="33"/>
        <v/>
      </c>
      <c r="F2124" s="141" t="str">
        <f>IF(ISBLANK(A2124),"",IF(ISERROR(VLOOKUP(A2124,'Cadastro-Estoque'!A:J,1,FALSE)),"Produto não cadastrado",VLOOKUP(A2124,'Cadastro-Estoque'!A:J,4,FALSE)))</f>
        <v/>
      </c>
      <c r="G2124" s="141" t="str">
        <f>IF(ISBLANK(A2124),"",IF(ISERROR(VLOOKUP(A2124,'Cadastro-Estoque'!A:J,1,FALSE)),"Produto não cadastrado",VLOOKUP(A2124,'Cadastro-Estoque'!A:J,2,FALSE)))</f>
        <v/>
      </c>
      <c r="H2124" s="141" t="str">
        <f>IF(ISERROR(VLOOKUP(A2124,'Cadastro-Estoque'!A:J,1,FALSE)),"",VLOOKUP(A2124,'Cadastro-Estoque'!A:J,3,FALSE))</f>
        <v/>
      </c>
    </row>
    <row r="2125" spans="5:8">
      <c r="E2125" s="141" t="str">
        <f t="shared" si="33"/>
        <v/>
      </c>
      <c r="F2125" s="141" t="str">
        <f>IF(ISBLANK(A2125),"",IF(ISERROR(VLOOKUP(A2125,'Cadastro-Estoque'!A:J,1,FALSE)),"Produto não cadastrado",VLOOKUP(A2125,'Cadastro-Estoque'!A:J,4,FALSE)))</f>
        <v/>
      </c>
      <c r="G2125" s="141" t="str">
        <f>IF(ISBLANK(A2125),"",IF(ISERROR(VLOOKUP(A2125,'Cadastro-Estoque'!A:J,1,FALSE)),"Produto não cadastrado",VLOOKUP(A2125,'Cadastro-Estoque'!A:J,2,FALSE)))</f>
        <v/>
      </c>
      <c r="H2125" s="141" t="str">
        <f>IF(ISERROR(VLOOKUP(A2125,'Cadastro-Estoque'!A:J,1,FALSE)),"",VLOOKUP(A2125,'Cadastro-Estoque'!A:J,3,FALSE))</f>
        <v/>
      </c>
    </row>
    <row r="2126" spans="5:8">
      <c r="E2126" s="141" t="str">
        <f t="shared" si="33"/>
        <v/>
      </c>
      <c r="F2126" s="141" t="str">
        <f>IF(ISBLANK(A2126),"",IF(ISERROR(VLOOKUP(A2126,'Cadastro-Estoque'!A:J,1,FALSE)),"Produto não cadastrado",VLOOKUP(A2126,'Cadastro-Estoque'!A:J,4,FALSE)))</f>
        <v/>
      </c>
      <c r="G2126" s="141" t="str">
        <f>IF(ISBLANK(A2126),"",IF(ISERROR(VLOOKUP(A2126,'Cadastro-Estoque'!A:J,1,FALSE)),"Produto não cadastrado",VLOOKUP(A2126,'Cadastro-Estoque'!A:J,2,FALSE)))</f>
        <v/>
      </c>
      <c r="H2126" s="141" t="str">
        <f>IF(ISERROR(VLOOKUP(A2126,'Cadastro-Estoque'!A:J,1,FALSE)),"",VLOOKUP(A2126,'Cadastro-Estoque'!A:J,3,FALSE))</f>
        <v/>
      </c>
    </row>
    <row r="2127" spans="5:8">
      <c r="E2127" s="141" t="str">
        <f t="shared" si="33"/>
        <v/>
      </c>
      <c r="F2127" s="141" t="str">
        <f>IF(ISBLANK(A2127),"",IF(ISERROR(VLOOKUP(A2127,'Cadastro-Estoque'!A:J,1,FALSE)),"Produto não cadastrado",VLOOKUP(A2127,'Cadastro-Estoque'!A:J,4,FALSE)))</f>
        <v/>
      </c>
      <c r="G2127" s="141" t="str">
        <f>IF(ISBLANK(A2127),"",IF(ISERROR(VLOOKUP(A2127,'Cadastro-Estoque'!A:J,1,FALSE)),"Produto não cadastrado",VLOOKUP(A2127,'Cadastro-Estoque'!A:J,2,FALSE)))</f>
        <v/>
      </c>
      <c r="H2127" s="141" t="str">
        <f>IF(ISERROR(VLOOKUP(A2127,'Cadastro-Estoque'!A:J,1,FALSE)),"",VLOOKUP(A2127,'Cadastro-Estoque'!A:J,3,FALSE))</f>
        <v/>
      </c>
    </row>
    <row r="2128" spans="5:8">
      <c r="E2128" s="141" t="str">
        <f t="shared" si="33"/>
        <v/>
      </c>
      <c r="F2128" s="141" t="str">
        <f>IF(ISBLANK(A2128),"",IF(ISERROR(VLOOKUP(A2128,'Cadastro-Estoque'!A:J,1,FALSE)),"Produto não cadastrado",VLOOKUP(A2128,'Cadastro-Estoque'!A:J,4,FALSE)))</f>
        <v/>
      </c>
      <c r="G2128" s="141" t="str">
        <f>IF(ISBLANK(A2128),"",IF(ISERROR(VLOOKUP(A2128,'Cadastro-Estoque'!A:J,1,FALSE)),"Produto não cadastrado",VLOOKUP(A2128,'Cadastro-Estoque'!A:J,2,FALSE)))</f>
        <v/>
      </c>
      <c r="H2128" s="141" t="str">
        <f>IF(ISERROR(VLOOKUP(A2128,'Cadastro-Estoque'!A:J,1,FALSE)),"",VLOOKUP(A2128,'Cadastro-Estoque'!A:J,3,FALSE))</f>
        <v/>
      </c>
    </row>
    <row r="2129" spans="5:8">
      <c r="E2129" s="141" t="str">
        <f t="shared" si="33"/>
        <v/>
      </c>
      <c r="F2129" s="141" t="str">
        <f>IF(ISBLANK(A2129),"",IF(ISERROR(VLOOKUP(A2129,'Cadastro-Estoque'!A:J,1,FALSE)),"Produto não cadastrado",VLOOKUP(A2129,'Cadastro-Estoque'!A:J,4,FALSE)))</f>
        <v/>
      </c>
      <c r="G2129" s="141" t="str">
        <f>IF(ISBLANK(A2129),"",IF(ISERROR(VLOOKUP(A2129,'Cadastro-Estoque'!A:J,1,FALSE)),"Produto não cadastrado",VLOOKUP(A2129,'Cadastro-Estoque'!A:J,2,FALSE)))</f>
        <v/>
      </c>
      <c r="H2129" s="141" t="str">
        <f>IF(ISERROR(VLOOKUP(A2129,'Cadastro-Estoque'!A:J,1,FALSE)),"",VLOOKUP(A2129,'Cadastro-Estoque'!A:J,3,FALSE))</f>
        <v/>
      </c>
    </row>
    <row r="2130" spans="5:8">
      <c r="E2130" s="141" t="str">
        <f t="shared" si="33"/>
        <v/>
      </c>
      <c r="F2130" s="141" t="str">
        <f>IF(ISBLANK(A2130),"",IF(ISERROR(VLOOKUP(A2130,'Cadastro-Estoque'!A:J,1,FALSE)),"Produto não cadastrado",VLOOKUP(A2130,'Cadastro-Estoque'!A:J,4,FALSE)))</f>
        <v/>
      </c>
      <c r="G2130" s="141" t="str">
        <f>IF(ISBLANK(A2130),"",IF(ISERROR(VLOOKUP(A2130,'Cadastro-Estoque'!A:J,1,FALSE)),"Produto não cadastrado",VLOOKUP(A2130,'Cadastro-Estoque'!A:J,2,FALSE)))</f>
        <v/>
      </c>
      <c r="H2130" s="141" t="str">
        <f>IF(ISERROR(VLOOKUP(A2130,'Cadastro-Estoque'!A:J,1,FALSE)),"",VLOOKUP(A2130,'Cadastro-Estoque'!A:J,3,FALSE))</f>
        <v/>
      </c>
    </row>
    <row r="2131" spans="5:8">
      <c r="E2131" s="141" t="str">
        <f t="shared" si="33"/>
        <v/>
      </c>
      <c r="F2131" s="141" t="str">
        <f>IF(ISBLANK(A2131),"",IF(ISERROR(VLOOKUP(A2131,'Cadastro-Estoque'!A:J,1,FALSE)),"Produto não cadastrado",VLOOKUP(A2131,'Cadastro-Estoque'!A:J,4,FALSE)))</f>
        <v/>
      </c>
      <c r="G2131" s="141" t="str">
        <f>IF(ISBLANK(A2131),"",IF(ISERROR(VLOOKUP(A2131,'Cadastro-Estoque'!A:J,1,FALSE)),"Produto não cadastrado",VLOOKUP(A2131,'Cadastro-Estoque'!A:J,2,FALSE)))</f>
        <v/>
      </c>
      <c r="H2131" s="141" t="str">
        <f>IF(ISERROR(VLOOKUP(A2131,'Cadastro-Estoque'!A:J,1,FALSE)),"",VLOOKUP(A2131,'Cadastro-Estoque'!A:J,3,FALSE))</f>
        <v/>
      </c>
    </row>
    <row r="2132" spans="5:8">
      <c r="E2132" s="141" t="str">
        <f t="shared" si="33"/>
        <v/>
      </c>
      <c r="F2132" s="141" t="str">
        <f>IF(ISBLANK(A2132),"",IF(ISERROR(VLOOKUP(A2132,'Cadastro-Estoque'!A:J,1,FALSE)),"Produto não cadastrado",VLOOKUP(A2132,'Cadastro-Estoque'!A:J,4,FALSE)))</f>
        <v/>
      </c>
      <c r="G2132" s="141" t="str">
        <f>IF(ISBLANK(A2132),"",IF(ISERROR(VLOOKUP(A2132,'Cadastro-Estoque'!A:J,1,FALSE)),"Produto não cadastrado",VLOOKUP(A2132,'Cadastro-Estoque'!A:J,2,FALSE)))</f>
        <v/>
      </c>
      <c r="H2132" s="141" t="str">
        <f>IF(ISERROR(VLOOKUP(A2132,'Cadastro-Estoque'!A:J,1,FALSE)),"",VLOOKUP(A2132,'Cadastro-Estoque'!A:J,3,FALSE))</f>
        <v/>
      </c>
    </row>
    <row r="2133" spans="5:8">
      <c r="E2133" s="141" t="str">
        <f t="shared" si="33"/>
        <v/>
      </c>
      <c r="F2133" s="141" t="str">
        <f>IF(ISBLANK(A2133),"",IF(ISERROR(VLOOKUP(A2133,'Cadastro-Estoque'!A:J,1,FALSE)),"Produto não cadastrado",VLOOKUP(A2133,'Cadastro-Estoque'!A:J,4,FALSE)))</f>
        <v/>
      </c>
      <c r="G2133" s="141" t="str">
        <f>IF(ISBLANK(A2133),"",IF(ISERROR(VLOOKUP(A2133,'Cadastro-Estoque'!A:J,1,FALSE)),"Produto não cadastrado",VLOOKUP(A2133,'Cadastro-Estoque'!A:J,2,FALSE)))</f>
        <v/>
      </c>
      <c r="H2133" s="141" t="str">
        <f>IF(ISERROR(VLOOKUP(A2133,'Cadastro-Estoque'!A:J,1,FALSE)),"",VLOOKUP(A2133,'Cadastro-Estoque'!A:J,3,FALSE))</f>
        <v/>
      </c>
    </row>
    <row r="2134" spans="5:8">
      <c r="E2134" s="141" t="str">
        <f t="shared" si="33"/>
        <v/>
      </c>
      <c r="F2134" s="141" t="str">
        <f>IF(ISBLANK(A2134),"",IF(ISERROR(VLOOKUP(A2134,'Cadastro-Estoque'!A:J,1,FALSE)),"Produto não cadastrado",VLOOKUP(A2134,'Cadastro-Estoque'!A:J,4,FALSE)))</f>
        <v/>
      </c>
      <c r="G2134" s="141" t="str">
        <f>IF(ISBLANK(A2134),"",IF(ISERROR(VLOOKUP(A2134,'Cadastro-Estoque'!A:J,1,FALSE)),"Produto não cadastrado",VLOOKUP(A2134,'Cadastro-Estoque'!A:J,2,FALSE)))</f>
        <v/>
      </c>
      <c r="H2134" s="141" t="str">
        <f>IF(ISERROR(VLOOKUP(A2134,'Cadastro-Estoque'!A:J,1,FALSE)),"",VLOOKUP(A2134,'Cadastro-Estoque'!A:J,3,FALSE))</f>
        <v/>
      </c>
    </row>
    <row r="2135" spans="5:8">
      <c r="E2135" s="141" t="str">
        <f t="shared" si="33"/>
        <v/>
      </c>
      <c r="F2135" s="141" t="str">
        <f>IF(ISBLANK(A2135),"",IF(ISERROR(VLOOKUP(A2135,'Cadastro-Estoque'!A:J,1,FALSE)),"Produto não cadastrado",VLOOKUP(A2135,'Cadastro-Estoque'!A:J,4,FALSE)))</f>
        <v/>
      </c>
      <c r="G2135" s="141" t="str">
        <f>IF(ISBLANK(A2135),"",IF(ISERROR(VLOOKUP(A2135,'Cadastro-Estoque'!A:J,1,FALSE)),"Produto não cadastrado",VLOOKUP(A2135,'Cadastro-Estoque'!A:J,2,FALSE)))</f>
        <v/>
      </c>
      <c r="H2135" s="141" t="str">
        <f>IF(ISERROR(VLOOKUP(A2135,'Cadastro-Estoque'!A:J,1,FALSE)),"",VLOOKUP(A2135,'Cadastro-Estoque'!A:J,3,FALSE))</f>
        <v/>
      </c>
    </row>
    <row r="2136" spans="5:8">
      <c r="E2136" s="141" t="str">
        <f t="shared" si="33"/>
        <v/>
      </c>
      <c r="F2136" s="141" t="str">
        <f>IF(ISBLANK(A2136),"",IF(ISERROR(VLOOKUP(A2136,'Cadastro-Estoque'!A:J,1,FALSE)),"Produto não cadastrado",VLOOKUP(A2136,'Cadastro-Estoque'!A:J,4,FALSE)))</f>
        <v/>
      </c>
      <c r="G2136" s="141" t="str">
        <f>IF(ISBLANK(A2136),"",IF(ISERROR(VLOOKUP(A2136,'Cadastro-Estoque'!A:J,1,FALSE)),"Produto não cadastrado",VLOOKUP(A2136,'Cadastro-Estoque'!A:J,2,FALSE)))</f>
        <v/>
      </c>
      <c r="H2136" s="141" t="str">
        <f>IF(ISERROR(VLOOKUP(A2136,'Cadastro-Estoque'!A:J,1,FALSE)),"",VLOOKUP(A2136,'Cadastro-Estoque'!A:J,3,FALSE))</f>
        <v/>
      </c>
    </row>
    <row r="2137" spans="5:8">
      <c r="E2137" s="141" t="str">
        <f t="shared" si="33"/>
        <v/>
      </c>
      <c r="F2137" s="141" t="str">
        <f>IF(ISBLANK(A2137),"",IF(ISERROR(VLOOKUP(A2137,'Cadastro-Estoque'!A:J,1,FALSE)),"Produto não cadastrado",VLOOKUP(A2137,'Cadastro-Estoque'!A:J,4,FALSE)))</f>
        <v/>
      </c>
      <c r="G2137" s="141" t="str">
        <f>IF(ISBLANK(A2137),"",IF(ISERROR(VLOOKUP(A2137,'Cadastro-Estoque'!A:J,1,FALSE)),"Produto não cadastrado",VLOOKUP(A2137,'Cadastro-Estoque'!A:J,2,FALSE)))</f>
        <v/>
      </c>
      <c r="H2137" s="141" t="str">
        <f>IF(ISERROR(VLOOKUP(A2137,'Cadastro-Estoque'!A:J,1,FALSE)),"",VLOOKUP(A2137,'Cadastro-Estoque'!A:J,3,FALSE))</f>
        <v/>
      </c>
    </row>
    <row r="2138" spans="5:8">
      <c r="E2138" s="141" t="str">
        <f t="shared" si="33"/>
        <v/>
      </c>
      <c r="F2138" s="141" t="str">
        <f>IF(ISBLANK(A2138),"",IF(ISERROR(VLOOKUP(A2138,'Cadastro-Estoque'!A:J,1,FALSE)),"Produto não cadastrado",VLOOKUP(A2138,'Cadastro-Estoque'!A:J,4,FALSE)))</f>
        <v/>
      </c>
      <c r="G2138" s="141" t="str">
        <f>IF(ISBLANK(A2138),"",IF(ISERROR(VLOOKUP(A2138,'Cadastro-Estoque'!A:J,1,FALSE)),"Produto não cadastrado",VLOOKUP(A2138,'Cadastro-Estoque'!A:J,2,FALSE)))</f>
        <v/>
      </c>
      <c r="H2138" s="141" t="str">
        <f>IF(ISERROR(VLOOKUP(A2138,'Cadastro-Estoque'!A:J,1,FALSE)),"",VLOOKUP(A2138,'Cadastro-Estoque'!A:J,3,FALSE))</f>
        <v/>
      </c>
    </row>
    <row r="2139" spans="5:8">
      <c r="E2139" s="141" t="str">
        <f t="shared" si="33"/>
        <v/>
      </c>
      <c r="F2139" s="141" t="str">
        <f>IF(ISBLANK(A2139),"",IF(ISERROR(VLOOKUP(A2139,'Cadastro-Estoque'!A:J,1,FALSE)),"Produto não cadastrado",VLOOKUP(A2139,'Cadastro-Estoque'!A:J,4,FALSE)))</f>
        <v/>
      </c>
      <c r="G2139" s="141" t="str">
        <f>IF(ISBLANK(A2139),"",IF(ISERROR(VLOOKUP(A2139,'Cadastro-Estoque'!A:J,1,FALSE)),"Produto não cadastrado",VLOOKUP(A2139,'Cadastro-Estoque'!A:J,2,FALSE)))</f>
        <v/>
      </c>
      <c r="H2139" s="141" t="str">
        <f>IF(ISERROR(VLOOKUP(A2139,'Cadastro-Estoque'!A:J,1,FALSE)),"",VLOOKUP(A2139,'Cadastro-Estoque'!A:J,3,FALSE))</f>
        <v/>
      </c>
    </row>
    <row r="2140" spans="5:8">
      <c r="E2140" s="141" t="str">
        <f t="shared" si="33"/>
        <v/>
      </c>
      <c r="F2140" s="141" t="str">
        <f>IF(ISBLANK(A2140),"",IF(ISERROR(VLOOKUP(A2140,'Cadastro-Estoque'!A:J,1,FALSE)),"Produto não cadastrado",VLOOKUP(A2140,'Cadastro-Estoque'!A:J,4,FALSE)))</f>
        <v/>
      </c>
      <c r="G2140" s="141" t="str">
        <f>IF(ISBLANK(A2140),"",IF(ISERROR(VLOOKUP(A2140,'Cadastro-Estoque'!A:J,1,FALSE)),"Produto não cadastrado",VLOOKUP(A2140,'Cadastro-Estoque'!A:J,2,FALSE)))</f>
        <v/>
      </c>
      <c r="H2140" s="141" t="str">
        <f>IF(ISERROR(VLOOKUP(A2140,'Cadastro-Estoque'!A:J,1,FALSE)),"",VLOOKUP(A2140,'Cadastro-Estoque'!A:J,3,FALSE))</f>
        <v/>
      </c>
    </row>
    <row r="2141" spans="5:8">
      <c r="E2141" s="141" t="str">
        <f t="shared" si="33"/>
        <v/>
      </c>
      <c r="F2141" s="141" t="str">
        <f>IF(ISBLANK(A2141),"",IF(ISERROR(VLOOKUP(A2141,'Cadastro-Estoque'!A:J,1,FALSE)),"Produto não cadastrado",VLOOKUP(A2141,'Cadastro-Estoque'!A:J,4,FALSE)))</f>
        <v/>
      </c>
      <c r="G2141" s="141" t="str">
        <f>IF(ISBLANK(A2141),"",IF(ISERROR(VLOOKUP(A2141,'Cadastro-Estoque'!A:J,1,FALSE)),"Produto não cadastrado",VLOOKUP(A2141,'Cadastro-Estoque'!A:J,2,FALSE)))</f>
        <v/>
      </c>
      <c r="H2141" s="141" t="str">
        <f>IF(ISERROR(VLOOKUP(A2141,'Cadastro-Estoque'!A:J,1,FALSE)),"",VLOOKUP(A2141,'Cadastro-Estoque'!A:J,3,FALSE))</f>
        <v/>
      </c>
    </row>
    <row r="2142" spans="5:8">
      <c r="E2142" s="141" t="str">
        <f t="shared" si="33"/>
        <v/>
      </c>
      <c r="F2142" s="141" t="str">
        <f>IF(ISBLANK(A2142),"",IF(ISERROR(VLOOKUP(A2142,'Cadastro-Estoque'!A:J,1,FALSE)),"Produto não cadastrado",VLOOKUP(A2142,'Cadastro-Estoque'!A:J,4,FALSE)))</f>
        <v/>
      </c>
      <c r="G2142" s="141" t="str">
        <f>IF(ISBLANK(A2142),"",IF(ISERROR(VLOOKUP(A2142,'Cadastro-Estoque'!A:J,1,FALSE)),"Produto não cadastrado",VLOOKUP(A2142,'Cadastro-Estoque'!A:J,2,FALSE)))</f>
        <v/>
      </c>
      <c r="H2142" s="141" t="str">
        <f>IF(ISERROR(VLOOKUP(A2142,'Cadastro-Estoque'!A:J,1,FALSE)),"",VLOOKUP(A2142,'Cadastro-Estoque'!A:J,3,FALSE))</f>
        <v/>
      </c>
    </row>
    <row r="2143" spans="5:8">
      <c r="E2143" s="141" t="str">
        <f t="shared" si="33"/>
        <v/>
      </c>
      <c r="F2143" s="141" t="str">
        <f>IF(ISBLANK(A2143),"",IF(ISERROR(VLOOKUP(A2143,'Cadastro-Estoque'!A:J,1,FALSE)),"Produto não cadastrado",VLOOKUP(A2143,'Cadastro-Estoque'!A:J,4,FALSE)))</f>
        <v/>
      </c>
      <c r="G2143" s="141" t="str">
        <f>IF(ISBLANK(A2143),"",IF(ISERROR(VLOOKUP(A2143,'Cadastro-Estoque'!A:J,1,FALSE)),"Produto não cadastrado",VLOOKUP(A2143,'Cadastro-Estoque'!A:J,2,FALSE)))</f>
        <v/>
      </c>
      <c r="H2143" s="141" t="str">
        <f>IF(ISERROR(VLOOKUP(A2143,'Cadastro-Estoque'!A:J,1,FALSE)),"",VLOOKUP(A2143,'Cadastro-Estoque'!A:J,3,FALSE))</f>
        <v/>
      </c>
    </row>
    <row r="2144" spans="5:8">
      <c r="E2144" s="141" t="str">
        <f t="shared" si="33"/>
        <v/>
      </c>
      <c r="F2144" s="141" t="str">
        <f>IF(ISBLANK(A2144),"",IF(ISERROR(VLOOKUP(A2144,'Cadastro-Estoque'!A:J,1,FALSE)),"Produto não cadastrado",VLOOKUP(A2144,'Cadastro-Estoque'!A:J,4,FALSE)))</f>
        <v/>
      </c>
      <c r="G2144" s="141" t="str">
        <f>IF(ISBLANK(A2144),"",IF(ISERROR(VLOOKUP(A2144,'Cadastro-Estoque'!A:J,1,FALSE)),"Produto não cadastrado",VLOOKUP(A2144,'Cadastro-Estoque'!A:J,2,FALSE)))</f>
        <v/>
      </c>
      <c r="H2144" s="141" t="str">
        <f>IF(ISERROR(VLOOKUP(A2144,'Cadastro-Estoque'!A:J,1,FALSE)),"",VLOOKUP(A2144,'Cadastro-Estoque'!A:J,3,FALSE))</f>
        <v/>
      </c>
    </row>
    <row r="2145" spans="5:8">
      <c r="E2145" s="141" t="str">
        <f t="shared" si="33"/>
        <v/>
      </c>
      <c r="F2145" s="141" t="str">
        <f>IF(ISBLANK(A2145),"",IF(ISERROR(VLOOKUP(A2145,'Cadastro-Estoque'!A:J,1,FALSE)),"Produto não cadastrado",VLOOKUP(A2145,'Cadastro-Estoque'!A:J,4,FALSE)))</f>
        <v/>
      </c>
      <c r="G2145" s="141" t="str">
        <f>IF(ISBLANK(A2145),"",IF(ISERROR(VLOOKUP(A2145,'Cadastro-Estoque'!A:J,1,FALSE)),"Produto não cadastrado",VLOOKUP(A2145,'Cadastro-Estoque'!A:J,2,FALSE)))</f>
        <v/>
      </c>
      <c r="H2145" s="141" t="str">
        <f>IF(ISERROR(VLOOKUP(A2145,'Cadastro-Estoque'!A:J,1,FALSE)),"",VLOOKUP(A2145,'Cadastro-Estoque'!A:J,3,FALSE))</f>
        <v/>
      </c>
    </row>
    <row r="2146" spans="5:8">
      <c r="E2146" s="141" t="str">
        <f t="shared" si="33"/>
        <v/>
      </c>
      <c r="F2146" s="141" t="str">
        <f>IF(ISBLANK(A2146),"",IF(ISERROR(VLOOKUP(A2146,'Cadastro-Estoque'!A:J,1,FALSE)),"Produto não cadastrado",VLOOKUP(A2146,'Cadastro-Estoque'!A:J,4,FALSE)))</f>
        <v/>
      </c>
      <c r="G2146" s="141" t="str">
        <f>IF(ISBLANK(A2146),"",IF(ISERROR(VLOOKUP(A2146,'Cadastro-Estoque'!A:J,1,FALSE)),"Produto não cadastrado",VLOOKUP(A2146,'Cadastro-Estoque'!A:J,2,FALSE)))</f>
        <v/>
      </c>
      <c r="H2146" s="141" t="str">
        <f>IF(ISERROR(VLOOKUP(A2146,'Cadastro-Estoque'!A:J,1,FALSE)),"",VLOOKUP(A2146,'Cadastro-Estoque'!A:J,3,FALSE))</f>
        <v/>
      </c>
    </row>
    <row r="2147" spans="5:8">
      <c r="E2147" s="141" t="str">
        <f t="shared" si="33"/>
        <v/>
      </c>
      <c r="F2147" s="141" t="str">
        <f>IF(ISBLANK(A2147),"",IF(ISERROR(VLOOKUP(A2147,'Cadastro-Estoque'!A:J,1,FALSE)),"Produto não cadastrado",VLOOKUP(A2147,'Cadastro-Estoque'!A:J,4,FALSE)))</f>
        <v/>
      </c>
      <c r="G2147" s="141" t="str">
        <f>IF(ISBLANK(A2147),"",IF(ISERROR(VLOOKUP(A2147,'Cadastro-Estoque'!A:J,1,FALSE)),"Produto não cadastrado",VLOOKUP(A2147,'Cadastro-Estoque'!A:J,2,FALSE)))</f>
        <v/>
      </c>
      <c r="H2147" s="141" t="str">
        <f>IF(ISERROR(VLOOKUP(A2147,'Cadastro-Estoque'!A:J,1,FALSE)),"",VLOOKUP(A2147,'Cadastro-Estoque'!A:J,3,FALSE))</f>
        <v/>
      </c>
    </row>
    <row r="2148" spans="5:8">
      <c r="E2148" s="141" t="str">
        <f t="shared" si="33"/>
        <v/>
      </c>
      <c r="F2148" s="141" t="str">
        <f>IF(ISBLANK(A2148),"",IF(ISERROR(VLOOKUP(A2148,'Cadastro-Estoque'!A:J,1,FALSE)),"Produto não cadastrado",VLOOKUP(A2148,'Cadastro-Estoque'!A:J,4,FALSE)))</f>
        <v/>
      </c>
      <c r="G2148" s="141" t="str">
        <f>IF(ISBLANK(A2148),"",IF(ISERROR(VLOOKUP(A2148,'Cadastro-Estoque'!A:J,1,FALSE)),"Produto não cadastrado",VLOOKUP(A2148,'Cadastro-Estoque'!A:J,2,FALSE)))</f>
        <v/>
      </c>
      <c r="H2148" s="141" t="str">
        <f>IF(ISERROR(VLOOKUP(A2148,'Cadastro-Estoque'!A:J,1,FALSE)),"",VLOOKUP(A2148,'Cadastro-Estoque'!A:J,3,FALSE))</f>
        <v/>
      </c>
    </row>
    <row r="2149" spans="5:8">
      <c r="E2149" s="141" t="str">
        <f t="shared" si="33"/>
        <v/>
      </c>
      <c r="F2149" s="141" t="str">
        <f>IF(ISBLANK(A2149),"",IF(ISERROR(VLOOKUP(A2149,'Cadastro-Estoque'!A:J,1,FALSE)),"Produto não cadastrado",VLOOKUP(A2149,'Cadastro-Estoque'!A:J,4,FALSE)))</f>
        <v/>
      </c>
      <c r="G2149" s="141" t="str">
        <f>IF(ISBLANK(A2149),"",IF(ISERROR(VLOOKUP(A2149,'Cadastro-Estoque'!A:J,1,FALSE)),"Produto não cadastrado",VLOOKUP(A2149,'Cadastro-Estoque'!A:J,2,FALSE)))</f>
        <v/>
      </c>
      <c r="H2149" s="141" t="str">
        <f>IF(ISERROR(VLOOKUP(A2149,'Cadastro-Estoque'!A:J,1,FALSE)),"",VLOOKUP(A2149,'Cadastro-Estoque'!A:J,3,FALSE))</f>
        <v/>
      </c>
    </row>
    <row r="2150" spans="5:8">
      <c r="E2150" s="141" t="str">
        <f t="shared" si="33"/>
        <v/>
      </c>
      <c r="F2150" s="141" t="str">
        <f>IF(ISBLANK(A2150),"",IF(ISERROR(VLOOKUP(A2150,'Cadastro-Estoque'!A:J,1,FALSE)),"Produto não cadastrado",VLOOKUP(A2150,'Cadastro-Estoque'!A:J,4,FALSE)))</f>
        <v/>
      </c>
      <c r="G2150" s="141" t="str">
        <f>IF(ISBLANK(A2150),"",IF(ISERROR(VLOOKUP(A2150,'Cadastro-Estoque'!A:J,1,FALSE)),"Produto não cadastrado",VLOOKUP(A2150,'Cadastro-Estoque'!A:J,2,FALSE)))</f>
        <v/>
      </c>
      <c r="H2150" s="141" t="str">
        <f>IF(ISERROR(VLOOKUP(A2150,'Cadastro-Estoque'!A:J,1,FALSE)),"",VLOOKUP(A2150,'Cadastro-Estoque'!A:J,3,FALSE))</f>
        <v/>
      </c>
    </row>
    <row r="2151" spans="5:8">
      <c r="E2151" s="141" t="str">
        <f t="shared" si="33"/>
        <v/>
      </c>
      <c r="F2151" s="141" t="str">
        <f>IF(ISBLANK(A2151),"",IF(ISERROR(VLOOKUP(A2151,'Cadastro-Estoque'!A:J,1,FALSE)),"Produto não cadastrado",VLOOKUP(A2151,'Cadastro-Estoque'!A:J,4,FALSE)))</f>
        <v/>
      </c>
      <c r="G2151" s="141" t="str">
        <f>IF(ISBLANK(A2151),"",IF(ISERROR(VLOOKUP(A2151,'Cadastro-Estoque'!A:J,1,FALSE)),"Produto não cadastrado",VLOOKUP(A2151,'Cadastro-Estoque'!A:J,2,FALSE)))</f>
        <v/>
      </c>
      <c r="H2151" s="141" t="str">
        <f>IF(ISERROR(VLOOKUP(A2151,'Cadastro-Estoque'!A:J,1,FALSE)),"",VLOOKUP(A2151,'Cadastro-Estoque'!A:J,3,FALSE))</f>
        <v/>
      </c>
    </row>
    <row r="2152" spans="5:8">
      <c r="E2152" s="141" t="str">
        <f t="shared" si="33"/>
        <v/>
      </c>
      <c r="F2152" s="141" t="str">
        <f>IF(ISBLANK(A2152),"",IF(ISERROR(VLOOKUP(A2152,'Cadastro-Estoque'!A:J,1,FALSE)),"Produto não cadastrado",VLOOKUP(A2152,'Cadastro-Estoque'!A:J,4,FALSE)))</f>
        <v/>
      </c>
      <c r="G2152" s="141" t="str">
        <f>IF(ISBLANK(A2152),"",IF(ISERROR(VLOOKUP(A2152,'Cadastro-Estoque'!A:J,1,FALSE)),"Produto não cadastrado",VLOOKUP(A2152,'Cadastro-Estoque'!A:J,2,FALSE)))</f>
        <v/>
      </c>
      <c r="H2152" s="141" t="str">
        <f>IF(ISERROR(VLOOKUP(A2152,'Cadastro-Estoque'!A:J,1,FALSE)),"",VLOOKUP(A2152,'Cadastro-Estoque'!A:J,3,FALSE))</f>
        <v/>
      </c>
    </row>
    <row r="2153" spans="5:8">
      <c r="E2153" s="141" t="str">
        <f t="shared" si="33"/>
        <v/>
      </c>
      <c r="F2153" s="141" t="str">
        <f>IF(ISBLANK(A2153),"",IF(ISERROR(VLOOKUP(A2153,'Cadastro-Estoque'!A:J,1,FALSE)),"Produto não cadastrado",VLOOKUP(A2153,'Cadastro-Estoque'!A:J,4,FALSE)))</f>
        <v/>
      </c>
      <c r="G2153" s="141" t="str">
        <f>IF(ISBLANK(A2153),"",IF(ISERROR(VLOOKUP(A2153,'Cadastro-Estoque'!A:J,1,FALSE)),"Produto não cadastrado",VLOOKUP(A2153,'Cadastro-Estoque'!A:J,2,FALSE)))</f>
        <v/>
      </c>
      <c r="H2153" s="141" t="str">
        <f>IF(ISERROR(VLOOKUP(A2153,'Cadastro-Estoque'!A:J,1,FALSE)),"",VLOOKUP(A2153,'Cadastro-Estoque'!A:J,3,FALSE))</f>
        <v/>
      </c>
    </row>
    <row r="2154" spans="5:8">
      <c r="E2154" s="141" t="str">
        <f t="shared" si="33"/>
        <v/>
      </c>
      <c r="F2154" s="141" t="str">
        <f>IF(ISBLANK(A2154),"",IF(ISERROR(VLOOKUP(A2154,'Cadastro-Estoque'!A:J,1,FALSE)),"Produto não cadastrado",VLOOKUP(A2154,'Cadastro-Estoque'!A:J,4,FALSE)))</f>
        <v/>
      </c>
      <c r="G2154" s="141" t="str">
        <f>IF(ISBLANK(A2154),"",IF(ISERROR(VLOOKUP(A2154,'Cadastro-Estoque'!A:J,1,FALSE)),"Produto não cadastrado",VLOOKUP(A2154,'Cadastro-Estoque'!A:J,2,FALSE)))</f>
        <v/>
      </c>
      <c r="H2154" s="141" t="str">
        <f>IF(ISERROR(VLOOKUP(A2154,'Cadastro-Estoque'!A:J,1,FALSE)),"",VLOOKUP(A2154,'Cadastro-Estoque'!A:J,3,FALSE))</f>
        <v/>
      </c>
    </row>
    <row r="2155" spans="5:8">
      <c r="E2155" s="141" t="str">
        <f t="shared" si="33"/>
        <v/>
      </c>
      <c r="F2155" s="141" t="str">
        <f>IF(ISBLANK(A2155),"",IF(ISERROR(VLOOKUP(A2155,'Cadastro-Estoque'!A:J,1,FALSE)),"Produto não cadastrado",VLOOKUP(A2155,'Cadastro-Estoque'!A:J,4,FALSE)))</f>
        <v/>
      </c>
      <c r="G2155" s="141" t="str">
        <f>IF(ISBLANK(A2155),"",IF(ISERROR(VLOOKUP(A2155,'Cadastro-Estoque'!A:J,1,FALSE)),"Produto não cadastrado",VLOOKUP(A2155,'Cadastro-Estoque'!A:J,2,FALSE)))</f>
        <v/>
      </c>
      <c r="H2155" s="141" t="str">
        <f>IF(ISERROR(VLOOKUP(A2155,'Cadastro-Estoque'!A:J,1,FALSE)),"",VLOOKUP(A2155,'Cadastro-Estoque'!A:J,3,FALSE))</f>
        <v/>
      </c>
    </row>
    <row r="2156" spans="5:8">
      <c r="E2156" s="141" t="str">
        <f t="shared" si="33"/>
        <v/>
      </c>
      <c r="F2156" s="141" t="str">
        <f>IF(ISBLANK(A2156),"",IF(ISERROR(VLOOKUP(A2156,'Cadastro-Estoque'!A:J,1,FALSE)),"Produto não cadastrado",VLOOKUP(A2156,'Cadastro-Estoque'!A:J,4,FALSE)))</f>
        <v/>
      </c>
      <c r="G2156" s="141" t="str">
        <f>IF(ISBLANK(A2156),"",IF(ISERROR(VLOOKUP(A2156,'Cadastro-Estoque'!A:J,1,FALSE)),"Produto não cadastrado",VLOOKUP(A2156,'Cadastro-Estoque'!A:J,2,FALSE)))</f>
        <v/>
      </c>
      <c r="H2156" s="141" t="str">
        <f>IF(ISERROR(VLOOKUP(A2156,'Cadastro-Estoque'!A:J,1,FALSE)),"",VLOOKUP(A2156,'Cadastro-Estoque'!A:J,3,FALSE))</f>
        <v/>
      </c>
    </row>
    <row r="2157" spans="5:8">
      <c r="E2157" s="141" t="str">
        <f t="shared" si="33"/>
        <v/>
      </c>
      <c r="F2157" s="141" t="str">
        <f>IF(ISBLANK(A2157),"",IF(ISERROR(VLOOKUP(A2157,'Cadastro-Estoque'!A:J,1,FALSE)),"Produto não cadastrado",VLOOKUP(A2157,'Cadastro-Estoque'!A:J,4,FALSE)))</f>
        <v/>
      </c>
      <c r="G2157" s="141" t="str">
        <f>IF(ISBLANK(A2157),"",IF(ISERROR(VLOOKUP(A2157,'Cadastro-Estoque'!A:J,1,FALSE)),"Produto não cadastrado",VLOOKUP(A2157,'Cadastro-Estoque'!A:J,2,FALSE)))</f>
        <v/>
      </c>
      <c r="H2157" s="141" t="str">
        <f>IF(ISERROR(VLOOKUP(A2157,'Cadastro-Estoque'!A:J,1,FALSE)),"",VLOOKUP(A2157,'Cadastro-Estoque'!A:J,3,FALSE))</f>
        <v/>
      </c>
    </row>
    <row r="2158" spans="5:8">
      <c r="E2158" s="141" t="str">
        <f t="shared" si="33"/>
        <v/>
      </c>
      <c r="F2158" s="141" t="str">
        <f>IF(ISBLANK(A2158),"",IF(ISERROR(VLOOKUP(A2158,'Cadastro-Estoque'!A:J,1,FALSE)),"Produto não cadastrado",VLOOKUP(A2158,'Cadastro-Estoque'!A:J,4,FALSE)))</f>
        <v/>
      </c>
      <c r="G2158" s="141" t="str">
        <f>IF(ISBLANK(A2158),"",IF(ISERROR(VLOOKUP(A2158,'Cadastro-Estoque'!A:J,1,FALSE)),"Produto não cadastrado",VLOOKUP(A2158,'Cadastro-Estoque'!A:J,2,FALSE)))</f>
        <v/>
      </c>
      <c r="H2158" s="141" t="str">
        <f>IF(ISERROR(VLOOKUP(A2158,'Cadastro-Estoque'!A:J,1,FALSE)),"",VLOOKUP(A2158,'Cadastro-Estoque'!A:J,3,FALSE))</f>
        <v/>
      </c>
    </row>
    <row r="2159" spans="5:8">
      <c r="E2159" s="141" t="str">
        <f t="shared" si="33"/>
        <v/>
      </c>
      <c r="F2159" s="141" t="str">
        <f>IF(ISBLANK(A2159),"",IF(ISERROR(VLOOKUP(A2159,'Cadastro-Estoque'!A:J,1,FALSE)),"Produto não cadastrado",VLOOKUP(A2159,'Cadastro-Estoque'!A:J,4,FALSE)))</f>
        <v/>
      </c>
      <c r="G2159" s="141" t="str">
        <f>IF(ISBLANK(A2159),"",IF(ISERROR(VLOOKUP(A2159,'Cadastro-Estoque'!A:J,1,FALSE)),"Produto não cadastrado",VLOOKUP(A2159,'Cadastro-Estoque'!A:J,2,FALSE)))</f>
        <v/>
      </c>
      <c r="H2159" s="141" t="str">
        <f>IF(ISERROR(VLOOKUP(A2159,'Cadastro-Estoque'!A:J,1,FALSE)),"",VLOOKUP(A2159,'Cadastro-Estoque'!A:J,3,FALSE))</f>
        <v/>
      </c>
    </row>
    <row r="2160" spans="5:8">
      <c r="E2160" s="141" t="str">
        <f t="shared" si="33"/>
        <v/>
      </c>
      <c r="F2160" s="141" t="str">
        <f>IF(ISBLANK(A2160),"",IF(ISERROR(VLOOKUP(A2160,'Cadastro-Estoque'!A:J,1,FALSE)),"Produto não cadastrado",VLOOKUP(A2160,'Cadastro-Estoque'!A:J,4,FALSE)))</f>
        <v/>
      </c>
      <c r="G2160" s="141" t="str">
        <f>IF(ISBLANK(A2160),"",IF(ISERROR(VLOOKUP(A2160,'Cadastro-Estoque'!A:J,1,FALSE)),"Produto não cadastrado",VLOOKUP(A2160,'Cadastro-Estoque'!A:J,2,FALSE)))</f>
        <v/>
      </c>
      <c r="H2160" s="141" t="str">
        <f>IF(ISERROR(VLOOKUP(A2160,'Cadastro-Estoque'!A:J,1,FALSE)),"",VLOOKUP(A2160,'Cadastro-Estoque'!A:J,3,FALSE))</f>
        <v/>
      </c>
    </row>
    <row r="2161" spans="5:8">
      <c r="E2161" s="141" t="str">
        <f t="shared" si="33"/>
        <v/>
      </c>
      <c r="F2161" s="141" t="str">
        <f>IF(ISBLANK(A2161),"",IF(ISERROR(VLOOKUP(A2161,'Cadastro-Estoque'!A:J,1,FALSE)),"Produto não cadastrado",VLOOKUP(A2161,'Cadastro-Estoque'!A:J,4,FALSE)))</f>
        <v/>
      </c>
      <c r="G2161" s="141" t="str">
        <f>IF(ISBLANK(A2161),"",IF(ISERROR(VLOOKUP(A2161,'Cadastro-Estoque'!A:J,1,FALSE)),"Produto não cadastrado",VLOOKUP(A2161,'Cadastro-Estoque'!A:J,2,FALSE)))</f>
        <v/>
      </c>
      <c r="H2161" s="141" t="str">
        <f>IF(ISERROR(VLOOKUP(A2161,'Cadastro-Estoque'!A:J,1,FALSE)),"",VLOOKUP(A2161,'Cadastro-Estoque'!A:J,3,FALSE))</f>
        <v/>
      </c>
    </row>
    <row r="2162" spans="5:8">
      <c r="E2162" s="141" t="str">
        <f t="shared" si="33"/>
        <v/>
      </c>
      <c r="F2162" s="141" t="str">
        <f>IF(ISBLANK(A2162),"",IF(ISERROR(VLOOKUP(A2162,'Cadastro-Estoque'!A:J,1,FALSE)),"Produto não cadastrado",VLOOKUP(A2162,'Cadastro-Estoque'!A:J,4,FALSE)))</f>
        <v/>
      </c>
      <c r="G2162" s="141" t="str">
        <f>IF(ISBLANK(A2162),"",IF(ISERROR(VLOOKUP(A2162,'Cadastro-Estoque'!A:J,1,FALSE)),"Produto não cadastrado",VLOOKUP(A2162,'Cadastro-Estoque'!A:J,2,FALSE)))</f>
        <v/>
      </c>
      <c r="H2162" s="141" t="str">
        <f>IF(ISERROR(VLOOKUP(A2162,'Cadastro-Estoque'!A:J,1,FALSE)),"",VLOOKUP(A2162,'Cadastro-Estoque'!A:J,3,FALSE))</f>
        <v/>
      </c>
    </row>
    <row r="2163" spans="5:8">
      <c r="E2163" s="141" t="str">
        <f t="shared" si="33"/>
        <v/>
      </c>
      <c r="F2163" s="141" t="str">
        <f>IF(ISBLANK(A2163),"",IF(ISERROR(VLOOKUP(A2163,'Cadastro-Estoque'!A:J,1,FALSE)),"Produto não cadastrado",VLOOKUP(A2163,'Cadastro-Estoque'!A:J,4,FALSE)))</f>
        <v/>
      </c>
      <c r="G2163" s="141" t="str">
        <f>IF(ISBLANK(A2163),"",IF(ISERROR(VLOOKUP(A2163,'Cadastro-Estoque'!A:J,1,FALSE)),"Produto não cadastrado",VLOOKUP(A2163,'Cadastro-Estoque'!A:J,2,FALSE)))</f>
        <v/>
      </c>
      <c r="H2163" s="141" t="str">
        <f>IF(ISERROR(VLOOKUP(A2163,'Cadastro-Estoque'!A:J,1,FALSE)),"",VLOOKUP(A2163,'Cadastro-Estoque'!A:J,3,FALSE))</f>
        <v/>
      </c>
    </row>
    <row r="2164" spans="5:8">
      <c r="E2164" s="141" t="str">
        <f t="shared" si="33"/>
        <v/>
      </c>
      <c r="F2164" s="141" t="str">
        <f>IF(ISBLANK(A2164),"",IF(ISERROR(VLOOKUP(A2164,'Cadastro-Estoque'!A:J,1,FALSE)),"Produto não cadastrado",VLOOKUP(A2164,'Cadastro-Estoque'!A:J,4,FALSE)))</f>
        <v/>
      </c>
      <c r="G2164" s="141" t="str">
        <f>IF(ISBLANK(A2164),"",IF(ISERROR(VLOOKUP(A2164,'Cadastro-Estoque'!A:J,1,FALSE)),"Produto não cadastrado",VLOOKUP(A2164,'Cadastro-Estoque'!A:J,2,FALSE)))</f>
        <v/>
      </c>
      <c r="H2164" s="141" t="str">
        <f>IF(ISERROR(VLOOKUP(A2164,'Cadastro-Estoque'!A:J,1,FALSE)),"",VLOOKUP(A2164,'Cadastro-Estoque'!A:J,3,FALSE))</f>
        <v/>
      </c>
    </row>
    <row r="2165" spans="5:8">
      <c r="E2165" s="141" t="str">
        <f t="shared" si="33"/>
        <v/>
      </c>
      <c r="F2165" s="141" t="str">
        <f>IF(ISBLANK(A2165),"",IF(ISERROR(VLOOKUP(A2165,'Cadastro-Estoque'!A:J,1,FALSE)),"Produto não cadastrado",VLOOKUP(A2165,'Cadastro-Estoque'!A:J,4,FALSE)))</f>
        <v/>
      </c>
      <c r="G2165" s="141" t="str">
        <f>IF(ISBLANK(A2165),"",IF(ISERROR(VLOOKUP(A2165,'Cadastro-Estoque'!A:J,1,FALSE)),"Produto não cadastrado",VLOOKUP(A2165,'Cadastro-Estoque'!A:J,2,FALSE)))</f>
        <v/>
      </c>
      <c r="H2165" s="141" t="str">
        <f>IF(ISERROR(VLOOKUP(A2165,'Cadastro-Estoque'!A:J,1,FALSE)),"",VLOOKUP(A2165,'Cadastro-Estoque'!A:J,3,FALSE))</f>
        <v/>
      </c>
    </row>
    <row r="2166" spans="5:8">
      <c r="E2166" s="141" t="str">
        <f t="shared" si="33"/>
        <v/>
      </c>
      <c r="F2166" s="141" t="str">
        <f>IF(ISBLANK(A2166),"",IF(ISERROR(VLOOKUP(A2166,'Cadastro-Estoque'!A:J,1,FALSE)),"Produto não cadastrado",VLOOKUP(A2166,'Cadastro-Estoque'!A:J,4,FALSE)))</f>
        <v/>
      </c>
      <c r="G2166" s="141" t="str">
        <f>IF(ISBLANK(A2166),"",IF(ISERROR(VLOOKUP(A2166,'Cadastro-Estoque'!A:J,1,FALSE)),"Produto não cadastrado",VLOOKUP(A2166,'Cadastro-Estoque'!A:J,2,FALSE)))</f>
        <v/>
      </c>
      <c r="H2166" s="141" t="str">
        <f>IF(ISERROR(VLOOKUP(A2166,'Cadastro-Estoque'!A:J,1,FALSE)),"",VLOOKUP(A2166,'Cadastro-Estoque'!A:J,3,FALSE))</f>
        <v/>
      </c>
    </row>
    <row r="2167" spans="5:8">
      <c r="E2167" s="141" t="str">
        <f t="shared" si="33"/>
        <v/>
      </c>
      <c r="F2167" s="141" t="str">
        <f>IF(ISBLANK(A2167),"",IF(ISERROR(VLOOKUP(A2167,'Cadastro-Estoque'!A:J,1,FALSE)),"Produto não cadastrado",VLOOKUP(A2167,'Cadastro-Estoque'!A:J,4,FALSE)))</f>
        <v/>
      </c>
      <c r="G2167" s="141" t="str">
        <f>IF(ISBLANK(A2167),"",IF(ISERROR(VLOOKUP(A2167,'Cadastro-Estoque'!A:J,1,FALSE)),"Produto não cadastrado",VLOOKUP(A2167,'Cadastro-Estoque'!A:J,2,FALSE)))</f>
        <v/>
      </c>
      <c r="H2167" s="141" t="str">
        <f>IF(ISERROR(VLOOKUP(A2167,'Cadastro-Estoque'!A:J,1,FALSE)),"",VLOOKUP(A2167,'Cadastro-Estoque'!A:J,3,FALSE))</f>
        <v/>
      </c>
    </row>
    <row r="2168" spans="5:8">
      <c r="E2168" s="141" t="str">
        <f t="shared" si="33"/>
        <v/>
      </c>
      <c r="F2168" s="141" t="str">
        <f>IF(ISBLANK(A2168),"",IF(ISERROR(VLOOKUP(A2168,'Cadastro-Estoque'!A:J,1,FALSE)),"Produto não cadastrado",VLOOKUP(A2168,'Cadastro-Estoque'!A:J,4,FALSE)))</f>
        <v/>
      </c>
      <c r="G2168" s="141" t="str">
        <f>IF(ISBLANK(A2168),"",IF(ISERROR(VLOOKUP(A2168,'Cadastro-Estoque'!A:J,1,FALSE)),"Produto não cadastrado",VLOOKUP(A2168,'Cadastro-Estoque'!A:J,2,FALSE)))</f>
        <v/>
      </c>
      <c r="H2168" s="141" t="str">
        <f>IF(ISERROR(VLOOKUP(A2168,'Cadastro-Estoque'!A:J,1,FALSE)),"",VLOOKUP(A2168,'Cadastro-Estoque'!A:J,3,FALSE))</f>
        <v/>
      </c>
    </row>
    <row r="2169" spans="5:8">
      <c r="E2169" s="141" t="str">
        <f t="shared" si="33"/>
        <v/>
      </c>
      <c r="F2169" s="141" t="str">
        <f>IF(ISBLANK(A2169),"",IF(ISERROR(VLOOKUP(A2169,'Cadastro-Estoque'!A:J,1,FALSE)),"Produto não cadastrado",VLOOKUP(A2169,'Cadastro-Estoque'!A:J,4,FALSE)))</f>
        <v/>
      </c>
      <c r="G2169" s="141" t="str">
        <f>IF(ISBLANK(A2169),"",IF(ISERROR(VLOOKUP(A2169,'Cadastro-Estoque'!A:J,1,FALSE)),"Produto não cadastrado",VLOOKUP(A2169,'Cadastro-Estoque'!A:J,2,FALSE)))</f>
        <v/>
      </c>
      <c r="H2169" s="141" t="str">
        <f>IF(ISERROR(VLOOKUP(A2169,'Cadastro-Estoque'!A:J,1,FALSE)),"",VLOOKUP(A2169,'Cadastro-Estoque'!A:J,3,FALSE))</f>
        <v/>
      </c>
    </row>
    <row r="2170" spans="5:8">
      <c r="E2170" s="141" t="str">
        <f t="shared" si="33"/>
        <v/>
      </c>
      <c r="F2170" s="141" t="str">
        <f>IF(ISBLANK(A2170),"",IF(ISERROR(VLOOKUP(A2170,'Cadastro-Estoque'!A:J,1,FALSE)),"Produto não cadastrado",VLOOKUP(A2170,'Cadastro-Estoque'!A:J,4,FALSE)))</f>
        <v/>
      </c>
      <c r="G2170" s="141" t="str">
        <f>IF(ISBLANK(A2170),"",IF(ISERROR(VLOOKUP(A2170,'Cadastro-Estoque'!A:J,1,FALSE)),"Produto não cadastrado",VLOOKUP(A2170,'Cadastro-Estoque'!A:J,2,FALSE)))</f>
        <v/>
      </c>
      <c r="H2170" s="141" t="str">
        <f>IF(ISERROR(VLOOKUP(A2170,'Cadastro-Estoque'!A:J,1,FALSE)),"",VLOOKUP(A2170,'Cadastro-Estoque'!A:J,3,FALSE))</f>
        <v/>
      </c>
    </row>
    <row r="2171" spans="5:8">
      <c r="E2171" s="141" t="str">
        <f t="shared" si="33"/>
        <v/>
      </c>
      <c r="F2171" s="141" t="str">
        <f>IF(ISBLANK(A2171),"",IF(ISERROR(VLOOKUP(A2171,'Cadastro-Estoque'!A:J,1,FALSE)),"Produto não cadastrado",VLOOKUP(A2171,'Cadastro-Estoque'!A:J,4,FALSE)))</f>
        <v/>
      </c>
      <c r="G2171" s="141" t="str">
        <f>IF(ISBLANK(A2171),"",IF(ISERROR(VLOOKUP(A2171,'Cadastro-Estoque'!A:J,1,FALSE)),"Produto não cadastrado",VLOOKUP(A2171,'Cadastro-Estoque'!A:J,2,FALSE)))</f>
        <v/>
      </c>
      <c r="H2171" s="141" t="str">
        <f>IF(ISERROR(VLOOKUP(A2171,'Cadastro-Estoque'!A:J,1,FALSE)),"",VLOOKUP(A2171,'Cadastro-Estoque'!A:J,3,FALSE))</f>
        <v/>
      </c>
    </row>
    <row r="2172" spans="5:8">
      <c r="E2172" s="141" t="str">
        <f t="shared" si="33"/>
        <v/>
      </c>
      <c r="F2172" s="141" t="str">
        <f>IF(ISBLANK(A2172),"",IF(ISERROR(VLOOKUP(A2172,'Cadastro-Estoque'!A:J,1,FALSE)),"Produto não cadastrado",VLOOKUP(A2172,'Cadastro-Estoque'!A:J,4,FALSE)))</f>
        <v/>
      </c>
      <c r="G2172" s="141" t="str">
        <f>IF(ISBLANK(A2172),"",IF(ISERROR(VLOOKUP(A2172,'Cadastro-Estoque'!A:J,1,FALSE)),"Produto não cadastrado",VLOOKUP(A2172,'Cadastro-Estoque'!A:J,2,FALSE)))</f>
        <v/>
      </c>
      <c r="H2172" s="141" t="str">
        <f>IF(ISERROR(VLOOKUP(A2172,'Cadastro-Estoque'!A:J,1,FALSE)),"",VLOOKUP(A2172,'Cadastro-Estoque'!A:J,3,FALSE))</f>
        <v/>
      </c>
    </row>
    <row r="2173" spans="5:8">
      <c r="E2173" s="141" t="str">
        <f t="shared" si="33"/>
        <v/>
      </c>
      <c r="F2173" s="141" t="str">
        <f>IF(ISBLANK(A2173),"",IF(ISERROR(VLOOKUP(A2173,'Cadastro-Estoque'!A:J,1,FALSE)),"Produto não cadastrado",VLOOKUP(A2173,'Cadastro-Estoque'!A:J,4,FALSE)))</f>
        <v/>
      </c>
      <c r="G2173" s="141" t="str">
        <f>IF(ISBLANK(A2173),"",IF(ISERROR(VLOOKUP(A2173,'Cadastro-Estoque'!A:J,1,FALSE)),"Produto não cadastrado",VLOOKUP(A2173,'Cadastro-Estoque'!A:J,2,FALSE)))</f>
        <v/>
      </c>
      <c r="H2173" s="141" t="str">
        <f>IF(ISERROR(VLOOKUP(A2173,'Cadastro-Estoque'!A:J,1,FALSE)),"",VLOOKUP(A2173,'Cadastro-Estoque'!A:J,3,FALSE))</f>
        <v/>
      </c>
    </row>
    <row r="2174" spans="5:8">
      <c r="E2174" s="141" t="str">
        <f t="shared" si="33"/>
        <v/>
      </c>
      <c r="F2174" s="141" t="str">
        <f>IF(ISBLANK(A2174),"",IF(ISERROR(VLOOKUP(A2174,'Cadastro-Estoque'!A:J,1,FALSE)),"Produto não cadastrado",VLOOKUP(A2174,'Cadastro-Estoque'!A:J,4,FALSE)))</f>
        <v/>
      </c>
      <c r="G2174" s="141" t="str">
        <f>IF(ISBLANK(A2174),"",IF(ISERROR(VLOOKUP(A2174,'Cadastro-Estoque'!A:J,1,FALSE)),"Produto não cadastrado",VLOOKUP(A2174,'Cadastro-Estoque'!A:J,2,FALSE)))</f>
        <v/>
      </c>
      <c r="H2174" s="141" t="str">
        <f>IF(ISERROR(VLOOKUP(A2174,'Cadastro-Estoque'!A:J,1,FALSE)),"",VLOOKUP(A2174,'Cadastro-Estoque'!A:J,3,FALSE))</f>
        <v/>
      </c>
    </row>
    <row r="2175" spans="5:8">
      <c r="E2175" s="141" t="str">
        <f t="shared" si="33"/>
        <v/>
      </c>
      <c r="F2175" s="141" t="str">
        <f>IF(ISBLANK(A2175),"",IF(ISERROR(VLOOKUP(A2175,'Cadastro-Estoque'!A:J,1,FALSE)),"Produto não cadastrado",VLOOKUP(A2175,'Cadastro-Estoque'!A:J,4,FALSE)))</f>
        <v/>
      </c>
      <c r="G2175" s="141" t="str">
        <f>IF(ISBLANK(A2175),"",IF(ISERROR(VLOOKUP(A2175,'Cadastro-Estoque'!A:J,1,FALSE)),"Produto não cadastrado",VLOOKUP(A2175,'Cadastro-Estoque'!A:J,2,FALSE)))</f>
        <v/>
      </c>
      <c r="H2175" s="141" t="str">
        <f>IF(ISERROR(VLOOKUP(A2175,'Cadastro-Estoque'!A:J,1,FALSE)),"",VLOOKUP(A2175,'Cadastro-Estoque'!A:J,3,FALSE))</f>
        <v/>
      </c>
    </row>
    <row r="2176" spans="5:8">
      <c r="E2176" s="141" t="str">
        <f t="shared" si="33"/>
        <v/>
      </c>
      <c r="F2176" s="141" t="str">
        <f>IF(ISBLANK(A2176),"",IF(ISERROR(VLOOKUP(A2176,'Cadastro-Estoque'!A:J,1,FALSE)),"Produto não cadastrado",VLOOKUP(A2176,'Cadastro-Estoque'!A:J,4,FALSE)))</f>
        <v/>
      </c>
      <c r="G2176" s="141" t="str">
        <f>IF(ISBLANK(A2176),"",IF(ISERROR(VLOOKUP(A2176,'Cadastro-Estoque'!A:J,1,FALSE)),"Produto não cadastrado",VLOOKUP(A2176,'Cadastro-Estoque'!A:J,2,FALSE)))</f>
        <v/>
      </c>
      <c r="H2176" s="141" t="str">
        <f>IF(ISERROR(VLOOKUP(A2176,'Cadastro-Estoque'!A:J,1,FALSE)),"",VLOOKUP(A2176,'Cadastro-Estoque'!A:J,3,FALSE))</f>
        <v/>
      </c>
    </row>
    <row r="2177" spans="5:8">
      <c r="E2177" s="141" t="str">
        <f t="shared" si="33"/>
        <v/>
      </c>
      <c r="F2177" s="141" t="str">
        <f>IF(ISBLANK(A2177),"",IF(ISERROR(VLOOKUP(A2177,'Cadastro-Estoque'!A:J,1,FALSE)),"Produto não cadastrado",VLOOKUP(A2177,'Cadastro-Estoque'!A:J,4,FALSE)))</f>
        <v/>
      </c>
      <c r="G2177" s="141" t="str">
        <f>IF(ISBLANK(A2177),"",IF(ISERROR(VLOOKUP(A2177,'Cadastro-Estoque'!A:J,1,FALSE)),"Produto não cadastrado",VLOOKUP(A2177,'Cadastro-Estoque'!A:J,2,FALSE)))</f>
        <v/>
      </c>
      <c r="H2177" s="141" t="str">
        <f>IF(ISERROR(VLOOKUP(A2177,'Cadastro-Estoque'!A:J,1,FALSE)),"",VLOOKUP(A2177,'Cadastro-Estoque'!A:J,3,FALSE))</f>
        <v/>
      </c>
    </row>
    <row r="2178" spans="5:8">
      <c r="E2178" s="141" t="str">
        <f t="shared" si="33"/>
        <v/>
      </c>
      <c r="F2178" s="141" t="str">
        <f>IF(ISBLANK(A2178),"",IF(ISERROR(VLOOKUP(A2178,'Cadastro-Estoque'!A:J,1,FALSE)),"Produto não cadastrado",VLOOKUP(A2178,'Cadastro-Estoque'!A:J,4,FALSE)))</f>
        <v/>
      </c>
      <c r="G2178" s="141" t="str">
        <f>IF(ISBLANK(A2178),"",IF(ISERROR(VLOOKUP(A2178,'Cadastro-Estoque'!A:J,1,FALSE)),"Produto não cadastrado",VLOOKUP(A2178,'Cadastro-Estoque'!A:J,2,FALSE)))</f>
        <v/>
      </c>
      <c r="H2178" s="141" t="str">
        <f>IF(ISERROR(VLOOKUP(A2178,'Cadastro-Estoque'!A:J,1,FALSE)),"",VLOOKUP(A2178,'Cadastro-Estoque'!A:J,3,FALSE))</f>
        <v/>
      </c>
    </row>
    <row r="2179" spans="5:8">
      <c r="E2179" s="141" t="str">
        <f t="shared" si="33"/>
        <v/>
      </c>
      <c r="F2179" s="141" t="str">
        <f>IF(ISBLANK(A2179),"",IF(ISERROR(VLOOKUP(A2179,'Cadastro-Estoque'!A:J,1,FALSE)),"Produto não cadastrado",VLOOKUP(A2179,'Cadastro-Estoque'!A:J,4,FALSE)))</f>
        <v/>
      </c>
      <c r="G2179" s="141" t="str">
        <f>IF(ISBLANK(A2179),"",IF(ISERROR(VLOOKUP(A2179,'Cadastro-Estoque'!A:J,1,FALSE)),"Produto não cadastrado",VLOOKUP(A2179,'Cadastro-Estoque'!A:J,2,FALSE)))</f>
        <v/>
      </c>
      <c r="H2179" s="141" t="str">
        <f>IF(ISERROR(VLOOKUP(A2179,'Cadastro-Estoque'!A:J,1,FALSE)),"",VLOOKUP(A2179,'Cadastro-Estoque'!A:J,3,FALSE))</f>
        <v/>
      </c>
    </row>
    <row r="2180" spans="5:8">
      <c r="E2180" s="141" t="str">
        <f t="shared" ref="E2180:E2243" si="34">IF(ISBLANK(A2180),"",C2180*D2180)</f>
        <v/>
      </c>
      <c r="F2180" s="141" t="str">
        <f>IF(ISBLANK(A2180),"",IF(ISERROR(VLOOKUP(A2180,'Cadastro-Estoque'!A:J,1,FALSE)),"Produto não cadastrado",VLOOKUP(A2180,'Cadastro-Estoque'!A:J,4,FALSE)))</f>
        <v/>
      </c>
      <c r="G2180" s="141" t="str">
        <f>IF(ISBLANK(A2180),"",IF(ISERROR(VLOOKUP(A2180,'Cadastro-Estoque'!A:J,1,FALSE)),"Produto não cadastrado",VLOOKUP(A2180,'Cadastro-Estoque'!A:J,2,FALSE)))</f>
        <v/>
      </c>
      <c r="H2180" s="141" t="str">
        <f>IF(ISERROR(VLOOKUP(A2180,'Cadastro-Estoque'!A:J,1,FALSE)),"",VLOOKUP(A2180,'Cadastro-Estoque'!A:J,3,FALSE))</f>
        <v/>
      </c>
    </row>
    <row r="2181" spans="5:8">
      <c r="E2181" s="141" t="str">
        <f t="shared" si="34"/>
        <v/>
      </c>
      <c r="F2181" s="141" t="str">
        <f>IF(ISBLANK(A2181),"",IF(ISERROR(VLOOKUP(A2181,'Cadastro-Estoque'!A:J,1,FALSE)),"Produto não cadastrado",VLOOKUP(A2181,'Cadastro-Estoque'!A:J,4,FALSE)))</f>
        <v/>
      </c>
      <c r="G2181" s="141" t="str">
        <f>IF(ISBLANK(A2181),"",IF(ISERROR(VLOOKUP(A2181,'Cadastro-Estoque'!A:J,1,FALSE)),"Produto não cadastrado",VLOOKUP(A2181,'Cadastro-Estoque'!A:J,2,FALSE)))</f>
        <v/>
      </c>
      <c r="H2181" s="141" t="str">
        <f>IF(ISERROR(VLOOKUP(A2181,'Cadastro-Estoque'!A:J,1,FALSE)),"",VLOOKUP(A2181,'Cadastro-Estoque'!A:J,3,FALSE))</f>
        <v/>
      </c>
    </row>
    <row r="2182" spans="5:8">
      <c r="E2182" s="141" t="str">
        <f t="shared" si="34"/>
        <v/>
      </c>
      <c r="F2182" s="141" t="str">
        <f>IF(ISBLANK(A2182),"",IF(ISERROR(VLOOKUP(A2182,'Cadastro-Estoque'!A:J,1,FALSE)),"Produto não cadastrado",VLOOKUP(A2182,'Cadastro-Estoque'!A:J,4,FALSE)))</f>
        <v/>
      </c>
      <c r="G2182" s="141" t="str">
        <f>IF(ISBLANK(A2182),"",IF(ISERROR(VLOOKUP(A2182,'Cadastro-Estoque'!A:J,1,FALSE)),"Produto não cadastrado",VLOOKUP(A2182,'Cadastro-Estoque'!A:J,2,FALSE)))</f>
        <v/>
      </c>
      <c r="H2182" s="141" t="str">
        <f>IF(ISERROR(VLOOKUP(A2182,'Cadastro-Estoque'!A:J,1,FALSE)),"",VLOOKUP(A2182,'Cadastro-Estoque'!A:J,3,FALSE))</f>
        <v/>
      </c>
    </row>
    <row r="2183" spans="5:8">
      <c r="E2183" s="141" t="str">
        <f t="shared" si="34"/>
        <v/>
      </c>
      <c r="F2183" s="141" t="str">
        <f>IF(ISBLANK(A2183),"",IF(ISERROR(VLOOKUP(A2183,'Cadastro-Estoque'!A:J,1,FALSE)),"Produto não cadastrado",VLOOKUP(A2183,'Cadastro-Estoque'!A:J,4,FALSE)))</f>
        <v/>
      </c>
      <c r="G2183" s="141" t="str">
        <f>IF(ISBLANK(A2183),"",IF(ISERROR(VLOOKUP(A2183,'Cadastro-Estoque'!A:J,1,FALSE)),"Produto não cadastrado",VLOOKUP(A2183,'Cadastro-Estoque'!A:J,2,FALSE)))</f>
        <v/>
      </c>
      <c r="H2183" s="141" t="str">
        <f>IF(ISERROR(VLOOKUP(A2183,'Cadastro-Estoque'!A:J,1,FALSE)),"",VLOOKUP(A2183,'Cadastro-Estoque'!A:J,3,FALSE))</f>
        <v/>
      </c>
    </row>
    <row r="2184" spans="5:8">
      <c r="E2184" s="141" t="str">
        <f t="shared" si="34"/>
        <v/>
      </c>
      <c r="F2184" s="141" t="str">
        <f>IF(ISBLANK(A2184),"",IF(ISERROR(VLOOKUP(A2184,'Cadastro-Estoque'!A:J,1,FALSE)),"Produto não cadastrado",VLOOKUP(A2184,'Cadastro-Estoque'!A:J,4,FALSE)))</f>
        <v/>
      </c>
      <c r="G2184" s="141" t="str">
        <f>IF(ISBLANK(A2184),"",IF(ISERROR(VLOOKUP(A2184,'Cadastro-Estoque'!A:J,1,FALSE)),"Produto não cadastrado",VLOOKUP(A2184,'Cadastro-Estoque'!A:J,2,FALSE)))</f>
        <v/>
      </c>
      <c r="H2184" s="141" t="str">
        <f>IF(ISERROR(VLOOKUP(A2184,'Cadastro-Estoque'!A:J,1,FALSE)),"",VLOOKUP(A2184,'Cadastro-Estoque'!A:J,3,FALSE))</f>
        <v/>
      </c>
    </row>
    <row r="2185" spans="5:8">
      <c r="E2185" s="141" t="str">
        <f t="shared" si="34"/>
        <v/>
      </c>
      <c r="F2185" s="141" t="str">
        <f>IF(ISBLANK(A2185),"",IF(ISERROR(VLOOKUP(A2185,'Cadastro-Estoque'!A:J,1,FALSE)),"Produto não cadastrado",VLOOKUP(A2185,'Cadastro-Estoque'!A:J,4,FALSE)))</f>
        <v/>
      </c>
      <c r="G2185" s="141" t="str">
        <f>IF(ISBLANK(A2185),"",IF(ISERROR(VLOOKUP(A2185,'Cadastro-Estoque'!A:J,1,FALSE)),"Produto não cadastrado",VLOOKUP(A2185,'Cadastro-Estoque'!A:J,2,FALSE)))</f>
        <v/>
      </c>
      <c r="H2185" s="141" t="str">
        <f>IF(ISERROR(VLOOKUP(A2185,'Cadastro-Estoque'!A:J,1,FALSE)),"",VLOOKUP(A2185,'Cadastro-Estoque'!A:J,3,FALSE))</f>
        <v/>
      </c>
    </row>
    <row r="2186" spans="5:8">
      <c r="E2186" s="141" t="str">
        <f t="shared" si="34"/>
        <v/>
      </c>
      <c r="F2186" s="141" t="str">
        <f>IF(ISBLANK(A2186),"",IF(ISERROR(VLOOKUP(A2186,'Cadastro-Estoque'!A:J,1,FALSE)),"Produto não cadastrado",VLOOKUP(A2186,'Cadastro-Estoque'!A:J,4,FALSE)))</f>
        <v/>
      </c>
      <c r="G2186" s="141" t="str">
        <f>IF(ISBLANK(A2186),"",IF(ISERROR(VLOOKUP(A2186,'Cadastro-Estoque'!A:J,1,FALSE)),"Produto não cadastrado",VLOOKUP(A2186,'Cadastro-Estoque'!A:J,2,FALSE)))</f>
        <v/>
      </c>
      <c r="H2186" s="141" t="str">
        <f>IF(ISERROR(VLOOKUP(A2186,'Cadastro-Estoque'!A:J,1,FALSE)),"",VLOOKUP(A2186,'Cadastro-Estoque'!A:J,3,FALSE))</f>
        <v/>
      </c>
    </row>
    <row r="2187" spans="5:8">
      <c r="E2187" s="141" t="str">
        <f t="shared" si="34"/>
        <v/>
      </c>
      <c r="F2187" s="141" t="str">
        <f>IF(ISBLANK(A2187),"",IF(ISERROR(VLOOKUP(A2187,'Cadastro-Estoque'!A:J,1,FALSE)),"Produto não cadastrado",VLOOKUP(A2187,'Cadastro-Estoque'!A:J,4,FALSE)))</f>
        <v/>
      </c>
      <c r="G2187" s="141" t="str">
        <f>IF(ISBLANK(A2187),"",IF(ISERROR(VLOOKUP(A2187,'Cadastro-Estoque'!A:J,1,FALSE)),"Produto não cadastrado",VLOOKUP(A2187,'Cadastro-Estoque'!A:J,2,FALSE)))</f>
        <v/>
      </c>
      <c r="H2187" s="141" t="str">
        <f>IF(ISERROR(VLOOKUP(A2187,'Cadastro-Estoque'!A:J,1,FALSE)),"",VLOOKUP(A2187,'Cadastro-Estoque'!A:J,3,FALSE))</f>
        <v/>
      </c>
    </row>
    <row r="2188" spans="5:8">
      <c r="E2188" s="141" t="str">
        <f t="shared" si="34"/>
        <v/>
      </c>
      <c r="F2188" s="141" t="str">
        <f>IF(ISBLANK(A2188),"",IF(ISERROR(VLOOKUP(A2188,'Cadastro-Estoque'!A:J,1,FALSE)),"Produto não cadastrado",VLOOKUP(A2188,'Cadastro-Estoque'!A:J,4,FALSE)))</f>
        <v/>
      </c>
      <c r="G2188" s="141" t="str">
        <f>IF(ISBLANK(A2188),"",IF(ISERROR(VLOOKUP(A2188,'Cadastro-Estoque'!A:J,1,FALSE)),"Produto não cadastrado",VLOOKUP(A2188,'Cadastro-Estoque'!A:J,2,FALSE)))</f>
        <v/>
      </c>
      <c r="H2188" s="141" t="str">
        <f>IF(ISERROR(VLOOKUP(A2188,'Cadastro-Estoque'!A:J,1,FALSE)),"",VLOOKUP(A2188,'Cadastro-Estoque'!A:J,3,FALSE))</f>
        <v/>
      </c>
    </row>
    <row r="2189" spans="5:8">
      <c r="E2189" s="141" t="str">
        <f t="shared" si="34"/>
        <v/>
      </c>
      <c r="F2189" s="141" t="str">
        <f>IF(ISBLANK(A2189),"",IF(ISERROR(VLOOKUP(A2189,'Cadastro-Estoque'!A:J,1,FALSE)),"Produto não cadastrado",VLOOKUP(A2189,'Cadastro-Estoque'!A:J,4,FALSE)))</f>
        <v/>
      </c>
      <c r="G2189" s="141" t="str">
        <f>IF(ISBLANK(A2189),"",IF(ISERROR(VLOOKUP(A2189,'Cadastro-Estoque'!A:J,1,FALSE)),"Produto não cadastrado",VLOOKUP(A2189,'Cadastro-Estoque'!A:J,2,FALSE)))</f>
        <v/>
      </c>
      <c r="H2189" s="141" t="str">
        <f>IF(ISERROR(VLOOKUP(A2189,'Cadastro-Estoque'!A:J,1,FALSE)),"",VLOOKUP(A2189,'Cadastro-Estoque'!A:J,3,FALSE))</f>
        <v/>
      </c>
    </row>
    <row r="2190" spans="5:8">
      <c r="E2190" s="141" t="str">
        <f t="shared" si="34"/>
        <v/>
      </c>
      <c r="F2190" s="141" t="str">
        <f>IF(ISBLANK(A2190),"",IF(ISERROR(VLOOKUP(A2190,'Cadastro-Estoque'!A:J,1,FALSE)),"Produto não cadastrado",VLOOKUP(A2190,'Cadastro-Estoque'!A:J,4,FALSE)))</f>
        <v/>
      </c>
      <c r="G2190" s="141" t="str">
        <f>IF(ISBLANK(A2190),"",IF(ISERROR(VLOOKUP(A2190,'Cadastro-Estoque'!A:J,1,FALSE)),"Produto não cadastrado",VLOOKUP(A2190,'Cadastro-Estoque'!A:J,2,FALSE)))</f>
        <v/>
      </c>
      <c r="H2190" s="141" t="str">
        <f>IF(ISERROR(VLOOKUP(A2190,'Cadastro-Estoque'!A:J,1,FALSE)),"",VLOOKUP(A2190,'Cadastro-Estoque'!A:J,3,FALSE))</f>
        <v/>
      </c>
    </row>
    <row r="2191" spans="5:8">
      <c r="E2191" s="141" t="str">
        <f t="shared" si="34"/>
        <v/>
      </c>
      <c r="F2191" s="141" t="str">
        <f>IF(ISBLANK(A2191),"",IF(ISERROR(VLOOKUP(A2191,'Cadastro-Estoque'!A:J,1,FALSE)),"Produto não cadastrado",VLOOKUP(A2191,'Cadastro-Estoque'!A:J,4,FALSE)))</f>
        <v/>
      </c>
      <c r="G2191" s="141" t="str">
        <f>IF(ISBLANK(A2191),"",IF(ISERROR(VLOOKUP(A2191,'Cadastro-Estoque'!A:J,1,FALSE)),"Produto não cadastrado",VLOOKUP(A2191,'Cadastro-Estoque'!A:J,2,FALSE)))</f>
        <v/>
      </c>
      <c r="H2191" s="141" t="str">
        <f>IF(ISERROR(VLOOKUP(A2191,'Cadastro-Estoque'!A:J,1,FALSE)),"",VLOOKUP(A2191,'Cadastro-Estoque'!A:J,3,FALSE))</f>
        <v/>
      </c>
    </row>
    <row r="2192" spans="5:8">
      <c r="E2192" s="141" t="str">
        <f t="shared" si="34"/>
        <v/>
      </c>
      <c r="F2192" s="141" t="str">
        <f>IF(ISBLANK(A2192),"",IF(ISERROR(VLOOKUP(A2192,'Cadastro-Estoque'!A:J,1,FALSE)),"Produto não cadastrado",VLOOKUP(A2192,'Cadastro-Estoque'!A:J,4,FALSE)))</f>
        <v/>
      </c>
      <c r="G2192" s="141" t="str">
        <f>IF(ISBLANK(A2192),"",IF(ISERROR(VLOOKUP(A2192,'Cadastro-Estoque'!A:J,1,FALSE)),"Produto não cadastrado",VLOOKUP(A2192,'Cadastro-Estoque'!A:J,2,FALSE)))</f>
        <v/>
      </c>
      <c r="H2192" s="141" t="str">
        <f>IF(ISERROR(VLOOKUP(A2192,'Cadastro-Estoque'!A:J,1,FALSE)),"",VLOOKUP(A2192,'Cadastro-Estoque'!A:J,3,FALSE))</f>
        <v/>
      </c>
    </row>
    <row r="2193" spans="5:8">
      <c r="E2193" s="141" t="str">
        <f t="shared" si="34"/>
        <v/>
      </c>
      <c r="F2193" s="141" t="str">
        <f>IF(ISBLANK(A2193),"",IF(ISERROR(VLOOKUP(A2193,'Cadastro-Estoque'!A:J,1,FALSE)),"Produto não cadastrado",VLOOKUP(A2193,'Cadastro-Estoque'!A:J,4,FALSE)))</f>
        <v/>
      </c>
      <c r="G2193" s="141" t="str">
        <f>IF(ISBLANK(A2193),"",IF(ISERROR(VLOOKUP(A2193,'Cadastro-Estoque'!A:J,1,FALSE)),"Produto não cadastrado",VLOOKUP(A2193,'Cadastro-Estoque'!A:J,2,FALSE)))</f>
        <v/>
      </c>
      <c r="H2193" s="141" t="str">
        <f>IF(ISERROR(VLOOKUP(A2193,'Cadastro-Estoque'!A:J,1,FALSE)),"",VLOOKUP(A2193,'Cadastro-Estoque'!A:J,3,FALSE))</f>
        <v/>
      </c>
    </row>
    <row r="2194" spans="5:8">
      <c r="E2194" s="141" t="str">
        <f t="shared" si="34"/>
        <v/>
      </c>
      <c r="F2194" s="141" t="str">
        <f>IF(ISBLANK(A2194),"",IF(ISERROR(VLOOKUP(A2194,'Cadastro-Estoque'!A:J,1,FALSE)),"Produto não cadastrado",VLOOKUP(A2194,'Cadastro-Estoque'!A:J,4,FALSE)))</f>
        <v/>
      </c>
      <c r="G2194" s="141" t="str">
        <f>IF(ISBLANK(A2194),"",IF(ISERROR(VLOOKUP(A2194,'Cadastro-Estoque'!A:J,1,FALSE)),"Produto não cadastrado",VLOOKUP(A2194,'Cadastro-Estoque'!A:J,2,FALSE)))</f>
        <v/>
      </c>
      <c r="H2194" s="141" t="str">
        <f>IF(ISERROR(VLOOKUP(A2194,'Cadastro-Estoque'!A:J,1,FALSE)),"",VLOOKUP(A2194,'Cadastro-Estoque'!A:J,3,FALSE))</f>
        <v/>
      </c>
    </row>
    <row r="2195" spans="5:8">
      <c r="E2195" s="141" t="str">
        <f t="shared" si="34"/>
        <v/>
      </c>
      <c r="F2195" s="141" t="str">
        <f>IF(ISBLANK(A2195),"",IF(ISERROR(VLOOKUP(A2195,'Cadastro-Estoque'!A:J,1,FALSE)),"Produto não cadastrado",VLOOKUP(A2195,'Cadastro-Estoque'!A:J,4,FALSE)))</f>
        <v/>
      </c>
      <c r="G2195" s="141" t="str">
        <f>IF(ISBLANK(A2195),"",IF(ISERROR(VLOOKUP(A2195,'Cadastro-Estoque'!A:J,1,FALSE)),"Produto não cadastrado",VLOOKUP(A2195,'Cadastro-Estoque'!A:J,2,FALSE)))</f>
        <v/>
      </c>
      <c r="H2195" s="141" t="str">
        <f>IF(ISERROR(VLOOKUP(A2195,'Cadastro-Estoque'!A:J,1,FALSE)),"",VLOOKUP(A2195,'Cadastro-Estoque'!A:J,3,FALSE))</f>
        <v/>
      </c>
    </row>
    <row r="2196" spans="5:8">
      <c r="E2196" s="141" t="str">
        <f t="shared" si="34"/>
        <v/>
      </c>
      <c r="F2196" s="141" t="str">
        <f>IF(ISBLANK(A2196),"",IF(ISERROR(VLOOKUP(A2196,'Cadastro-Estoque'!A:J,1,FALSE)),"Produto não cadastrado",VLOOKUP(A2196,'Cadastro-Estoque'!A:J,4,FALSE)))</f>
        <v/>
      </c>
      <c r="G2196" s="141" t="str">
        <f>IF(ISBLANK(A2196),"",IF(ISERROR(VLOOKUP(A2196,'Cadastro-Estoque'!A:J,1,FALSE)),"Produto não cadastrado",VLOOKUP(A2196,'Cadastro-Estoque'!A:J,2,FALSE)))</f>
        <v/>
      </c>
      <c r="H2196" s="141" t="str">
        <f>IF(ISERROR(VLOOKUP(A2196,'Cadastro-Estoque'!A:J,1,FALSE)),"",VLOOKUP(A2196,'Cadastro-Estoque'!A:J,3,FALSE))</f>
        <v/>
      </c>
    </row>
    <row r="2197" spans="5:8">
      <c r="E2197" s="141" t="str">
        <f t="shared" si="34"/>
        <v/>
      </c>
      <c r="F2197" s="141" t="str">
        <f>IF(ISBLANK(A2197),"",IF(ISERROR(VLOOKUP(A2197,'Cadastro-Estoque'!A:J,1,FALSE)),"Produto não cadastrado",VLOOKUP(A2197,'Cadastro-Estoque'!A:J,4,FALSE)))</f>
        <v/>
      </c>
      <c r="G2197" s="141" t="str">
        <f>IF(ISBLANK(A2197),"",IF(ISERROR(VLOOKUP(A2197,'Cadastro-Estoque'!A:J,1,FALSE)),"Produto não cadastrado",VLOOKUP(A2197,'Cadastro-Estoque'!A:J,2,FALSE)))</f>
        <v/>
      </c>
      <c r="H2197" s="141" t="str">
        <f>IF(ISERROR(VLOOKUP(A2197,'Cadastro-Estoque'!A:J,1,FALSE)),"",VLOOKUP(A2197,'Cadastro-Estoque'!A:J,3,FALSE))</f>
        <v/>
      </c>
    </row>
    <row r="2198" spans="5:8">
      <c r="E2198" s="141" t="str">
        <f t="shared" si="34"/>
        <v/>
      </c>
      <c r="F2198" s="141" t="str">
        <f>IF(ISBLANK(A2198),"",IF(ISERROR(VLOOKUP(A2198,'Cadastro-Estoque'!A:J,1,FALSE)),"Produto não cadastrado",VLOOKUP(A2198,'Cadastro-Estoque'!A:J,4,FALSE)))</f>
        <v/>
      </c>
      <c r="G2198" s="141" t="str">
        <f>IF(ISBLANK(A2198),"",IF(ISERROR(VLOOKUP(A2198,'Cadastro-Estoque'!A:J,1,FALSE)),"Produto não cadastrado",VLOOKUP(A2198,'Cadastro-Estoque'!A:J,2,FALSE)))</f>
        <v/>
      </c>
      <c r="H2198" s="141" t="str">
        <f>IF(ISERROR(VLOOKUP(A2198,'Cadastro-Estoque'!A:J,1,FALSE)),"",VLOOKUP(A2198,'Cadastro-Estoque'!A:J,3,FALSE))</f>
        <v/>
      </c>
    </row>
    <row r="2199" spans="5:8">
      <c r="E2199" s="141" t="str">
        <f t="shared" si="34"/>
        <v/>
      </c>
      <c r="F2199" s="141" t="str">
        <f>IF(ISBLANK(A2199),"",IF(ISERROR(VLOOKUP(A2199,'Cadastro-Estoque'!A:J,1,FALSE)),"Produto não cadastrado",VLOOKUP(A2199,'Cadastro-Estoque'!A:J,4,FALSE)))</f>
        <v/>
      </c>
      <c r="G2199" s="141" t="str">
        <f>IF(ISBLANK(A2199),"",IF(ISERROR(VLOOKUP(A2199,'Cadastro-Estoque'!A:J,1,FALSE)),"Produto não cadastrado",VLOOKUP(A2199,'Cadastro-Estoque'!A:J,2,FALSE)))</f>
        <v/>
      </c>
      <c r="H2199" s="141" t="str">
        <f>IF(ISERROR(VLOOKUP(A2199,'Cadastro-Estoque'!A:J,1,FALSE)),"",VLOOKUP(A2199,'Cadastro-Estoque'!A:J,3,FALSE))</f>
        <v/>
      </c>
    </row>
    <row r="2200" spans="5:8">
      <c r="E2200" s="141" t="str">
        <f t="shared" si="34"/>
        <v/>
      </c>
      <c r="F2200" s="141" t="str">
        <f>IF(ISBLANK(A2200),"",IF(ISERROR(VLOOKUP(A2200,'Cadastro-Estoque'!A:J,1,FALSE)),"Produto não cadastrado",VLOOKUP(A2200,'Cadastro-Estoque'!A:J,4,FALSE)))</f>
        <v/>
      </c>
      <c r="G2200" s="141" t="str">
        <f>IF(ISBLANK(A2200),"",IF(ISERROR(VLOOKUP(A2200,'Cadastro-Estoque'!A:J,1,FALSE)),"Produto não cadastrado",VLOOKUP(A2200,'Cadastro-Estoque'!A:J,2,FALSE)))</f>
        <v/>
      </c>
      <c r="H2200" s="141" t="str">
        <f>IF(ISERROR(VLOOKUP(A2200,'Cadastro-Estoque'!A:J,1,FALSE)),"",VLOOKUP(A2200,'Cadastro-Estoque'!A:J,3,FALSE))</f>
        <v/>
      </c>
    </row>
    <row r="2201" spans="5:8">
      <c r="E2201" s="141" t="str">
        <f t="shared" si="34"/>
        <v/>
      </c>
      <c r="F2201" s="141" t="str">
        <f>IF(ISBLANK(A2201),"",IF(ISERROR(VLOOKUP(A2201,'Cadastro-Estoque'!A:J,1,FALSE)),"Produto não cadastrado",VLOOKUP(A2201,'Cadastro-Estoque'!A:J,4,FALSE)))</f>
        <v/>
      </c>
      <c r="G2201" s="141" t="str">
        <f>IF(ISBLANK(A2201),"",IF(ISERROR(VLOOKUP(A2201,'Cadastro-Estoque'!A:J,1,FALSE)),"Produto não cadastrado",VLOOKUP(A2201,'Cadastro-Estoque'!A:J,2,FALSE)))</f>
        <v/>
      </c>
      <c r="H2201" s="141" t="str">
        <f>IF(ISERROR(VLOOKUP(A2201,'Cadastro-Estoque'!A:J,1,FALSE)),"",VLOOKUP(A2201,'Cadastro-Estoque'!A:J,3,FALSE))</f>
        <v/>
      </c>
    </row>
    <row r="2202" spans="5:8">
      <c r="E2202" s="141" t="str">
        <f t="shared" si="34"/>
        <v/>
      </c>
      <c r="F2202" s="141" t="str">
        <f>IF(ISBLANK(A2202),"",IF(ISERROR(VLOOKUP(A2202,'Cadastro-Estoque'!A:J,1,FALSE)),"Produto não cadastrado",VLOOKUP(A2202,'Cadastro-Estoque'!A:J,4,FALSE)))</f>
        <v/>
      </c>
      <c r="G2202" s="141" t="str">
        <f>IF(ISBLANK(A2202),"",IF(ISERROR(VLOOKUP(A2202,'Cadastro-Estoque'!A:J,1,FALSE)),"Produto não cadastrado",VLOOKUP(A2202,'Cadastro-Estoque'!A:J,2,FALSE)))</f>
        <v/>
      </c>
      <c r="H2202" s="141" t="str">
        <f>IF(ISERROR(VLOOKUP(A2202,'Cadastro-Estoque'!A:J,1,FALSE)),"",VLOOKUP(A2202,'Cadastro-Estoque'!A:J,3,FALSE))</f>
        <v/>
      </c>
    </row>
    <row r="2203" spans="5:8">
      <c r="E2203" s="141" t="str">
        <f t="shared" si="34"/>
        <v/>
      </c>
      <c r="F2203" s="141" t="str">
        <f>IF(ISBLANK(A2203),"",IF(ISERROR(VLOOKUP(A2203,'Cadastro-Estoque'!A:J,1,FALSE)),"Produto não cadastrado",VLOOKUP(A2203,'Cadastro-Estoque'!A:J,4,FALSE)))</f>
        <v/>
      </c>
      <c r="G2203" s="141" t="str">
        <f>IF(ISBLANK(A2203),"",IF(ISERROR(VLOOKUP(A2203,'Cadastro-Estoque'!A:J,1,FALSE)),"Produto não cadastrado",VLOOKUP(A2203,'Cadastro-Estoque'!A:J,2,FALSE)))</f>
        <v/>
      </c>
      <c r="H2203" s="141" t="str">
        <f>IF(ISERROR(VLOOKUP(A2203,'Cadastro-Estoque'!A:J,1,FALSE)),"",VLOOKUP(A2203,'Cadastro-Estoque'!A:J,3,FALSE))</f>
        <v/>
      </c>
    </row>
    <row r="2204" spans="5:8">
      <c r="E2204" s="141" t="str">
        <f t="shared" si="34"/>
        <v/>
      </c>
      <c r="F2204" s="141" t="str">
        <f>IF(ISBLANK(A2204),"",IF(ISERROR(VLOOKUP(A2204,'Cadastro-Estoque'!A:J,1,FALSE)),"Produto não cadastrado",VLOOKUP(A2204,'Cadastro-Estoque'!A:J,4,FALSE)))</f>
        <v/>
      </c>
      <c r="G2204" s="141" t="str">
        <f>IF(ISBLANK(A2204),"",IF(ISERROR(VLOOKUP(A2204,'Cadastro-Estoque'!A:J,1,FALSE)),"Produto não cadastrado",VLOOKUP(A2204,'Cadastro-Estoque'!A:J,2,FALSE)))</f>
        <v/>
      </c>
      <c r="H2204" s="141" t="str">
        <f>IF(ISERROR(VLOOKUP(A2204,'Cadastro-Estoque'!A:J,1,FALSE)),"",VLOOKUP(A2204,'Cadastro-Estoque'!A:J,3,FALSE))</f>
        <v/>
      </c>
    </row>
    <row r="2205" spans="5:8">
      <c r="E2205" s="141" t="str">
        <f t="shared" si="34"/>
        <v/>
      </c>
      <c r="F2205" s="141" t="str">
        <f>IF(ISBLANK(A2205),"",IF(ISERROR(VLOOKUP(A2205,'Cadastro-Estoque'!A:J,1,FALSE)),"Produto não cadastrado",VLOOKUP(A2205,'Cadastro-Estoque'!A:J,4,FALSE)))</f>
        <v/>
      </c>
      <c r="G2205" s="141" t="str">
        <f>IF(ISBLANK(A2205),"",IF(ISERROR(VLOOKUP(A2205,'Cadastro-Estoque'!A:J,1,FALSE)),"Produto não cadastrado",VLOOKUP(A2205,'Cadastro-Estoque'!A:J,2,FALSE)))</f>
        <v/>
      </c>
      <c r="H2205" s="141" t="str">
        <f>IF(ISERROR(VLOOKUP(A2205,'Cadastro-Estoque'!A:J,1,FALSE)),"",VLOOKUP(A2205,'Cadastro-Estoque'!A:J,3,FALSE))</f>
        <v/>
      </c>
    </row>
    <row r="2206" spans="5:8">
      <c r="E2206" s="141" t="str">
        <f t="shared" si="34"/>
        <v/>
      </c>
      <c r="F2206" s="141" t="str">
        <f>IF(ISBLANK(A2206),"",IF(ISERROR(VLOOKUP(A2206,'Cadastro-Estoque'!A:J,1,FALSE)),"Produto não cadastrado",VLOOKUP(A2206,'Cadastro-Estoque'!A:J,4,FALSE)))</f>
        <v/>
      </c>
      <c r="G2206" s="141" t="str">
        <f>IF(ISBLANK(A2206),"",IF(ISERROR(VLOOKUP(A2206,'Cadastro-Estoque'!A:J,1,FALSE)),"Produto não cadastrado",VLOOKUP(A2206,'Cadastro-Estoque'!A:J,2,FALSE)))</f>
        <v/>
      </c>
      <c r="H2206" s="141" t="str">
        <f>IF(ISERROR(VLOOKUP(A2206,'Cadastro-Estoque'!A:J,1,FALSE)),"",VLOOKUP(A2206,'Cadastro-Estoque'!A:J,3,FALSE))</f>
        <v/>
      </c>
    </row>
    <row r="2207" spans="5:8">
      <c r="E2207" s="141" t="str">
        <f t="shared" si="34"/>
        <v/>
      </c>
      <c r="F2207" s="141" t="str">
        <f>IF(ISBLANK(A2207),"",IF(ISERROR(VLOOKUP(A2207,'Cadastro-Estoque'!A:J,1,FALSE)),"Produto não cadastrado",VLOOKUP(A2207,'Cadastro-Estoque'!A:J,4,FALSE)))</f>
        <v/>
      </c>
      <c r="G2207" s="141" t="str">
        <f>IF(ISBLANK(A2207),"",IF(ISERROR(VLOOKUP(A2207,'Cadastro-Estoque'!A:J,1,FALSE)),"Produto não cadastrado",VLOOKUP(A2207,'Cadastro-Estoque'!A:J,2,FALSE)))</f>
        <v/>
      </c>
      <c r="H2207" s="141" t="str">
        <f>IF(ISERROR(VLOOKUP(A2207,'Cadastro-Estoque'!A:J,1,FALSE)),"",VLOOKUP(A2207,'Cadastro-Estoque'!A:J,3,FALSE))</f>
        <v/>
      </c>
    </row>
    <row r="2208" spans="5:8">
      <c r="E2208" s="141" t="str">
        <f t="shared" si="34"/>
        <v/>
      </c>
      <c r="F2208" s="141" t="str">
        <f>IF(ISBLANK(A2208),"",IF(ISERROR(VLOOKUP(A2208,'Cadastro-Estoque'!A:J,1,FALSE)),"Produto não cadastrado",VLOOKUP(A2208,'Cadastro-Estoque'!A:J,4,FALSE)))</f>
        <v/>
      </c>
      <c r="G2208" s="141" t="str">
        <f>IF(ISBLANK(A2208),"",IF(ISERROR(VLOOKUP(A2208,'Cadastro-Estoque'!A:J,1,FALSE)),"Produto não cadastrado",VLOOKUP(A2208,'Cadastro-Estoque'!A:J,2,FALSE)))</f>
        <v/>
      </c>
      <c r="H2208" s="141" t="str">
        <f>IF(ISERROR(VLOOKUP(A2208,'Cadastro-Estoque'!A:J,1,FALSE)),"",VLOOKUP(A2208,'Cadastro-Estoque'!A:J,3,FALSE))</f>
        <v/>
      </c>
    </row>
    <row r="2209" spans="5:8">
      <c r="E2209" s="141" t="str">
        <f t="shared" si="34"/>
        <v/>
      </c>
      <c r="F2209" s="141" t="str">
        <f>IF(ISBLANK(A2209),"",IF(ISERROR(VLOOKUP(A2209,'Cadastro-Estoque'!A:J,1,FALSE)),"Produto não cadastrado",VLOOKUP(A2209,'Cadastro-Estoque'!A:J,4,FALSE)))</f>
        <v/>
      </c>
      <c r="G2209" s="141" t="str">
        <f>IF(ISBLANK(A2209),"",IF(ISERROR(VLOOKUP(A2209,'Cadastro-Estoque'!A:J,1,FALSE)),"Produto não cadastrado",VLOOKUP(A2209,'Cadastro-Estoque'!A:J,2,FALSE)))</f>
        <v/>
      </c>
      <c r="H2209" s="141" t="str">
        <f>IF(ISERROR(VLOOKUP(A2209,'Cadastro-Estoque'!A:J,1,FALSE)),"",VLOOKUP(A2209,'Cadastro-Estoque'!A:J,3,FALSE))</f>
        <v/>
      </c>
    </row>
    <row r="2210" spans="5:8">
      <c r="E2210" s="141" t="str">
        <f t="shared" si="34"/>
        <v/>
      </c>
      <c r="F2210" s="141" t="str">
        <f>IF(ISBLANK(A2210),"",IF(ISERROR(VLOOKUP(A2210,'Cadastro-Estoque'!A:J,1,FALSE)),"Produto não cadastrado",VLOOKUP(A2210,'Cadastro-Estoque'!A:J,4,FALSE)))</f>
        <v/>
      </c>
      <c r="G2210" s="141" t="str">
        <f>IF(ISBLANK(A2210),"",IF(ISERROR(VLOOKUP(A2210,'Cadastro-Estoque'!A:J,1,FALSE)),"Produto não cadastrado",VLOOKUP(A2210,'Cadastro-Estoque'!A:J,2,FALSE)))</f>
        <v/>
      </c>
      <c r="H2210" s="141" t="str">
        <f>IF(ISERROR(VLOOKUP(A2210,'Cadastro-Estoque'!A:J,1,FALSE)),"",VLOOKUP(A2210,'Cadastro-Estoque'!A:J,3,FALSE))</f>
        <v/>
      </c>
    </row>
    <row r="2211" spans="5:8">
      <c r="E2211" s="141" t="str">
        <f t="shared" si="34"/>
        <v/>
      </c>
      <c r="F2211" s="141" t="str">
        <f>IF(ISBLANK(A2211),"",IF(ISERROR(VLOOKUP(A2211,'Cadastro-Estoque'!A:J,1,FALSE)),"Produto não cadastrado",VLOOKUP(A2211,'Cadastro-Estoque'!A:J,4,FALSE)))</f>
        <v/>
      </c>
      <c r="G2211" s="141" t="str">
        <f>IF(ISBLANK(A2211),"",IF(ISERROR(VLOOKUP(A2211,'Cadastro-Estoque'!A:J,1,FALSE)),"Produto não cadastrado",VLOOKUP(A2211,'Cadastro-Estoque'!A:J,2,FALSE)))</f>
        <v/>
      </c>
      <c r="H2211" s="141" t="str">
        <f>IF(ISERROR(VLOOKUP(A2211,'Cadastro-Estoque'!A:J,1,FALSE)),"",VLOOKUP(A2211,'Cadastro-Estoque'!A:J,3,FALSE))</f>
        <v/>
      </c>
    </row>
    <row r="2212" spans="5:8">
      <c r="E2212" s="141" t="str">
        <f t="shared" si="34"/>
        <v/>
      </c>
      <c r="F2212" s="141" t="str">
        <f>IF(ISBLANK(A2212),"",IF(ISERROR(VLOOKUP(A2212,'Cadastro-Estoque'!A:J,1,FALSE)),"Produto não cadastrado",VLOOKUP(A2212,'Cadastro-Estoque'!A:J,4,FALSE)))</f>
        <v/>
      </c>
      <c r="G2212" s="141" t="str">
        <f>IF(ISBLANK(A2212),"",IF(ISERROR(VLOOKUP(A2212,'Cadastro-Estoque'!A:J,1,FALSE)),"Produto não cadastrado",VLOOKUP(A2212,'Cadastro-Estoque'!A:J,2,FALSE)))</f>
        <v/>
      </c>
      <c r="H2212" s="141" t="str">
        <f>IF(ISERROR(VLOOKUP(A2212,'Cadastro-Estoque'!A:J,1,FALSE)),"",VLOOKUP(A2212,'Cadastro-Estoque'!A:J,3,FALSE))</f>
        <v/>
      </c>
    </row>
    <row r="2213" spans="5:8">
      <c r="E2213" s="141" t="str">
        <f t="shared" si="34"/>
        <v/>
      </c>
      <c r="F2213" s="141" t="str">
        <f>IF(ISBLANK(A2213),"",IF(ISERROR(VLOOKUP(A2213,'Cadastro-Estoque'!A:J,1,FALSE)),"Produto não cadastrado",VLOOKUP(A2213,'Cadastro-Estoque'!A:J,4,FALSE)))</f>
        <v/>
      </c>
      <c r="G2213" s="141" t="str">
        <f>IF(ISBLANK(A2213),"",IF(ISERROR(VLOOKUP(A2213,'Cadastro-Estoque'!A:J,1,FALSE)),"Produto não cadastrado",VLOOKUP(A2213,'Cadastro-Estoque'!A:J,2,FALSE)))</f>
        <v/>
      </c>
      <c r="H2213" s="141" t="str">
        <f>IF(ISERROR(VLOOKUP(A2213,'Cadastro-Estoque'!A:J,1,FALSE)),"",VLOOKUP(A2213,'Cadastro-Estoque'!A:J,3,FALSE))</f>
        <v/>
      </c>
    </row>
    <row r="2214" spans="5:8">
      <c r="E2214" s="141" t="str">
        <f t="shared" si="34"/>
        <v/>
      </c>
      <c r="F2214" s="141" t="str">
        <f>IF(ISBLANK(A2214),"",IF(ISERROR(VLOOKUP(A2214,'Cadastro-Estoque'!A:J,1,FALSE)),"Produto não cadastrado",VLOOKUP(A2214,'Cadastro-Estoque'!A:J,4,FALSE)))</f>
        <v/>
      </c>
      <c r="G2214" s="141" t="str">
        <f>IF(ISBLANK(A2214),"",IF(ISERROR(VLOOKUP(A2214,'Cadastro-Estoque'!A:J,1,FALSE)),"Produto não cadastrado",VLOOKUP(A2214,'Cadastro-Estoque'!A:J,2,FALSE)))</f>
        <v/>
      </c>
      <c r="H2214" s="141" t="str">
        <f>IF(ISERROR(VLOOKUP(A2214,'Cadastro-Estoque'!A:J,1,FALSE)),"",VLOOKUP(A2214,'Cadastro-Estoque'!A:J,3,FALSE))</f>
        <v/>
      </c>
    </row>
    <row r="2215" spans="5:8">
      <c r="E2215" s="141" t="str">
        <f t="shared" si="34"/>
        <v/>
      </c>
      <c r="F2215" s="141" t="str">
        <f>IF(ISBLANK(A2215),"",IF(ISERROR(VLOOKUP(A2215,'Cadastro-Estoque'!A:J,1,FALSE)),"Produto não cadastrado",VLOOKUP(A2215,'Cadastro-Estoque'!A:J,4,FALSE)))</f>
        <v/>
      </c>
      <c r="G2215" s="141" t="str">
        <f>IF(ISBLANK(A2215),"",IF(ISERROR(VLOOKUP(A2215,'Cadastro-Estoque'!A:J,1,FALSE)),"Produto não cadastrado",VLOOKUP(A2215,'Cadastro-Estoque'!A:J,2,FALSE)))</f>
        <v/>
      </c>
      <c r="H2215" s="141" t="str">
        <f>IF(ISERROR(VLOOKUP(A2215,'Cadastro-Estoque'!A:J,1,FALSE)),"",VLOOKUP(A2215,'Cadastro-Estoque'!A:J,3,FALSE))</f>
        <v/>
      </c>
    </row>
    <row r="2216" spans="5:8">
      <c r="E2216" s="141" t="str">
        <f t="shared" si="34"/>
        <v/>
      </c>
      <c r="F2216" s="141" t="str">
        <f>IF(ISBLANK(A2216),"",IF(ISERROR(VLOOKUP(A2216,'Cadastro-Estoque'!A:J,1,FALSE)),"Produto não cadastrado",VLOOKUP(A2216,'Cadastro-Estoque'!A:J,4,FALSE)))</f>
        <v/>
      </c>
      <c r="G2216" s="141" t="str">
        <f>IF(ISBLANK(A2216),"",IF(ISERROR(VLOOKUP(A2216,'Cadastro-Estoque'!A:J,1,FALSE)),"Produto não cadastrado",VLOOKUP(A2216,'Cadastro-Estoque'!A:J,2,FALSE)))</f>
        <v/>
      </c>
      <c r="H2216" s="141" t="str">
        <f>IF(ISERROR(VLOOKUP(A2216,'Cadastro-Estoque'!A:J,1,FALSE)),"",VLOOKUP(A2216,'Cadastro-Estoque'!A:J,3,FALSE))</f>
        <v/>
      </c>
    </row>
    <row r="2217" spans="5:8">
      <c r="E2217" s="141" t="str">
        <f t="shared" si="34"/>
        <v/>
      </c>
      <c r="F2217" s="141" t="str">
        <f>IF(ISBLANK(A2217),"",IF(ISERROR(VLOOKUP(A2217,'Cadastro-Estoque'!A:J,1,FALSE)),"Produto não cadastrado",VLOOKUP(A2217,'Cadastro-Estoque'!A:J,4,FALSE)))</f>
        <v/>
      </c>
      <c r="G2217" s="141" t="str">
        <f>IF(ISBLANK(A2217),"",IF(ISERROR(VLOOKUP(A2217,'Cadastro-Estoque'!A:J,1,FALSE)),"Produto não cadastrado",VLOOKUP(A2217,'Cadastro-Estoque'!A:J,2,FALSE)))</f>
        <v/>
      </c>
      <c r="H2217" s="141" t="str">
        <f>IF(ISERROR(VLOOKUP(A2217,'Cadastro-Estoque'!A:J,1,FALSE)),"",VLOOKUP(A2217,'Cadastro-Estoque'!A:J,3,FALSE))</f>
        <v/>
      </c>
    </row>
    <row r="2218" spans="5:8">
      <c r="E2218" s="141" t="str">
        <f t="shared" si="34"/>
        <v/>
      </c>
      <c r="F2218" s="141" t="str">
        <f>IF(ISBLANK(A2218),"",IF(ISERROR(VLOOKUP(A2218,'Cadastro-Estoque'!A:J,1,FALSE)),"Produto não cadastrado",VLOOKUP(A2218,'Cadastro-Estoque'!A:J,4,FALSE)))</f>
        <v/>
      </c>
      <c r="G2218" s="141" t="str">
        <f>IF(ISBLANK(A2218),"",IF(ISERROR(VLOOKUP(A2218,'Cadastro-Estoque'!A:J,1,FALSE)),"Produto não cadastrado",VLOOKUP(A2218,'Cadastro-Estoque'!A:J,2,FALSE)))</f>
        <v/>
      </c>
      <c r="H2218" s="141" t="str">
        <f>IF(ISERROR(VLOOKUP(A2218,'Cadastro-Estoque'!A:J,1,FALSE)),"",VLOOKUP(A2218,'Cadastro-Estoque'!A:J,3,FALSE))</f>
        <v/>
      </c>
    </row>
    <row r="2219" spans="5:8">
      <c r="E2219" s="141" t="str">
        <f t="shared" si="34"/>
        <v/>
      </c>
      <c r="F2219" s="141" t="str">
        <f>IF(ISBLANK(A2219),"",IF(ISERROR(VLOOKUP(A2219,'Cadastro-Estoque'!A:J,1,FALSE)),"Produto não cadastrado",VLOOKUP(A2219,'Cadastro-Estoque'!A:J,4,FALSE)))</f>
        <v/>
      </c>
      <c r="G2219" s="141" t="str">
        <f>IF(ISBLANK(A2219),"",IF(ISERROR(VLOOKUP(A2219,'Cadastro-Estoque'!A:J,1,FALSE)),"Produto não cadastrado",VLOOKUP(A2219,'Cadastro-Estoque'!A:J,2,FALSE)))</f>
        <v/>
      </c>
      <c r="H2219" s="141" t="str">
        <f>IF(ISERROR(VLOOKUP(A2219,'Cadastro-Estoque'!A:J,1,FALSE)),"",VLOOKUP(A2219,'Cadastro-Estoque'!A:J,3,FALSE))</f>
        <v/>
      </c>
    </row>
    <row r="2220" spans="5:8">
      <c r="E2220" s="141" t="str">
        <f t="shared" si="34"/>
        <v/>
      </c>
      <c r="F2220" s="141" t="str">
        <f>IF(ISBLANK(A2220),"",IF(ISERROR(VLOOKUP(A2220,'Cadastro-Estoque'!A:J,1,FALSE)),"Produto não cadastrado",VLOOKUP(A2220,'Cadastro-Estoque'!A:J,4,FALSE)))</f>
        <v/>
      </c>
      <c r="G2220" s="141" t="str">
        <f>IF(ISBLANK(A2220),"",IF(ISERROR(VLOOKUP(A2220,'Cadastro-Estoque'!A:J,1,FALSE)),"Produto não cadastrado",VLOOKUP(A2220,'Cadastro-Estoque'!A:J,2,FALSE)))</f>
        <v/>
      </c>
      <c r="H2220" s="141" t="str">
        <f>IF(ISERROR(VLOOKUP(A2220,'Cadastro-Estoque'!A:J,1,FALSE)),"",VLOOKUP(A2220,'Cadastro-Estoque'!A:J,3,FALSE))</f>
        <v/>
      </c>
    </row>
    <row r="2221" spans="5:8">
      <c r="E2221" s="141" t="str">
        <f t="shared" si="34"/>
        <v/>
      </c>
      <c r="F2221" s="141" t="str">
        <f>IF(ISBLANK(A2221),"",IF(ISERROR(VLOOKUP(A2221,'Cadastro-Estoque'!A:J,1,FALSE)),"Produto não cadastrado",VLOOKUP(A2221,'Cadastro-Estoque'!A:J,4,FALSE)))</f>
        <v/>
      </c>
      <c r="G2221" s="141" t="str">
        <f>IF(ISBLANK(A2221),"",IF(ISERROR(VLOOKUP(A2221,'Cadastro-Estoque'!A:J,1,FALSE)),"Produto não cadastrado",VLOOKUP(A2221,'Cadastro-Estoque'!A:J,2,FALSE)))</f>
        <v/>
      </c>
      <c r="H2221" s="141" t="str">
        <f>IF(ISERROR(VLOOKUP(A2221,'Cadastro-Estoque'!A:J,1,FALSE)),"",VLOOKUP(A2221,'Cadastro-Estoque'!A:J,3,FALSE))</f>
        <v/>
      </c>
    </row>
    <row r="2222" spans="5:8">
      <c r="E2222" s="141" t="str">
        <f t="shared" si="34"/>
        <v/>
      </c>
      <c r="F2222" s="141" t="str">
        <f>IF(ISBLANK(A2222),"",IF(ISERROR(VLOOKUP(A2222,'Cadastro-Estoque'!A:J,1,FALSE)),"Produto não cadastrado",VLOOKUP(A2222,'Cadastro-Estoque'!A:J,4,FALSE)))</f>
        <v/>
      </c>
      <c r="G2222" s="141" t="str">
        <f>IF(ISBLANK(A2222),"",IF(ISERROR(VLOOKUP(A2222,'Cadastro-Estoque'!A:J,1,FALSE)),"Produto não cadastrado",VLOOKUP(A2222,'Cadastro-Estoque'!A:J,2,FALSE)))</f>
        <v/>
      </c>
      <c r="H2222" s="141" t="str">
        <f>IF(ISERROR(VLOOKUP(A2222,'Cadastro-Estoque'!A:J,1,FALSE)),"",VLOOKUP(A2222,'Cadastro-Estoque'!A:J,3,FALSE))</f>
        <v/>
      </c>
    </row>
    <row r="2223" spans="5:8">
      <c r="E2223" s="141" t="str">
        <f t="shared" si="34"/>
        <v/>
      </c>
      <c r="F2223" s="141" t="str">
        <f>IF(ISBLANK(A2223),"",IF(ISERROR(VLOOKUP(A2223,'Cadastro-Estoque'!A:J,1,FALSE)),"Produto não cadastrado",VLOOKUP(A2223,'Cadastro-Estoque'!A:J,4,FALSE)))</f>
        <v/>
      </c>
      <c r="G2223" s="141" t="str">
        <f>IF(ISBLANK(A2223),"",IF(ISERROR(VLOOKUP(A2223,'Cadastro-Estoque'!A:J,1,FALSE)),"Produto não cadastrado",VLOOKUP(A2223,'Cadastro-Estoque'!A:J,2,FALSE)))</f>
        <v/>
      </c>
      <c r="H2223" s="141" t="str">
        <f>IF(ISERROR(VLOOKUP(A2223,'Cadastro-Estoque'!A:J,1,FALSE)),"",VLOOKUP(A2223,'Cadastro-Estoque'!A:J,3,FALSE))</f>
        <v/>
      </c>
    </row>
    <row r="2224" spans="5:8">
      <c r="E2224" s="141" t="str">
        <f t="shared" si="34"/>
        <v/>
      </c>
      <c r="F2224" s="141" t="str">
        <f>IF(ISBLANK(A2224),"",IF(ISERROR(VLOOKUP(A2224,'Cadastro-Estoque'!A:J,1,FALSE)),"Produto não cadastrado",VLOOKUP(A2224,'Cadastro-Estoque'!A:J,4,FALSE)))</f>
        <v/>
      </c>
      <c r="G2224" s="141" t="str">
        <f>IF(ISBLANK(A2224),"",IF(ISERROR(VLOOKUP(A2224,'Cadastro-Estoque'!A:J,1,FALSE)),"Produto não cadastrado",VLOOKUP(A2224,'Cadastro-Estoque'!A:J,2,FALSE)))</f>
        <v/>
      </c>
      <c r="H2224" s="141" t="str">
        <f>IF(ISERROR(VLOOKUP(A2224,'Cadastro-Estoque'!A:J,1,FALSE)),"",VLOOKUP(A2224,'Cadastro-Estoque'!A:J,3,FALSE))</f>
        <v/>
      </c>
    </row>
    <row r="2225" spans="5:8">
      <c r="E2225" s="141" t="str">
        <f t="shared" si="34"/>
        <v/>
      </c>
      <c r="F2225" s="141" t="str">
        <f>IF(ISBLANK(A2225),"",IF(ISERROR(VLOOKUP(A2225,'Cadastro-Estoque'!A:J,1,FALSE)),"Produto não cadastrado",VLOOKUP(A2225,'Cadastro-Estoque'!A:J,4,FALSE)))</f>
        <v/>
      </c>
      <c r="G2225" s="141" t="str">
        <f>IF(ISBLANK(A2225),"",IF(ISERROR(VLOOKUP(A2225,'Cadastro-Estoque'!A:J,1,FALSE)),"Produto não cadastrado",VLOOKUP(A2225,'Cadastro-Estoque'!A:J,2,FALSE)))</f>
        <v/>
      </c>
      <c r="H2225" s="141" t="str">
        <f>IF(ISERROR(VLOOKUP(A2225,'Cadastro-Estoque'!A:J,1,FALSE)),"",VLOOKUP(A2225,'Cadastro-Estoque'!A:J,3,FALSE))</f>
        <v/>
      </c>
    </row>
    <row r="2226" spans="5:8">
      <c r="E2226" s="141" t="str">
        <f t="shared" si="34"/>
        <v/>
      </c>
      <c r="F2226" s="141" t="str">
        <f>IF(ISBLANK(A2226),"",IF(ISERROR(VLOOKUP(A2226,'Cadastro-Estoque'!A:J,1,FALSE)),"Produto não cadastrado",VLOOKUP(A2226,'Cadastro-Estoque'!A:J,4,FALSE)))</f>
        <v/>
      </c>
      <c r="G2226" s="141" t="str">
        <f>IF(ISBLANK(A2226),"",IF(ISERROR(VLOOKUP(A2226,'Cadastro-Estoque'!A:J,1,FALSE)),"Produto não cadastrado",VLOOKUP(A2226,'Cadastro-Estoque'!A:J,2,FALSE)))</f>
        <v/>
      </c>
      <c r="H2226" s="141" t="str">
        <f>IF(ISERROR(VLOOKUP(A2226,'Cadastro-Estoque'!A:J,1,FALSE)),"",VLOOKUP(A2226,'Cadastro-Estoque'!A:J,3,FALSE))</f>
        <v/>
      </c>
    </row>
    <row r="2227" spans="5:8">
      <c r="E2227" s="141" t="str">
        <f t="shared" si="34"/>
        <v/>
      </c>
      <c r="F2227" s="141" t="str">
        <f>IF(ISBLANK(A2227),"",IF(ISERROR(VLOOKUP(A2227,'Cadastro-Estoque'!A:J,1,FALSE)),"Produto não cadastrado",VLOOKUP(A2227,'Cadastro-Estoque'!A:J,4,FALSE)))</f>
        <v/>
      </c>
      <c r="G2227" s="141" t="str">
        <f>IF(ISBLANK(A2227),"",IF(ISERROR(VLOOKUP(A2227,'Cadastro-Estoque'!A:J,1,FALSE)),"Produto não cadastrado",VLOOKUP(A2227,'Cadastro-Estoque'!A:J,2,FALSE)))</f>
        <v/>
      </c>
      <c r="H2227" s="141" t="str">
        <f>IF(ISERROR(VLOOKUP(A2227,'Cadastro-Estoque'!A:J,1,FALSE)),"",VLOOKUP(A2227,'Cadastro-Estoque'!A:J,3,FALSE))</f>
        <v/>
      </c>
    </row>
    <row r="2228" spans="5:8">
      <c r="E2228" s="141" t="str">
        <f t="shared" si="34"/>
        <v/>
      </c>
      <c r="F2228" s="141" t="str">
        <f>IF(ISBLANK(A2228),"",IF(ISERROR(VLOOKUP(A2228,'Cadastro-Estoque'!A:J,1,FALSE)),"Produto não cadastrado",VLOOKUP(A2228,'Cadastro-Estoque'!A:J,4,FALSE)))</f>
        <v/>
      </c>
      <c r="G2228" s="141" t="str">
        <f>IF(ISBLANK(A2228),"",IF(ISERROR(VLOOKUP(A2228,'Cadastro-Estoque'!A:J,1,FALSE)),"Produto não cadastrado",VLOOKUP(A2228,'Cadastro-Estoque'!A:J,2,FALSE)))</f>
        <v/>
      </c>
      <c r="H2228" s="141" t="str">
        <f>IF(ISERROR(VLOOKUP(A2228,'Cadastro-Estoque'!A:J,1,FALSE)),"",VLOOKUP(A2228,'Cadastro-Estoque'!A:J,3,FALSE))</f>
        <v/>
      </c>
    </row>
    <row r="2229" spans="5:8">
      <c r="E2229" s="141" t="str">
        <f t="shared" si="34"/>
        <v/>
      </c>
      <c r="F2229" s="141" t="str">
        <f>IF(ISBLANK(A2229),"",IF(ISERROR(VLOOKUP(A2229,'Cadastro-Estoque'!A:J,1,FALSE)),"Produto não cadastrado",VLOOKUP(A2229,'Cadastro-Estoque'!A:J,4,FALSE)))</f>
        <v/>
      </c>
      <c r="G2229" s="141" t="str">
        <f>IF(ISBLANK(A2229),"",IF(ISERROR(VLOOKUP(A2229,'Cadastro-Estoque'!A:J,1,FALSE)),"Produto não cadastrado",VLOOKUP(A2229,'Cadastro-Estoque'!A:J,2,FALSE)))</f>
        <v/>
      </c>
      <c r="H2229" s="141" t="str">
        <f>IF(ISERROR(VLOOKUP(A2229,'Cadastro-Estoque'!A:J,1,FALSE)),"",VLOOKUP(A2229,'Cadastro-Estoque'!A:J,3,FALSE))</f>
        <v/>
      </c>
    </row>
    <row r="2230" spans="5:8">
      <c r="E2230" s="141" t="str">
        <f t="shared" si="34"/>
        <v/>
      </c>
      <c r="F2230" s="141" t="str">
        <f>IF(ISBLANK(A2230),"",IF(ISERROR(VLOOKUP(A2230,'Cadastro-Estoque'!A:J,1,FALSE)),"Produto não cadastrado",VLOOKUP(A2230,'Cadastro-Estoque'!A:J,4,FALSE)))</f>
        <v/>
      </c>
      <c r="G2230" s="141" t="str">
        <f>IF(ISBLANK(A2230),"",IF(ISERROR(VLOOKUP(A2230,'Cadastro-Estoque'!A:J,1,FALSE)),"Produto não cadastrado",VLOOKUP(A2230,'Cadastro-Estoque'!A:J,2,FALSE)))</f>
        <v/>
      </c>
      <c r="H2230" s="141" t="str">
        <f>IF(ISERROR(VLOOKUP(A2230,'Cadastro-Estoque'!A:J,1,FALSE)),"",VLOOKUP(A2230,'Cadastro-Estoque'!A:J,3,FALSE))</f>
        <v/>
      </c>
    </row>
    <row r="2231" spans="5:8">
      <c r="E2231" s="141" t="str">
        <f t="shared" si="34"/>
        <v/>
      </c>
      <c r="F2231" s="141" t="str">
        <f>IF(ISBLANK(A2231),"",IF(ISERROR(VLOOKUP(A2231,'Cadastro-Estoque'!A:J,1,FALSE)),"Produto não cadastrado",VLOOKUP(A2231,'Cadastro-Estoque'!A:J,4,FALSE)))</f>
        <v/>
      </c>
      <c r="G2231" s="141" t="str">
        <f>IF(ISBLANK(A2231),"",IF(ISERROR(VLOOKUP(A2231,'Cadastro-Estoque'!A:J,1,FALSE)),"Produto não cadastrado",VLOOKUP(A2231,'Cadastro-Estoque'!A:J,2,FALSE)))</f>
        <v/>
      </c>
      <c r="H2231" s="141" t="str">
        <f>IF(ISERROR(VLOOKUP(A2231,'Cadastro-Estoque'!A:J,1,FALSE)),"",VLOOKUP(A2231,'Cadastro-Estoque'!A:J,3,FALSE))</f>
        <v/>
      </c>
    </row>
    <row r="2232" spans="5:8">
      <c r="E2232" s="141" t="str">
        <f t="shared" si="34"/>
        <v/>
      </c>
      <c r="F2232" s="141" t="str">
        <f>IF(ISBLANK(A2232),"",IF(ISERROR(VLOOKUP(A2232,'Cadastro-Estoque'!A:J,1,FALSE)),"Produto não cadastrado",VLOOKUP(A2232,'Cadastro-Estoque'!A:J,4,FALSE)))</f>
        <v/>
      </c>
      <c r="G2232" s="141" t="str">
        <f>IF(ISBLANK(A2232),"",IF(ISERROR(VLOOKUP(A2232,'Cadastro-Estoque'!A:J,1,FALSE)),"Produto não cadastrado",VLOOKUP(A2232,'Cadastro-Estoque'!A:J,2,FALSE)))</f>
        <v/>
      </c>
      <c r="H2232" s="141" t="str">
        <f>IF(ISERROR(VLOOKUP(A2232,'Cadastro-Estoque'!A:J,1,FALSE)),"",VLOOKUP(A2232,'Cadastro-Estoque'!A:J,3,FALSE))</f>
        <v/>
      </c>
    </row>
    <row r="2233" spans="5:8">
      <c r="E2233" s="141" t="str">
        <f t="shared" si="34"/>
        <v/>
      </c>
      <c r="F2233" s="141" t="str">
        <f>IF(ISBLANK(A2233),"",IF(ISERROR(VLOOKUP(A2233,'Cadastro-Estoque'!A:J,1,FALSE)),"Produto não cadastrado",VLOOKUP(A2233,'Cadastro-Estoque'!A:J,4,FALSE)))</f>
        <v/>
      </c>
      <c r="G2233" s="141" t="str">
        <f>IF(ISBLANK(A2233),"",IF(ISERROR(VLOOKUP(A2233,'Cadastro-Estoque'!A:J,1,FALSE)),"Produto não cadastrado",VLOOKUP(A2233,'Cadastro-Estoque'!A:J,2,FALSE)))</f>
        <v/>
      </c>
      <c r="H2233" s="141" t="str">
        <f>IF(ISERROR(VLOOKUP(A2233,'Cadastro-Estoque'!A:J,1,FALSE)),"",VLOOKUP(A2233,'Cadastro-Estoque'!A:J,3,FALSE))</f>
        <v/>
      </c>
    </row>
    <row r="2234" spans="5:8">
      <c r="E2234" s="141" t="str">
        <f t="shared" si="34"/>
        <v/>
      </c>
      <c r="F2234" s="141" t="str">
        <f>IF(ISBLANK(A2234),"",IF(ISERROR(VLOOKUP(A2234,'Cadastro-Estoque'!A:J,1,FALSE)),"Produto não cadastrado",VLOOKUP(A2234,'Cadastro-Estoque'!A:J,4,FALSE)))</f>
        <v/>
      </c>
      <c r="G2234" s="141" t="str">
        <f>IF(ISBLANK(A2234),"",IF(ISERROR(VLOOKUP(A2234,'Cadastro-Estoque'!A:J,1,FALSE)),"Produto não cadastrado",VLOOKUP(A2234,'Cadastro-Estoque'!A:J,2,FALSE)))</f>
        <v/>
      </c>
      <c r="H2234" s="141" t="str">
        <f>IF(ISERROR(VLOOKUP(A2234,'Cadastro-Estoque'!A:J,1,FALSE)),"",VLOOKUP(A2234,'Cadastro-Estoque'!A:J,3,FALSE))</f>
        <v/>
      </c>
    </row>
    <row r="2235" spans="5:8">
      <c r="E2235" s="141" t="str">
        <f t="shared" si="34"/>
        <v/>
      </c>
      <c r="F2235" s="141" t="str">
        <f>IF(ISBLANK(A2235),"",IF(ISERROR(VLOOKUP(A2235,'Cadastro-Estoque'!A:J,1,FALSE)),"Produto não cadastrado",VLOOKUP(A2235,'Cadastro-Estoque'!A:J,4,FALSE)))</f>
        <v/>
      </c>
      <c r="G2235" s="141" t="str">
        <f>IF(ISBLANK(A2235),"",IF(ISERROR(VLOOKUP(A2235,'Cadastro-Estoque'!A:J,1,FALSE)),"Produto não cadastrado",VLOOKUP(A2235,'Cadastro-Estoque'!A:J,2,FALSE)))</f>
        <v/>
      </c>
      <c r="H2235" s="141" t="str">
        <f>IF(ISERROR(VLOOKUP(A2235,'Cadastro-Estoque'!A:J,1,FALSE)),"",VLOOKUP(A2235,'Cadastro-Estoque'!A:J,3,FALSE))</f>
        <v/>
      </c>
    </row>
    <row r="2236" spans="5:8">
      <c r="E2236" s="141" t="str">
        <f t="shared" si="34"/>
        <v/>
      </c>
      <c r="F2236" s="141" t="str">
        <f>IF(ISBLANK(A2236),"",IF(ISERROR(VLOOKUP(A2236,'Cadastro-Estoque'!A:J,1,FALSE)),"Produto não cadastrado",VLOOKUP(A2236,'Cadastro-Estoque'!A:J,4,FALSE)))</f>
        <v/>
      </c>
      <c r="G2236" s="141" t="str">
        <f>IF(ISBLANK(A2236),"",IF(ISERROR(VLOOKUP(A2236,'Cadastro-Estoque'!A:J,1,FALSE)),"Produto não cadastrado",VLOOKUP(A2236,'Cadastro-Estoque'!A:J,2,FALSE)))</f>
        <v/>
      </c>
      <c r="H2236" s="141" t="str">
        <f>IF(ISERROR(VLOOKUP(A2236,'Cadastro-Estoque'!A:J,1,FALSE)),"",VLOOKUP(A2236,'Cadastro-Estoque'!A:J,3,FALSE))</f>
        <v/>
      </c>
    </row>
    <row r="2237" spans="5:8">
      <c r="E2237" s="141" t="str">
        <f t="shared" si="34"/>
        <v/>
      </c>
      <c r="F2237" s="141" t="str">
        <f>IF(ISBLANK(A2237),"",IF(ISERROR(VLOOKUP(A2237,'Cadastro-Estoque'!A:J,1,FALSE)),"Produto não cadastrado",VLOOKUP(A2237,'Cadastro-Estoque'!A:J,4,FALSE)))</f>
        <v/>
      </c>
      <c r="G2237" s="141" t="str">
        <f>IF(ISBLANK(A2237),"",IF(ISERROR(VLOOKUP(A2237,'Cadastro-Estoque'!A:J,1,FALSE)),"Produto não cadastrado",VLOOKUP(A2237,'Cadastro-Estoque'!A:J,2,FALSE)))</f>
        <v/>
      </c>
      <c r="H2237" s="141" t="str">
        <f>IF(ISERROR(VLOOKUP(A2237,'Cadastro-Estoque'!A:J,1,FALSE)),"",VLOOKUP(A2237,'Cadastro-Estoque'!A:J,3,FALSE))</f>
        <v/>
      </c>
    </row>
    <row r="2238" spans="5:8">
      <c r="E2238" s="141" t="str">
        <f t="shared" si="34"/>
        <v/>
      </c>
      <c r="F2238" s="141" t="str">
        <f>IF(ISBLANK(A2238),"",IF(ISERROR(VLOOKUP(A2238,'Cadastro-Estoque'!A:J,1,FALSE)),"Produto não cadastrado",VLOOKUP(A2238,'Cadastro-Estoque'!A:J,4,FALSE)))</f>
        <v/>
      </c>
      <c r="G2238" s="141" t="str">
        <f>IF(ISBLANK(A2238),"",IF(ISERROR(VLOOKUP(A2238,'Cadastro-Estoque'!A:J,1,FALSE)),"Produto não cadastrado",VLOOKUP(A2238,'Cadastro-Estoque'!A:J,2,FALSE)))</f>
        <v/>
      </c>
      <c r="H2238" s="141" t="str">
        <f>IF(ISERROR(VLOOKUP(A2238,'Cadastro-Estoque'!A:J,1,FALSE)),"",VLOOKUP(A2238,'Cadastro-Estoque'!A:J,3,FALSE))</f>
        <v/>
      </c>
    </row>
    <row r="2239" spans="5:8">
      <c r="E2239" s="141" t="str">
        <f t="shared" si="34"/>
        <v/>
      </c>
      <c r="F2239" s="141" t="str">
        <f>IF(ISBLANK(A2239),"",IF(ISERROR(VLOOKUP(A2239,'Cadastro-Estoque'!A:J,1,FALSE)),"Produto não cadastrado",VLOOKUP(A2239,'Cadastro-Estoque'!A:J,4,FALSE)))</f>
        <v/>
      </c>
      <c r="G2239" s="141" t="str">
        <f>IF(ISBLANK(A2239),"",IF(ISERROR(VLOOKUP(A2239,'Cadastro-Estoque'!A:J,1,FALSE)),"Produto não cadastrado",VLOOKUP(A2239,'Cadastro-Estoque'!A:J,2,FALSE)))</f>
        <v/>
      </c>
      <c r="H2239" s="141" t="str">
        <f>IF(ISERROR(VLOOKUP(A2239,'Cadastro-Estoque'!A:J,1,FALSE)),"",VLOOKUP(A2239,'Cadastro-Estoque'!A:J,3,FALSE))</f>
        <v/>
      </c>
    </row>
    <row r="2240" spans="5:8">
      <c r="E2240" s="141" t="str">
        <f t="shared" si="34"/>
        <v/>
      </c>
      <c r="F2240" s="141" t="str">
        <f>IF(ISBLANK(A2240),"",IF(ISERROR(VLOOKUP(A2240,'Cadastro-Estoque'!A:J,1,FALSE)),"Produto não cadastrado",VLOOKUP(A2240,'Cadastro-Estoque'!A:J,4,FALSE)))</f>
        <v/>
      </c>
      <c r="G2240" s="141" t="str">
        <f>IF(ISBLANK(A2240),"",IF(ISERROR(VLOOKUP(A2240,'Cadastro-Estoque'!A:J,1,FALSE)),"Produto não cadastrado",VLOOKUP(A2240,'Cadastro-Estoque'!A:J,2,FALSE)))</f>
        <v/>
      </c>
      <c r="H2240" s="141" t="str">
        <f>IF(ISERROR(VLOOKUP(A2240,'Cadastro-Estoque'!A:J,1,FALSE)),"",VLOOKUP(A2240,'Cadastro-Estoque'!A:J,3,FALSE))</f>
        <v/>
      </c>
    </row>
    <row r="2241" spans="5:8">
      <c r="E2241" s="141" t="str">
        <f t="shared" si="34"/>
        <v/>
      </c>
      <c r="F2241" s="141" t="str">
        <f>IF(ISBLANK(A2241),"",IF(ISERROR(VLOOKUP(A2241,'Cadastro-Estoque'!A:J,1,FALSE)),"Produto não cadastrado",VLOOKUP(A2241,'Cadastro-Estoque'!A:J,4,FALSE)))</f>
        <v/>
      </c>
      <c r="G2241" s="141" t="str">
        <f>IF(ISBLANK(A2241),"",IF(ISERROR(VLOOKUP(A2241,'Cadastro-Estoque'!A:J,1,FALSE)),"Produto não cadastrado",VLOOKUP(A2241,'Cadastro-Estoque'!A:J,2,FALSE)))</f>
        <v/>
      </c>
      <c r="H2241" s="141" t="str">
        <f>IF(ISERROR(VLOOKUP(A2241,'Cadastro-Estoque'!A:J,1,FALSE)),"",VLOOKUP(A2241,'Cadastro-Estoque'!A:J,3,FALSE))</f>
        <v/>
      </c>
    </row>
    <row r="2242" spans="5:8">
      <c r="E2242" s="141" t="str">
        <f t="shared" si="34"/>
        <v/>
      </c>
      <c r="F2242" s="141" t="str">
        <f>IF(ISBLANK(A2242),"",IF(ISERROR(VLOOKUP(A2242,'Cadastro-Estoque'!A:J,1,FALSE)),"Produto não cadastrado",VLOOKUP(A2242,'Cadastro-Estoque'!A:J,4,FALSE)))</f>
        <v/>
      </c>
      <c r="G2242" s="141" t="str">
        <f>IF(ISBLANK(A2242),"",IF(ISERROR(VLOOKUP(A2242,'Cadastro-Estoque'!A:J,1,FALSE)),"Produto não cadastrado",VLOOKUP(A2242,'Cadastro-Estoque'!A:J,2,FALSE)))</f>
        <v/>
      </c>
      <c r="H2242" s="141" t="str">
        <f>IF(ISERROR(VLOOKUP(A2242,'Cadastro-Estoque'!A:J,1,FALSE)),"",VLOOKUP(A2242,'Cadastro-Estoque'!A:J,3,FALSE))</f>
        <v/>
      </c>
    </row>
    <row r="2243" spans="5:8">
      <c r="E2243" s="141" t="str">
        <f t="shared" si="34"/>
        <v/>
      </c>
      <c r="F2243" s="141" t="str">
        <f>IF(ISBLANK(A2243),"",IF(ISERROR(VLOOKUP(A2243,'Cadastro-Estoque'!A:J,1,FALSE)),"Produto não cadastrado",VLOOKUP(A2243,'Cadastro-Estoque'!A:J,4,FALSE)))</f>
        <v/>
      </c>
      <c r="G2243" s="141" t="str">
        <f>IF(ISBLANK(A2243),"",IF(ISERROR(VLOOKUP(A2243,'Cadastro-Estoque'!A:J,1,FALSE)),"Produto não cadastrado",VLOOKUP(A2243,'Cadastro-Estoque'!A:J,2,FALSE)))</f>
        <v/>
      </c>
      <c r="H2243" s="141" t="str">
        <f>IF(ISERROR(VLOOKUP(A2243,'Cadastro-Estoque'!A:J,1,FALSE)),"",VLOOKUP(A2243,'Cadastro-Estoque'!A:J,3,FALSE))</f>
        <v/>
      </c>
    </row>
    <row r="2244" spans="5:8">
      <c r="E2244" s="141" t="str">
        <f t="shared" ref="E2244:E2307" si="35">IF(ISBLANK(A2244),"",C2244*D2244)</f>
        <v/>
      </c>
      <c r="F2244" s="141" t="str">
        <f>IF(ISBLANK(A2244),"",IF(ISERROR(VLOOKUP(A2244,'Cadastro-Estoque'!A:J,1,FALSE)),"Produto não cadastrado",VLOOKUP(A2244,'Cadastro-Estoque'!A:J,4,FALSE)))</f>
        <v/>
      </c>
      <c r="G2244" s="141" t="str">
        <f>IF(ISBLANK(A2244),"",IF(ISERROR(VLOOKUP(A2244,'Cadastro-Estoque'!A:J,1,FALSE)),"Produto não cadastrado",VLOOKUP(A2244,'Cadastro-Estoque'!A:J,2,FALSE)))</f>
        <v/>
      </c>
      <c r="H2244" s="141" t="str">
        <f>IF(ISERROR(VLOOKUP(A2244,'Cadastro-Estoque'!A:J,1,FALSE)),"",VLOOKUP(A2244,'Cadastro-Estoque'!A:J,3,FALSE))</f>
        <v/>
      </c>
    </row>
    <row r="2245" spans="5:8">
      <c r="E2245" s="141" t="str">
        <f t="shared" si="35"/>
        <v/>
      </c>
      <c r="F2245" s="141" t="str">
        <f>IF(ISBLANK(A2245),"",IF(ISERROR(VLOOKUP(A2245,'Cadastro-Estoque'!A:J,1,FALSE)),"Produto não cadastrado",VLOOKUP(A2245,'Cadastro-Estoque'!A:J,4,FALSE)))</f>
        <v/>
      </c>
      <c r="G2245" s="141" t="str">
        <f>IF(ISBLANK(A2245),"",IF(ISERROR(VLOOKUP(A2245,'Cadastro-Estoque'!A:J,1,FALSE)),"Produto não cadastrado",VLOOKUP(A2245,'Cadastro-Estoque'!A:J,2,FALSE)))</f>
        <v/>
      </c>
      <c r="H2245" s="141" t="str">
        <f>IF(ISERROR(VLOOKUP(A2245,'Cadastro-Estoque'!A:J,1,FALSE)),"",VLOOKUP(A2245,'Cadastro-Estoque'!A:J,3,FALSE))</f>
        <v/>
      </c>
    </row>
    <row r="2246" spans="5:8">
      <c r="E2246" s="141" t="str">
        <f t="shared" si="35"/>
        <v/>
      </c>
      <c r="F2246" s="141" t="str">
        <f>IF(ISBLANK(A2246),"",IF(ISERROR(VLOOKUP(A2246,'Cadastro-Estoque'!A:J,1,FALSE)),"Produto não cadastrado",VLOOKUP(A2246,'Cadastro-Estoque'!A:J,4,FALSE)))</f>
        <v/>
      </c>
      <c r="G2246" s="141" t="str">
        <f>IF(ISBLANK(A2246),"",IF(ISERROR(VLOOKUP(A2246,'Cadastro-Estoque'!A:J,1,FALSE)),"Produto não cadastrado",VLOOKUP(A2246,'Cadastro-Estoque'!A:J,2,FALSE)))</f>
        <v/>
      </c>
      <c r="H2246" s="141" t="str">
        <f>IF(ISERROR(VLOOKUP(A2246,'Cadastro-Estoque'!A:J,1,FALSE)),"",VLOOKUP(A2246,'Cadastro-Estoque'!A:J,3,FALSE))</f>
        <v/>
      </c>
    </row>
    <row r="2247" spans="5:8">
      <c r="E2247" s="141" t="str">
        <f t="shared" si="35"/>
        <v/>
      </c>
      <c r="F2247" s="141" t="str">
        <f>IF(ISBLANK(A2247),"",IF(ISERROR(VLOOKUP(A2247,'Cadastro-Estoque'!A:J,1,FALSE)),"Produto não cadastrado",VLOOKUP(A2247,'Cadastro-Estoque'!A:J,4,FALSE)))</f>
        <v/>
      </c>
      <c r="G2247" s="141" t="str">
        <f>IF(ISBLANK(A2247),"",IF(ISERROR(VLOOKUP(A2247,'Cadastro-Estoque'!A:J,1,FALSE)),"Produto não cadastrado",VLOOKUP(A2247,'Cadastro-Estoque'!A:J,2,FALSE)))</f>
        <v/>
      </c>
      <c r="H2247" s="141" t="str">
        <f>IF(ISERROR(VLOOKUP(A2247,'Cadastro-Estoque'!A:J,1,FALSE)),"",VLOOKUP(A2247,'Cadastro-Estoque'!A:J,3,FALSE))</f>
        <v/>
      </c>
    </row>
    <row r="2248" spans="5:8">
      <c r="E2248" s="141" t="str">
        <f t="shared" si="35"/>
        <v/>
      </c>
      <c r="F2248" s="141" t="str">
        <f>IF(ISBLANK(A2248),"",IF(ISERROR(VLOOKUP(A2248,'Cadastro-Estoque'!A:J,1,FALSE)),"Produto não cadastrado",VLOOKUP(A2248,'Cadastro-Estoque'!A:J,4,FALSE)))</f>
        <v/>
      </c>
      <c r="G2248" s="141" t="str">
        <f>IF(ISBLANK(A2248),"",IF(ISERROR(VLOOKUP(A2248,'Cadastro-Estoque'!A:J,1,FALSE)),"Produto não cadastrado",VLOOKUP(A2248,'Cadastro-Estoque'!A:J,2,FALSE)))</f>
        <v/>
      </c>
      <c r="H2248" s="141" t="str">
        <f>IF(ISERROR(VLOOKUP(A2248,'Cadastro-Estoque'!A:J,1,FALSE)),"",VLOOKUP(A2248,'Cadastro-Estoque'!A:J,3,FALSE))</f>
        <v/>
      </c>
    </row>
    <row r="2249" spans="5:8">
      <c r="E2249" s="141" t="str">
        <f t="shared" si="35"/>
        <v/>
      </c>
      <c r="F2249" s="141" t="str">
        <f>IF(ISBLANK(A2249),"",IF(ISERROR(VLOOKUP(A2249,'Cadastro-Estoque'!A:J,1,FALSE)),"Produto não cadastrado",VLOOKUP(A2249,'Cadastro-Estoque'!A:J,4,FALSE)))</f>
        <v/>
      </c>
      <c r="G2249" s="141" t="str">
        <f>IF(ISBLANK(A2249),"",IF(ISERROR(VLOOKUP(A2249,'Cadastro-Estoque'!A:J,1,FALSE)),"Produto não cadastrado",VLOOKUP(A2249,'Cadastro-Estoque'!A:J,2,FALSE)))</f>
        <v/>
      </c>
      <c r="H2249" s="141" t="str">
        <f>IF(ISERROR(VLOOKUP(A2249,'Cadastro-Estoque'!A:J,1,FALSE)),"",VLOOKUP(A2249,'Cadastro-Estoque'!A:J,3,FALSE))</f>
        <v/>
      </c>
    </row>
    <row r="2250" spans="5:8">
      <c r="E2250" s="141" t="str">
        <f t="shared" si="35"/>
        <v/>
      </c>
      <c r="F2250" s="141" t="str">
        <f>IF(ISBLANK(A2250),"",IF(ISERROR(VLOOKUP(A2250,'Cadastro-Estoque'!A:J,1,FALSE)),"Produto não cadastrado",VLOOKUP(A2250,'Cadastro-Estoque'!A:J,4,FALSE)))</f>
        <v/>
      </c>
      <c r="G2250" s="141" t="str">
        <f>IF(ISBLANK(A2250),"",IF(ISERROR(VLOOKUP(A2250,'Cadastro-Estoque'!A:J,1,FALSE)),"Produto não cadastrado",VLOOKUP(A2250,'Cadastro-Estoque'!A:J,2,FALSE)))</f>
        <v/>
      </c>
      <c r="H2250" s="141" t="str">
        <f>IF(ISERROR(VLOOKUP(A2250,'Cadastro-Estoque'!A:J,1,FALSE)),"",VLOOKUP(A2250,'Cadastro-Estoque'!A:J,3,FALSE))</f>
        <v/>
      </c>
    </row>
    <row r="2251" spans="5:8">
      <c r="E2251" s="141" t="str">
        <f t="shared" si="35"/>
        <v/>
      </c>
      <c r="F2251" s="141" t="str">
        <f>IF(ISBLANK(A2251),"",IF(ISERROR(VLOOKUP(A2251,'Cadastro-Estoque'!A:J,1,FALSE)),"Produto não cadastrado",VLOOKUP(A2251,'Cadastro-Estoque'!A:J,4,FALSE)))</f>
        <v/>
      </c>
      <c r="G2251" s="141" t="str">
        <f>IF(ISBLANK(A2251),"",IF(ISERROR(VLOOKUP(A2251,'Cadastro-Estoque'!A:J,1,FALSE)),"Produto não cadastrado",VLOOKUP(A2251,'Cadastro-Estoque'!A:J,2,FALSE)))</f>
        <v/>
      </c>
      <c r="H2251" s="141" t="str">
        <f>IF(ISERROR(VLOOKUP(A2251,'Cadastro-Estoque'!A:J,1,FALSE)),"",VLOOKUP(A2251,'Cadastro-Estoque'!A:J,3,FALSE))</f>
        <v/>
      </c>
    </row>
    <row r="2252" spans="5:8">
      <c r="E2252" s="141" t="str">
        <f t="shared" si="35"/>
        <v/>
      </c>
      <c r="F2252" s="141" t="str">
        <f>IF(ISBLANK(A2252),"",IF(ISERROR(VLOOKUP(A2252,'Cadastro-Estoque'!A:J,1,FALSE)),"Produto não cadastrado",VLOOKUP(A2252,'Cadastro-Estoque'!A:J,4,FALSE)))</f>
        <v/>
      </c>
      <c r="G2252" s="141" t="str">
        <f>IF(ISBLANK(A2252),"",IF(ISERROR(VLOOKUP(A2252,'Cadastro-Estoque'!A:J,1,FALSE)),"Produto não cadastrado",VLOOKUP(A2252,'Cadastro-Estoque'!A:J,2,FALSE)))</f>
        <v/>
      </c>
      <c r="H2252" s="141" t="str">
        <f>IF(ISERROR(VLOOKUP(A2252,'Cadastro-Estoque'!A:J,1,FALSE)),"",VLOOKUP(A2252,'Cadastro-Estoque'!A:J,3,FALSE))</f>
        <v/>
      </c>
    </row>
    <row r="2253" spans="5:8">
      <c r="E2253" s="141" t="str">
        <f t="shared" si="35"/>
        <v/>
      </c>
      <c r="F2253" s="141" t="str">
        <f>IF(ISBLANK(A2253),"",IF(ISERROR(VLOOKUP(A2253,'Cadastro-Estoque'!A:J,1,FALSE)),"Produto não cadastrado",VLOOKUP(A2253,'Cadastro-Estoque'!A:J,4,FALSE)))</f>
        <v/>
      </c>
      <c r="G2253" s="141" t="str">
        <f>IF(ISBLANK(A2253),"",IF(ISERROR(VLOOKUP(A2253,'Cadastro-Estoque'!A:J,1,FALSE)),"Produto não cadastrado",VLOOKUP(A2253,'Cadastro-Estoque'!A:J,2,FALSE)))</f>
        <v/>
      </c>
      <c r="H2253" s="141" t="str">
        <f>IF(ISERROR(VLOOKUP(A2253,'Cadastro-Estoque'!A:J,1,FALSE)),"",VLOOKUP(A2253,'Cadastro-Estoque'!A:J,3,FALSE))</f>
        <v/>
      </c>
    </row>
    <row r="2254" spans="5:8">
      <c r="E2254" s="141" t="str">
        <f t="shared" si="35"/>
        <v/>
      </c>
      <c r="F2254" s="141" t="str">
        <f>IF(ISBLANK(A2254),"",IF(ISERROR(VLOOKUP(A2254,'Cadastro-Estoque'!A:J,1,FALSE)),"Produto não cadastrado",VLOOKUP(A2254,'Cadastro-Estoque'!A:J,4,FALSE)))</f>
        <v/>
      </c>
      <c r="G2254" s="141" t="str">
        <f>IF(ISBLANK(A2254),"",IF(ISERROR(VLOOKUP(A2254,'Cadastro-Estoque'!A:J,1,FALSE)),"Produto não cadastrado",VLOOKUP(A2254,'Cadastro-Estoque'!A:J,2,FALSE)))</f>
        <v/>
      </c>
      <c r="H2254" s="141" t="str">
        <f>IF(ISERROR(VLOOKUP(A2254,'Cadastro-Estoque'!A:J,1,FALSE)),"",VLOOKUP(A2254,'Cadastro-Estoque'!A:J,3,FALSE))</f>
        <v/>
      </c>
    </row>
    <row r="2255" spans="5:8">
      <c r="E2255" s="141" t="str">
        <f t="shared" si="35"/>
        <v/>
      </c>
      <c r="F2255" s="141" t="str">
        <f>IF(ISBLANK(A2255),"",IF(ISERROR(VLOOKUP(A2255,'Cadastro-Estoque'!A:J,1,FALSE)),"Produto não cadastrado",VLOOKUP(A2255,'Cadastro-Estoque'!A:J,4,FALSE)))</f>
        <v/>
      </c>
      <c r="G2255" s="141" t="str">
        <f>IF(ISBLANK(A2255),"",IF(ISERROR(VLOOKUP(A2255,'Cadastro-Estoque'!A:J,1,FALSE)),"Produto não cadastrado",VLOOKUP(A2255,'Cadastro-Estoque'!A:J,2,FALSE)))</f>
        <v/>
      </c>
      <c r="H2255" s="141" t="str">
        <f>IF(ISERROR(VLOOKUP(A2255,'Cadastro-Estoque'!A:J,1,FALSE)),"",VLOOKUP(A2255,'Cadastro-Estoque'!A:J,3,FALSE))</f>
        <v/>
      </c>
    </row>
    <row r="2256" spans="5:8">
      <c r="E2256" s="141" t="str">
        <f t="shared" si="35"/>
        <v/>
      </c>
      <c r="F2256" s="141" t="str">
        <f>IF(ISBLANK(A2256),"",IF(ISERROR(VLOOKUP(A2256,'Cadastro-Estoque'!A:J,1,FALSE)),"Produto não cadastrado",VLOOKUP(A2256,'Cadastro-Estoque'!A:J,4,FALSE)))</f>
        <v/>
      </c>
      <c r="G2256" s="141" t="str">
        <f>IF(ISBLANK(A2256),"",IF(ISERROR(VLOOKUP(A2256,'Cadastro-Estoque'!A:J,1,FALSE)),"Produto não cadastrado",VLOOKUP(A2256,'Cadastro-Estoque'!A:J,2,FALSE)))</f>
        <v/>
      </c>
      <c r="H2256" s="141" t="str">
        <f>IF(ISERROR(VLOOKUP(A2256,'Cadastro-Estoque'!A:J,1,FALSE)),"",VLOOKUP(A2256,'Cadastro-Estoque'!A:J,3,FALSE))</f>
        <v/>
      </c>
    </row>
    <row r="2257" spans="5:8">
      <c r="E2257" s="141" t="str">
        <f t="shared" si="35"/>
        <v/>
      </c>
      <c r="F2257" s="141" t="str">
        <f>IF(ISBLANK(A2257),"",IF(ISERROR(VLOOKUP(A2257,'Cadastro-Estoque'!A:J,1,FALSE)),"Produto não cadastrado",VLOOKUP(A2257,'Cadastro-Estoque'!A:J,4,FALSE)))</f>
        <v/>
      </c>
      <c r="G2257" s="141" t="str">
        <f>IF(ISBLANK(A2257),"",IF(ISERROR(VLOOKUP(A2257,'Cadastro-Estoque'!A:J,1,FALSE)),"Produto não cadastrado",VLOOKUP(A2257,'Cadastro-Estoque'!A:J,2,FALSE)))</f>
        <v/>
      </c>
      <c r="H2257" s="141" t="str">
        <f>IF(ISERROR(VLOOKUP(A2257,'Cadastro-Estoque'!A:J,1,FALSE)),"",VLOOKUP(A2257,'Cadastro-Estoque'!A:J,3,FALSE))</f>
        <v/>
      </c>
    </row>
    <row r="2258" spans="5:8">
      <c r="E2258" s="141" t="str">
        <f t="shared" si="35"/>
        <v/>
      </c>
      <c r="F2258" s="141" t="str">
        <f>IF(ISBLANK(A2258),"",IF(ISERROR(VLOOKUP(A2258,'Cadastro-Estoque'!A:J,1,FALSE)),"Produto não cadastrado",VLOOKUP(A2258,'Cadastro-Estoque'!A:J,4,FALSE)))</f>
        <v/>
      </c>
      <c r="G2258" s="141" t="str">
        <f>IF(ISBLANK(A2258),"",IF(ISERROR(VLOOKUP(A2258,'Cadastro-Estoque'!A:J,1,FALSE)),"Produto não cadastrado",VLOOKUP(A2258,'Cadastro-Estoque'!A:J,2,FALSE)))</f>
        <v/>
      </c>
      <c r="H2258" s="141" t="str">
        <f>IF(ISERROR(VLOOKUP(A2258,'Cadastro-Estoque'!A:J,1,FALSE)),"",VLOOKUP(A2258,'Cadastro-Estoque'!A:J,3,FALSE))</f>
        <v/>
      </c>
    </row>
    <row r="2259" spans="5:8">
      <c r="E2259" s="141" t="str">
        <f t="shared" si="35"/>
        <v/>
      </c>
      <c r="F2259" s="141" t="str">
        <f>IF(ISBLANK(A2259),"",IF(ISERROR(VLOOKUP(A2259,'Cadastro-Estoque'!A:J,1,FALSE)),"Produto não cadastrado",VLOOKUP(A2259,'Cadastro-Estoque'!A:J,4,FALSE)))</f>
        <v/>
      </c>
      <c r="G2259" s="141" t="str">
        <f>IF(ISBLANK(A2259),"",IF(ISERROR(VLOOKUP(A2259,'Cadastro-Estoque'!A:J,1,FALSE)),"Produto não cadastrado",VLOOKUP(A2259,'Cadastro-Estoque'!A:J,2,FALSE)))</f>
        <v/>
      </c>
      <c r="H2259" s="141" t="str">
        <f>IF(ISERROR(VLOOKUP(A2259,'Cadastro-Estoque'!A:J,1,FALSE)),"",VLOOKUP(A2259,'Cadastro-Estoque'!A:J,3,FALSE))</f>
        <v/>
      </c>
    </row>
    <row r="2260" spans="5:8">
      <c r="E2260" s="141" t="str">
        <f t="shared" si="35"/>
        <v/>
      </c>
      <c r="F2260" s="141" t="str">
        <f>IF(ISBLANK(A2260),"",IF(ISERROR(VLOOKUP(A2260,'Cadastro-Estoque'!A:J,1,FALSE)),"Produto não cadastrado",VLOOKUP(A2260,'Cadastro-Estoque'!A:J,4,FALSE)))</f>
        <v/>
      </c>
      <c r="G2260" s="141" t="str">
        <f>IF(ISBLANK(A2260),"",IF(ISERROR(VLOOKUP(A2260,'Cadastro-Estoque'!A:J,1,FALSE)),"Produto não cadastrado",VLOOKUP(A2260,'Cadastro-Estoque'!A:J,2,FALSE)))</f>
        <v/>
      </c>
      <c r="H2260" s="141" t="str">
        <f>IF(ISERROR(VLOOKUP(A2260,'Cadastro-Estoque'!A:J,1,FALSE)),"",VLOOKUP(A2260,'Cadastro-Estoque'!A:J,3,FALSE))</f>
        <v/>
      </c>
    </row>
    <row r="2261" spans="5:8">
      <c r="E2261" s="141" t="str">
        <f t="shared" si="35"/>
        <v/>
      </c>
      <c r="F2261" s="141" t="str">
        <f>IF(ISBLANK(A2261),"",IF(ISERROR(VLOOKUP(A2261,'Cadastro-Estoque'!A:J,1,FALSE)),"Produto não cadastrado",VLOOKUP(A2261,'Cadastro-Estoque'!A:J,4,FALSE)))</f>
        <v/>
      </c>
      <c r="G2261" s="141" t="str">
        <f>IF(ISBLANK(A2261),"",IF(ISERROR(VLOOKUP(A2261,'Cadastro-Estoque'!A:J,1,FALSE)),"Produto não cadastrado",VLOOKUP(A2261,'Cadastro-Estoque'!A:J,2,FALSE)))</f>
        <v/>
      </c>
      <c r="H2261" s="141" t="str">
        <f>IF(ISERROR(VLOOKUP(A2261,'Cadastro-Estoque'!A:J,1,FALSE)),"",VLOOKUP(A2261,'Cadastro-Estoque'!A:J,3,FALSE))</f>
        <v/>
      </c>
    </row>
    <row r="2262" spans="5:8">
      <c r="E2262" s="141" t="str">
        <f t="shared" si="35"/>
        <v/>
      </c>
      <c r="F2262" s="141" t="str">
        <f>IF(ISBLANK(A2262),"",IF(ISERROR(VLOOKUP(A2262,'Cadastro-Estoque'!A:J,1,FALSE)),"Produto não cadastrado",VLOOKUP(A2262,'Cadastro-Estoque'!A:J,4,FALSE)))</f>
        <v/>
      </c>
      <c r="G2262" s="141" t="str">
        <f>IF(ISBLANK(A2262),"",IF(ISERROR(VLOOKUP(A2262,'Cadastro-Estoque'!A:J,1,FALSE)),"Produto não cadastrado",VLOOKUP(A2262,'Cadastro-Estoque'!A:J,2,FALSE)))</f>
        <v/>
      </c>
      <c r="H2262" s="141" t="str">
        <f>IF(ISERROR(VLOOKUP(A2262,'Cadastro-Estoque'!A:J,1,FALSE)),"",VLOOKUP(A2262,'Cadastro-Estoque'!A:J,3,FALSE))</f>
        <v/>
      </c>
    </row>
    <row r="2263" spans="5:8">
      <c r="E2263" s="141" t="str">
        <f t="shared" si="35"/>
        <v/>
      </c>
      <c r="F2263" s="141" t="str">
        <f>IF(ISBLANK(A2263),"",IF(ISERROR(VLOOKUP(A2263,'Cadastro-Estoque'!A:J,1,FALSE)),"Produto não cadastrado",VLOOKUP(A2263,'Cadastro-Estoque'!A:J,4,FALSE)))</f>
        <v/>
      </c>
      <c r="G2263" s="141" t="str">
        <f>IF(ISBLANK(A2263),"",IF(ISERROR(VLOOKUP(A2263,'Cadastro-Estoque'!A:J,1,FALSE)),"Produto não cadastrado",VLOOKUP(A2263,'Cadastro-Estoque'!A:J,2,FALSE)))</f>
        <v/>
      </c>
      <c r="H2263" s="141" t="str">
        <f>IF(ISERROR(VLOOKUP(A2263,'Cadastro-Estoque'!A:J,1,FALSE)),"",VLOOKUP(A2263,'Cadastro-Estoque'!A:J,3,FALSE))</f>
        <v/>
      </c>
    </row>
    <row r="2264" spans="5:8">
      <c r="E2264" s="141" t="str">
        <f t="shared" si="35"/>
        <v/>
      </c>
      <c r="F2264" s="141" t="str">
        <f>IF(ISBLANK(A2264),"",IF(ISERROR(VLOOKUP(A2264,'Cadastro-Estoque'!A:J,1,FALSE)),"Produto não cadastrado",VLOOKUP(A2264,'Cadastro-Estoque'!A:J,4,FALSE)))</f>
        <v/>
      </c>
      <c r="G2264" s="141" t="str">
        <f>IF(ISBLANK(A2264),"",IF(ISERROR(VLOOKUP(A2264,'Cadastro-Estoque'!A:J,1,FALSE)),"Produto não cadastrado",VLOOKUP(A2264,'Cadastro-Estoque'!A:J,2,FALSE)))</f>
        <v/>
      </c>
      <c r="H2264" s="141" t="str">
        <f>IF(ISERROR(VLOOKUP(A2264,'Cadastro-Estoque'!A:J,1,FALSE)),"",VLOOKUP(A2264,'Cadastro-Estoque'!A:J,3,FALSE))</f>
        <v/>
      </c>
    </row>
    <row r="2265" spans="5:8">
      <c r="E2265" s="141" t="str">
        <f t="shared" si="35"/>
        <v/>
      </c>
      <c r="F2265" s="141" t="str">
        <f>IF(ISBLANK(A2265),"",IF(ISERROR(VLOOKUP(A2265,'Cadastro-Estoque'!A:J,1,FALSE)),"Produto não cadastrado",VLOOKUP(A2265,'Cadastro-Estoque'!A:J,4,FALSE)))</f>
        <v/>
      </c>
      <c r="G2265" s="141" t="str">
        <f>IF(ISBLANK(A2265),"",IF(ISERROR(VLOOKUP(A2265,'Cadastro-Estoque'!A:J,1,FALSE)),"Produto não cadastrado",VLOOKUP(A2265,'Cadastro-Estoque'!A:J,2,FALSE)))</f>
        <v/>
      </c>
      <c r="H2265" s="141" t="str">
        <f>IF(ISERROR(VLOOKUP(A2265,'Cadastro-Estoque'!A:J,1,FALSE)),"",VLOOKUP(A2265,'Cadastro-Estoque'!A:J,3,FALSE))</f>
        <v/>
      </c>
    </row>
    <row r="2266" spans="5:8">
      <c r="E2266" s="141" t="str">
        <f t="shared" si="35"/>
        <v/>
      </c>
      <c r="F2266" s="141" t="str">
        <f>IF(ISBLANK(A2266),"",IF(ISERROR(VLOOKUP(A2266,'Cadastro-Estoque'!A:J,1,FALSE)),"Produto não cadastrado",VLOOKUP(A2266,'Cadastro-Estoque'!A:J,4,FALSE)))</f>
        <v/>
      </c>
      <c r="G2266" s="141" t="str">
        <f>IF(ISBLANK(A2266),"",IF(ISERROR(VLOOKUP(A2266,'Cadastro-Estoque'!A:J,1,FALSE)),"Produto não cadastrado",VLOOKUP(A2266,'Cadastro-Estoque'!A:J,2,FALSE)))</f>
        <v/>
      </c>
      <c r="H2266" s="141" t="str">
        <f>IF(ISERROR(VLOOKUP(A2266,'Cadastro-Estoque'!A:J,1,FALSE)),"",VLOOKUP(A2266,'Cadastro-Estoque'!A:J,3,FALSE))</f>
        <v/>
      </c>
    </row>
    <row r="2267" spans="5:8">
      <c r="E2267" s="141" t="str">
        <f t="shared" si="35"/>
        <v/>
      </c>
      <c r="F2267" s="141" t="str">
        <f>IF(ISBLANK(A2267),"",IF(ISERROR(VLOOKUP(A2267,'Cadastro-Estoque'!A:J,1,FALSE)),"Produto não cadastrado",VLOOKUP(A2267,'Cadastro-Estoque'!A:J,4,FALSE)))</f>
        <v/>
      </c>
      <c r="G2267" s="141" t="str">
        <f>IF(ISBLANK(A2267),"",IF(ISERROR(VLOOKUP(A2267,'Cadastro-Estoque'!A:J,1,FALSE)),"Produto não cadastrado",VLOOKUP(A2267,'Cadastro-Estoque'!A:J,2,FALSE)))</f>
        <v/>
      </c>
      <c r="H2267" s="141" t="str">
        <f>IF(ISERROR(VLOOKUP(A2267,'Cadastro-Estoque'!A:J,1,FALSE)),"",VLOOKUP(A2267,'Cadastro-Estoque'!A:J,3,FALSE))</f>
        <v/>
      </c>
    </row>
    <row r="2268" spans="5:8">
      <c r="E2268" s="141" t="str">
        <f t="shared" si="35"/>
        <v/>
      </c>
      <c r="F2268" s="141" t="str">
        <f>IF(ISBLANK(A2268),"",IF(ISERROR(VLOOKUP(A2268,'Cadastro-Estoque'!A:J,1,FALSE)),"Produto não cadastrado",VLOOKUP(A2268,'Cadastro-Estoque'!A:J,4,FALSE)))</f>
        <v/>
      </c>
      <c r="G2268" s="141" t="str">
        <f>IF(ISBLANK(A2268),"",IF(ISERROR(VLOOKUP(A2268,'Cadastro-Estoque'!A:J,1,FALSE)),"Produto não cadastrado",VLOOKUP(A2268,'Cadastro-Estoque'!A:J,2,FALSE)))</f>
        <v/>
      </c>
      <c r="H2268" s="141" t="str">
        <f>IF(ISERROR(VLOOKUP(A2268,'Cadastro-Estoque'!A:J,1,FALSE)),"",VLOOKUP(A2268,'Cadastro-Estoque'!A:J,3,FALSE))</f>
        <v/>
      </c>
    </row>
    <row r="2269" spans="5:8">
      <c r="E2269" s="141" t="str">
        <f t="shared" si="35"/>
        <v/>
      </c>
      <c r="F2269" s="141" t="str">
        <f>IF(ISBLANK(A2269),"",IF(ISERROR(VLOOKUP(A2269,'Cadastro-Estoque'!A:J,1,FALSE)),"Produto não cadastrado",VLOOKUP(A2269,'Cadastro-Estoque'!A:J,4,FALSE)))</f>
        <v/>
      </c>
      <c r="G2269" s="141" t="str">
        <f>IF(ISBLANK(A2269),"",IF(ISERROR(VLOOKUP(A2269,'Cadastro-Estoque'!A:J,1,FALSE)),"Produto não cadastrado",VLOOKUP(A2269,'Cadastro-Estoque'!A:J,2,FALSE)))</f>
        <v/>
      </c>
      <c r="H2269" s="141" t="str">
        <f>IF(ISERROR(VLOOKUP(A2269,'Cadastro-Estoque'!A:J,1,FALSE)),"",VLOOKUP(A2269,'Cadastro-Estoque'!A:J,3,FALSE))</f>
        <v/>
      </c>
    </row>
    <row r="2270" spans="5:8">
      <c r="E2270" s="141" t="str">
        <f t="shared" si="35"/>
        <v/>
      </c>
      <c r="F2270" s="141" t="str">
        <f>IF(ISBLANK(A2270),"",IF(ISERROR(VLOOKUP(A2270,'Cadastro-Estoque'!A:J,1,FALSE)),"Produto não cadastrado",VLOOKUP(A2270,'Cadastro-Estoque'!A:J,4,FALSE)))</f>
        <v/>
      </c>
      <c r="G2270" s="141" t="str">
        <f>IF(ISBLANK(A2270),"",IF(ISERROR(VLOOKUP(A2270,'Cadastro-Estoque'!A:J,1,FALSE)),"Produto não cadastrado",VLOOKUP(A2270,'Cadastro-Estoque'!A:J,2,FALSE)))</f>
        <v/>
      </c>
      <c r="H2270" s="141" t="str">
        <f>IF(ISERROR(VLOOKUP(A2270,'Cadastro-Estoque'!A:J,1,FALSE)),"",VLOOKUP(A2270,'Cadastro-Estoque'!A:J,3,FALSE))</f>
        <v/>
      </c>
    </row>
    <row r="2271" spans="5:8">
      <c r="E2271" s="141" t="str">
        <f t="shared" si="35"/>
        <v/>
      </c>
      <c r="F2271" s="141" t="str">
        <f>IF(ISBLANK(A2271),"",IF(ISERROR(VLOOKUP(A2271,'Cadastro-Estoque'!A:J,1,FALSE)),"Produto não cadastrado",VLOOKUP(A2271,'Cadastro-Estoque'!A:J,4,FALSE)))</f>
        <v/>
      </c>
      <c r="G2271" s="141" t="str">
        <f>IF(ISBLANK(A2271),"",IF(ISERROR(VLOOKUP(A2271,'Cadastro-Estoque'!A:J,1,FALSE)),"Produto não cadastrado",VLOOKUP(A2271,'Cadastro-Estoque'!A:J,2,FALSE)))</f>
        <v/>
      </c>
      <c r="H2271" s="141" t="str">
        <f>IF(ISERROR(VLOOKUP(A2271,'Cadastro-Estoque'!A:J,1,FALSE)),"",VLOOKUP(A2271,'Cadastro-Estoque'!A:J,3,FALSE))</f>
        <v/>
      </c>
    </row>
    <row r="2272" spans="5:8">
      <c r="E2272" s="141" t="str">
        <f t="shared" si="35"/>
        <v/>
      </c>
      <c r="F2272" s="141" t="str">
        <f>IF(ISBLANK(A2272),"",IF(ISERROR(VLOOKUP(A2272,'Cadastro-Estoque'!A:J,1,FALSE)),"Produto não cadastrado",VLOOKUP(A2272,'Cadastro-Estoque'!A:J,4,FALSE)))</f>
        <v/>
      </c>
      <c r="G2272" s="141" t="str">
        <f>IF(ISBLANK(A2272),"",IF(ISERROR(VLOOKUP(A2272,'Cadastro-Estoque'!A:J,1,FALSE)),"Produto não cadastrado",VLOOKUP(A2272,'Cadastro-Estoque'!A:J,2,FALSE)))</f>
        <v/>
      </c>
      <c r="H2272" s="141" t="str">
        <f>IF(ISERROR(VLOOKUP(A2272,'Cadastro-Estoque'!A:J,1,FALSE)),"",VLOOKUP(A2272,'Cadastro-Estoque'!A:J,3,FALSE))</f>
        <v/>
      </c>
    </row>
    <row r="2273" spans="5:8">
      <c r="E2273" s="141" t="str">
        <f t="shared" si="35"/>
        <v/>
      </c>
      <c r="F2273" s="141" t="str">
        <f>IF(ISBLANK(A2273),"",IF(ISERROR(VLOOKUP(A2273,'Cadastro-Estoque'!A:J,1,FALSE)),"Produto não cadastrado",VLOOKUP(A2273,'Cadastro-Estoque'!A:J,4,FALSE)))</f>
        <v/>
      </c>
      <c r="G2273" s="141" t="str">
        <f>IF(ISBLANK(A2273),"",IF(ISERROR(VLOOKUP(A2273,'Cadastro-Estoque'!A:J,1,FALSE)),"Produto não cadastrado",VLOOKUP(A2273,'Cadastro-Estoque'!A:J,2,FALSE)))</f>
        <v/>
      </c>
      <c r="H2273" s="141" t="str">
        <f>IF(ISERROR(VLOOKUP(A2273,'Cadastro-Estoque'!A:J,1,FALSE)),"",VLOOKUP(A2273,'Cadastro-Estoque'!A:J,3,FALSE))</f>
        <v/>
      </c>
    </row>
    <row r="2274" spans="5:8">
      <c r="E2274" s="141" t="str">
        <f t="shared" si="35"/>
        <v/>
      </c>
      <c r="F2274" s="141" t="str">
        <f>IF(ISBLANK(A2274),"",IF(ISERROR(VLOOKUP(A2274,'Cadastro-Estoque'!A:J,1,FALSE)),"Produto não cadastrado",VLOOKUP(A2274,'Cadastro-Estoque'!A:J,4,FALSE)))</f>
        <v/>
      </c>
      <c r="G2274" s="141" t="str">
        <f>IF(ISBLANK(A2274),"",IF(ISERROR(VLOOKUP(A2274,'Cadastro-Estoque'!A:J,1,FALSE)),"Produto não cadastrado",VLOOKUP(A2274,'Cadastro-Estoque'!A:J,2,FALSE)))</f>
        <v/>
      </c>
      <c r="H2274" s="141" t="str">
        <f>IF(ISERROR(VLOOKUP(A2274,'Cadastro-Estoque'!A:J,1,FALSE)),"",VLOOKUP(A2274,'Cadastro-Estoque'!A:J,3,FALSE))</f>
        <v/>
      </c>
    </row>
    <row r="2275" spans="5:8">
      <c r="E2275" s="141" t="str">
        <f t="shared" si="35"/>
        <v/>
      </c>
      <c r="F2275" s="141" t="str">
        <f>IF(ISBLANK(A2275),"",IF(ISERROR(VLOOKUP(A2275,'Cadastro-Estoque'!A:J,1,FALSE)),"Produto não cadastrado",VLOOKUP(A2275,'Cadastro-Estoque'!A:J,4,FALSE)))</f>
        <v/>
      </c>
      <c r="G2275" s="141" t="str">
        <f>IF(ISBLANK(A2275),"",IF(ISERROR(VLOOKUP(A2275,'Cadastro-Estoque'!A:J,1,FALSE)),"Produto não cadastrado",VLOOKUP(A2275,'Cadastro-Estoque'!A:J,2,FALSE)))</f>
        <v/>
      </c>
      <c r="H2275" s="141" t="str">
        <f>IF(ISERROR(VLOOKUP(A2275,'Cadastro-Estoque'!A:J,1,FALSE)),"",VLOOKUP(A2275,'Cadastro-Estoque'!A:J,3,FALSE))</f>
        <v/>
      </c>
    </row>
    <row r="2276" spans="5:8">
      <c r="E2276" s="141" t="str">
        <f t="shared" si="35"/>
        <v/>
      </c>
      <c r="F2276" s="141" t="str">
        <f>IF(ISBLANK(A2276),"",IF(ISERROR(VLOOKUP(A2276,'Cadastro-Estoque'!A:J,1,FALSE)),"Produto não cadastrado",VLOOKUP(A2276,'Cadastro-Estoque'!A:J,4,FALSE)))</f>
        <v/>
      </c>
      <c r="G2276" s="141" t="str">
        <f>IF(ISBLANK(A2276),"",IF(ISERROR(VLOOKUP(A2276,'Cadastro-Estoque'!A:J,1,FALSE)),"Produto não cadastrado",VLOOKUP(A2276,'Cadastro-Estoque'!A:J,2,FALSE)))</f>
        <v/>
      </c>
      <c r="H2276" s="141" t="str">
        <f>IF(ISERROR(VLOOKUP(A2276,'Cadastro-Estoque'!A:J,1,FALSE)),"",VLOOKUP(A2276,'Cadastro-Estoque'!A:J,3,FALSE))</f>
        <v/>
      </c>
    </row>
    <row r="2277" spans="5:8">
      <c r="E2277" s="141" t="str">
        <f t="shared" si="35"/>
        <v/>
      </c>
      <c r="F2277" s="141" t="str">
        <f>IF(ISBLANK(A2277),"",IF(ISERROR(VLOOKUP(A2277,'Cadastro-Estoque'!A:J,1,FALSE)),"Produto não cadastrado",VLOOKUP(A2277,'Cadastro-Estoque'!A:J,4,FALSE)))</f>
        <v/>
      </c>
      <c r="G2277" s="141" t="str">
        <f>IF(ISBLANK(A2277),"",IF(ISERROR(VLOOKUP(A2277,'Cadastro-Estoque'!A:J,1,FALSE)),"Produto não cadastrado",VLOOKUP(A2277,'Cadastro-Estoque'!A:J,2,FALSE)))</f>
        <v/>
      </c>
      <c r="H2277" s="141" t="str">
        <f>IF(ISERROR(VLOOKUP(A2277,'Cadastro-Estoque'!A:J,1,FALSE)),"",VLOOKUP(A2277,'Cadastro-Estoque'!A:J,3,FALSE))</f>
        <v/>
      </c>
    </row>
    <row r="2278" spans="5:8">
      <c r="E2278" s="141" t="str">
        <f t="shared" si="35"/>
        <v/>
      </c>
      <c r="F2278" s="141" t="str">
        <f>IF(ISBLANK(A2278),"",IF(ISERROR(VLOOKUP(A2278,'Cadastro-Estoque'!A:J,1,FALSE)),"Produto não cadastrado",VLOOKUP(A2278,'Cadastro-Estoque'!A:J,4,FALSE)))</f>
        <v/>
      </c>
      <c r="G2278" s="141" t="str">
        <f>IF(ISBLANK(A2278),"",IF(ISERROR(VLOOKUP(A2278,'Cadastro-Estoque'!A:J,1,FALSE)),"Produto não cadastrado",VLOOKUP(A2278,'Cadastro-Estoque'!A:J,2,FALSE)))</f>
        <v/>
      </c>
      <c r="H2278" s="141" t="str">
        <f>IF(ISERROR(VLOOKUP(A2278,'Cadastro-Estoque'!A:J,1,FALSE)),"",VLOOKUP(A2278,'Cadastro-Estoque'!A:J,3,FALSE))</f>
        <v/>
      </c>
    </row>
    <row r="2279" spans="5:8">
      <c r="E2279" s="141" t="str">
        <f t="shared" si="35"/>
        <v/>
      </c>
      <c r="F2279" s="141" t="str">
        <f>IF(ISBLANK(A2279),"",IF(ISERROR(VLOOKUP(A2279,'Cadastro-Estoque'!A:J,1,FALSE)),"Produto não cadastrado",VLOOKUP(A2279,'Cadastro-Estoque'!A:J,4,FALSE)))</f>
        <v/>
      </c>
      <c r="G2279" s="141" t="str">
        <f>IF(ISBLANK(A2279),"",IF(ISERROR(VLOOKUP(A2279,'Cadastro-Estoque'!A:J,1,FALSE)),"Produto não cadastrado",VLOOKUP(A2279,'Cadastro-Estoque'!A:J,2,FALSE)))</f>
        <v/>
      </c>
      <c r="H2279" s="141" t="str">
        <f>IF(ISERROR(VLOOKUP(A2279,'Cadastro-Estoque'!A:J,1,FALSE)),"",VLOOKUP(A2279,'Cadastro-Estoque'!A:J,3,FALSE))</f>
        <v/>
      </c>
    </row>
    <row r="2280" spans="5:8">
      <c r="E2280" s="141" t="str">
        <f t="shared" si="35"/>
        <v/>
      </c>
      <c r="F2280" s="141" t="str">
        <f>IF(ISBLANK(A2280),"",IF(ISERROR(VLOOKUP(A2280,'Cadastro-Estoque'!A:J,1,FALSE)),"Produto não cadastrado",VLOOKUP(A2280,'Cadastro-Estoque'!A:J,4,FALSE)))</f>
        <v/>
      </c>
      <c r="G2280" s="141" t="str">
        <f>IF(ISBLANK(A2280),"",IF(ISERROR(VLOOKUP(A2280,'Cadastro-Estoque'!A:J,1,FALSE)),"Produto não cadastrado",VLOOKUP(A2280,'Cadastro-Estoque'!A:J,2,FALSE)))</f>
        <v/>
      </c>
      <c r="H2280" s="141" t="str">
        <f>IF(ISERROR(VLOOKUP(A2280,'Cadastro-Estoque'!A:J,1,FALSE)),"",VLOOKUP(A2280,'Cadastro-Estoque'!A:J,3,FALSE))</f>
        <v/>
      </c>
    </row>
    <row r="2281" spans="5:8">
      <c r="E2281" s="141" t="str">
        <f t="shared" si="35"/>
        <v/>
      </c>
      <c r="F2281" s="141" t="str">
        <f>IF(ISBLANK(A2281),"",IF(ISERROR(VLOOKUP(A2281,'Cadastro-Estoque'!A:J,1,FALSE)),"Produto não cadastrado",VLOOKUP(A2281,'Cadastro-Estoque'!A:J,4,FALSE)))</f>
        <v/>
      </c>
      <c r="G2281" s="141" t="str">
        <f>IF(ISBLANK(A2281),"",IF(ISERROR(VLOOKUP(A2281,'Cadastro-Estoque'!A:J,1,FALSE)),"Produto não cadastrado",VLOOKUP(A2281,'Cadastro-Estoque'!A:J,2,FALSE)))</f>
        <v/>
      </c>
      <c r="H2281" s="141" t="str">
        <f>IF(ISERROR(VLOOKUP(A2281,'Cadastro-Estoque'!A:J,1,FALSE)),"",VLOOKUP(A2281,'Cadastro-Estoque'!A:J,3,FALSE))</f>
        <v/>
      </c>
    </row>
    <row r="2282" spans="5:8">
      <c r="E2282" s="141" t="str">
        <f t="shared" si="35"/>
        <v/>
      </c>
      <c r="F2282" s="141" t="str">
        <f>IF(ISBLANK(A2282),"",IF(ISERROR(VLOOKUP(A2282,'Cadastro-Estoque'!A:J,1,FALSE)),"Produto não cadastrado",VLOOKUP(A2282,'Cadastro-Estoque'!A:J,4,FALSE)))</f>
        <v/>
      </c>
      <c r="G2282" s="141" t="str">
        <f>IF(ISBLANK(A2282),"",IF(ISERROR(VLOOKUP(A2282,'Cadastro-Estoque'!A:J,1,FALSE)),"Produto não cadastrado",VLOOKUP(A2282,'Cadastro-Estoque'!A:J,2,FALSE)))</f>
        <v/>
      </c>
      <c r="H2282" s="141" t="str">
        <f>IF(ISERROR(VLOOKUP(A2282,'Cadastro-Estoque'!A:J,1,FALSE)),"",VLOOKUP(A2282,'Cadastro-Estoque'!A:J,3,FALSE))</f>
        <v/>
      </c>
    </row>
    <row r="2283" spans="5:8">
      <c r="E2283" s="141" t="str">
        <f t="shared" si="35"/>
        <v/>
      </c>
      <c r="F2283" s="141" t="str">
        <f>IF(ISBLANK(A2283),"",IF(ISERROR(VLOOKUP(A2283,'Cadastro-Estoque'!A:J,1,FALSE)),"Produto não cadastrado",VLOOKUP(A2283,'Cadastro-Estoque'!A:J,4,FALSE)))</f>
        <v/>
      </c>
      <c r="G2283" s="141" t="str">
        <f>IF(ISBLANK(A2283),"",IF(ISERROR(VLOOKUP(A2283,'Cadastro-Estoque'!A:J,1,FALSE)),"Produto não cadastrado",VLOOKUP(A2283,'Cadastro-Estoque'!A:J,2,FALSE)))</f>
        <v/>
      </c>
      <c r="H2283" s="141" t="str">
        <f>IF(ISERROR(VLOOKUP(A2283,'Cadastro-Estoque'!A:J,1,FALSE)),"",VLOOKUP(A2283,'Cadastro-Estoque'!A:J,3,FALSE))</f>
        <v/>
      </c>
    </row>
    <row r="2284" spans="5:8">
      <c r="E2284" s="141" t="str">
        <f t="shared" si="35"/>
        <v/>
      </c>
      <c r="F2284" s="141" t="str">
        <f>IF(ISBLANK(A2284),"",IF(ISERROR(VLOOKUP(A2284,'Cadastro-Estoque'!A:J,1,FALSE)),"Produto não cadastrado",VLOOKUP(A2284,'Cadastro-Estoque'!A:J,4,FALSE)))</f>
        <v/>
      </c>
      <c r="G2284" s="141" t="str">
        <f>IF(ISBLANK(A2284),"",IF(ISERROR(VLOOKUP(A2284,'Cadastro-Estoque'!A:J,1,FALSE)),"Produto não cadastrado",VLOOKUP(A2284,'Cadastro-Estoque'!A:J,2,FALSE)))</f>
        <v/>
      </c>
      <c r="H2284" s="141" t="str">
        <f>IF(ISERROR(VLOOKUP(A2284,'Cadastro-Estoque'!A:J,1,FALSE)),"",VLOOKUP(A2284,'Cadastro-Estoque'!A:J,3,FALSE))</f>
        <v/>
      </c>
    </row>
    <row r="2285" spans="5:8">
      <c r="E2285" s="141" t="str">
        <f t="shared" si="35"/>
        <v/>
      </c>
      <c r="F2285" s="141" t="str">
        <f>IF(ISBLANK(A2285),"",IF(ISERROR(VLOOKUP(A2285,'Cadastro-Estoque'!A:J,1,FALSE)),"Produto não cadastrado",VLOOKUP(A2285,'Cadastro-Estoque'!A:J,4,FALSE)))</f>
        <v/>
      </c>
      <c r="G2285" s="141" t="str">
        <f>IF(ISBLANK(A2285),"",IF(ISERROR(VLOOKUP(A2285,'Cadastro-Estoque'!A:J,1,FALSE)),"Produto não cadastrado",VLOOKUP(A2285,'Cadastro-Estoque'!A:J,2,FALSE)))</f>
        <v/>
      </c>
      <c r="H2285" s="141" t="str">
        <f>IF(ISERROR(VLOOKUP(A2285,'Cadastro-Estoque'!A:J,1,FALSE)),"",VLOOKUP(A2285,'Cadastro-Estoque'!A:J,3,FALSE))</f>
        <v/>
      </c>
    </row>
    <row r="2286" spans="5:8">
      <c r="E2286" s="141" t="str">
        <f t="shared" si="35"/>
        <v/>
      </c>
      <c r="F2286" s="141" t="str">
        <f>IF(ISBLANK(A2286),"",IF(ISERROR(VLOOKUP(A2286,'Cadastro-Estoque'!A:J,1,FALSE)),"Produto não cadastrado",VLOOKUP(A2286,'Cadastro-Estoque'!A:J,4,FALSE)))</f>
        <v/>
      </c>
      <c r="G2286" s="141" t="str">
        <f>IF(ISBLANK(A2286),"",IF(ISERROR(VLOOKUP(A2286,'Cadastro-Estoque'!A:J,1,FALSE)),"Produto não cadastrado",VLOOKUP(A2286,'Cadastro-Estoque'!A:J,2,FALSE)))</f>
        <v/>
      </c>
      <c r="H2286" s="141" t="str">
        <f>IF(ISERROR(VLOOKUP(A2286,'Cadastro-Estoque'!A:J,1,FALSE)),"",VLOOKUP(A2286,'Cadastro-Estoque'!A:J,3,FALSE))</f>
        <v/>
      </c>
    </row>
    <row r="2287" spans="5:8">
      <c r="E2287" s="141" t="str">
        <f t="shared" si="35"/>
        <v/>
      </c>
      <c r="F2287" s="141" t="str">
        <f>IF(ISBLANK(A2287),"",IF(ISERROR(VLOOKUP(A2287,'Cadastro-Estoque'!A:J,1,FALSE)),"Produto não cadastrado",VLOOKUP(A2287,'Cadastro-Estoque'!A:J,4,FALSE)))</f>
        <v/>
      </c>
      <c r="G2287" s="141" t="str">
        <f>IF(ISBLANK(A2287),"",IF(ISERROR(VLOOKUP(A2287,'Cadastro-Estoque'!A:J,1,FALSE)),"Produto não cadastrado",VLOOKUP(A2287,'Cadastro-Estoque'!A:J,2,FALSE)))</f>
        <v/>
      </c>
      <c r="H2287" s="141" t="str">
        <f>IF(ISERROR(VLOOKUP(A2287,'Cadastro-Estoque'!A:J,1,FALSE)),"",VLOOKUP(A2287,'Cadastro-Estoque'!A:J,3,FALSE))</f>
        <v/>
      </c>
    </row>
    <row r="2288" spans="5:8">
      <c r="E2288" s="141" t="str">
        <f t="shared" si="35"/>
        <v/>
      </c>
      <c r="F2288" s="141" t="str">
        <f>IF(ISBLANK(A2288),"",IF(ISERROR(VLOOKUP(A2288,'Cadastro-Estoque'!A:J,1,FALSE)),"Produto não cadastrado",VLOOKUP(A2288,'Cadastro-Estoque'!A:J,4,FALSE)))</f>
        <v/>
      </c>
      <c r="G2288" s="141" t="str">
        <f>IF(ISBLANK(A2288),"",IF(ISERROR(VLOOKUP(A2288,'Cadastro-Estoque'!A:J,1,FALSE)),"Produto não cadastrado",VLOOKUP(A2288,'Cadastro-Estoque'!A:J,2,FALSE)))</f>
        <v/>
      </c>
      <c r="H2288" s="141" t="str">
        <f>IF(ISERROR(VLOOKUP(A2288,'Cadastro-Estoque'!A:J,1,FALSE)),"",VLOOKUP(A2288,'Cadastro-Estoque'!A:J,3,FALSE))</f>
        <v/>
      </c>
    </row>
    <row r="2289" spans="5:8">
      <c r="E2289" s="141" t="str">
        <f t="shared" si="35"/>
        <v/>
      </c>
      <c r="F2289" s="141" t="str">
        <f>IF(ISBLANK(A2289),"",IF(ISERROR(VLOOKUP(A2289,'Cadastro-Estoque'!A:J,1,FALSE)),"Produto não cadastrado",VLOOKUP(A2289,'Cadastro-Estoque'!A:J,4,FALSE)))</f>
        <v/>
      </c>
      <c r="G2289" s="141" t="str">
        <f>IF(ISBLANK(A2289),"",IF(ISERROR(VLOOKUP(A2289,'Cadastro-Estoque'!A:J,1,FALSE)),"Produto não cadastrado",VLOOKUP(A2289,'Cadastro-Estoque'!A:J,2,FALSE)))</f>
        <v/>
      </c>
      <c r="H2289" s="141" t="str">
        <f>IF(ISERROR(VLOOKUP(A2289,'Cadastro-Estoque'!A:J,1,FALSE)),"",VLOOKUP(A2289,'Cadastro-Estoque'!A:J,3,FALSE))</f>
        <v/>
      </c>
    </row>
    <row r="2290" spans="5:8">
      <c r="E2290" s="141" t="str">
        <f t="shared" si="35"/>
        <v/>
      </c>
      <c r="F2290" s="141" t="str">
        <f>IF(ISBLANK(A2290),"",IF(ISERROR(VLOOKUP(A2290,'Cadastro-Estoque'!A:J,1,FALSE)),"Produto não cadastrado",VLOOKUP(A2290,'Cadastro-Estoque'!A:J,4,FALSE)))</f>
        <v/>
      </c>
      <c r="G2290" s="141" t="str">
        <f>IF(ISBLANK(A2290),"",IF(ISERROR(VLOOKUP(A2290,'Cadastro-Estoque'!A:J,1,FALSE)),"Produto não cadastrado",VLOOKUP(A2290,'Cadastro-Estoque'!A:J,2,FALSE)))</f>
        <v/>
      </c>
      <c r="H2290" s="141" t="str">
        <f>IF(ISERROR(VLOOKUP(A2290,'Cadastro-Estoque'!A:J,1,FALSE)),"",VLOOKUP(A2290,'Cadastro-Estoque'!A:J,3,FALSE))</f>
        <v/>
      </c>
    </row>
    <row r="2291" spans="5:8">
      <c r="E2291" s="141" t="str">
        <f t="shared" si="35"/>
        <v/>
      </c>
      <c r="F2291" s="141" t="str">
        <f>IF(ISBLANK(A2291),"",IF(ISERROR(VLOOKUP(A2291,'Cadastro-Estoque'!A:J,1,FALSE)),"Produto não cadastrado",VLOOKUP(A2291,'Cadastro-Estoque'!A:J,4,FALSE)))</f>
        <v/>
      </c>
      <c r="G2291" s="141" t="str">
        <f>IF(ISBLANK(A2291),"",IF(ISERROR(VLOOKUP(A2291,'Cadastro-Estoque'!A:J,1,FALSE)),"Produto não cadastrado",VLOOKUP(A2291,'Cadastro-Estoque'!A:J,2,FALSE)))</f>
        <v/>
      </c>
      <c r="H2291" s="141" t="str">
        <f>IF(ISERROR(VLOOKUP(A2291,'Cadastro-Estoque'!A:J,1,FALSE)),"",VLOOKUP(A2291,'Cadastro-Estoque'!A:J,3,FALSE))</f>
        <v/>
      </c>
    </row>
    <row r="2292" spans="5:8">
      <c r="E2292" s="141" t="str">
        <f t="shared" si="35"/>
        <v/>
      </c>
      <c r="F2292" s="141" t="str">
        <f>IF(ISBLANK(A2292),"",IF(ISERROR(VLOOKUP(A2292,'Cadastro-Estoque'!A:J,1,FALSE)),"Produto não cadastrado",VLOOKUP(A2292,'Cadastro-Estoque'!A:J,4,FALSE)))</f>
        <v/>
      </c>
      <c r="G2292" s="141" t="str">
        <f>IF(ISBLANK(A2292),"",IF(ISERROR(VLOOKUP(A2292,'Cadastro-Estoque'!A:J,1,FALSE)),"Produto não cadastrado",VLOOKUP(A2292,'Cadastro-Estoque'!A:J,2,FALSE)))</f>
        <v/>
      </c>
      <c r="H2292" s="141" t="str">
        <f>IF(ISERROR(VLOOKUP(A2292,'Cadastro-Estoque'!A:J,1,FALSE)),"",VLOOKUP(A2292,'Cadastro-Estoque'!A:J,3,FALSE))</f>
        <v/>
      </c>
    </row>
    <row r="2293" spans="5:8">
      <c r="E2293" s="141" t="str">
        <f t="shared" si="35"/>
        <v/>
      </c>
      <c r="F2293" s="141" t="str">
        <f>IF(ISBLANK(A2293),"",IF(ISERROR(VLOOKUP(A2293,'Cadastro-Estoque'!A:J,1,FALSE)),"Produto não cadastrado",VLOOKUP(A2293,'Cadastro-Estoque'!A:J,4,FALSE)))</f>
        <v/>
      </c>
      <c r="G2293" s="141" t="str">
        <f>IF(ISBLANK(A2293),"",IF(ISERROR(VLOOKUP(A2293,'Cadastro-Estoque'!A:J,1,FALSE)),"Produto não cadastrado",VLOOKUP(A2293,'Cadastro-Estoque'!A:J,2,FALSE)))</f>
        <v/>
      </c>
      <c r="H2293" s="141" t="str">
        <f>IF(ISERROR(VLOOKUP(A2293,'Cadastro-Estoque'!A:J,1,FALSE)),"",VLOOKUP(A2293,'Cadastro-Estoque'!A:J,3,FALSE))</f>
        <v/>
      </c>
    </row>
    <row r="2294" spans="5:8">
      <c r="E2294" s="141" t="str">
        <f t="shared" si="35"/>
        <v/>
      </c>
      <c r="F2294" s="141" t="str">
        <f>IF(ISBLANK(A2294),"",IF(ISERROR(VLOOKUP(A2294,'Cadastro-Estoque'!A:J,1,FALSE)),"Produto não cadastrado",VLOOKUP(A2294,'Cadastro-Estoque'!A:J,4,FALSE)))</f>
        <v/>
      </c>
      <c r="G2294" s="141" t="str">
        <f>IF(ISBLANK(A2294),"",IF(ISERROR(VLOOKUP(A2294,'Cadastro-Estoque'!A:J,1,FALSE)),"Produto não cadastrado",VLOOKUP(A2294,'Cadastro-Estoque'!A:J,2,FALSE)))</f>
        <v/>
      </c>
      <c r="H2294" s="141" t="str">
        <f>IF(ISERROR(VLOOKUP(A2294,'Cadastro-Estoque'!A:J,1,FALSE)),"",VLOOKUP(A2294,'Cadastro-Estoque'!A:J,3,FALSE))</f>
        <v/>
      </c>
    </row>
    <row r="2295" spans="5:8">
      <c r="E2295" s="141" t="str">
        <f t="shared" si="35"/>
        <v/>
      </c>
      <c r="F2295" s="141" t="str">
        <f>IF(ISBLANK(A2295),"",IF(ISERROR(VLOOKUP(A2295,'Cadastro-Estoque'!A:J,1,FALSE)),"Produto não cadastrado",VLOOKUP(A2295,'Cadastro-Estoque'!A:J,4,FALSE)))</f>
        <v/>
      </c>
      <c r="G2295" s="141" t="str">
        <f>IF(ISBLANK(A2295),"",IF(ISERROR(VLOOKUP(A2295,'Cadastro-Estoque'!A:J,1,FALSE)),"Produto não cadastrado",VLOOKUP(A2295,'Cadastro-Estoque'!A:J,2,FALSE)))</f>
        <v/>
      </c>
      <c r="H2295" s="141" t="str">
        <f>IF(ISERROR(VLOOKUP(A2295,'Cadastro-Estoque'!A:J,1,FALSE)),"",VLOOKUP(A2295,'Cadastro-Estoque'!A:J,3,FALSE))</f>
        <v/>
      </c>
    </row>
    <row r="2296" spans="5:8">
      <c r="E2296" s="141" t="str">
        <f t="shared" si="35"/>
        <v/>
      </c>
      <c r="F2296" s="141" t="str">
        <f>IF(ISBLANK(A2296),"",IF(ISERROR(VLOOKUP(A2296,'Cadastro-Estoque'!A:J,1,FALSE)),"Produto não cadastrado",VLOOKUP(A2296,'Cadastro-Estoque'!A:J,4,FALSE)))</f>
        <v/>
      </c>
      <c r="G2296" s="141" t="str">
        <f>IF(ISBLANK(A2296),"",IF(ISERROR(VLOOKUP(A2296,'Cadastro-Estoque'!A:J,1,FALSE)),"Produto não cadastrado",VLOOKUP(A2296,'Cadastro-Estoque'!A:J,2,FALSE)))</f>
        <v/>
      </c>
      <c r="H2296" s="141" t="str">
        <f>IF(ISERROR(VLOOKUP(A2296,'Cadastro-Estoque'!A:J,1,FALSE)),"",VLOOKUP(A2296,'Cadastro-Estoque'!A:J,3,FALSE))</f>
        <v/>
      </c>
    </row>
    <row r="2297" spans="5:8">
      <c r="E2297" s="141" t="str">
        <f t="shared" si="35"/>
        <v/>
      </c>
      <c r="F2297" s="141" t="str">
        <f>IF(ISBLANK(A2297),"",IF(ISERROR(VLOOKUP(A2297,'Cadastro-Estoque'!A:J,1,FALSE)),"Produto não cadastrado",VLOOKUP(A2297,'Cadastro-Estoque'!A:J,4,FALSE)))</f>
        <v/>
      </c>
      <c r="G2297" s="141" t="str">
        <f>IF(ISBLANK(A2297),"",IF(ISERROR(VLOOKUP(A2297,'Cadastro-Estoque'!A:J,1,FALSE)),"Produto não cadastrado",VLOOKUP(A2297,'Cadastro-Estoque'!A:J,2,FALSE)))</f>
        <v/>
      </c>
      <c r="H2297" s="141" t="str">
        <f>IF(ISERROR(VLOOKUP(A2297,'Cadastro-Estoque'!A:J,1,FALSE)),"",VLOOKUP(A2297,'Cadastro-Estoque'!A:J,3,FALSE))</f>
        <v/>
      </c>
    </row>
    <row r="2298" spans="5:8">
      <c r="E2298" s="141" t="str">
        <f t="shared" si="35"/>
        <v/>
      </c>
      <c r="F2298" s="141" t="str">
        <f>IF(ISBLANK(A2298),"",IF(ISERROR(VLOOKUP(A2298,'Cadastro-Estoque'!A:J,1,FALSE)),"Produto não cadastrado",VLOOKUP(A2298,'Cadastro-Estoque'!A:J,4,FALSE)))</f>
        <v/>
      </c>
      <c r="G2298" s="141" t="str">
        <f>IF(ISBLANK(A2298),"",IF(ISERROR(VLOOKUP(A2298,'Cadastro-Estoque'!A:J,1,FALSE)),"Produto não cadastrado",VLOOKUP(A2298,'Cadastro-Estoque'!A:J,2,FALSE)))</f>
        <v/>
      </c>
      <c r="H2298" s="141" t="str">
        <f>IF(ISERROR(VLOOKUP(A2298,'Cadastro-Estoque'!A:J,1,FALSE)),"",VLOOKUP(A2298,'Cadastro-Estoque'!A:J,3,FALSE))</f>
        <v/>
      </c>
    </row>
    <row r="2299" spans="5:8">
      <c r="E2299" s="141" t="str">
        <f t="shared" si="35"/>
        <v/>
      </c>
      <c r="F2299" s="141" t="str">
        <f>IF(ISBLANK(A2299),"",IF(ISERROR(VLOOKUP(A2299,'Cadastro-Estoque'!A:J,1,FALSE)),"Produto não cadastrado",VLOOKUP(A2299,'Cadastro-Estoque'!A:J,4,FALSE)))</f>
        <v/>
      </c>
      <c r="G2299" s="141" t="str">
        <f>IF(ISBLANK(A2299),"",IF(ISERROR(VLOOKUP(A2299,'Cadastro-Estoque'!A:J,1,FALSE)),"Produto não cadastrado",VLOOKUP(A2299,'Cadastro-Estoque'!A:J,2,FALSE)))</f>
        <v/>
      </c>
      <c r="H2299" s="141" t="str">
        <f>IF(ISERROR(VLOOKUP(A2299,'Cadastro-Estoque'!A:J,1,FALSE)),"",VLOOKUP(A2299,'Cadastro-Estoque'!A:J,3,FALSE))</f>
        <v/>
      </c>
    </row>
    <row r="2300" spans="5:8">
      <c r="E2300" s="141" t="str">
        <f t="shared" si="35"/>
        <v/>
      </c>
      <c r="F2300" s="141" t="str">
        <f>IF(ISBLANK(A2300),"",IF(ISERROR(VLOOKUP(A2300,'Cadastro-Estoque'!A:J,1,FALSE)),"Produto não cadastrado",VLOOKUP(A2300,'Cadastro-Estoque'!A:J,4,FALSE)))</f>
        <v/>
      </c>
      <c r="G2300" s="141" t="str">
        <f>IF(ISBLANK(A2300),"",IF(ISERROR(VLOOKUP(A2300,'Cadastro-Estoque'!A:J,1,FALSE)),"Produto não cadastrado",VLOOKUP(A2300,'Cadastro-Estoque'!A:J,2,FALSE)))</f>
        <v/>
      </c>
      <c r="H2300" s="141" t="str">
        <f>IF(ISERROR(VLOOKUP(A2300,'Cadastro-Estoque'!A:J,1,FALSE)),"",VLOOKUP(A2300,'Cadastro-Estoque'!A:J,3,FALSE))</f>
        <v/>
      </c>
    </row>
    <row r="2301" spans="5:8">
      <c r="E2301" s="141" t="str">
        <f t="shared" si="35"/>
        <v/>
      </c>
      <c r="F2301" s="141" t="str">
        <f>IF(ISBLANK(A2301),"",IF(ISERROR(VLOOKUP(A2301,'Cadastro-Estoque'!A:J,1,FALSE)),"Produto não cadastrado",VLOOKUP(A2301,'Cadastro-Estoque'!A:J,4,FALSE)))</f>
        <v/>
      </c>
      <c r="G2301" s="141" t="str">
        <f>IF(ISBLANK(A2301),"",IF(ISERROR(VLOOKUP(A2301,'Cadastro-Estoque'!A:J,1,FALSE)),"Produto não cadastrado",VLOOKUP(A2301,'Cadastro-Estoque'!A:J,2,FALSE)))</f>
        <v/>
      </c>
      <c r="H2301" s="141" t="str">
        <f>IF(ISERROR(VLOOKUP(A2301,'Cadastro-Estoque'!A:J,1,FALSE)),"",VLOOKUP(A2301,'Cadastro-Estoque'!A:J,3,FALSE))</f>
        <v/>
      </c>
    </row>
    <row r="2302" spans="5:8">
      <c r="E2302" s="141" t="str">
        <f t="shared" si="35"/>
        <v/>
      </c>
      <c r="F2302" s="141" t="str">
        <f>IF(ISBLANK(A2302),"",IF(ISERROR(VLOOKUP(A2302,'Cadastro-Estoque'!A:J,1,FALSE)),"Produto não cadastrado",VLOOKUP(A2302,'Cadastro-Estoque'!A:J,4,FALSE)))</f>
        <v/>
      </c>
      <c r="G2302" s="141" t="str">
        <f>IF(ISBLANK(A2302),"",IF(ISERROR(VLOOKUP(A2302,'Cadastro-Estoque'!A:J,1,FALSE)),"Produto não cadastrado",VLOOKUP(A2302,'Cadastro-Estoque'!A:J,2,FALSE)))</f>
        <v/>
      </c>
      <c r="H2302" s="141" t="str">
        <f>IF(ISERROR(VLOOKUP(A2302,'Cadastro-Estoque'!A:J,1,FALSE)),"",VLOOKUP(A2302,'Cadastro-Estoque'!A:J,3,FALSE))</f>
        <v/>
      </c>
    </row>
    <row r="2303" spans="5:8">
      <c r="E2303" s="141" t="str">
        <f t="shared" si="35"/>
        <v/>
      </c>
      <c r="F2303" s="141" t="str">
        <f>IF(ISBLANK(A2303),"",IF(ISERROR(VLOOKUP(A2303,'Cadastro-Estoque'!A:J,1,FALSE)),"Produto não cadastrado",VLOOKUP(A2303,'Cadastro-Estoque'!A:J,4,FALSE)))</f>
        <v/>
      </c>
      <c r="G2303" s="141" t="str">
        <f>IF(ISBLANK(A2303),"",IF(ISERROR(VLOOKUP(A2303,'Cadastro-Estoque'!A:J,1,FALSE)),"Produto não cadastrado",VLOOKUP(A2303,'Cadastro-Estoque'!A:J,2,FALSE)))</f>
        <v/>
      </c>
      <c r="H2303" s="141" t="str">
        <f>IF(ISERROR(VLOOKUP(A2303,'Cadastro-Estoque'!A:J,1,FALSE)),"",VLOOKUP(A2303,'Cadastro-Estoque'!A:J,3,FALSE))</f>
        <v/>
      </c>
    </row>
    <row r="2304" spans="5:8">
      <c r="E2304" s="141" t="str">
        <f t="shared" si="35"/>
        <v/>
      </c>
      <c r="F2304" s="141" t="str">
        <f>IF(ISBLANK(A2304),"",IF(ISERROR(VLOOKUP(A2304,'Cadastro-Estoque'!A:J,1,FALSE)),"Produto não cadastrado",VLOOKUP(A2304,'Cadastro-Estoque'!A:J,4,FALSE)))</f>
        <v/>
      </c>
      <c r="G2304" s="141" t="str">
        <f>IF(ISBLANK(A2304),"",IF(ISERROR(VLOOKUP(A2304,'Cadastro-Estoque'!A:J,1,FALSE)),"Produto não cadastrado",VLOOKUP(A2304,'Cadastro-Estoque'!A:J,2,FALSE)))</f>
        <v/>
      </c>
      <c r="H2304" s="141" t="str">
        <f>IF(ISERROR(VLOOKUP(A2304,'Cadastro-Estoque'!A:J,1,FALSE)),"",VLOOKUP(A2304,'Cadastro-Estoque'!A:J,3,FALSE))</f>
        <v/>
      </c>
    </row>
    <row r="2305" spans="5:8">
      <c r="E2305" s="141" t="str">
        <f t="shared" si="35"/>
        <v/>
      </c>
      <c r="F2305" s="141" t="str">
        <f>IF(ISBLANK(A2305),"",IF(ISERROR(VLOOKUP(A2305,'Cadastro-Estoque'!A:J,1,FALSE)),"Produto não cadastrado",VLOOKUP(A2305,'Cadastro-Estoque'!A:J,4,FALSE)))</f>
        <v/>
      </c>
      <c r="G2305" s="141" t="str">
        <f>IF(ISBLANK(A2305),"",IF(ISERROR(VLOOKUP(A2305,'Cadastro-Estoque'!A:J,1,FALSE)),"Produto não cadastrado",VLOOKUP(A2305,'Cadastro-Estoque'!A:J,2,FALSE)))</f>
        <v/>
      </c>
      <c r="H2305" s="141" t="str">
        <f>IF(ISERROR(VLOOKUP(A2305,'Cadastro-Estoque'!A:J,1,FALSE)),"",VLOOKUP(A2305,'Cadastro-Estoque'!A:J,3,FALSE))</f>
        <v/>
      </c>
    </row>
    <row r="2306" spans="5:8">
      <c r="E2306" s="141" t="str">
        <f t="shared" si="35"/>
        <v/>
      </c>
      <c r="F2306" s="141" t="str">
        <f>IF(ISBLANK(A2306),"",IF(ISERROR(VLOOKUP(A2306,'Cadastro-Estoque'!A:J,1,FALSE)),"Produto não cadastrado",VLOOKUP(A2306,'Cadastro-Estoque'!A:J,4,FALSE)))</f>
        <v/>
      </c>
      <c r="G2306" s="141" t="str">
        <f>IF(ISBLANK(A2306),"",IF(ISERROR(VLOOKUP(A2306,'Cadastro-Estoque'!A:J,1,FALSE)),"Produto não cadastrado",VLOOKUP(A2306,'Cadastro-Estoque'!A:J,2,FALSE)))</f>
        <v/>
      </c>
      <c r="H2306" s="141" t="str">
        <f>IF(ISERROR(VLOOKUP(A2306,'Cadastro-Estoque'!A:J,1,FALSE)),"",VLOOKUP(A2306,'Cadastro-Estoque'!A:J,3,FALSE))</f>
        <v/>
      </c>
    </row>
    <row r="2307" spans="5:8">
      <c r="E2307" s="141" t="str">
        <f t="shared" si="35"/>
        <v/>
      </c>
      <c r="F2307" s="141" t="str">
        <f>IF(ISBLANK(A2307),"",IF(ISERROR(VLOOKUP(A2307,'Cadastro-Estoque'!A:J,1,FALSE)),"Produto não cadastrado",VLOOKUP(A2307,'Cadastro-Estoque'!A:J,4,FALSE)))</f>
        <v/>
      </c>
      <c r="G2307" s="141" t="str">
        <f>IF(ISBLANK(A2307),"",IF(ISERROR(VLOOKUP(A2307,'Cadastro-Estoque'!A:J,1,FALSE)),"Produto não cadastrado",VLOOKUP(A2307,'Cadastro-Estoque'!A:J,2,FALSE)))</f>
        <v/>
      </c>
      <c r="H2307" s="141" t="str">
        <f>IF(ISERROR(VLOOKUP(A2307,'Cadastro-Estoque'!A:J,1,FALSE)),"",VLOOKUP(A2307,'Cadastro-Estoque'!A:J,3,FALSE))</f>
        <v/>
      </c>
    </row>
    <row r="2308" spans="5:8">
      <c r="E2308" s="141" t="str">
        <f t="shared" ref="E2308:E2371" si="36">IF(ISBLANK(A2308),"",C2308*D2308)</f>
        <v/>
      </c>
      <c r="F2308" s="141" t="str">
        <f>IF(ISBLANK(A2308),"",IF(ISERROR(VLOOKUP(A2308,'Cadastro-Estoque'!A:J,1,FALSE)),"Produto não cadastrado",VLOOKUP(A2308,'Cadastro-Estoque'!A:J,4,FALSE)))</f>
        <v/>
      </c>
      <c r="G2308" s="141" t="str">
        <f>IF(ISBLANK(A2308),"",IF(ISERROR(VLOOKUP(A2308,'Cadastro-Estoque'!A:J,1,FALSE)),"Produto não cadastrado",VLOOKUP(A2308,'Cadastro-Estoque'!A:J,2,FALSE)))</f>
        <v/>
      </c>
      <c r="H2308" s="141" t="str">
        <f>IF(ISERROR(VLOOKUP(A2308,'Cadastro-Estoque'!A:J,1,FALSE)),"",VLOOKUP(A2308,'Cadastro-Estoque'!A:J,3,FALSE))</f>
        <v/>
      </c>
    </row>
    <row r="2309" spans="5:8">
      <c r="E2309" s="141" t="str">
        <f t="shared" si="36"/>
        <v/>
      </c>
      <c r="F2309" s="141" t="str">
        <f>IF(ISBLANK(A2309),"",IF(ISERROR(VLOOKUP(A2309,'Cadastro-Estoque'!A:J,1,FALSE)),"Produto não cadastrado",VLOOKUP(A2309,'Cadastro-Estoque'!A:J,4,FALSE)))</f>
        <v/>
      </c>
      <c r="G2309" s="141" t="str">
        <f>IF(ISBLANK(A2309),"",IF(ISERROR(VLOOKUP(A2309,'Cadastro-Estoque'!A:J,1,FALSE)),"Produto não cadastrado",VLOOKUP(A2309,'Cadastro-Estoque'!A:J,2,FALSE)))</f>
        <v/>
      </c>
      <c r="H2309" s="141" t="str">
        <f>IF(ISERROR(VLOOKUP(A2309,'Cadastro-Estoque'!A:J,1,FALSE)),"",VLOOKUP(A2309,'Cadastro-Estoque'!A:J,3,FALSE))</f>
        <v/>
      </c>
    </row>
    <row r="2310" spans="5:8">
      <c r="E2310" s="141" t="str">
        <f t="shared" si="36"/>
        <v/>
      </c>
      <c r="F2310" s="141" t="str">
        <f>IF(ISBLANK(A2310),"",IF(ISERROR(VLOOKUP(A2310,'Cadastro-Estoque'!A:J,1,FALSE)),"Produto não cadastrado",VLOOKUP(A2310,'Cadastro-Estoque'!A:J,4,FALSE)))</f>
        <v/>
      </c>
      <c r="G2310" s="141" t="str">
        <f>IF(ISBLANK(A2310),"",IF(ISERROR(VLOOKUP(A2310,'Cadastro-Estoque'!A:J,1,FALSE)),"Produto não cadastrado",VLOOKUP(A2310,'Cadastro-Estoque'!A:J,2,FALSE)))</f>
        <v/>
      </c>
      <c r="H2310" s="141" t="str">
        <f>IF(ISERROR(VLOOKUP(A2310,'Cadastro-Estoque'!A:J,1,FALSE)),"",VLOOKUP(A2310,'Cadastro-Estoque'!A:J,3,FALSE))</f>
        <v/>
      </c>
    </row>
    <row r="2311" spans="5:8">
      <c r="E2311" s="141" t="str">
        <f t="shared" si="36"/>
        <v/>
      </c>
      <c r="F2311" s="141" t="str">
        <f>IF(ISBLANK(A2311),"",IF(ISERROR(VLOOKUP(A2311,'Cadastro-Estoque'!A:J,1,FALSE)),"Produto não cadastrado",VLOOKUP(A2311,'Cadastro-Estoque'!A:J,4,FALSE)))</f>
        <v/>
      </c>
      <c r="G2311" s="141" t="str">
        <f>IF(ISBLANK(A2311),"",IF(ISERROR(VLOOKUP(A2311,'Cadastro-Estoque'!A:J,1,FALSE)),"Produto não cadastrado",VLOOKUP(A2311,'Cadastro-Estoque'!A:J,2,FALSE)))</f>
        <v/>
      </c>
      <c r="H2311" s="141" t="str">
        <f>IF(ISERROR(VLOOKUP(A2311,'Cadastro-Estoque'!A:J,1,FALSE)),"",VLOOKUP(A2311,'Cadastro-Estoque'!A:J,3,FALSE))</f>
        <v/>
      </c>
    </row>
    <row r="2312" spans="5:8">
      <c r="E2312" s="141" t="str">
        <f t="shared" si="36"/>
        <v/>
      </c>
      <c r="F2312" s="141" t="str">
        <f>IF(ISBLANK(A2312),"",IF(ISERROR(VLOOKUP(A2312,'Cadastro-Estoque'!A:J,1,FALSE)),"Produto não cadastrado",VLOOKUP(A2312,'Cadastro-Estoque'!A:J,4,FALSE)))</f>
        <v/>
      </c>
      <c r="G2312" s="141" t="str">
        <f>IF(ISBLANK(A2312),"",IF(ISERROR(VLOOKUP(A2312,'Cadastro-Estoque'!A:J,1,FALSE)),"Produto não cadastrado",VLOOKUP(A2312,'Cadastro-Estoque'!A:J,2,FALSE)))</f>
        <v/>
      </c>
      <c r="H2312" s="141" t="str">
        <f>IF(ISERROR(VLOOKUP(A2312,'Cadastro-Estoque'!A:J,1,FALSE)),"",VLOOKUP(A2312,'Cadastro-Estoque'!A:J,3,FALSE))</f>
        <v/>
      </c>
    </row>
    <row r="2313" spans="5:8">
      <c r="E2313" s="141" t="str">
        <f t="shared" si="36"/>
        <v/>
      </c>
      <c r="F2313" s="141" t="str">
        <f>IF(ISBLANK(A2313),"",IF(ISERROR(VLOOKUP(A2313,'Cadastro-Estoque'!A:J,1,FALSE)),"Produto não cadastrado",VLOOKUP(A2313,'Cadastro-Estoque'!A:J,4,FALSE)))</f>
        <v/>
      </c>
      <c r="G2313" s="141" t="str">
        <f>IF(ISBLANK(A2313),"",IF(ISERROR(VLOOKUP(A2313,'Cadastro-Estoque'!A:J,1,FALSE)),"Produto não cadastrado",VLOOKUP(A2313,'Cadastro-Estoque'!A:J,2,FALSE)))</f>
        <v/>
      </c>
      <c r="H2313" s="141" t="str">
        <f>IF(ISERROR(VLOOKUP(A2313,'Cadastro-Estoque'!A:J,1,FALSE)),"",VLOOKUP(A2313,'Cadastro-Estoque'!A:J,3,FALSE))</f>
        <v/>
      </c>
    </row>
    <row r="2314" spans="5:8">
      <c r="E2314" s="141" t="str">
        <f t="shared" si="36"/>
        <v/>
      </c>
      <c r="F2314" s="141" t="str">
        <f>IF(ISBLANK(A2314),"",IF(ISERROR(VLOOKUP(A2314,'Cadastro-Estoque'!A:J,1,FALSE)),"Produto não cadastrado",VLOOKUP(A2314,'Cadastro-Estoque'!A:J,4,FALSE)))</f>
        <v/>
      </c>
      <c r="G2314" s="141" t="str">
        <f>IF(ISBLANK(A2314),"",IF(ISERROR(VLOOKUP(A2314,'Cadastro-Estoque'!A:J,1,FALSE)),"Produto não cadastrado",VLOOKUP(A2314,'Cadastro-Estoque'!A:J,2,FALSE)))</f>
        <v/>
      </c>
      <c r="H2314" s="141" t="str">
        <f>IF(ISERROR(VLOOKUP(A2314,'Cadastro-Estoque'!A:J,1,FALSE)),"",VLOOKUP(A2314,'Cadastro-Estoque'!A:J,3,FALSE))</f>
        <v/>
      </c>
    </row>
    <row r="2315" spans="5:8">
      <c r="E2315" s="141" t="str">
        <f t="shared" si="36"/>
        <v/>
      </c>
      <c r="F2315" s="141" t="str">
        <f>IF(ISBLANK(A2315),"",IF(ISERROR(VLOOKUP(A2315,'Cadastro-Estoque'!A:J,1,FALSE)),"Produto não cadastrado",VLOOKUP(A2315,'Cadastro-Estoque'!A:J,4,FALSE)))</f>
        <v/>
      </c>
      <c r="G2315" s="141" t="str">
        <f>IF(ISBLANK(A2315),"",IF(ISERROR(VLOOKUP(A2315,'Cadastro-Estoque'!A:J,1,FALSE)),"Produto não cadastrado",VLOOKUP(A2315,'Cadastro-Estoque'!A:J,2,FALSE)))</f>
        <v/>
      </c>
      <c r="H2315" s="141" t="str">
        <f>IF(ISERROR(VLOOKUP(A2315,'Cadastro-Estoque'!A:J,1,FALSE)),"",VLOOKUP(A2315,'Cadastro-Estoque'!A:J,3,FALSE))</f>
        <v/>
      </c>
    </row>
    <row r="2316" spans="5:8">
      <c r="E2316" s="141" t="str">
        <f t="shared" si="36"/>
        <v/>
      </c>
      <c r="F2316" s="141" t="str">
        <f>IF(ISBLANK(A2316),"",IF(ISERROR(VLOOKUP(A2316,'Cadastro-Estoque'!A:J,1,FALSE)),"Produto não cadastrado",VLOOKUP(A2316,'Cadastro-Estoque'!A:J,4,FALSE)))</f>
        <v/>
      </c>
      <c r="G2316" s="141" t="str">
        <f>IF(ISBLANK(A2316),"",IF(ISERROR(VLOOKUP(A2316,'Cadastro-Estoque'!A:J,1,FALSE)),"Produto não cadastrado",VLOOKUP(A2316,'Cadastro-Estoque'!A:J,2,FALSE)))</f>
        <v/>
      </c>
      <c r="H2316" s="141" t="str">
        <f>IF(ISERROR(VLOOKUP(A2316,'Cadastro-Estoque'!A:J,1,FALSE)),"",VLOOKUP(A2316,'Cadastro-Estoque'!A:J,3,FALSE))</f>
        <v/>
      </c>
    </row>
    <row r="2317" spans="5:8">
      <c r="E2317" s="141" t="str">
        <f t="shared" si="36"/>
        <v/>
      </c>
      <c r="F2317" s="141" t="str">
        <f>IF(ISBLANK(A2317),"",IF(ISERROR(VLOOKUP(A2317,'Cadastro-Estoque'!A:J,1,FALSE)),"Produto não cadastrado",VLOOKUP(A2317,'Cadastro-Estoque'!A:J,4,FALSE)))</f>
        <v/>
      </c>
      <c r="G2317" s="141" t="str">
        <f>IF(ISBLANK(A2317),"",IF(ISERROR(VLOOKUP(A2317,'Cadastro-Estoque'!A:J,1,FALSE)),"Produto não cadastrado",VLOOKUP(A2317,'Cadastro-Estoque'!A:J,2,FALSE)))</f>
        <v/>
      </c>
      <c r="H2317" s="141" t="str">
        <f>IF(ISERROR(VLOOKUP(A2317,'Cadastro-Estoque'!A:J,1,FALSE)),"",VLOOKUP(A2317,'Cadastro-Estoque'!A:J,3,FALSE))</f>
        <v/>
      </c>
    </row>
    <row r="2318" spans="5:8">
      <c r="E2318" s="141" t="str">
        <f t="shared" si="36"/>
        <v/>
      </c>
      <c r="F2318" s="141" t="str">
        <f>IF(ISBLANK(A2318),"",IF(ISERROR(VLOOKUP(A2318,'Cadastro-Estoque'!A:J,1,FALSE)),"Produto não cadastrado",VLOOKUP(A2318,'Cadastro-Estoque'!A:J,4,FALSE)))</f>
        <v/>
      </c>
      <c r="G2318" s="141" t="str">
        <f>IF(ISBLANK(A2318),"",IF(ISERROR(VLOOKUP(A2318,'Cadastro-Estoque'!A:J,1,FALSE)),"Produto não cadastrado",VLOOKUP(A2318,'Cadastro-Estoque'!A:J,2,FALSE)))</f>
        <v/>
      </c>
      <c r="H2318" s="141" t="str">
        <f>IF(ISERROR(VLOOKUP(A2318,'Cadastro-Estoque'!A:J,1,FALSE)),"",VLOOKUP(A2318,'Cadastro-Estoque'!A:J,3,FALSE))</f>
        <v/>
      </c>
    </row>
    <row r="2319" spans="5:8">
      <c r="E2319" s="141" t="str">
        <f t="shared" si="36"/>
        <v/>
      </c>
      <c r="F2319" s="141" t="str">
        <f>IF(ISBLANK(A2319),"",IF(ISERROR(VLOOKUP(A2319,'Cadastro-Estoque'!A:J,1,FALSE)),"Produto não cadastrado",VLOOKUP(A2319,'Cadastro-Estoque'!A:J,4,FALSE)))</f>
        <v/>
      </c>
      <c r="G2319" s="141" t="str">
        <f>IF(ISBLANK(A2319),"",IF(ISERROR(VLOOKUP(A2319,'Cadastro-Estoque'!A:J,1,FALSE)),"Produto não cadastrado",VLOOKUP(A2319,'Cadastro-Estoque'!A:J,2,FALSE)))</f>
        <v/>
      </c>
      <c r="H2319" s="141" t="str">
        <f>IF(ISERROR(VLOOKUP(A2319,'Cadastro-Estoque'!A:J,1,FALSE)),"",VLOOKUP(A2319,'Cadastro-Estoque'!A:J,3,FALSE))</f>
        <v/>
      </c>
    </row>
    <row r="2320" spans="5:8">
      <c r="E2320" s="141" t="str">
        <f t="shared" si="36"/>
        <v/>
      </c>
      <c r="F2320" s="141" t="str">
        <f>IF(ISBLANK(A2320),"",IF(ISERROR(VLOOKUP(A2320,'Cadastro-Estoque'!A:J,1,FALSE)),"Produto não cadastrado",VLOOKUP(A2320,'Cadastro-Estoque'!A:J,4,FALSE)))</f>
        <v/>
      </c>
      <c r="G2320" s="141" t="str">
        <f>IF(ISBLANK(A2320),"",IF(ISERROR(VLOOKUP(A2320,'Cadastro-Estoque'!A:J,1,FALSE)),"Produto não cadastrado",VLOOKUP(A2320,'Cadastro-Estoque'!A:J,2,FALSE)))</f>
        <v/>
      </c>
      <c r="H2320" s="141" t="str">
        <f>IF(ISERROR(VLOOKUP(A2320,'Cadastro-Estoque'!A:J,1,FALSE)),"",VLOOKUP(A2320,'Cadastro-Estoque'!A:J,3,FALSE))</f>
        <v/>
      </c>
    </row>
    <row r="2321" spans="5:8">
      <c r="E2321" s="141" t="str">
        <f t="shared" si="36"/>
        <v/>
      </c>
      <c r="F2321" s="141" t="str">
        <f>IF(ISBLANK(A2321),"",IF(ISERROR(VLOOKUP(A2321,'Cadastro-Estoque'!A:J,1,FALSE)),"Produto não cadastrado",VLOOKUP(A2321,'Cadastro-Estoque'!A:J,4,FALSE)))</f>
        <v/>
      </c>
      <c r="G2321" s="141" t="str">
        <f>IF(ISBLANK(A2321),"",IF(ISERROR(VLOOKUP(A2321,'Cadastro-Estoque'!A:J,1,FALSE)),"Produto não cadastrado",VLOOKUP(A2321,'Cadastro-Estoque'!A:J,2,FALSE)))</f>
        <v/>
      </c>
      <c r="H2321" s="141" t="str">
        <f>IF(ISERROR(VLOOKUP(A2321,'Cadastro-Estoque'!A:J,1,FALSE)),"",VLOOKUP(A2321,'Cadastro-Estoque'!A:J,3,FALSE))</f>
        <v/>
      </c>
    </row>
    <row r="2322" spans="5:8">
      <c r="E2322" s="141" t="str">
        <f t="shared" si="36"/>
        <v/>
      </c>
      <c r="F2322" s="141" t="str">
        <f>IF(ISBLANK(A2322),"",IF(ISERROR(VLOOKUP(A2322,'Cadastro-Estoque'!A:J,1,FALSE)),"Produto não cadastrado",VLOOKUP(A2322,'Cadastro-Estoque'!A:J,4,FALSE)))</f>
        <v/>
      </c>
      <c r="G2322" s="141" t="str">
        <f>IF(ISBLANK(A2322),"",IF(ISERROR(VLOOKUP(A2322,'Cadastro-Estoque'!A:J,1,FALSE)),"Produto não cadastrado",VLOOKUP(A2322,'Cadastro-Estoque'!A:J,2,FALSE)))</f>
        <v/>
      </c>
      <c r="H2322" s="141" t="str">
        <f>IF(ISERROR(VLOOKUP(A2322,'Cadastro-Estoque'!A:J,1,FALSE)),"",VLOOKUP(A2322,'Cadastro-Estoque'!A:J,3,FALSE))</f>
        <v/>
      </c>
    </row>
    <row r="2323" spans="5:8">
      <c r="E2323" s="141" t="str">
        <f t="shared" si="36"/>
        <v/>
      </c>
      <c r="F2323" s="141" t="str">
        <f>IF(ISBLANK(A2323),"",IF(ISERROR(VLOOKUP(A2323,'Cadastro-Estoque'!A:J,1,FALSE)),"Produto não cadastrado",VLOOKUP(A2323,'Cadastro-Estoque'!A:J,4,FALSE)))</f>
        <v/>
      </c>
      <c r="G2323" s="141" t="str">
        <f>IF(ISBLANK(A2323),"",IF(ISERROR(VLOOKUP(A2323,'Cadastro-Estoque'!A:J,1,FALSE)),"Produto não cadastrado",VLOOKUP(A2323,'Cadastro-Estoque'!A:J,2,FALSE)))</f>
        <v/>
      </c>
      <c r="H2323" s="141" t="str">
        <f>IF(ISERROR(VLOOKUP(A2323,'Cadastro-Estoque'!A:J,1,FALSE)),"",VLOOKUP(A2323,'Cadastro-Estoque'!A:J,3,FALSE))</f>
        <v/>
      </c>
    </row>
    <row r="2324" spans="5:8">
      <c r="E2324" s="141" t="str">
        <f t="shared" si="36"/>
        <v/>
      </c>
      <c r="F2324" s="141" t="str">
        <f>IF(ISBLANK(A2324),"",IF(ISERROR(VLOOKUP(A2324,'Cadastro-Estoque'!A:J,1,FALSE)),"Produto não cadastrado",VLOOKUP(A2324,'Cadastro-Estoque'!A:J,4,FALSE)))</f>
        <v/>
      </c>
      <c r="G2324" s="141" t="str">
        <f>IF(ISBLANK(A2324),"",IF(ISERROR(VLOOKUP(A2324,'Cadastro-Estoque'!A:J,1,FALSE)),"Produto não cadastrado",VLOOKUP(A2324,'Cadastro-Estoque'!A:J,2,FALSE)))</f>
        <v/>
      </c>
      <c r="H2324" s="141" t="str">
        <f>IF(ISERROR(VLOOKUP(A2324,'Cadastro-Estoque'!A:J,1,FALSE)),"",VLOOKUP(A2324,'Cadastro-Estoque'!A:J,3,FALSE))</f>
        <v/>
      </c>
    </row>
    <row r="2325" spans="5:8">
      <c r="E2325" s="141" t="str">
        <f t="shared" si="36"/>
        <v/>
      </c>
      <c r="F2325" s="141" t="str">
        <f>IF(ISBLANK(A2325),"",IF(ISERROR(VLOOKUP(A2325,'Cadastro-Estoque'!A:J,1,FALSE)),"Produto não cadastrado",VLOOKUP(A2325,'Cadastro-Estoque'!A:J,4,FALSE)))</f>
        <v/>
      </c>
      <c r="G2325" s="141" t="str">
        <f>IF(ISBLANK(A2325),"",IF(ISERROR(VLOOKUP(A2325,'Cadastro-Estoque'!A:J,1,FALSE)),"Produto não cadastrado",VLOOKUP(A2325,'Cadastro-Estoque'!A:J,2,FALSE)))</f>
        <v/>
      </c>
      <c r="H2325" s="141" t="str">
        <f>IF(ISERROR(VLOOKUP(A2325,'Cadastro-Estoque'!A:J,1,FALSE)),"",VLOOKUP(A2325,'Cadastro-Estoque'!A:J,3,FALSE))</f>
        <v/>
      </c>
    </row>
    <row r="2326" spans="5:8">
      <c r="E2326" s="141" t="str">
        <f t="shared" si="36"/>
        <v/>
      </c>
      <c r="F2326" s="141" t="str">
        <f>IF(ISBLANK(A2326),"",IF(ISERROR(VLOOKUP(A2326,'Cadastro-Estoque'!A:J,1,FALSE)),"Produto não cadastrado",VLOOKUP(A2326,'Cadastro-Estoque'!A:J,4,FALSE)))</f>
        <v/>
      </c>
      <c r="G2326" s="141" t="str">
        <f>IF(ISBLANK(A2326),"",IF(ISERROR(VLOOKUP(A2326,'Cadastro-Estoque'!A:J,1,FALSE)),"Produto não cadastrado",VLOOKUP(A2326,'Cadastro-Estoque'!A:J,2,FALSE)))</f>
        <v/>
      </c>
      <c r="H2326" s="141" t="str">
        <f>IF(ISERROR(VLOOKUP(A2326,'Cadastro-Estoque'!A:J,1,FALSE)),"",VLOOKUP(A2326,'Cadastro-Estoque'!A:J,3,FALSE))</f>
        <v/>
      </c>
    </row>
    <row r="2327" spans="5:8">
      <c r="E2327" s="141" t="str">
        <f t="shared" si="36"/>
        <v/>
      </c>
      <c r="F2327" s="141" t="str">
        <f>IF(ISBLANK(A2327),"",IF(ISERROR(VLOOKUP(A2327,'Cadastro-Estoque'!A:J,1,FALSE)),"Produto não cadastrado",VLOOKUP(A2327,'Cadastro-Estoque'!A:J,4,FALSE)))</f>
        <v/>
      </c>
      <c r="G2327" s="141" t="str">
        <f>IF(ISBLANK(A2327),"",IF(ISERROR(VLOOKUP(A2327,'Cadastro-Estoque'!A:J,1,FALSE)),"Produto não cadastrado",VLOOKUP(A2327,'Cadastro-Estoque'!A:J,2,FALSE)))</f>
        <v/>
      </c>
      <c r="H2327" s="141" t="str">
        <f>IF(ISERROR(VLOOKUP(A2327,'Cadastro-Estoque'!A:J,1,FALSE)),"",VLOOKUP(A2327,'Cadastro-Estoque'!A:J,3,FALSE))</f>
        <v/>
      </c>
    </row>
    <row r="2328" spans="5:8">
      <c r="E2328" s="141" t="str">
        <f t="shared" si="36"/>
        <v/>
      </c>
      <c r="F2328" s="141" t="str">
        <f>IF(ISBLANK(A2328),"",IF(ISERROR(VLOOKUP(A2328,'Cadastro-Estoque'!A:J,1,FALSE)),"Produto não cadastrado",VLOOKUP(A2328,'Cadastro-Estoque'!A:J,4,FALSE)))</f>
        <v/>
      </c>
      <c r="G2328" s="141" t="str">
        <f>IF(ISBLANK(A2328),"",IF(ISERROR(VLOOKUP(A2328,'Cadastro-Estoque'!A:J,1,FALSE)),"Produto não cadastrado",VLOOKUP(A2328,'Cadastro-Estoque'!A:J,2,FALSE)))</f>
        <v/>
      </c>
      <c r="H2328" s="141" t="str">
        <f>IF(ISERROR(VLOOKUP(A2328,'Cadastro-Estoque'!A:J,1,FALSE)),"",VLOOKUP(A2328,'Cadastro-Estoque'!A:J,3,FALSE))</f>
        <v/>
      </c>
    </row>
    <row r="2329" spans="5:8">
      <c r="E2329" s="141" t="str">
        <f t="shared" si="36"/>
        <v/>
      </c>
      <c r="F2329" s="141" t="str">
        <f>IF(ISBLANK(A2329),"",IF(ISERROR(VLOOKUP(A2329,'Cadastro-Estoque'!A:J,1,FALSE)),"Produto não cadastrado",VLOOKUP(A2329,'Cadastro-Estoque'!A:J,4,FALSE)))</f>
        <v/>
      </c>
      <c r="G2329" s="141" t="str">
        <f>IF(ISBLANK(A2329),"",IF(ISERROR(VLOOKUP(A2329,'Cadastro-Estoque'!A:J,1,FALSE)),"Produto não cadastrado",VLOOKUP(A2329,'Cadastro-Estoque'!A:J,2,FALSE)))</f>
        <v/>
      </c>
      <c r="H2329" s="141" t="str">
        <f>IF(ISERROR(VLOOKUP(A2329,'Cadastro-Estoque'!A:J,1,FALSE)),"",VLOOKUP(A2329,'Cadastro-Estoque'!A:J,3,FALSE))</f>
        <v/>
      </c>
    </row>
    <row r="2330" spans="5:8">
      <c r="E2330" s="141" t="str">
        <f t="shared" si="36"/>
        <v/>
      </c>
      <c r="F2330" s="141" t="str">
        <f>IF(ISBLANK(A2330),"",IF(ISERROR(VLOOKUP(A2330,'Cadastro-Estoque'!A:J,1,FALSE)),"Produto não cadastrado",VLOOKUP(A2330,'Cadastro-Estoque'!A:J,4,FALSE)))</f>
        <v/>
      </c>
      <c r="G2330" s="141" t="str">
        <f>IF(ISBLANK(A2330),"",IF(ISERROR(VLOOKUP(A2330,'Cadastro-Estoque'!A:J,1,FALSE)),"Produto não cadastrado",VLOOKUP(A2330,'Cadastro-Estoque'!A:J,2,FALSE)))</f>
        <v/>
      </c>
      <c r="H2330" s="141" t="str">
        <f>IF(ISERROR(VLOOKUP(A2330,'Cadastro-Estoque'!A:J,1,FALSE)),"",VLOOKUP(A2330,'Cadastro-Estoque'!A:J,3,FALSE))</f>
        <v/>
      </c>
    </row>
    <row r="2331" spans="5:8">
      <c r="E2331" s="141" t="str">
        <f t="shared" si="36"/>
        <v/>
      </c>
      <c r="F2331" s="141" t="str">
        <f>IF(ISBLANK(A2331),"",IF(ISERROR(VLOOKUP(A2331,'Cadastro-Estoque'!A:J,1,FALSE)),"Produto não cadastrado",VLOOKUP(A2331,'Cadastro-Estoque'!A:J,4,FALSE)))</f>
        <v/>
      </c>
      <c r="G2331" s="141" t="str">
        <f>IF(ISBLANK(A2331),"",IF(ISERROR(VLOOKUP(A2331,'Cadastro-Estoque'!A:J,1,FALSE)),"Produto não cadastrado",VLOOKUP(A2331,'Cadastro-Estoque'!A:J,2,FALSE)))</f>
        <v/>
      </c>
      <c r="H2331" s="141" t="str">
        <f>IF(ISERROR(VLOOKUP(A2331,'Cadastro-Estoque'!A:J,1,FALSE)),"",VLOOKUP(A2331,'Cadastro-Estoque'!A:J,3,FALSE))</f>
        <v/>
      </c>
    </row>
    <row r="2332" spans="5:8">
      <c r="E2332" s="141" t="str">
        <f t="shared" si="36"/>
        <v/>
      </c>
      <c r="F2332" s="141" t="str">
        <f>IF(ISBLANK(A2332),"",IF(ISERROR(VLOOKUP(A2332,'Cadastro-Estoque'!A:J,1,FALSE)),"Produto não cadastrado",VLOOKUP(A2332,'Cadastro-Estoque'!A:J,4,FALSE)))</f>
        <v/>
      </c>
      <c r="G2332" s="141" t="str">
        <f>IF(ISBLANK(A2332),"",IF(ISERROR(VLOOKUP(A2332,'Cadastro-Estoque'!A:J,1,FALSE)),"Produto não cadastrado",VLOOKUP(A2332,'Cadastro-Estoque'!A:J,2,FALSE)))</f>
        <v/>
      </c>
      <c r="H2332" s="141" t="str">
        <f>IF(ISERROR(VLOOKUP(A2332,'Cadastro-Estoque'!A:J,1,FALSE)),"",VLOOKUP(A2332,'Cadastro-Estoque'!A:J,3,FALSE))</f>
        <v/>
      </c>
    </row>
    <row r="2333" spans="5:8">
      <c r="E2333" s="141" t="str">
        <f t="shared" si="36"/>
        <v/>
      </c>
      <c r="F2333" s="141" t="str">
        <f>IF(ISBLANK(A2333),"",IF(ISERROR(VLOOKUP(A2333,'Cadastro-Estoque'!A:J,1,FALSE)),"Produto não cadastrado",VLOOKUP(A2333,'Cadastro-Estoque'!A:J,4,FALSE)))</f>
        <v/>
      </c>
      <c r="G2333" s="141" t="str">
        <f>IF(ISBLANK(A2333),"",IF(ISERROR(VLOOKUP(A2333,'Cadastro-Estoque'!A:J,1,FALSE)),"Produto não cadastrado",VLOOKUP(A2333,'Cadastro-Estoque'!A:J,2,FALSE)))</f>
        <v/>
      </c>
      <c r="H2333" s="141" t="str">
        <f>IF(ISERROR(VLOOKUP(A2333,'Cadastro-Estoque'!A:J,1,FALSE)),"",VLOOKUP(A2333,'Cadastro-Estoque'!A:J,3,FALSE))</f>
        <v/>
      </c>
    </row>
    <row r="2334" spans="5:8">
      <c r="E2334" s="141" t="str">
        <f t="shared" si="36"/>
        <v/>
      </c>
      <c r="F2334" s="141" t="str">
        <f>IF(ISBLANK(A2334),"",IF(ISERROR(VLOOKUP(A2334,'Cadastro-Estoque'!A:J,1,FALSE)),"Produto não cadastrado",VLOOKUP(A2334,'Cadastro-Estoque'!A:J,4,FALSE)))</f>
        <v/>
      </c>
      <c r="G2334" s="141" t="str">
        <f>IF(ISBLANK(A2334),"",IF(ISERROR(VLOOKUP(A2334,'Cadastro-Estoque'!A:J,1,FALSE)),"Produto não cadastrado",VLOOKUP(A2334,'Cadastro-Estoque'!A:J,2,FALSE)))</f>
        <v/>
      </c>
      <c r="H2334" s="141" t="str">
        <f>IF(ISERROR(VLOOKUP(A2334,'Cadastro-Estoque'!A:J,1,FALSE)),"",VLOOKUP(A2334,'Cadastro-Estoque'!A:J,3,FALSE))</f>
        <v/>
      </c>
    </row>
    <row r="2335" spans="5:8">
      <c r="E2335" s="141" t="str">
        <f t="shared" si="36"/>
        <v/>
      </c>
      <c r="F2335" s="141" t="str">
        <f>IF(ISBLANK(A2335),"",IF(ISERROR(VLOOKUP(A2335,'Cadastro-Estoque'!A:J,1,FALSE)),"Produto não cadastrado",VLOOKUP(A2335,'Cadastro-Estoque'!A:J,4,FALSE)))</f>
        <v/>
      </c>
      <c r="G2335" s="141" t="str">
        <f>IF(ISBLANK(A2335),"",IF(ISERROR(VLOOKUP(A2335,'Cadastro-Estoque'!A:J,1,FALSE)),"Produto não cadastrado",VLOOKUP(A2335,'Cadastro-Estoque'!A:J,2,FALSE)))</f>
        <v/>
      </c>
      <c r="H2335" s="141" t="str">
        <f>IF(ISERROR(VLOOKUP(A2335,'Cadastro-Estoque'!A:J,1,FALSE)),"",VLOOKUP(A2335,'Cadastro-Estoque'!A:J,3,FALSE))</f>
        <v/>
      </c>
    </row>
    <row r="2336" spans="5:8">
      <c r="E2336" s="141" t="str">
        <f t="shared" si="36"/>
        <v/>
      </c>
      <c r="F2336" s="141" t="str">
        <f>IF(ISBLANK(A2336),"",IF(ISERROR(VLOOKUP(A2336,'Cadastro-Estoque'!A:J,1,FALSE)),"Produto não cadastrado",VLOOKUP(A2336,'Cadastro-Estoque'!A:J,4,FALSE)))</f>
        <v/>
      </c>
      <c r="G2336" s="141" t="str">
        <f>IF(ISBLANK(A2336),"",IF(ISERROR(VLOOKUP(A2336,'Cadastro-Estoque'!A:J,1,FALSE)),"Produto não cadastrado",VLOOKUP(A2336,'Cadastro-Estoque'!A:J,2,FALSE)))</f>
        <v/>
      </c>
      <c r="H2336" s="141" t="str">
        <f>IF(ISERROR(VLOOKUP(A2336,'Cadastro-Estoque'!A:J,1,FALSE)),"",VLOOKUP(A2336,'Cadastro-Estoque'!A:J,3,FALSE))</f>
        <v/>
      </c>
    </row>
    <row r="2337" spans="5:8">
      <c r="E2337" s="141" t="str">
        <f t="shared" si="36"/>
        <v/>
      </c>
      <c r="F2337" s="141" t="str">
        <f>IF(ISBLANK(A2337),"",IF(ISERROR(VLOOKUP(A2337,'Cadastro-Estoque'!A:J,1,FALSE)),"Produto não cadastrado",VLOOKUP(A2337,'Cadastro-Estoque'!A:J,4,FALSE)))</f>
        <v/>
      </c>
      <c r="G2337" s="141" t="str">
        <f>IF(ISBLANK(A2337),"",IF(ISERROR(VLOOKUP(A2337,'Cadastro-Estoque'!A:J,1,FALSE)),"Produto não cadastrado",VLOOKUP(A2337,'Cadastro-Estoque'!A:J,2,FALSE)))</f>
        <v/>
      </c>
      <c r="H2337" s="141" t="str">
        <f>IF(ISERROR(VLOOKUP(A2337,'Cadastro-Estoque'!A:J,1,FALSE)),"",VLOOKUP(A2337,'Cadastro-Estoque'!A:J,3,FALSE))</f>
        <v/>
      </c>
    </row>
    <row r="2338" spans="5:8">
      <c r="E2338" s="141" t="str">
        <f t="shared" si="36"/>
        <v/>
      </c>
      <c r="F2338" s="141" t="str">
        <f>IF(ISBLANK(A2338),"",IF(ISERROR(VLOOKUP(A2338,'Cadastro-Estoque'!A:J,1,FALSE)),"Produto não cadastrado",VLOOKUP(A2338,'Cadastro-Estoque'!A:J,4,FALSE)))</f>
        <v/>
      </c>
      <c r="G2338" s="141" t="str">
        <f>IF(ISBLANK(A2338),"",IF(ISERROR(VLOOKUP(A2338,'Cadastro-Estoque'!A:J,1,FALSE)),"Produto não cadastrado",VLOOKUP(A2338,'Cadastro-Estoque'!A:J,2,FALSE)))</f>
        <v/>
      </c>
      <c r="H2338" s="141" t="str">
        <f>IF(ISERROR(VLOOKUP(A2338,'Cadastro-Estoque'!A:J,1,FALSE)),"",VLOOKUP(A2338,'Cadastro-Estoque'!A:J,3,FALSE))</f>
        <v/>
      </c>
    </row>
    <row r="2339" spans="5:8">
      <c r="E2339" s="141" t="str">
        <f t="shared" si="36"/>
        <v/>
      </c>
      <c r="F2339" s="141" t="str">
        <f>IF(ISBLANK(A2339),"",IF(ISERROR(VLOOKUP(A2339,'Cadastro-Estoque'!A:J,1,FALSE)),"Produto não cadastrado",VLOOKUP(A2339,'Cadastro-Estoque'!A:J,4,FALSE)))</f>
        <v/>
      </c>
      <c r="G2339" s="141" t="str">
        <f>IF(ISBLANK(A2339),"",IF(ISERROR(VLOOKUP(A2339,'Cadastro-Estoque'!A:J,1,FALSE)),"Produto não cadastrado",VLOOKUP(A2339,'Cadastro-Estoque'!A:J,2,FALSE)))</f>
        <v/>
      </c>
      <c r="H2339" s="141" t="str">
        <f>IF(ISERROR(VLOOKUP(A2339,'Cadastro-Estoque'!A:J,1,FALSE)),"",VLOOKUP(A2339,'Cadastro-Estoque'!A:J,3,FALSE))</f>
        <v/>
      </c>
    </row>
    <row r="2340" spans="5:8">
      <c r="E2340" s="141" t="str">
        <f t="shared" si="36"/>
        <v/>
      </c>
      <c r="F2340" s="141" t="str">
        <f>IF(ISBLANK(A2340),"",IF(ISERROR(VLOOKUP(A2340,'Cadastro-Estoque'!A:J,1,FALSE)),"Produto não cadastrado",VLOOKUP(A2340,'Cadastro-Estoque'!A:J,4,FALSE)))</f>
        <v/>
      </c>
      <c r="G2340" s="141" t="str">
        <f>IF(ISBLANK(A2340),"",IF(ISERROR(VLOOKUP(A2340,'Cadastro-Estoque'!A:J,1,FALSE)),"Produto não cadastrado",VLOOKUP(A2340,'Cadastro-Estoque'!A:J,2,FALSE)))</f>
        <v/>
      </c>
      <c r="H2340" s="141" t="str">
        <f>IF(ISERROR(VLOOKUP(A2340,'Cadastro-Estoque'!A:J,1,FALSE)),"",VLOOKUP(A2340,'Cadastro-Estoque'!A:J,3,FALSE))</f>
        <v/>
      </c>
    </row>
    <row r="2341" spans="5:8">
      <c r="E2341" s="141" t="str">
        <f t="shared" si="36"/>
        <v/>
      </c>
      <c r="F2341" s="141" t="str">
        <f>IF(ISBLANK(A2341),"",IF(ISERROR(VLOOKUP(A2341,'Cadastro-Estoque'!A:J,1,FALSE)),"Produto não cadastrado",VLOOKUP(A2341,'Cadastro-Estoque'!A:J,4,FALSE)))</f>
        <v/>
      </c>
      <c r="G2341" s="141" t="str">
        <f>IF(ISBLANK(A2341),"",IF(ISERROR(VLOOKUP(A2341,'Cadastro-Estoque'!A:J,1,FALSE)),"Produto não cadastrado",VLOOKUP(A2341,'Cadastro-Estoque'!A:J,2,FALSE)))</f>
        <v/>
      </c>
      <c r="H2341" s="141" t="str">
        <f>IF(ISERROR(VLOOKUP(A2341,'Cadastro-Estoque'!A:J,1,FALSE)),"",VLOOKUP(A2341,'Cadastro-Estoque'!A:J,3,FALSE))</f>
        <v/>
      </c>
    </row>
    <row r="2342" spans="5:8">
      <c r="E2342" s="141" t="str">
        <f t="shared" si="36"/>
        <v/>
      </c>
      <c r="F2342" s="141" t="str">
        <f>IF(ISBLANK(A2342),"",IF(ISERROR(VLOOKUP(A2342,'Cadastro-Estoque'!A:J,1,FALSE)),"Produto não cadastrado",VLOOKUP(A2342,'Cadastro-Estoque'!A:J,4,FALSE)))</f>
        <v/>
      </c>
      <c r="G2342" s="141" t="str">
        <f>IF(ISBLANK(A2342),"",IF(ISERROR(VLOOKUP(A2342,'Cadastro-Estoque'!A:J,1,FALSE)),"Produto não cadastrado",VLOOKUP(A2342,'Cadastro-Estoque'!A:J,2,FALSE)))</f>
        <v/>
      </c>
      <c r="H2342" s="141" t="str">
        <f>IF(ISERROR(VLOOKUP(A2342,'Cadastro-Estoque'!A:J,1,FALSE)),"",VLOOKUP(A2342,'Cadastro-Estoque'!A:J,3,FALSE))</f>
        <v/>
      </c>
    </row>
    <row r="2343" spans="5:8">
      <c r="E2343" s="141" t="str">
        <f t="shared" si="36"/>
        <v/>
      </c>
      <c r="F2343" s="141" t="str">
        <f>IF(ISBLANK(A2343),"",IF(ISERROR(VLOOKUP(A2343,'Cadastro-Estoque'!A:J,1,FALSE)),"Produto não cadastrado",VLOOKUP(A2343,'Cadastro-Estoque'!A:J,4,FALSE)))</f>
        <v/>
      </c>
      <c r="G2343" s="141" t="str">
        <f>IF(ISBLANK(A2343),"",IF(ISERROR(VLOOKUP(A2343,'Cadastro-Estoque'!A:J,1,FALSE)),"Produto não cadastrado",VLOOKUP(A2343,'Cadastro-Estoque'!A:J,2,FALSE)))</f>
        <v/>
      </c>
      <c r="H2343" s="141" t="str">
        <f>IF(ISERROR(VLOOKUP(A2343,'Cadastro-Estoque'!A:J,1,FALSE)),"",VLOOKUP(A2343,'Cadastro-Estoque'!A:J,3,FALSE))</f>
        <v/>
      </c>
    </row>
    <row r="2344" spans="5:8">
      <c r="E2344" s="141" t="str">
        <f t="shared" si="36"/>
        <v/>
      </c>
      <c r="F2344" s="141" t="str">
        <f>IF(ISBLANK(A2344),"",IF(ISERROR(VLOOKUP(A2344,'Cadastro-Estoque'!A:J,1,FALSE)),"Produto não cadastrado",VLOOKUP(A2344,'Cadastro-Estoque'!A:J,4,FALSE)))</f>
        <v/>
      </c>
      <c r="G2344" s="141" t="str">
        <f>IF(ISBLANK(A2344),"",IF(ISERROR(VLOOKUP(A2344,'Cadastro-Estoque'!A:J,1,FALSE)),"Produto não cadastrado",VLOOKUP(A2344,'Cadastro-Estoque'!A:J,2,FALSE)))</f>
        <v/>
      </c>
      <c r="H2344" s="141" t="str">
        <f>IF(ISERROR(VLOOKUP(A2344,'Cadastro-Estoque'!A:J,1,FALSE)),"",VLOOKUP(A2344,'Cadastro-Estoque'!A:J,3,FALSE))</f>
        <v/>
      </c>
    </row>
    <row r="2345" spans="5:8">
      <c r="E2345" s="141" t="str">
        <f t="shared" si="36"/>
        <v/>
      </c>
      <c r="F2345" s="141" t="str">
        <f>IF(ISBLANK(A2345),"",IF(ISERROR(VLOOKUP(A2345,'Cadastro-Estoque'!A:J,1,FALSE)),"Produto não cadastrado",VLOOKUP(A2345,'Cadastro-Estoque'!A:J,4,FALSE)))</f>
        <v/>
      </c>
      <c r="G2345" s="141" t="str">
        <f>IF(ISBLANK(A2345),"",IF(ISERROR(VLOOKUP(A2345,'Cadastro-Estoque'!A:J,1,FALSE)),"Produto não cadastrado",VLOOKUP(A2345,'Cadastro-Estoque'!A:J,2,FALSE)))</f>
        <v/>
      </c>
      <c r="H2345" s="141" t="str">
        <f>IF(ISERROR(VLOOKUP(A2345,'Cadastro-Estoque'!A:J,1,FALSE)),"",VLOOKUP(A2345,'Cadastro-Estoque'!A:J,3,FALSE))</f>
        <v/>
      </c>
    </row>
    <row r="2346" spans="5:8">
      <c r="E2346" s="141" t="str">
        <f t="shared" si="36"/>
        <v/>
      </c>
      <c r="F2346" s="141" t="str">
        <f>IF(ISBLANK(A2346),"",IF(ISERROR(VLOOKUP(A2346,'Cadastro-Estoque'!A:J,1,FALSE)),"Produto não cadastrado",VLOOKUP(A2346,'Cadastro-Estoque'!A:J,4,FALSE)))</f>
        <v/>
      </c>
      <c r="G2346" s="141" t="str">
        <f>IF(ISBLANK(A2346),"",IF(ISERROR(VLOOKUP(A2346,'Cadastro-Estoque'!A:J,1,FALSE)),"Produto não cadastrado",VLOOKUP(A2346,'Cadastro-Estoque'!A:J,2,FALSE)))</f>
        <v/>
      </c>
      <c r="H2346" s="141" t="str">
        <f>IF(ISERROR(VLOOKUP(A2346,'Cadastro-Estoque'!A:J,1,FALSE)),"",VLOOKUP(A2346,'Cadastro-Estoque'!A:J,3,FALSE))</f>
        <v/>
      </c>
    </row>
    <row r="2347" spans="5:8">
      <c r="E2347" s="141" t="str">
        <f t="shared" si="36"/>
        <v/>
      </c>
      <c r="F2347" s="141" t="str">
        <f>IF(ISBLANK(A2347),"",IF(ISERROR(VLOOKUP(A2347,'Cadastro-Estoque'!A:J,1,FALSE)),"Produto não cadastrado",VLOOKUP(A2347,'Cadastro-Estoque'!A:J,4,FALSE)))</f>
        <v/>
      </c>
      <c r="G2347" s="141" t="str">
        <f>IF(ISBLANK(A2347),"",IF(ISERROR(VLOOKUP(A2347,'Cadastro-Estoque'!A:J,1,FALSE)),"Produto não cadastrado",VLOOKUP(A2347,'Cadastro-Estoque'!A:J,2,FALSE)))</f>
        <v/>
      </c>
      <c r="H2347" s="141" t="str">
        <f>IF(ISERROR(VLOOKUP(A2347,'Cadastro-Estoque'!A:J,1,FALSE)),"",VLOOKUP(A2347,'Cadastro-Estoque'!A:J,3,FALSE))</f>
        <v/>
      </c>
    </row>
    <row r="2348" spans="5:8">
      <c r="E2348" s="141" t="str">
        <f t="shared" si="36"/>
        <v/>
      </c>
      <c r="F2348" s="141" t="str">
        <f>IF(ISBLANK(A2348),"",IF(ISERROR(VLOOKUP(A2348,'Cadastro-Estoque'!A:J,1,FALSE)),"Produto não cadastrado",VLOOKUP(A2348,'Cadastro-Estoque'!A:J,4,FALSE)))</f>
        <v/>
      </c>
      <c r="G2348" s="141" t="str">
        <f>IF(ISBLANK(A2348),"",IF(ISERROR(VLOOKUP(A2348,'Cadastro-Estoque'!A:J,1,FALSE)),"Produto não cadastrado",VLOOKUP(A2348,'Cadastro-Estoque'!A:J,2,FALSE)))</f>
        <v/>
      </c>
      <c r="H2348" s="141" t="str">
        <f>IF(ISERROR(VLOOKUP(A2348,'Cadastro-Estoque'!A:J,1,FALSE)),"",VLOOKUP(A2348,'Cadastro-Estoque'!A:J,3,FALSE))</f>
        <v/>
      </c>
    </row>
    <row r="2349" spans="5:8">
      <c r="E2349" s="141" t="str">
        <f t="shared" si="36"/>
        <v/>
      </c>
      <c r="F2349" s="141" t="str">
        <f>IF(ISBLANK(A2349),"",IF(ISERROR(VLOOKUP(A2349,'Cadastro-Estoque'!A:J,1,FALSE)),"Produto não cadastrado",VLOOKUP(A2349,'Cadastro-Estoque'!A:J,4,FALSE)))</f>
        <v/>
      </c>
      <c r="G2349" s="141" t="str">
        <f>IF(ISBLANK(A2349),"",IF(ISERROR(VLOOKUP(A2349,'Cadastro-Estoque'!A:J,1,FALSE)),"Produto não cadastrado",VLOOKUP(A2349,'Cadastro-Estoque'!A:J,2,FALSE)))</f>
        <v/>
      </c>
      <c r="H2349" s="141" t="str">
        <f>IF(ISERROR(VLOOKUP(A2349,'Cadastro-Estoque'!A:J,1,FALSE)),"",VLOOKUP(A2349,'Cadastro-Estoque'!A:J,3,FALSE))</f>
        <v/>
      </c>
    </row>
    <row r="2350" spans="5:8">
      <c r="E2350" s="141" t="str">
        <f t="shared" si="36"/>
        <v/>
      </c>
      <c r="F2350" s="141" t="str">
        <f>IF(ISBLANK(A2350),"",IF(ISERROR(VLOOKUP(A2350,'Cadastro-Estoque'!A:J,1,FALSE)),"Produto não cadastrado",VLOOKUP(A2350,'Cadastro-Estoque'!A:J,4,FALSE)))</f>
        <v/>
      </c>
      <c r="G2350" s="141" t="str">
        <f>IF(ISBLANK(A2350),"",IF(ISERROR(VLOOKUP(A2350,'Cadastro-Estoque'!A:J,1,FALSE)),"Produto não cadastrado",VLOOKUP(A2350,'Cadastro-Estoque'!A:J,2,FALSE)))</f>
        <v/>
      </c>
      <c r="H2350" s="141" t="str">
        <f>IF(ISERROR(VLOOKUP(A2350,'Cadastro-Estoque'!A:J,1,FALSE)),"",VLOOKUP(A2350,'Cadastro-Estoque'!A:J,3,FALSE))</f>
        <v/>
      </c>
    </row>
    <row r="2351" spans="5:8">
      <c r="E2351" s="141" t="str">
        <f t="shared" si="36"/>
        <v/>
      </c>
      <c r="F2351" s="141" t="str">
        <f>IF(ISBLANK(A2351),"",IF(ISERROR(VLOOKUP(A2351,'Cadastro-Estoque'!A:J,1,FALSE)),"Produto não cadastrado",VLOOKUP(A2351,'Cadastro-Estoque'!A:J,4,FALSE)))</f>
        <v/>
      </c>
      <c r="G2351" s="141" t="str">
        <f>IF(ISBLANK(A2351),"",IF(ISERROR(VLOOKUP(A2351,'Cadastro-Estoque'!A:J,1,FALSE)),"Produto não cadastrado",VLOOKUP(A2351,'Cadastro-Estoque'!A:J,2,FALSE)))</f>
        <v/>
      </c>
      <c r="H2351" s="141" t="str">
        <f>IF(ISERROR(VLOOKUP(A2351,'Cadastro-Estoque'!A:J,1,FALSE)),"",VLOOKUP(A2351,'Cadastro-Estoque'!A:J,3,FALSE))</f>
        <v/>
      </c>
    </row>
    <row r="2352" spans="5:8">
      <c r="E2352" s="141" t="str">
        <f t="shared" si="36"/>
        <v/>
      </c>
      <c r="F2352" s="141" t="str">
        <f>IF(ISBLANK(A2352),"",IF(ISERROR(VLOOKUP(A2352,'Cadastro-Estoque'!A:J,1,FALSE)),"Produto não cadastrado",VLOOKUP(A2352,'Cadastro-Estoque'!A:J,4,FALSE)))</f>
        <v/>
      </c>
      <c r="G2352" s="141" t="str">
        <f>IF(ISBLANK(A2352),"",IF(ISERROR(VLOOKUP(A2352,'Cadastro-Estoque'!A:J,1,FALSE)),"Produto não cadastrado",VLOOKUP(A2352,'Cadastro-Estoque'!A:J,2,FALSE)))</f>
        <v/>
      </c>
      <c r="H2352" s="141" t="str">
        <f>IF(ISERROR(VLOOKUP(A2352,'Cadastro-Estoque'!A:J,1,FALSE)),"",VLOOKUP(A2352,'Cadastro-Estoque'!A:J,3,FALSE))</f>
        <v/>
      </c>
    </row>
    <row r="2353" spans="5:8">
      <c r="E2353" s="141" t="str">
        <f t="shared" si="36"/>
        <v/>
      </c>
      <c r="F2353" s="141" t="str">
        <f>IF(ISBLANK(A2353),"",IF(ISERROR(VLOOKUP(A2353,'Cadastro-Estoque'!A:J,1,FALSE)),"Produto não cadastrado",VLOOKUP(A2353,'Cadastro-Estoque'!A:J,4,FALSE)))</f>
        <v/>
      </c>
      <c r="G2353" s="141" t="str">
        <f>IF(ISBLANK(A2353),"",IF(ISERROR(VLOOKUP(A2353,'Cadastro-Estoque'!A:J,1,FALSE)),"Produto não cadastrado",VLOOKUP(A2353,'Cadastro-Estoque'!A:J,2,FALSE)))</f>
        <v/>
      </c>
      <c r="H2353" s="141" t="str">
        <f>IF(ISERROR(VLOOKUP(A2353,'Cadastro-Estoque'!A:J,1,FALSE)),"",VLOOKUP(A2353,'Cadastro-Estoque'!A:J,3,FALSE))</f>
        <v/>
      </c>
    </row>
    <row r="2354" spans="5:8">
      <c r="E2354" s="141" t="str">
        <f t="shared" si="36"/>
        <v/>
      </c>
      <c r="F2354" s="141" t="str">
        <f>IF(ISBLANK(A2354),"",IF(ISERROR(VLOOKUP(A2354,'Cadastro-Estoque'!A:J,1,FALSE)),"Produto não cadastrado",VLOOKUP(A2354,'Cadastro-Estoque'!A:J,4,FALSE)))</f>
        <v/>
      </c>
      <c r="G2354" s="141" t="str">
        <f>IF(ISBLANK(A2354),"",IF(ISERROR(VLOOKUP(A2354,'Cadastro-Estoque'!A:J,1,FALSE)),"Produto não cadastrado",VLOOKUP(A2354,'Cadastro-Estoque'!A:J,2,FALSE)))</f>
        <v/>
      </c>
      <c r="H2354" s="141" t="str">
        <f>IF(ISERROR(VLOOKUP(A2354,'Cadastro-Estoque'!A:J,1,FALSE)),"",VLOOKUP(A2354,'Cadastro-Estoque'!A:J,3,FALSE))</f>
        <v/>
      </c>
    </row>
    <row r="2355" spans="5:8">
      <c r="E2355" s="141" t="str">
        <f t="shared" si="36"/>
        <v/>
      </c>
      <c r="F2355" s="141" t="str">
        <f>IF(ISBLANK(A2355),"",IF(ISERROR(VLOOKUP(A2355,'Cadastro-Estoque'!A:J,1,FALSE)),"Produto não cadastrado",VLOOKUP(A2355,'Cadastro-Estoque'!A:J,4,FALSE)))</f>
        <v/>
      </c>
      <c r="G2355" s="141" t="str">
        <f>IF(ISBLANK(A2355),"",IF(ISERROR(VLOOKUP(A2355,'Cadastro-Estoque'!A:J,1,FALSE)),"Produto não cadastrado",VLOOKUP(A2355,'Cadastro-Estoque'!A:J,2,FALSE)))</f>
        <v/>
      </c>
      <c r="H2355" s="141" t="str">
        <f>IF(ISERROR(VLOOKUP(A2355,'Cadastro-Estoque'!A:J,1,FALSE)),"",VLOOKUP(A2355,'Cadastro-Estoque'!A:J,3,FALSE))</f>
        <v/>
      </c>
    </row>
    <row r="2356" spans="5:8">
      <c r="E2356" s="141" t="str">
        <f t="shared" si="36"/>
        <v/>
      </c>
      <c r="F2356" s="141" t="str">
        <f>IF(ISBLANK(A2356),"",IF(ISERROR(VLOOKUP(A2356,'Cadastro-Estoque'!A:J,1,FALSE)),"Produto não cadastrado",VLOOKUP(A2356,'Cadastro-Estoque'!A:J,4,FALSE)))</f>
        <v/>
      </c>
      <c r="G2356" s="141" t="str">
        <f>IF(ISBLANK(A2356),"",IF(ISERROR(VLOOKUP(A2356,'Cadastro-Estoque'!A:J,1,FALSE)),"Produto não cadastrado",VLOOKUP(A2356,'Cadastro-Estoque'!A:J,2,FALSE)))</f>
        <v/>
      </c>
      <c r="H2356" s="141" t="str">
        <f>IF(ISERROR(VLOOKUP(A2356,'Cadastro-Estoque'!A:J,1,FALSE)),"",VLOOKUP(A2356,'Cadastro-Estoque'!A:J,3,FALSE))</f>
        <v/>
      </c>
    </row>
    <row r="2357" spans="5:8">
      <c r="E2357" s="141" t="str">
        <f t="shared" si="36"/>
        <v/>
      </c>
      <c r="F2357" s="141" t="str">
        <f>IF(ISBLANK(A2357),"",IF(ISERROR(VLOOKUP(A2357,'Cadastro-Estoque'!A:J,1,FALSE)),"Produto não cadastrado",VLOOKUP(A2357,'Cadastro-Estoque'!A:J,4,FALSE)))</f>
        <v/>
      </c>
      <c r="G2357" s="141" t="str">
        <f>IF(ISBLANK(A2357),"",IF(ISERROR(VLOOKUP(A2357,'Cadastro-Estoque'!A:J,1,FALSE)),"Produto não cadastrado",VLOOKUP(A2357,'Cadastro-Estoque'!A:J,2,FALSE)))</f>
        <v/>
      </c>
      <c r="H2357" s="141" t="str">
        <f>IF(ISERROR(VLOOKUP(A2357,'Cadastro-Estoque'!A:J,1,FALSE)),"",VLOOKUP(A2357,'Cadastro-Estoque'!A:J,3,FALSE))</f>
        <v/>
      </c>
    </row>
    <row r="2358" spans="5:8">
      <c r="E2358" s="141" t="str">
        <f t="shared" si="36"/>
        <v/>
      </c>
      <c r="F2358" s="141" t="str">
        <f>IF(ISBLANK(A2358),"",IF(ISERROR(VLOOKUP(A2358,'Cadastro-Estoque'!A:J,1,FALSE)),"Produto não cadastrado",VLOOKUP(A2358,'Cadastro-Estoque'!A:J,4,FALSE)))</f>
        <v/>
      </c>
      <c r="G2358" s="141" t="str">
        <f>IF(ISBLANK(A2358),"",IF(ISERROR(VLOOKUP(A2358,'Cadastro-Estoque'!A:J,1,FALSE)),"Produto não cadastrado",VLOOKUP(A2358,'Cadastro-Estoque'!A:J,2,FALSE)))</f>
        <v/>
      </c>
      <c r="H2358" s="141" t="str">
        <f>IF(ISERROR(VLOOKUP(A2358,'Cadastro-Estoque'!A:J,1,FALSE)),"",VLOOKUP(A2358,'Cadastro-Estoque'!A:J,3,FALSE))</f>
        <v/>
      </c>
    </row>
    <row r="2359" spans="5:8">
      <c r="E2359" s="141" t="str">
        <f t="shared" si="36"/>
        <v/>
      </c>
      <c r="F2359" s="141" t="str">
        <f>IF(ISBLANK(A2359),"",IF(ISERROR(VLOOKUP(A2359,'Cadastro-Estoque'!A:J,1,FALSE)),"Produto não cadastrado",VLOOKUP(A2359,'Cadastro-Estoque'!A:J,4,FALSE)))</f>
        <v/>
      </c>
      <c r="G2359" s="141" t="str">
        <f>IF(ISBLANK(A2359),"",IF(ISERROR(VLOOKUP(A2359,'Cadastro-Estoque'!A:J,1,FALSE)),"Produto não cadastrado",VLOOKUP(A2359,'Cadastro-Estoque'!A:J,2,FALSE)))</f>
        <v/>
      </c>
      <c r="H2359" s="141" t="str">
        <f>IF(ISERROR(VLOOKUP(A2359,'Cadastro-Estoque'!A:J,1,FALSE)),"",VLOOKUP(A2359,'Cadastro-Estoque'!A:J,3,FALSE))</f>
        <v/>
      </c>
    </row>
    <row r="2360" spans="5:8">
      <c r="E2360" s="141" t="str">
        <f t="shared" si="36"/>
        <v/>
      </c>
      <c r="F2360" s="141" t="str">
        <f>IF(ISBLANK(A2360),"",IF(ISERROR(VLOOKUP(A2360,'Cadastro-Estoque'!A:J,1,FALSE)),"Produto não cadastrado",VLOOKUP(A2360,'Cadastro-Estoque'!A:J,4,FALSE)))</f>
        <v/>
      </c>
      <c r="G2360" s="141" t="str">
        <f>IF(ISBLANK(A2360),"",IF(ISERROR(VLOOKUP(A2360,'Cadastro-Estoque'!A:J,1,FALSE)),"Produto não cadastrado",VLOOKUP(A2360,'Cadastro-Estoque'!A:J,2,FALSE)))</f>
        <v/>
      </c>
      <c r="H2360" s="141" t="str">
        <f>IF(ISERROR(VLOOKUP(A2360,'Cadastro-Estoque'!A:J,1,FALSE)),"",VLOOKUP(A2360,'Cadastro-Estoque'!A:J,3,FALSE))</f>
        <v/>
      </c>
    </row>
    <row r="2361" spans="5:8">
      <c r="E2361" s="141" t="str">
        <f t="shared" si="36"/>
        <v/>
      </c>
      <c r="F2361" s="141" t="str">
        <f>IF(ISBLANK(A2361),"",IF(ISERROR(VLOOKUP(A2361,'Cadastro-Estoque'!A:J,1,FALSE)),"Produto não cadastrado",VLOOKUP(A2361,'Cadastro-Estoque'!A:J,4,FALSE)))</f>
        <v/>
      </c>
      <c r="G2361" s="141" t="str">
        <f>IF(ISBLANK(A2361),"",IF(ISERROR(VLOOKUP(A2361,'Cadastro-Estoque'!A:J,1,FALSE)),"Produto não cadastrado",VLOOKUP(A2361,'Cadastro-Estoque'!A:J,2,FALSE)))</f>
        <v/>
      </c>
      <c r="H2361" s="141" t="str">
        <f>IF(ISERROR(VLOOKUP(A2361,'Cadastro-Estoque'!A:J,1,FALSE)),"",VLOOKUP(A2361,'Cadastro-Estoque'!A:J,3,FALSE))</f>
        <v/>
      </c>
    </row>
    <row r="2362" spans="5:8">
      <c r="E2362" s="141" t="str">
        <f t="shared" si="36"/>
        <v/>
      </c>
      <c r="F2362" s="141" t="str">
        <f>IF(ISBLANK(A2362),"",IF(ISERROR(VLOOKUP(A2362,'Cadastro-Estoque'!A:J,1,FALSE)),"Produto não cadastrado",VLOOKUP(A2362,'Cadastro-Estoque'!A:J,4,FALSE)))</f>
        <v/>
      </c>
      <c r="G2362" s="141" t="str">
        <f>IF(ISBLANK(A2362),"",IF(ISERROR(VLOOKUP(A2362,'Cadastro-Estoque'!A:J,1,FALSE)),"Produto não cadastrado",VLOOKUP(A2362,'Cadastro-Estoque'!A:J,2,FALSE)))</f>
        <v/>
      </c>
      <c r="H2362" s="141" t="str">
        <f>IF(ISERROR(VLOOKUP(A2362,'Cadastro-Estoque'!A:J,1,FALSE)),"",VLOOKUP(A2362,'Cadastro-Estoque'!A:J,3,FALSE))</f>
        <v/>
      </c>
    </row>
    <row r="2363" spans="5:8">
      <c r="E2363" s="141" t="str">
        <f t="shared" si="36"/>
        <v/>
      </c>
      <c r="F2363" s="141" t="str">
        <f>IF(ISBLANK(A2363),"",IF(ISERROR(VLOOKUP(A2363,'Cadastro-Estoque'!A:J,1,FALSE)),"Produto não cadastrado",VLOOKUP(A2363,'Cadastro-Estoque'!A:J,4,FALSE)))</f>
        <v/>
      </c>
      <c r="G2363" s="141" t="str">
        <f>IF(ISBLANK(A2363),"",IF(ISERROR(VLOOKUP(A2363,'Cadastro-Estoque'!A:J,1,FALSE)),"Produto não cadastrado",VLOOKUP(A2363,'Cadastro-Estoque'!A:J,2,FALSE)))</f>
        <v/>
      </c>
      <c r="H2363" s="141" t="str">
        <f>IF(ISERROR(VLOOKUP(A2363,'Cadastro-Estoque'!A:J,1,FALSE)),"",VLOOKUP(A2363,'Cadastro-Estoque'!A:J,3,FALSE))</f>
        <v/>
      </c>
    </row>
    <row r="2364" spans="5:8">
      <c r="E2364" s="141" t="str">
        <f t="shared" si="36"/>
        <v/>
      </c>
      <c r="F2364" s="141" t="str">
        <f>IF(ISBLANK(A2364),"",IF(ISERROR(VLOOKUP(A2364,'Cadastro-Estoque'!A:J,1,FALSE)),"Produto não cadastrado",VLOOKUP(A2364,'Cadastro-Estoque'!A:J,4,FALSE)))</f>
        <v/>
      </c>
      <c r="G2364" s="141" t="str">
        <f>IF(ISBLANK(A2364),"",IF(ISERROR(VLOOKUP(A2364,'Cadastro-Estoque'!A:J,1,FALSE)),"Produto não cadastrado",VLOOKUP(A2364,'Cadastro-Estoque'!A:J,2,FALSE)))</f>
        <v/>
      </c>
      <c r="H2364" s="141" t="str">
        <f>IF(ISERROR(VLOOKUP(A2364,'Cadastro-Estoque'!A:J,1,FALSE)),"",VLOOKUP(A2364,'Cadastro-Estoque'!A:J,3,FALSE))</f>
        <v/>
      </c>
    </row>
    <row r="2365" spans="5:8">
      <c r="E2365" s="141" t="str">
        <f t="shared" si="36"/>
        <v/>
      </c>
      <c r="F2365" s="141" t="str">
        <f>IF(ISBLANK(A2365),"",IF(ISERROR(VLOOKUP(A2365,'Cadastro-Estoque'!A:J,1,FALSE)),"Produto não cadastrado",VLOOKUP(A2365,'Cadastro-Estoque'!A:J,4,FALSE)))</f>
        <v/>
      </c>
      <c r="G2365" s="141" t="str">
        <f>IF(ISBLANK(A2365),"",IF(ISERROR(VLOOKUP(A2365,'Cadastro-Estoque'!A:J,1,FALSE)),"Produto não cadastrado",VLOOKUP(A2365,'Cadastro-Estoque'!A:J,2,FALSE)))</f>
        <v/>
      </c>
      <c r="H2365" s="141" t="str">
        <f>IF(ISERROR(VLOOKUP(A2365,'Cadastro-Estoque'!A:J,1,FALSE)),"",VLOOKUP(A2365,'Cadastro-Estoque'!A:J,3,FALSE))</f>
        <v/>
      </c>
    </row>
    <row r="2366" spans="5:8">
      <c r="E2366" s="141" t="str">
        <f t="shared" si="36"/>
        <v/>
      </c>
      <c r="F2366" s="141" t="str">
        <f>IF(ISBLANK(A2366),"",IF(ISERROR(VLOOKUP(A2366,'Cadastro-Estoque'!A:J,1,FALSE)),"Produto não cadastrado",VLOOKUP(A2366,'Cadastro-Estoque'!A:J,4,FALSE)))</f>
        <v/>
      </c>
      <c r="G2366" s="141" t="str">
        <f>IF(ISBLANK(A2366),"",IF(ISERROR(VLOOKUP(A2366,'Cadastro-Estoque'!A:J,1,FALSE)),"Produto não cadastrado",VLOOKUP(A2366,'Cadastro-Estoque'!A:J,2,FALSE)))</f>
        <v/>
      </c>
      <c r="H2366" s="141" t="str">
        <f>IF(ISERROR(VLOOKUP(A2366,'Cadastro-Estoque'!A:J,1,FALSE)),"",VLOOKUP(A2366,'Cadastro-Estoque'!A:J,3,FALSE))</f>
        <v/>
      </c>
    </row>
    <row r="2367" spans="5:8">
      <c r="E2367" s="141" t="str">
        <f t="shared" si="36"/>
        <v/>
      </c>
      <c r="F2367" s="141" t="str">
        <f>IF(ISBLANK(A2367),"",IF(ISERROR(VLOOKUP(A2367,'Cadastro-Estoque'!A:J,1,FALSE)),"Produto não cadastrado",VLOOKUP(A2367,'Cadastro-Estoque'!A:J,4,FALSE)))</f>
        <v/>
      </c>
      <c r="G2367" s="141" t="str">
        <f>IF(ISBLANK(A2367),"",IF(ISERROR(VLOOKUP(A2367,'Cadastro-Estoque'!A:J,1,FALSE)),"Produto não cadastrado",VLOOKUP(A2367,'Cadastro-Estoque'!A:J,2,FALSE)))</f>
        <v/>
      </c>
      <c r="H2367" s="141" t="str">
        <f>IF(ISERROR(VLOOKUP(A2367,'Cadastro-Estoque'!A:J,1,FALSE)),"",VLOOKUP(A2367,'Cadastro-Estoque'!A:J,3,FALSE))</f>
        <v/>
      </c>
    </row>
    <row r="2368" spans="5:8">
      <c r="E2368" s="141" t="str">
        <f t="shared" si="36"/>
        <v/>
      </c>
      <c r="F2368" s="141" t="str">
        <f>IF(ISBLANK(A2368),"",IF(ISERROR(VLOOKUP(A2368,'Cadastro-Estoque'!A:J,1,FALSE)),"Produto não cadastrado",VLOOKUP(A2368,'Cadastro-Estoque'!A:J,4,FALSE)))</f>
        <v/>
      </c>
      <c r="G2368" s="141" t="str">
        <f>IF(ISBLANK(A2368),"",IF(ISERROR(VLOOKUP(A2368,'Cadastro-Estoque'!A:J,1,FALSE)),"Produto não cadastrado",VLOOKUP(A2368,'Cadastro-Estoque'!A:J,2,FALSE)))</f>
        <v/>
      </c>
      <c r="H2368" s="141" t="str">
        <f>IF(ISERROR(VLOOKUP(A2368,'Cadastro-Estoque'!A:J,1,FALSE)),"",VLOOKUP(A2368,'Cadastro-Estoque'!A:J,3,FALSE))</f>
        <v/>
      </c>
    </row>
    <row r="2369" spans="5:8">
      <c r="E2369" s="141" t="str">
        <f t="shared" si="36"/>
        <v/>
      </c>
      <c r="F2369" s="141" t="str">
        <f>IF(ISBLANK(A2369),"",IF(ISERROR(VLOOKUP(A2369,'Cadastro-Estoque'!A:J,1,FALSE)),"Produto não cadastrado",VLOOKUP(A2369,'Cadastro-Estoque'!A:J,4,FALSE)))</f>
        <v/>
      </c>
      <c r="G2369" s="141" t="str">
        <f>IF(ISBLANK(A2369),"",IF(ISERROR(VLOOKUP(A2369,'Cadastro-Estoque'!A:J,1,FALSE)),"Produto não cadastrado",VLOOKUP(A2369,'Cadastro-Estoque'!A:J,2,FALSE)))</f>
        <v/>
      </c>
      <c r="H2369" s="141" t="str">
        <f>IF(ISERROR(VLOOKUP(A2369,'Cadastro-Estoque'!A:J,1,FALSE)),"",VLOOKUP(A2369,'Cadastro-Estoque'!A:J,3,FALSE))</f>
        <v/>
      </c>
    </row>
    <row r="2370" spans="5:8">
      <c r="E2370" s="141" t="str">
        <f t="shared" si="36"/>
        <v/>
      </c>
      <c r="F2370" s="141" t="str">
        <f>IF(ISBLANK(A2370),"",IF(ISERROR(VLOOKUP(A2370,'Cadastro-Estoque'!A:J,1,FALSE)),"Produto não cadastrado",VLOOKUP(A2370,'Cadastro-Estoque'!A:J,4,FALSE)))</f>
        <v/>
      </c>
      <c r="G2370" s="141" t="str">
        <f>IF(ISBLANK(A2370),"",IF(ISERROR(VLOOKUP(A2370,'Cadastro-Estoque'!A:J,1,FALSE)),"Produto não cadastrado",VLOOKUP(A2370,'Cadastro-Estoque'!A:J,2,FALSE)))</f>
        <v/>
      </c>
      <c r="H2370" s="141" t="str">
        <f>IF(ISERROR(VLOOKUP(A2370,'Cadastro-Estoque'!A:J,1,FALSE)),"",VLOOKUP(A2370,'Cadastro-Estoque'!A:J,3,FALSE))</f>
        <v/>
      </c>
    </row>
    <row r="2371" spans="5:8">
      <c r="E2371" s="141" t="str">
        <f t="shared" si="36"/>
        <v/>
      </c>
      <c r="F2371" s="141" t="str">
        <f>IF(ISBLANK(A2371),"",IF(ISERROR(VLOOKUP(A2371,'Cadastro-Estoque'!A:J,1,FALSE)),"Produto não cadastrado",VLOOKUP(A2371,'Cadastro-Estoque'!A:J,4,FALSE)))</f>
        <v/>
      </c>
      <c r="G2371" s="141" t="str">
        <f>IF(ISBLANK(A2371),"",IF(ISERROR(VLOOKUP(A2371,'Cadastro-Estoque'!A:J,1,FALSE)),"Produto não cadastrado",VLOOKUP(A2371,'Cadastro-Estoque'!A:J,2,FALSE)))</f>
        <v/>
      </c>
      <c r="H2371" s="141" t="str">
        <f>IF(ISERROR(VLOOKUP(A2371,'Cadastro-Estoque'!A:J,1,FALSE)),"",VLOOKUP(A2371,'Cadastro-Estoque'!A:J,3,FALSE))</f>
        <v/>
      </c>
    </row>
    <row r="2372" spans="5:8">
      <c r="E2372" s="141" t="str">
        <f t="shared" ref="E2372:E2435" si="37">IF(ISBLANK(A2372),"",C2372*D2372)</f>
        <v/>
      </c>
      <c r="F2372" s="141" t="str">
        <f>IF(ISBLANK(A2372),"",IF(ISERROR(VLOOKUP(A2372,'Cadastro-Estoque'!A:J,1,FALSE)),"Produto não cadastrado",VLOOKUP(A2372,'Cadastro-Estoque'!A:J,4,FALSE)))</f>
        <v/>
      </c>
      <c r="G2372" s="141" t="str">
        <f>IF(ISBLANK(A2372),"",IF(ISERROR(VLOOKUP(A2372,'Cadastro-Estoque'!A:J,1,FALSE)),"Produto não cadastrado",VLOOKUP(A2372,'Cadastro-Estoque'!A:J,2,FALSE)))</f>
        <v/>
      </c>
      <c r="H2372" s="141" t="str">
        <f>IF(ISERROR(VLOOKUP(A2372,'Cadastro-Estoque'!A:J,1,FALSE)),"",VLOOKUP(A2372,'Cadastro-Estoque'!A:J,3,FALSE))</f>
        <v/>
      </c>
    </row>
    <row r="2373" spans="5:8">
      <c r="E2373" s="141" t="str">
        <f t="shared" si="37"/>
        <v/>
      </c>
      <c r="F2373" s="141" t="str">
        <f>IF(ISBLANK(A2373),"",IF(ISERROR(VLOOKUP(A2373,'Cadastro-Estoque'!A:J,1,FALSE)),"Produto não cadastrado",VLOOKUP(A2373,'Cadastro-Estoque'!A:J,4,FALSE)))</f>
        <v/>
      </c>
      <c r="G2373" s="141" t="str">
        <f>IF(ISBLANK(A2373),"",IF(ISERROR(VLOOKUP(A2373,'Cadastro-Estoque'!A:J,1,FALSE)),"Produto não cadastrado",VLOOKUP(A2373,'Cadastro-Estoque'!A:J,2,FALSE)))</f>
        <v/>
      </c>
      <c r="H2373" s="141" t="str">
        <f>IF(ISERROR(VLOOKUP(A2373,'Cadastro-Estoque'!A:J,1,FALSE)),"",VLOOKUP(A2373,'Cadastro-Estoque'!A:J,3,FALSE))</f>
        <v/>
      </c>
    </row>
    <row r="2374" spans="5:8">
      <c r="E2374" s="141" t="str">
        <f t="shared" si="37"/>
        <v/>
      </c>
      <c r="F2374" s="141" t="str">
        <f>IF(ISBLANK(A2374),"",IF(ISERROR(VLOOKUP(A2374,'Cadastro-Estoque'!A:J,1,FALSE)),"Produto não cadastrado",VLOOKUP(A2374,'Cadastro-Estoque'!A:J,4,FALSE)))</f>
        <v/>
      </c>
      <c r="G2374" s="141" t="str">
        <f>IF(ISBLANK(A2374),"",IF(ISERROR(VLOOKUP(A2374,'Cadastro-Estoque'!A:J,1,FALSE)),"Produto não cadastrado",VLOOKUP(A2374,'Cadastro-Estoque'!A:J,2,FALSE)))</f>
        <v/>
      </c>
      <c r="H2374" s="141" t="str">
        <f>IF(ISERROR(VLOOKUP(A2374,'Cadastro-Estoque'!A:J,1,FALSE)),"",VLOOKUP(A2374,'Cadastro-Estoque'!A:J,3,FALSE))</f>
        <v/>
      </c>
    </row>
    <row r="2375" spans="5:8">
      <c r="E2375" s="141" t="str">
        <f t="shared" si="37"/>
        <v/>
      </c>
      <c r="F2375" s="141" t="str">
        <f>IF(ISBLANK(A2375),"",IF(ISERROR(VLOOKUP(A2375,'Cadastro-Estoque'!A:J,1,FALSE)),"Produto não cadastrado",VLOOKUP(A2375,'Cadastro-Estoque'!A:J,4,FALSE)))</f>
        <v/>
      </c>
      <c r="G2375" s="141" t="str">
        <f>IF(ISBLANK(A2375),"",IF(ISERROR(VLOOKUP(A2375,'Cadastro-Estoque'!A:J,1,FALSE)),"Produto não cadastrado",VLOOKUP(A2375,'Cadastro-Estoque'!A:J,2,FALSE)))</f>
        <v/>
      </c>
      <c r="H2375" s="141" t="str">
        <f>IF(ISERROR(VLOOKUP(A2375,'Cadastro-Estoque'!A:J,1,FALSE)),"",VLOOKUP(A2375,'Cadastro-Estoque'!A:J,3,FALSE))</f>
        <v/>
      </c>
    </row>
    <row r="2376" spans="5:8">
      <c r="E2376" s="141" t="str">
        <f t="shared" si="37"/>
        <v/>
      </c>
      <c r="F2376" s="141" t="str">
        <f>IF(ISBLANK(A2376),"",IF(ISERROR(VLOOKUP(A2376,'Cadastro-Estoque'!A:J,1,FALSE)),"Produto não cadastrado",VLOOKUP(A2376,'Cadastro-Estoque'!A:J,4,FALSE)))</f>
        <v/>
      </c>
      <c r="G2376" s="141" t="str">
        <f>IF(ISBLANK(A2376),"",IF(ISERROR(VLOOKUP(A2376,'Cadastro-Estoque'!A:J,1,FALSE)),"Produto não cadastrado",VLOOKUP(A2376,'Cadastro-Estoque'!A:J,2,FALSE)))</f>
        <v/>
      </c>
      <c r="H2376" s="141" t="str">
        <f>IF(ISERROR(VLOOKUP(A2376,'Cadastro-Estoque'!A:J,1,FALSE)),"",VLOOKUP(A2376,'Cadastro-Estoque'!A:J,3,FALSE))</f>
        <v/>
      </c>
    </row>
    <row r="2377" spans="5:8">
      <c r="E2377" s="141" t="str">
        <f t="shared" si="37"/>
        <v/>
      </c>
      <c r="F2377" s="141" t="str">
        <f>IF(ISBLANK(A2377),"",IF(ISERROR(VLOOKUP(A2377,'Cadastro-Estoque'!A:J,1,FALSE)),"Produto não cadastrado",VLOOKUP(A2377,'Cadastro-Estoque'!A:J,4,FALSE)))</f>
        <v/>
      </c>
      <c r="G2377" s="141" t="str">
        <f>IF(ISBLANK(A2377),"",IF(ISERROR(VLOOKUP(A2377,'Cadastro-Estoque'!A:J,1,FALSE)),"Produto não cadastrado",VLOOKUP(A2377,'Cadastro-Estoque'!A:J,2,FALSE)))</f>
        <v/>
      </c>
      <c r="H2377" s="141" t="str">
        <f>IF(ISERROR(VLOOKUP(A2377,'Cadastro-Estoque'!A:J,1,FALSE)),"",VLOOKUP(A2377,'Cadastro-Estoque'!A:J,3,FALSE))</f>
        <v/>
      </c>
    </row>
    <row r="2378" spans="5:8">
      <c r="E2378" s="141" t="str">
        <f t="shared" si="37"/>
        <v/>
      </c>
      <c r="F2378" s="141" t="str">
        <f>IF(ISBLANK(A2378),"",IF(ISERROR(VLOOKUP(A2378,'Cadastro-Estoque'!A:J,1,FALSE)),"Produto não cadastrado",VLOOKUP(A2378,'Cadastro-Estoque'!A:J,4,FALSE)))</f>
        <v/>
      </c>
      <c r="G2378" s="141" t="str">
        <f>IF(ISBLANK(A2378),"",IF(ISERROR(VLOOKUP(A2378,'Cadastro-Estoque'!A:J,1,FALSE)),"Produto não cadastrado",VLOOKUP(A2378,'Cadastro-Estoque'!A:J,2,FALSE)))</f>
        <v/>
      </c>
      <c r="H2378" s="141" t="str">
        <f>IF(ISERROR(VLOOKUP(A2378,'Cadastro-Estoque'!A:J,1,FALSE)),"",VLOOKUP(A2378,'Cadastro-Estoque'!A:J,3,FALSE))</f>
        <v/>
      </c>
    </row>
    <row r="2379" spans="5:8">
      <c r="E2379" s="141" t="str">
        <f t="shared" si="37"/>
        <v/>
      </c>
      <c r="F2379" s="141" t="str">
        <f>IF(ISBLANK(A2379),"",IF(ISERROR(VLOOKUP(A2379,'Cadastro-Estoque'!A:J,1,FALSE)),"Produto não cadastrado",VLOOKUP(A2379,'Cadastro-Estoque'!A:J,4,FALSE)))</f>
        <v/>
      </c>
      <c r="G2379" s="141" t="str">
        <f>IF(ISBLANK(A2379),"",IF(ISERROR(VLOOKUP(A2379,'Cadastro-Estoque'!A:J,1,FALSE)),"Produto não cadastrado",VLOOKUP(A2379,'Cadastro-Estoque'!A:J,2,FALSE)))</f>
        <v/>
      </c>
      <c r="H2379" s="141" t="str">
        <f>IF(ISERROR(VLOOKUP(A2379,'Cadastro-Estoque'!A:J,1,FALSE)),"",VLOOKUP(A2379,'Cadastro-Estoque'!A:J,3,FALSE))</f>
        <v/>
      </c>
    </row>
    <row r="2380" spans="5:8">
      <c r="E2380" s="141" t="str">
        <f t="shared" si="37"/>
        <v/>
      </c>
      <c r="F2380" s="141" t="str">
        <f>IF(ISBLANK(A2380),"",IF(ISERROR(VLOOKUP(A2380,'Cadastro-Estoque'!A:J,1,FALSE)),"Produto não cadastrado",VLOOKUP(A2380,'Cadastro-Estoque'!A:J,4,FALSE)))</f>
        <v/>
      </c>
      <c r="G2380" s="141" t="str">
        <f>IF(ISBLANK(A2380),"",IF(ISERROR(VLOOKUP(A2380,'Cadastro-Estoque'!A:J,1,FALSE)),"Produto não cadastrado",VLOOKUP(A2380,'Cadastro-Estoque'!A:J,2,FALSE)))</f>
        <v/>
      </c>
      <c r="H2380" s="141" t="str">
        <f>IF(ISERROR(VLOOKUP(A2380,'Cadastro-Estoque'!A:J,1,FALSE)),"",VLOOKUP(A2380,'Cadastro-Estoque'!A:J,3,FALSE))</f>
        <v/>
      </c>
    </row>
    <row r="2381" spans="5:8">
      <c r="E2381" s="141" t="str">
        <f t="shared" si="37"/>
        <v/>
      </c>
      <c r="F2381" s="141" t="str">
        <f>IF(ISBLANK(A2381),"",IF(ISERROR(VLOOKUP(A2381,'Cadastro-Estoque'!A:J,1,FALSE)),"Produto não cadastrado",VLOOKUP(A2381,'Cadastro-Estoque'!A:J,4,FALSE)))</f>
        <v/>
      </c>
      <c r="G2381" s="141" t="str">
        <f>IF(ISBLANK(A2381),"",IF(ISERROR(VLOOKUP(A2381,'Cadastro-Estoque'!A:J,1,FALSE)),"Produto não cadastrado",VLOOKUP(A2381,'Cadastro-Estoque'!A:J,2,FALSE)))</f>
        <v/>
      </c>
      <c r="H2381" s="141" t="str">
        <f>IF(ISERROR(VLOOKUP(A2381,'Cadastro-Estoque'!A:J,1,FALSE)),"",VLOOKUP(A2381,'Cadastro-Estoque'!A:J,3,FALSE))</f>
        <v/>
      </c>
    </row>
    <row r="2382" spans="5:8">
      <c r="E2382" s="141" t="str">
        <f t="shared" si="37"/>
        <v/>
      </c>
      <c r="F2382" s="141" t="str">
        <f>IF(ISBLANK(A2382),"",IF(ISERROR(VLOOKUP(A2382,'Cadastro-Estoque'!A:J,1,FALSE)),"Produto não cadastrado",VLOOKUP(A2382,'Cadastro-Estoque'!A:J,4,FALSE)))</f>
        <v/>
      </c>
      <c r="G2382" s="141" t="str">
        <f>IF(ISBLANK(A2382),"",IF(ISERROR(VLOOKUP(A2382,'Cadastro-Estoque'!A:J,1,FALSE)),"Produto não cadastrado",VLOOKUP(A2382,'Cadastro-Estoque'!A:J,2,FALSE)))</f>
        <v/>
      </c>
      <c r="H2382" s="141" t="str">
        <f>IF(ISERROR(VLOOKUP(A2382,'Cadastro-Estoque'!A:J,1,FALSE)),"",VLOOKUP(A2382,'Cadastro-Estoque'!A:J,3,FALSE))</f>
        <v/>
      </c>
    </row>
    <row r="2383" spans="5:8">
      <c r="E2383" s="141" t="str">
        <f t="shared" si="37"/>
        <v/>
      </c>
      <c r="F2383" s="141" t="str">
        <f>IF(ISBLANK(A2383),"",IF(ISERROR(VLOOKUP(A2383,'Cadastro-Estoque'!A:J,1,FALSE)),"Produto não cadastrado",VLOOKUP(A2383,'Cadastro-Estoque'!A:J,4,FALSE)))</f>
        <v/>
      </c>
      <c r="G2383" s="141" t="str">
        <f>IF(ISBLANK(A2383),"",IF(ISERROR(VLOOKUP(A2383,'Cadastro-Estoque'!A:J,1,FALSE)),"Produto não cadastrado",VLOOKUP(A2383,'Cadastro-Estoque'!A:J,2,FALSE)))</f>
        <v/>
      </c>
      <c r="H2383" s="141" t="str">
        <f>IF(ISERROR(VLOOKUP(A2383,'Cadastro-Estoque'!A:J,1,FALSE)),"",VLOOKUP(A2383,'Cadastro-Estoque'!A:J,3,FALSE))</f>
        <v/>
      </c>
    </row>
    <row r="2384" spans="5:8">
      <c r="E2384" s="141" t="str">
        <f t="shared" si="37"/>
        <v/>
      </c>
      <c r="F2384" s="141" t="str">
        <f>IF(ISBLANK(A2384),"",IF(ISERROR(VLOOKUP(A2384,'Cadastro-Estoque'!A:J,1,FALSE)),"Produto não cadastrado",VLOOKUP(A2384,'Cadastro-Estoque'!A:J,4,FALSE)))</f>
        <v/>
      </c>
      <c r="G2384" s="141" t="str">
        <f>IF(ISBLANK(A2384),"",IF(ISERROR(VLOOKUP(A2384,'Cadastro-Estoque'!A:J,1,FALSE)),"Produto não cadastrado",VLOOKUP(A2384,'Cadastro-Estoque'!A:J,2,FALSE)))</f>
        <v/>
      </c>
      <c r="H2384" s="141" t="str">
        <f>IF(ISERROR(VLOOKUP(A2384,'Cadastro-Estoque'!A:J,1,FALSE)),"",VLOOKUP(A2384,'Cadastro-Estoque'!A:J,3,FALSE))</f>
        <v/>
      </c>
    </row>
    <row r="2385" spans="5:8">
      <c r="E2385" s="141" t="str">
        <f t="shared" si="37"/>
        <v/>
      </c>
      <c r="F2385" s="141" t="str">
        <f>IF(ISBLANK(A2385),"",IF(ISERROR(VLOOKUP(A2385,'Cadastro-Estoque'!A:J,1,FALSE)),"Produto não cadastrado",VLOOKUP(A2385,'Cadastro-Estoque'!A:J,4,FALSE)))</f>
        <v/>
      </c>
      <c r="G2385" s="141" t="str">
        <f>IF(ISBLANK(A2385),"",IF(ISERROR(VLOOKUP(A2385,'Cadastro-Estoque'!A:J,1,FALSE)),"Produto não cadastrado",VLOOKUP(A2385,'Cadastro-Estoque'!A:J,2,FALSE)))</f>
        <v/>
      </c>
      <c r="H2385" s="141" t="str">
        <f>IF(ISERROR(VLOOKUP(A2385,'Cadastro-Estoque'!A:J,1,FALSE)),"",VLOOKUP(A2385,'Cadastro-Estoque'!A:J,3,FALSE))</f>
        <v/>
      </c>
    </row>
    <row r="2386" spans="5:8">
      <c r="E2386" s="141" t="str">
        <f t="shared" si="37"/>
        <v/>
      </c>
      <c r="F2386" s="141" t="str">
        <f>IF(ISBLANK(A2386),"",IF(ISERROR(VLOOKUP(A2386,'Cadastro-Estoque'!A:J,1,FALSE)),"Produto não cadastrado",VLOOKUP(A2386,'Cadastro-Estoque'!A:J,4,FALSE)))</f>
        <v/>
      </c>
      <c r="G2386" s="141" t="str">
        <f>IF(ISBLANK(A2386),"",IF(ISERROR(VLOOKUP(A2386,'Cadastro-Estoque'!A:J,1,FALSE)),"Produto não cadastrado",VLOOKUP(A2386,'Cadastro-Estoque'!A:J,2,FALSE)))</f>
        <v/>
      </c>
      <c r="H2386" s="141" t="str">
        <f>IF(ISERROR(VLOOKUP(A2386,'Cadastro-Estoque'!A:J,1,FALSE)),"",VLOOKUP(A2386,'Cadastro-Estoque'!A:J,3,FALSE))</f>
        <v/>
      </c>
    </row>
    <row r="2387" spans="5:8">
      <c r="E2387" s="141" t="str">
        <f t="shared" si="37"/>
        <v/>
      </c>
      <c r="F2387" s="141" t="str">
        <f>IF(ISBLANK(A2387),"",IF(ISERROR(VLOOKUP(A2387,'Cadastro-Estoque'!A:J,1,FALSE)),"Produto não cadastrado",VLOOKUP(A2387,'Cadastro-Estoque'!A:J,4,FALSE)))</f>
        <v/>
      </c>
      <c r="G2387" s="141" t="str">
        <f>IF(ISBLANK(A2387),"",IF(ISERROR(VLOOKUP(A2387,'Cadastro-Estoque'!A:J,1,FALSE)),"Produto não cadastrado",VLOOKUP(A2387,'Cadastro-Estoque'!A:J,2,FALSE)))</f>
        <v/>
      </c>
      <c r="H2387" s="141" t="str">
        <f>IF(ISERROR(VLOOKUP(A2387,'Cadastro-Estoque'!A:J,1,FALSE)),"",VLOOKUP(A2387,'Cadastro-Estoque'!A:J,3,FALSE))</f>
        <v/>
      </c>
    </row>
    <row r="2388" spans="5:8">
      <c r="E2388" s="141" t="str">
        <f t="shared" si="37"/>
        <v/>
      </c>
      <c r="F2388" s="141" t="str">
        <f>IF(ISBLANK(A2388),"",IF(ISERROR(VLOOKUP(A2388,'Cadastro-Estoque'!A:J,1,FALSE)),"Produto não cadastrado",VLOOKUP(A2388,'Cadastro-Estoque'!A:J,4,FALSE)))</f>
        <v/>
      </c>
      <c r="G2388" s="141" t="str">
        <f>IF(ISBLANK(A2388),"",IF(ISERROR(VLOOKUP(A2388,'Cadastro-Estoque'!A:J,1,FALSE)),"Produto não cadastrado",VLOOKUP(A2388,'Cadastro-Estoque'!A:J,2,FALSE)))</f>
        <v/>
      </c>
      <c r="H2388" s="141" t="str">
        <f>IF(ISERROR(VLOOKUP(A2388,'Cadastro-Estoque'!A:J,1,FALSE)),"",VLOOKUP(A2388,'Cadastro-Estoque'!A:J,3,FALSE))</f>
        <v/>
      </c>
    </row>
    <row r="2389" spans="5:8">
      <c r="E2389" s="141" t="str">
        <f t="shared" si="37"/>
        <v/>
      </c>
      <c r="F2389" s="141" t="str">
        <f>IF(ISBLANK(A2389),"",IF(ISERROR(VLOOKUP(A2389,'Cadastro-Estoque'!A:J,1,FALSE)),"Produto não cadastrado",VLOOKUP(A2389,'Cadastro-Estoque'!A:J,4,FALSE)))</f>
        <v/>
      </c>
      <c r="G2389" s="141" t="str">
        <f>IF(ISBLANK(A2389),"",IF(ISERROR(VLOOKUP(A2389,'Cadastro-Estoque'!A:J,1,FALSE)),"Produto não cadastrado",VLOOKUP(A2389,'Cadastro-Estoque'!A:J,2,FALSE)))</f>
        <v/>
      </c>
      <c r="H2389" s="141" t="str">
        <f>IF(ISERROR(VLOOKUP(A2389,'Cadastro-Estoque'!A:J,1,FALSE)),"",VLOOKUP(A2389,'Cadastro-Estoque'!A:J,3,FALSE))</f>
        <v/>
      </c>
    </row>
    <row r="2390" spans="5:8">
      <c r="E2390" s="141" t="str">
        <f t="shared" si="37"/>
        <v/>
      </c>
      <c r="F2390" s="141" t="str">
        <f>IF(ISBLANK(A2390),"",IF(ISERROR(VLOOKUP(A2390,'Cadastro-Estoque'!A:J,1,FALSE)),"Produto não cadastrado",VLOOKUP(A2390,'Cadastro-Estoque'!A:J,4,FALSE)))</f>
        <v/>
      </c>
      <c r="G2390" s="141" t="str">
        <f>IF(ISBLANK(A2390),"",IF(ISERROR(VLOOKUP(A2390,'Cadastro-Estoque'!A:J,1,FALSE)),"Produto não cadastrado",VLOOKUP(A2390,'Cadastro-Estoque'!A:J,2,FALSE)))</f>
        <v/>
      </c>
      <c r="H2390" s="141" t="str">
        <f>IF(ISERROR(VLOOKUP(A2390,'Cadastro-Estoque'!A:J,1,FALSE)),"",VLOOKUP(A2390,'Cadastro-Estoque'!A:J,3,FALSE))</f>
        <v/>
      </c>
    </row>
    <row r="2391" spans="5:8">
      <c r="E2391" s="141" t="str">
        <f t="shared" si="37"/>
        <v/>
      </c>
      <c r="F2391" s="141" t="str">
        <f>IF(ISBLANK(A2391),"",IF(ISERROR(VLOOKUP(A2391,'Cadastro-Estoque'!A:J,1,FALSE)),"Produto não cadastrado",VLOOKUP(A2391,'Cadastro-Estoque'!A:J,4,FALSE)))</f>
        <v/>
      </c>
      <c r="G2391" s="141" t="str">
        <f>IF(ISBLANK(A2391),"",IF(ISERROR(VLOOKUP(A2391,'Cadastro-Estoque'!A:J,1,FALSE)),"Produto não cadastrado",VLOOKUP(A2391,'Cadastro-Estoque'!A:J,2,FALSE)))</f>
        <v/>
      </c>
      <c r="H2391" s="141" t="str">
        <f>IF(ISERROR(VLOOKUP(A2391,'Cadastro-Estoque'!A:J,1,FALSE)),"",VLOOKUP(A2391,'Cadastro-Estoque'!A:J,3,FALSE))</f>
        <v/>
      </c>
    </row>
    <row r="2392" spans="5:8">
      <c r="E2392" s="141" t="str">
        <f t="shared" si="37"/>
        <v/>
      </c>
      <c r="F2392" s="141" t="str">
        <f>IF(ISBLANK(A2392),"",IF(ISERROR(VLOOKUP(A2392,'Cadastro-Estoque'!A:J,1,FALSE)),"Produto não cadastrado",VLOOKUP(A2392,'Cadastro-Estoque'!A:J,4,FALSE)))</f>
        <v/>
      </c>
      <c r="G2392" s="141" t="str">
        <f>IF(ISBLANK(A2392),"",IF(ISERROR(VLOOKUP(A2392,'Cadastro-Estoque'!A:J,1,FALSE)),"Produto não cadastrado",VLOOKUP(A2392,'Cadastro-Estoque'!A:J,2,FALSE)))</f>
        <v/>
      </c>
      <c r="H2392" s="141" t="str">
        <f>IF(ISERROR(VLOOKUP(A2392,'Cadastro-Estoque'!A:J,1,FALSE)),"",VLOOKUP(A2392,'Cadastro-Estoque'!A:J,3,FALSE))</f>
        <v/>
      </c>
    </row>
    <row r="2393" spans="5:8">
      <c r="E2393" s="141" t="str">
        <f t="shared" si="37"/>
        <v/>
      </c>
      <c r="F2393" s="141" t="str">
        <f>IF(ISBLANK(A2393),"",IF(ISERROR(VLOOKUP(A2393,'Cadastro-Estoque'!A:J,1,FALSE)),"Produto não cadastrado",VLOOKUP(A2393,'Cadastro-Estoque'!A:J,4,FALSE)))</f>
        <v/>
      </c>
      <c r="G2393" s="141" t="str">
        <f>IF(ISBLANK(A2393),"",IF(ISERROR(VLOOKUP(A2393,'Cadastro-Estoque'!A:J,1,FALSE)),"Produto não cadastrado",VLOOKUP(A2393,'Cadastro-Estoque'!A:J,2,FALSE)))</f>
        <v/>
      </c>
      <c r="H2393" s="141" t="str">
        <f>IF(ISERROR(VLOOKUP(A2393,'Cadastro-Estoque'!A:J,1,FALSE)),"",VLOOKUP(A2393,'Cadastro-Estoque'!A:J,3,FALSE))</f>
        <v/>
      </c>
    </row>
    <row r="2394" spans="5:8">
      <c r="E2394" s="141" t="str">
        <f t="shared" si="37"/>
        <v/>
      </c>
      <c r="F2394" s="141" t="str">
        <f>IF(ISBLANK(A2394),"",IF(ISERROR(VLOOKUP(A2394,'Cadastro-Estoque'!A:J,1,FALSE)),"Produto não cadastrado",VLOOKUP(A2394,'Cadastro-Estoque'!A:J,4,FALSE)))</f>
        <v/>
      </c>
      <c r="G2394" s="141" t="str">
        <f>IF(ISBLANK(A2394),"",IF(ISERROR(VLOOKUP(A2394,'Cadastro-Estoque'!A:J,1,FALSE)),"Produto não cadastrado",VLOOKUP(A2394,'Cadastro-Estoque'!A:J,2,FALSE)))</f>
        <v/>
      </c>
      <c r="H2394" s="141" t="str">
        <f>IF(ISERROR(VLOOKUP(A2394,'Cadastro-Estoque'!A:J,1,FALSE)),"",VLOOKUP(A2394,'Cadastro-Estoque'!A:J,3,FALSE))</f>
        <v/>
      </c>
    </row>
    <row r="2395" spans="5:8">
      <c r="E2395" s="141" t="str">
        <f t="shared" si="37"/>
        <v/>
      </c>
      <c r="F2395" s="141" t="str">
        <f>IF(ISBLANK(A2395),"",IF(ISERROR(VLOOKUP(A2395,'Cadastro-Estoque'!A:J,1,FALSE)),"Produto não cadastrado",VLOOKUP(A2395,'Cadastro-Estoque'!A:J,4,FALSE)))</f>
        <v/>
      </c>
      <c r="G2395" s="141" t="str">
        <f>IF(ISBLANK(A2395),"",IF(ISERROR(VLOOKUP(A2395,'Cadastro-Estoque'!A:J,1,FALSE)),"Produto não cadastrado",VLOOKUP(A2395,'Cadastro-Estoque'!A:J,2,FALSE)))</f>
        <v/>
      </c>
      <c r="H2395" s="141" t="str">
        <f>IF(ISERROR(VLOOKUP(A2395,'Cadastro-Estoque'!A:J,1,FALSE)),"",VLOOKUP(A2395,'Cadastro-Estoque'!A:J,3,FALSE))</f>
        <v/>
      </c>
    </row>
    <row r="2396" spans="5:8">
      <c r="E2396" s="141" t="str">
        <f t="shared" si="37"/>
        <v/>
      </c>
      <c r="F2396" s="141" t="str">
        <f>IF(ISBLANK(A2396),"",IF(ISERROR(VLOOKUP(A2396,'Cadastro-Estoque'!A:J,1,FALSE)),"Produto não cadastrado",VLOOKUP(A2396,'Cadastro-Estoque'!A:J,4,FALSE)))</f>
        <v/>
      </c>
      <c r="G2396" s="141" t="str">
        <f>IF(ISBLANK(A2396),"",IF(ISERROR(VLOOKUP(A2396,'Cadastro-Estoque'!A:J,1,FALSE)),"Produto não cadastrado",VLOOKUP(A2396,'Cadastro-Estoque'!A:J,2,FALSE)))</f>
        <v/>
      </c>
      <c r="H2396" s="141" t="str">
        <f>IF(ISERROR(VLOOKUP(A2396,'Cadastro-Estoque'!A:J,1,FALSE)),"",VLOOKUP(A2396,'Cadastro-Estoque'!A:J,3,FALSE))</f>
        <v/>
      </c>
    </row>
    <row r="2397" spans="5:8">
      <c r="E2397" s="141" t="str">
        <f t="shared" si="37"/>
        <v/>
      </c>
      <c r="F2397" s="141" t="str">
        <f>IF(ISBLANK(A2397),"",IF(ISERROR(VLOOKUP(A2397,'Cadastro-Estoque'!A:J,1,FALSE)),"Produto não cadastrado",VLOOKUP(A2397,'Cadastro-Estoque'!A:J,4,FALSE)))</f>
        <v/>
      </c>
      <c r="G2397" s="141" t="str">
        <f>IF(ISBLANK(A2397),"",IF(ISERROR(VLOOKUP(A2397,'Cadastro-Estoque'!A:J,1,FALSE)),"Produto não cadastrado",VLOOKUP(A2397,'Cadastro-Estoque'!A:J,2,FALSE)))</f>
        <v/>
      </c>
      <c r="H2397" s="141" t="str">
        <f>IF(ISERROR(VLOOKUP(A2397,'Cadastro-Estoque'!A:J,1,FALSE)),"",VLOOKUP(A2397,'Cadastro-Estoque'!A:J,3,FALSE))</f>
        <v/>
      </c>
    </row>
    <row r="2398" spans="5:8">
      <c r="E2398" s="141" t="str">
        <f t="shared" si="37"/>
        <v/>
      </c>
      <c r="F2398" s="141" t="str">
        <f>IF(ISBLANK(A2398),"",IF(ISERROR(VLOOKUP(A2398,'Cadastro-Estoque'!A:J,1,FALSE)),"Produto não cadastrado",VLOOKUP(A2398,'Cadastro-Estoque'!A:J,4,FALSE)))</f>
        <v/>
      </c>
      <c r="G2398" s="141" t="str">
        <f>IF(ISBLANK(A2398),"",IF(ISERROR(VLOOKUP(A2398,'Cadastro-Estoque'!A:J,1,FALSE)),"Produto não cadastrado",VLOOKUP(A2398,'Cadastro-Estoque'!A:J,2,FALSE)))</f>
        <v/>
      </c>
      <c r="H2398" s="141" t="str">
        <f>IF(ISERROR(VLOOKUP(A2398,'Cadastro-Estoque'!A:J,1,FALSE)),"",VLOOKUP(A2398,'Cadastro-Estoque'!A:J,3,FALSE))</f>
        <v/>
      </c>
    </row>
    <row r="2399" spans="5:8">
      <c r="E2399" s="141" t="str">
        <f t="shared" si="37"/>
        <v/>
      </c>
      <c r="F2399" s="141" t="str">
        <f>IF(ISBLANK(A2399),"",IF(ISERROR(VLOOKUP(A2399,'Cadastro-Estoque'!A:J,1,FALSE)),"Produto não cadastrado",VLOOKUP(A2399,'Cadastro-Estoque'!A:J,4,FALSE)))</f>
        <v/>
      </c>
      <c r="G2399" s="141" t="str">
        <f>IF(ISBLANK(A2399),"",IF(ISERROR(VLOOKUP(A2399,'Cadastro-Estoque'!A:J,1,FALSE)),"Produto não cadastrado",VLOOKUP(A2399,'Cadastro-Estoque'!A:J,2,FALSE)))</f>
        <v/>
      </c>
      <c r="H2399" s="141" t="str">
        <f>IF(ISERROR(VLOOKUP(A2399,'Cadastro-Estoque'!A:J,1,FALSE)),"",VLOOKUP(A2399,'Cadastro-Estoque'!A:J,3,FALSE))</f>
        <v/>
      </c>
    </row>
    <row r="2400" spans="5:8">
      <c r="E2400" s="141" t="str">
        <f t="shared" si="37"/>
        <v/>
      </c>
      <c r="F2400" s="141" t="str">
        <f>IF(ISBLANK(A2400),"",IF(ISERROR(VLOOKUP(A2400,'Cadastro-Estoque'!A:J,1,FALSE)),"Produto não cadastrado",VLOOKUP(A2400,'Cadastro-Estoque'!A:J,4,FALSE)))</f>
        <v/>
      </c>
      <c r="G2400" s="141" t="str">
        <f>IF(ISBLANK(A2400),"",IF(ISERROR(VLOOKUP(A2400,'Cadastro-Estoque'!A:J,1,FALSE)),"Produto não cadastrado",VLOOKUP(A2400,'Cadastro-Estoque'!A:J,2,FALSE)))</f>
        <v/>
      </c>
      <c r="H2400" s="141" t="str">
        <f>IF(ISERROR(VLOOKUP(A2400,'Cadastro-Estoque'!A:J,1,FALSE)),"",VLOOKUP(A2400,'Cadastro-Estoque'!A:J,3,FALSE))</f>
        <v/>
      </c>
    </row>
    <row r="2401" spans="5:8">
      <c r="E2401" s="141" t="str">
        <f t="shared" si="37"/>
        <v/>
      </c>
      <c r="F2401" s="141" t="str">
        <f>IF(ISBLANK(A2401),"",IF(ISERROR(VLOOKUP(A2401,'Cadastro-Estoque'!A:J,1,FALSE)),"Produto não cadastrado",VLOOKUP(A2401,'Cadastro-Estoque'!A:J,4,FALSE)))</f>
        <v/>
      </c>
      <c r="G2401" s="141" t="str">
        <f>IF(ISBLANK(A2401),"",IF(ISERROR(VLOOKUP(A2401,'Cadastro-Estoque'!A:J,1,FALSE)),"Produto não cadastrado",VLOOKUP(A2401,'Cadastro-Estoque'!A:J,2,FALSE)))</f>
        <v/>
      </c>
      <c r="H2401" s="141" t="str">
        <f>IF(ISERROR(VLOOKUP(A2401,'Cadastro-Estoque'!A:J,1,FALSE)),"",VLOOKUP(A2401,'Cadastro-Estoque'!A:J,3,FALSE))</f>
        <v/>
      </c>
    </row>
    <row r="2402" spans="5:8">
      <c r="E2402" s="141" t="str">
        <f t="shared" si="37"/>
        <v/>
      </c>
      <c r="F2402" s="141" t="str">
        <f>IF(ISBLANK(A2402),"",IF(ISERROR(VLOOKUP(A2402,'Cadastro-Estoque'!A:J,1,FALSE)),"Produto não cadastrado",VLOOKUP(A2402,'Cadastro-Estoque'!A:J,4,FALSE)))</f>
        <v/>
      </c>
      <c r="G2402" s="141" t="str">
        <f>IF(ISBLANK(A2402),"",IF(ISERROR(VLOOKUP(A2402,'Cadastro-Estoque'!A:J,1,FALSE)),"Produto não cadastrado",VLOOKUP(A2402,'Cadastro-Estoque'!A:J,2,FALSE)))</f>
        <v/>
      </c>
      <c r="H2402" s="141" t="str">
        <f>IF(ISERROR(VLOOKUP(A2402,'Cadastro-Estoque'!A:J,1,FALSE)),"",VLOOKUP(A2402,'Cadastro-Estoque'!A:J,3,FALSE))</f>
        <v/>
      </c>
    </row>
    <row r="2403" spans="5:8">
      <c r="E2403" s="141" t="str">
        <f t="shared" si="37"/>
        <v/>
      </c>
      <c r="F2403" s="141" t="str">
        <f>IF(ISBLANK(A2403),"",IF(ISERROR(VLOOKUP(A2403,'Cadastro-Estoque'!A:J,1,FALSE)),"Produto não cadastrado",VLOOKUP(A2403,'Cadastro-Estoque'!A:J,4,FALSE)))</f>
        <v/>
      </c>
      <c r="G2403" s="141" t="str">
        <f>IF(ISBLANK(A2403),"",IF(ISERROR(VLOOKUP(A2403,'Cadastro-Estoque'!A:J,1,FALSE)),"Produto não cadastrado",VLOOKUP(A2403,'Cadastro-Estoque'!A:J,2,FALSE)))</f>
        <v/>
      </c>
      <c r="H2403" s="141" t="str">
        <f>IF(ISERROR(VLOOKUP(A2403,'Cadastro-Estoque'!A:J,1,FALSE)),"",VLOOKUP(A2403,'Cadastro-Estoque'!A:J,3,FALSE))</f>
        <v/>
      </c>
    </row>
    <row r="2404" spans="5:8">
      <c r="E2404" s="141" t="str">
        <f t="shared" si="37"/>
        <v/>
      </c>
      <c r="F2404" s="141" t="str">
        <f>IF(ISBLANK(A2404),"",IF(ISERROR(VLOOKUP(A2404,'Cadastro-Estoque'!A:J,1,FALSE)),"Produto não cadastrado",VLOOKUP(A2404,'Cadastro-Estoque'!A:J,4,FALSE)))</f>
        <v/>
      </c>
      <c r="G2404" s="141" t="str">
        <f>IF(ISBLANK(A2404),"",IF(ISERROR(VLOOKUP(A2404,'Cadastro-Estoque'!A:J,1,FALSE)),"Produto não cadastrado",VLOOKUP(A2404,'Cadastro-Estoque'!A:J,2,FALSE)))</f>
        <v/>
      </c>
      <c r="H2404" s="141" t="str">
        <f>IF(ISERROR(VLOOKUP(A2404,'Cadastro-Estoque'!A:J,1,FALSE)),"",VLOOKUP(A2404,'Cadastro-Estoque'!A:J,3,FALSE))</f>
        <v/>
      </c>
    </row>
    <row r="2405" spans="5:8">
      <c r="E2405" s="141" t="str">
        <f t="shared" si="37"/>
        <v/>
      </c>
      <c r="F2405" s="141" t="str">
        <f>IF(ISBLANK(A2405),"",IF(ISERROR(VLOOKUP(A2405,'Cadastro-Estoque'!A:J,1,FALSE)),"Produto não cadastrado",VLOOKUP(A2405,'Cadastro-Estoque'!A:J,4,FALSE)))</f>
        <v/>
      </c>
      <c r="G2405" s="141" t="str">
        <f>IF(ISBLANK(A2405),"",IF(ISERROR(VLOOKUP(A2405,'Cadastro-Estoque'!A:J,1,FALSE)),"Produto não cadastrado",VLOOKUP(A2405,'Cadastro-Estoque'!A:J,2,FALSE)))</f>
        <v/>
      </c>
      <c r="H2405" s="141" t="str">
        <f>IF(ISERROR(VLOOKUP(A2405,'Cadastro-Estoque'!A:J,1,FALSE)),"",VLOOKUP(A2405,'Cadastro-Estoque'!A:J,3,FALSE))</f>
        <v/>
      </c>
    </row>
    <row r="2406" spans="5:8">
      <c r="E2406" s="141" t="str">
        <f t="shared" si="37"/>
        <v/>
      </c>
      <c r="F2406" s="141" t="str">
        <f>IF(ISBLANK(A2406),"",IF(ISERROR(VLOOKUP(A2406,'Cadastro-Estoque'!A:J,1,FALSE)),"Produto não cadastrado",VLOOKUP(A2406,'Cadastro-Estoque'!A:J,4,FALSE)))</f>
        <v/>
      </c>
      <c r="G2406" s="141" t="str">
        <f>IF(ISBLANK(A2406),"",IF(ISERROR(VLOOKUP(A2406,'Cadastro-Estoque'!A:J,1,FALSE)),"Produto não cadastrado",VLOOKUP(A2406,'Cadastro-Estoque'!A:J,2,FALSE)))</f>
        <v/>
      </c>
      <c r="H2406" s="141" t="str">
        <f>IF(ISERROR(VLOOKUP(A2406,'Cadastro-Estoque'!A:J,1,FALSE)),"",VLOOKUP(A2406,'Cadastro-Estoque'!A:J,3,FALSE))</f>
        <v/>
      </c>
    </row>
    <row r="2407" spans="5:8">
      <c r="E2407" s="141" t="str">
        <f t="shared" si="37"/>
        <v/>
      </c>
      <c r="F2407" s="141" t="str">
        <f>IF(ISBLANK(A2407),"",IF(ISERROR(VLOOKUP(A2407,'Cadastro-Estoque'!A:J,1,FALSE)),"Produto não cadastrado",VLOOKUP(A2407,'Cadastro-Estoque'!A:J,4,FALSE)))</f>
        <v/>
      </c>
      <c r="G2407" s="141" t="str">
        <f>IF(ISBLANK(A2407),"",IF(ISERROR(VLOOKUP(A2407,'Cadastro-Estoque'!A:J,1,FALSE)),"Produto não cadastrado",VLOOKUP(A2407,'Cadastro-Estoque'!A:J,2,FALSE)))</f>
        <v/>
      </c>
      <c r="H2407" s="141" t="str">
        <f>IF(ISERROR(VLOOKUP(A2407,'Cadastro-Estoque'!A:J,1,FALSE)),"",VLOOKUP(A2407,'Cadastro-Estoque'!A:J,3,FALSE))</f>
        <v/>
      </c>
    </row>
    <row r="2408" spans="5:8">
      <c r="E2408" s="141" t="str">
        <f t="shared" si="37"/>
        <v/>
      </c>
      <c r="F2408" s="141" t="str">
        <f>IF(ISBLANK(A2408),"",IF(ISERROR(VLOOKUP(A2408,'Cadastro-Estoque'!A:J,1,FALSE)),"Produto não cadastrado",VLOOKUP(A2408,'Cadastro-Estoque'!A:J,4,FALSE)))</f>
        <v/>
      </c>
      <c r="G2408" s="141" t="str">
        <f>IF(ISBLANK(A2408),"",IF(ISERROR(VLOOKUP(A2408,'Cadastro-Estoque'!A:J,1,FALSE)),"Produto não cadastrado",VLOOKUP(A2408,'Cadastro-Estoque'!A:J,2,FALSE)))</f>
        <v/>
      </c>
      <c r="H2408" s="141" t="str">
        <f>IF(ISERROR(VLOOKUP(A2408,'Cadastro-Estoque'!A:J,1,FALSE)),"",VLOOKUP(A2408,'Cadastro-Estoque'!A:J,3,FALSE))</f>
        <v/>
      </c>
    </row>
    <row r="2409" spans="5:8">
      <c r="E2409" s="141" t="str">
        <f t="shared" si="37"/>
        <v/>
      </c>
      <c r="F2409" s="141" t="str">
        <f>IF(ISBLANK(A2409),"",IF(ISERROR(VLOOKUP(A2409,'Cadastro-Estoque'!A:J,1,FALSE)),"Produto não cadastrado",VLOOKUP(A2409,'Cadastro-Estoque'!A:J,4,FALSE)))</f>
        <v/>
      </c>
      <c r="G2409" s="141" t="str">
        <f>IF(ISBLANK(A2409),"",IF(ISERROR(VLOOKUP(A2409,'Cadastro-Estoque'!A:J,1,FALSE)),"Produto não cadastrado",VLOOKUP(A2409,'Cadastro-Estoque'!A:J,2,FALSE)))</f>
        <v/>
      </c>
      <c r="H2409" s="141" t="str">
        <f>IF(ISERROR(VLOOKUP(A2409,'Cadastro-Estoque'!A:J,1,FALSE)),"",VLOOKUP(A2409,'Cadastro-Estoque'!A:J,3,FALSE))</f>
        <v/>
      </c>
    </row>
    <row r="2410" spans="5:8">
      <c r="E2410" s="141" t="str">
        <f t="shared" si="37"/>
        <v/>
      </c>
      <c r="F2410" s="141" t="str">
        <f>IF(ISBLANK(A2410),"",IF(ISERROR(VLOOKUP(A2410,'Cadastro-Estoque'!A:J,1,FALSE)),"Produto não cadastrado",VLOOKUP(A2410,'Cadastro-Estoque'!A:J,4,FALSE)))</f>
        <v/>
      </c>
      <c r="G2410" s="141" t="str">
        <f>IF(ISBLANK(A2410),"",IF(ISERROR(VLOOKUP(A2410,'Cadastro-Estoque'!A:J,1,FALSE)),"Produto não cadastrado",VLOOKUP(A2410,'Cadastro-Estoque'!A:J,2,FALSE)))</f>
        <v/>
      </c>
      <c r="H2410" s="141" t="str">
        <f>IF(ISERROR(VLOOKUP(A2410,'Cadastro-Estoque'!A:J,1,FALSE)),"",VLOOKUP(A2410,'Cadastro-Estoque'!A:J,3,FALSE))</f>
        <v/>
      </c>
    </row>
    <row r="2411" spans="5:8">
      <c r="E2411" s="141" t="str">
        <f t="shared" si="37"/>
        <v/>
      </c>
      <c r="F2411" s="141" t="str">
        <f>IF(ISBLANK(A2411),"",IF(ISERROR(VLOOKUP(A2411,'Cadastro-Estoque'!A:J,1,FALSE)),"Produto não cadastrado",VLOOKUP(A2411,'Cadastro-Estoque'!A:J,4,FALSE)))</f>
        <v/>
      </c>
      <c r="G2411" s="141" t="str">
        <f>IF(ISBLANK(A2411),"",IF(ISERROR(VLOOKUP(A2411,'Cadastro-Estoque'!A:J,1,FALSE)),"Produto não cadastrado",VLOOKUP(A2411,'Cadastro-Estoque'!A:J,2,FALSE)))</f>
        <v/>
      </c>
      <c r="H2411" s="141" t="str">
        <f>IF(ISERROR(VLOOKUP(A2411,'Cadastro-Estoque'!A:J,1,FALSE)),"",VLOOKUP(A2411,'Cadastro-Estoque'!A:J,3,FALSE))</f>
        <v/>
      </c>
    </row>
    <row r="2412" spans="5:8">
      <c r="E2412" s="141" t="str">
        <f t="shared" si="37"/>
        <v/>
      </c>
      <c r="F2412" s="141" t="str">
        <f>IF(ISBLANK(A2412),"",IF(ISERROR(VLOOKUP(A2412,'Cadastro-Estoque'!A:J,1,FALSE)),"Produto não cadastrado",VLOOKUP(A2412,'Cadastro-Estoque'!A:J,4,FALSE)))</f>
        <v/>
      </c>
      <c r="G2412" s="141" t="str">
        <f>IF(ISBLANK(A2412),"",IF(ISERROR(VLOOKUP(A2412,'Cadastro-Estoque'!A:J,1,FALSE)),"Produto não cadastrado",VLOOKUP(A2412,'Cadastro-Estoque'!A:J,2,FALSE)))</f>
        <v/>
      </c>
      <c r="H2412" s="141" t="str">
        <f>IF(ISERROR(VLOOKUP(A2412,'Cadastro-Estoque'!A:J,1,FALSE)),"",VLOOKUP(A2412,'Cadastro-Estoque'!A:J,3,FALSE))</f>
        <v/>
      </c>
    </row>
    <row r="2413" spans="5:8">
      <c r="E2413" s="141" t="str">
        <f t="shared" si="37"/>
        <v/>
      </c>
      <c r="F2413" s="141" t="str">
        <f>IF(ISBLANK(A2413),"",IF(ISERROR(VLOOKUP(A2413,'Cadastro-Estoque'!A:J,1,FALSE)),"Produto não cadastrado",VLOOKUP(A2413,'Cadastro-Estoque'!A:J,4,FALSE)))</f>
        <v/>
      </c>
      <c r="G2413" s="141" t="str">
        <f>IF(ISBLANK(A2413),"",IF(ISERROR(VLOOKUP(A2413,'Cadastro-Estoque'!A:J,1,FALSE)),"Produto não cadastrado",VLOOKUP(A2413,'Cadastro-Estoque'!A:J,2,FALSE)))</f>
        <v/>
      </c>
      <c r="H2413" s="141" t="str">
        <f>IF(ISERROR(VLOOKUP(A2413,'Cadastro-Estoque'!A:J,1,FALSE)),"",VLOOKUP(A2413,'Cadastro-Estoque'!A:J,3,FALSE))</f>
        <v/>
      </c>
    </row>
    <row r="2414" spans="5:8">
      <c r="E2414" s="141" t="str">
        <f t="shared" si="37"/>
        <v/>
      </c>
      <c r="F2414" s="141" t="str">
        <f>IF(ISBLANK(A2414),"",IF(ISERROR(VLOOKUP(A2414,'Cadastro-Estoque'!A:J,1,FALSE)),"Produto não cadastrado",VLOOKUP(A2414,'Cadastro-Estoque'!A:J,4,FALSE)))</f>
        <v/>
      </c>
      <c r="G2414" s="141" t="str">
        <f>IF(ISBLANK(A2414),"",IF(ISERROR(VLOOKUP(A2414,'Cadastro-Estoque'!A:J,1,FALSE)),"Produto não cadastrado",VLOOKUP(A2414,'Cadastro-Estoque'!A:J,2,FALSE)))</f>
        <v/>
      </c>
      <c r="H2414" s="141" t="str">
        <f>IF(ISERROR(VLOOKUP(A2414,'Cadastro-Estoque'!A:J,1,FALSE)),"",VLOOKUP(A2414,'Cadastro-Estoque'!A:J,3,FALSE))</f>
        <v/>
      </c>
    </row>
    <row r="2415" spans="5:8">
      <c r="E2415" s="141" t="str">
        <f t="shared" si="37"/>
        <v/>
      </c>
      <c r="F2415" s="141" t="str">
        <f>IF(ISBLANK(A2415),"",IF(ISERROR(VLOOKUP(A2415,'Cadastro-Estoque'!A:J,1,FALSE)),"Produto não cadastrado",VLOOKUP(A2415,'Cadastro-Estoque'!A:J,4,FALSE)))</f>
        <v/>
      </c>
      <c r="G2415" s="141" t="str">
        <f>IF(ISBLANK(A2415),"",IF(ISERROR(VLOOKUP(A2415,'Cadastro-Estoque'!A:J,1,FALSE)),"Produto não cadastrado",VLOOKUP(A2415,'Cadastro-Estoque'!A:J,2,FALSE)))</f>
        <v/>
      </c>
      <c r="H2415" s="141" t="str">
        <f>IF(ISERROR(VLOOKUP(A2415,'Cadastro-Estoque'!A:J,1,FALSE)),"",VLOOKUP(A2415,'Cadastro-Estoque'!A:J,3,FALSE))</f>
        <v/>
      </c>
    </row>
    <row r="2416" spans="5:8">
      <c r="E2416" s="141" t="str">
        <f t="shared" si="37"/>
        <v/>
      </c>
      <c r="F2416" s="141" t="str">
        <f>IF(ISBLANK(A2416),"",IF(ISERROR(VLOOKUP(A2416,'Cadastro-Estoque'!A:J,1,FALSE)),"Produto não cadastrado",VLOOKUP(A2416,'Cadastro-Estoque'!A:J,4,FALSE)))</f>
        <v/>
      </c>
      <c r="G2416" s="141" t="str">
        <f>IF(ISBLANK(A2416),"",IF(ISERROR(VLOOKUP(A2416,'Cadastro-Estoque'!A:J,1,FALSE)),"Produto não cadastrado",VLOOKUP(A2416,'Cadastro-Estoque'!A:J,2,FALSE)))</f>
        <v/>
      </c>
      <c r="H2416" s="141" t="str">
        <f>IF(ISERROR(VLOOKUP(A2416,'Cadastro-Estoque'!A:J,1,FALSE)),"",VLOOKUP(A2416,'Cadastro-Estoque'!A:J,3,FALSE))</f>
        <v/>
      </c>
    </row>
    <row r="2417" spans="5:8">
      <c r="E2417" s="141" t="str">
        <f t="shared" si="37"/>
        <v/>
      </c>
      <c r="F2417" s="141" t="str">
        <f>IF(ISBLANK(A2417),"",IF(ISERROR(VLOOKUP(A2417,'Cadastro-Estoque'!A:J,1,FALSE)),"Produto não cadastrado",VLOOKUP(A2417,'Cadastro-Estoque'!A:J,4,FALSE)))</f>
        <v/>
      </c>
      <c r="G2417" s="141" t="str">
        <f>IF(ISBLANK(A2417),"",IF(ISERROR(VLOOKUP(A2417,'Cadastro-Estoque'!A:J,1,FALSE)),"Produto não cadastrado",VLOOKUP(A2417,'Cadastro-Estoque'!A:J,2,FALSE)))</f>
        <v/>
      </c>
      <c r="H2417" s="141" t="str">
        <f>IF(ISERROR(VLOOKUP(A2417,'Cadastro-Estoque'!A:J,1,FALSE)),"",VLOOKUP(A2417,'Cadastro-Estoque'!A:J,3,FALSE))</f>
        <v/>
      </c>
    </row>
    <row r="2418" spans="5:8">
      <c r="E2418" s="141" t="str">
        <f t="shared" si="37"/>
        <v/>
      </c>
      <c r="F2418" s="141" t="str">
        <f>IF(ISBLANK(A2418),"",IF(ISERROR(VLOOKUP(A2418,'Cadastro-Estoque'!A:J,1,FALSE)),"Produto não cadastrado",VLOOKUP(A2418,'Cadastro-Estoque'!A:J,4,FALSE)))</f>
        <v/>
      </c>
      <c r="G2418" s="141" t="str">
        <f>IF(ISBLANK(A2418),"",IF(ISERROR(VLOOKUP(A2418,'Cadastro-Estoque'!A:J,1,FALSE)),"Produto não cadastrado",VLOOKUP(A2418,'Cadastro-Estoque'!A:J,2,FALSE)))</f>
        <v/>
      </c>
      <c r="H2418" s="141" t="str">
        <f>IF(ISERROR(VLOOKUP(A2418,'Cadastro-Estoque'!A:J,1,FALSE)),"",VLOOKUP(A2418,'Cadastro-Estoque'!A:J,3,FALSE))</f>
        <v/>
      </c>
    </row>
    <row r="2419" spans="5:8">
      <c r="E2419" s="141" t="str">
        <f t="shared" si="37"/>
        <v/>
      </c>
      <c r="F2419" s="141" t="str">
        <f>IF(ISBLANK(A2419),"",IF(ISERROR(VLOOKUP(A2419,'Cadastro-Estoque'!A:J,1,FALSE)),"Produto não cadastrado",VLOOKUP(A2419,'Cadastro-Estoque'!A:J,4,FALSE)))</f>
        <v/>
      </c>
      <c r="G2419" s="141" t="str">
        <f>IF(ISBLANK(A2419),"",IF(ISERROR(VLOOKUP(A2419,'Cadastro-Estoque'!A:J,1,FALSE)),"Produto não cadastrado",VLOOKUP(A2419,'Cadastro-Estoque'!A:J,2,FALSE)))</f>
        <v/>
      </c>
      <c r="H2419" s="141" t="str">
        <f>IF(ISERROR(VLOOKUP(A2419,'Cadastro-Estoque'!A:J,1,FALSE)),"",VLOOKUP(A2419,'Cadastro-Estoque'!A:J,3,FALSE))</f>
        <v/>
      </c>
    </row>
    <row r="2420" spans="5:8">
      <c r="E2420" s="141" t="str">
        <f t="shared" si="37"/>
        <v/>
      </c>
      <c r="F2420" s="141" t="str">
        <f>IF(ISBLANK(A2420),"",IF(ISERROR(VLOOKUP(A2420,'Cadastro-Estoque'!A:J,1,FALSE)),"Produto não cadastrado",VLOOKUP(A2420,'Cadastro-Estoque'!A:J,4,FALSE)))</f>
        <v/>
      </c>
      <c r="G2420" s="141" t="str">
        <f>IF(ISBLANK(A2420),"",IF(ISERROR(VLOOKUP(A2420,'Cadastro-Estoque'!A:J,1,FALSE)),"Produto não cadastrado",VLOOKUP(A2420,'Cadastro-Estoque'!A:J,2,FALSE)))</f>
        <v/>
      </c>
      <c r="H2420" s="141" t="str">
        <f>IF(ISERROR(VLOOKUP(A2420,'Cadastro-Estoque'!A:J,1,FALSE)),"",VLOOKUP(A2420,'Cadastro-Estoque'!A:J,3,FALSE))</f>
        <v/>
      </c>
    </row>
    <row r="2421" spans="5:8">
      <c r="E2421" s="141" t="str">
        <f t="shared" si="37"/>
        <v/>
      </c>
      <c r="F2421" s="141" t="str">
        <f>IF(ISBLANK(A2421),"",IF(ISERROR(VLOOKUP(A2421,'Cadastro-Estoque'!A:J,1,FALSE)),"Produto não cadastrado",VLOOKUP(A2421,'Cadastro-Estoque'!A:J,4,FALSE)))</f>
        <v/>
      </c>
      <c r="G2421" s="141" t="str">
        <f>IF(ISBLANK(A2421),"",IF(ISERROR(VLOOKUP(A2421,'Cadastro-Estoque'!A:J,1,FALSE)),"Produto não cadastrado",VLOOKUP(A2421,'Cadastro-Estoque'!A:J,2,FALSE)))</f>
        <v/>
      </c>
      <c r="H2421" s="141" t="str">
        <f>IF(ISERROR(VLOOKUP(A2421,'Cadastro-Estoque'!A:J,1,FALSE)),"",VLOOKUP(A2421,'Cadastro-Estoque'!A:J,3,FALSE))</f>
        <v/>
      </c>
    </row>
    <row r="2422" spans="5:8">
      <c r="E2422" s="141" t="str">
        <f t="shared" si="37"/>
        <v/>
      </c>
      <c r="F2422" s="141" t="str">
        <f>IF(ISBLANK(A2422),"",IF(ISERROR(VLOOKUP(A2422,'Cadastro-Estoque'!A:J,1,FALSE)),"Produto não cadastrado",VLOOKUP(A2422,'Cadastro-Estoque'!A:J,4,FALSE)))</f>
        <v/>
      </c>
      <c r="G2422" s="141" t="str">
        <f>IF(ISBLANK(A2422),"",IF(ISERROR(VLOOKUP(A2422,'Cadastro-Estoque'!A:J,1,FALSE)),"Produto não cadastrado",VLOOKUP(A2422,'Cadastro-Estoque'!A:J,2,FALSE)))</f>
        <v/>
      </c>
      <c r="H2422" s="141" t="str">
        <f>IF(ISERROR(VLOOKUP(A2422,'Cadastro-Estoque'!A:J,1,FALSE)),"",VLOOKUP(A2422,'Cadastro-Estoque'!A:J,3,FALSE))</f>
        <v/>
      </c>
    </row>
    <row r="2423" spans="5:8">
      <c r="E2423" s="141" t="str">
        <f t="shared" si="37"/>
        <v/>
      </c>
      <c r="F2423" s="141" t="str">
        <f>IF(ISBLANK(A2423),"",IF(ISERROR(VLOOKUP(A2423,'Cadastro-Estoque'!A:J,1,FALSE)),"Produto não cadastrado",VLOOKUP(A2423,'Cadastro-Estoque'!A:J,4,FALSE)))</f>
        <v/>
      </c>
      <c r="G2423" s="141" t="str">
        <f>IF(ISBLANK(A2423),"",IF(ISERROR(VLOOKUP(A2423,'Cadastro-Estoque'!A:J,1,FALSE)),"Produto não cadastrado",VLOOKUP(A2423,'Cadastro-Estoque'!A:J,2,FALSE)))</f>
        <v/>
      </c>
      <c r="H2423" s="141" t="str">
        <f>IF(ISERROR(VLOOKUP(A2423,'Cadastro-Estoque'!A:J,1,FALSE)),"",VLOOKUP(A2423,'Cadastro-Estoque'!A:J,3,FALSE))</f>
        <v/>
      </c>
    </row>
    <row r="2424" spans="5:8">
      <c r="E2424" s="141" t="str">
        <f t="shared" si="37"/>
        <v/>
      </c>
      <c r="F2424" s="141" t="str">
        <f>IF(ISBLANK(A2424),"",IF(ISERROR(VLOOKUP(A2424,'Cadastro-Estoque'!A:J,1,FALSE)),"Produto não cadastrado",VLOOKUP(A2424,'Cadastro-Estoque'!A:J,4,FALSE)))</f>
        <v/>
      </c>
      <c r="G2424" s="141" t="str">
        <f>IF(ISBLANK(A2424),"",IF(ISERROR(VLOOKUP(A2424,'Cadastro-Estoque'!A:J,1,FALSE)),"Produto não cadastrado",VLOOKUP(A2424,'Cadastro-Estoque'!A:J,2,FALSE)))</f>
        <v/>
      </c>
      <c r="H2424" s="141" t="str">
        <f>IF(ISERROR(VLOOKUP(A2424,'Cadastro-Estoque'!A:J,1,FALSE)),"",VLOOKUP(A2424,'Cadastro-Estoque'!A:J,3,FALSE))</f>
        <v/>
      </c>
    </row>
    <row r="2425" spans="5:8">
      <c r="E2425" s="141" t="str">
        <f t="shared" si="37"/>
        <v/>
      </c>
      <c r="F2425" s="141" t="str">
        <f>IF(ISBLANK(A2425),"",IF(ISERROR(VLOOKUP(A2425,'Cadastro-Estoque'!A:J,1,FALSE)),"Produto não cadastrado",VLOOKUP(A2425,'Cadastro-Estoque'!A:J,4,FALSE)))</f>
        <v/>
      </c>
      <c r="G2425" s="141" t="str">
        <f>IF(ISBLANK(A2425),"",IF(ISERROR(VLOOKUP(A2425,'Cadastro-Estoque'!A:J,1,FALSE)),"Produto não cadastrado",VLOOKUP(A2425,'Cadastro-Estoque'!A:J,2,FALSE)))</f>
        <v/>
      </c>
      <c r="H2425" s="141" t="str">
        <f>IF(ISERROR(VLOOKUP(A2425,'Cadastro-Estoque'!A:J,1,FALSE)),"",VLOOKUP(A2425,'Cadastro-Estoque'!A:J,3,FALSE))</f>
        <v/>
      </c>
    </row>
    <row r="2426" spans="5:8">
      <c r="E2426" s="141" t="str">
        <f t="shared" si="37"/>
        <v/>
      </c>
      <c r="F2426" s="141" t="str">
        <f>IF(ISBLANK(A2426),"",IF(ISERROR(VLOOKUP(A2426,'Cadastro-Estoque'!A:J,1,FALSE)),"Produto não cadastrado",VLOOKUP(A2426,'Cadastro-Estoque'!A:J,4,FALSE)))</f>
        <v/>
      </c>
      <c r="G2426" s="141" t="str">
        <f>IF(ISBLANK(A2426),"",IF(ISERROR(VLOOKUP(A2426,'Cadastro-Estoque'!A:J,1,FALSE)),"Produto não cadastrado",VLOOKUP(A2426,'Cadastro-Estoque'!A:J,2,FALSE)))</f>
        <v/>
      </c>
      <c r="H2426" s="141" t="str">
        <f>IF(ISERROR(VLOOKUP(A2426,'Cadastro-Estoque'!A:J,1,FALSE)),"",VLOOKUP(A2426,'Cadastro-Estoque'!A:J,3,FALSE))</f>
        <v/>
      </c>
    </row>
    <row r="2427" spans="5:8">
      <c r="E2427" s="141" t="str">
        <f t="shared" si="37"/>
        <v/>
      </c>
      <c r="F2427" s="141" t="str">
        <f>IF(ISBLANK(A2427),"",IF(ISERROR(VLOOKUP(A2427,'Cadastro-Estoque'!A:J,1,FALSE)),"Produto não cadastrado",VLOOKUP(A2427,'Cadastro-Estoque'!A:J,4,FALSE)))</f>
        <v/>
      </c>
      <c r="G2427" s="141" t="str">
        <f>IF(ISBLANK(A2427),"",IF(ISERROR(VLOOKUP(A2427,'Cadastro-Estoque'!A:J,1,FALSE)),"Produto não cadastrado",VLOOKUP(A2427,'Cadastro-Estoque'!A:J,2,FALSE)))</f>
        <v/>
      </c>
      <c r="H2427" s="141" t="str">
        <f>IF(ISERROR(VLOOKUP(A2427,'Cadastro-Estoque'!A:J,1,FALSE)),"",VLOOKUP(A2427,'Cadastro-Estoque'!A:J,3,FALSE))</f>
        <v/>
      </c>
    </row>
    <row r="2428" spans="5:8">
      <c r="E2428" s="141" t="str">
        <f t="shared" si="37"/>
        <v/>
      </c>
      <c r="F2428" s="141" t="str">
        <f>IF(ISBLANK(A2428),"",IF(ISERROR(VLOOKUP(A2428,'Cadastro-Estoque'!A:J,1,FALSE)),"Produto não cadastrado",VLOOKUP(A2428,'Cadastro-Estoque'!A:J,4,FALSE)))</f>
        <v/>
      </c>
      <c r="G2428" s="141" t="str">
        <f>IF(ISBLANK(A2428),"",IF(ISERROR(VLOOKUP(A2428,'Cadastro-Estoque'!A:J,1,FALSE)),"Produto não cadastrado",VLOOKUP(A2428,'Cadastro-Estoque'!A:J,2,FALSE)))</f>
        <v/>
      </c>
      <c r="H2428" s="141" t="str">
        <f>IF(ISERROR(VLOOKUP(A2428,'Cadastro-Estoque'!A:J,1,FALSE)),"",VLOOKUP(A2428,'Cadastro-Estoque'!A:J,3,FALSE))</f>
        <v/>
      </c>
    </row>
    <row r="2429" spans="5:8">
      <c r="E2429" s="141" t="str">
        <f t="shared" si="37"/>
        <v/>
      </c>
      <c r="F2429" s="141" t="str">
        <f>IF(ISBLANK(A2429),"",IF(ISERROR(VLOOKUP(A2429,'Cadastro-Estoque'!A:J,1,FALSE)),"Produto não cadastrado",VLOOKUP(A2429,'Cadastro-Estoque'!A:J,4,FALSE)))</f>
        <v/>
      </c>
      <c r="G2429" s="141" t="str">
        <f>IF(ISBLANK(A2429),"",IF(ISERROR(VLOOKUP(A2429,'Cadastro-Estoque'!A:J,1,FALSE)),"Produto não cadastrado",VLOOKUP(A2429,'Cadastro-Estoque'!A:J,2,FALSE)))</f>
        <v/>
      </c>
      <c r="H2429" s="141" t="str">
        <f>IF(ISERROR(VLOOKUP(A2429,'Cadastro-Estoque'!A:J,1,FALSE)),"",VLOOKUP(A2429,'Cadastro-Estoque'!A:J,3,FALSE))</f>
        <v/>
      </c>
    </row>
    <row r="2430" spans="5:8">
      <c r="E2430" s="141" t="str">
        <f t="shared" si="37"/>
        <v/>
      </c>
      <c r="F2430" s="141" t="str">
        <f>IF(ISBLANK(A2430),"",IF(ISERROR(VLOOKUP(A2430,'Cadastro-Estoque'!A:J,1,FALSE)),"Produto não cadastrado",VLOOKUP(A2430,'Cadastro-Estoque'!A:J,4,FALSE)))</f>
        <v/>
      </c>
      <c r="G2430" s="141" t="str">
        <f>IF(ISBLANK(A2430),"",IF(ISERROR(VLOOKUP(A2430,'Cadastro-Estoque'!A:J,1,FALSE)),"Produto não cadastrado",VLOOKUP(A2430,'Cadastro-Estoque'!A:J,2,FALSE)))</f>
        <v/>
      </c>
      <c r="H2430" s="141" t="str">
        <f>IF(ISERROR(VLOOKUP(A2430,'Cadastro-Estoque'!A:J,1,FALSE)),"",VLOOKUP(A2430,'Cadastro-Estoque'!A:J,3,FALSE))</f>
        <v/>
      </c>
    </row>
    <row r="2431" spans="5:8">
      <c r="E2431" s="141" t="str">
        <f t="shared" si="37"/>
        <v/>
      </c>
      <c r="F2431" s="141" t="str">
        <f>IF(ISBLANK(A2431),"",IF(ISERROR(VLOOKUP(A2431,'Cadastro-Estoque'!A:J,1,FALSE)),"Produto não cadastrado",VLOOKUP(A2431,'Cadastro-Estoque'!A:J,4,FALSE)))</f>
        <v/>
      </c>
      <c r="G2431" s="141" t="str">
        <f>IF(ISBLANK(A2431),"",IF(ISERROR(VLOOKUP(A2431,'Cadastro-Estoque'!A:J,1,FALSE)),"Produto não cadastrado",VLOOKUP(A2431,'Cadastro-Estoque'!A:J,2,FALSE)))</f>
        <v/>
      </c>
      <c r="H2431" s="141" t="str">
        <f>IF(ISERROR(VLOOKUP(A2431,'Cadastro-Estoque'!A:J,1,FALSE)),"",VLOOKUP(A2431,'Cadastro-Estoque'!A:J,3,FALSE))</f>
        <v/>
      </c>
    </row>
    <row r="2432" spans="5:8">
      <c r="E2432" s="141" t="str">
        <f t="shared" si="37"/>
        <v/>
      </c>
      <c r="F2432" s="141" t="str">
        <f>IF(ISBLANK(A2432),"",IF(ISERROR(VLOOKUP(A2432,'Cadastro-Estoque'!A:J,1,FALSE)),"Produto não cadastrado",VLOOKUP(A2432,'Cadastro-Estoque'!A:J,4,FALSE)))</f>
        <v/>
      </c>
      <c r="G2432" s="141" t="str">
        <f>IF(ISBLANK(A2432),"",IF(ISERROR(VLOOKUP(A2432,'Cadastro-Estoque'!A:J,1,FALSE)),"Produto não cadastrado",VLOOKUP(A2432,'Cadastro-Estoque'!A:J,2,FALSE)))</f>
        <v/>
      </c>
      <c r="H2432" s="141" t="str">
        <f>IF(ISERROR(VLOOKUP(A2432,'Cadastro-Estoque'!A:J,1,FALSE)),"",VLOOKUP(A2432,'Cadastro-Estoque'!A:J,3,FALSE))</f>
        <v/>
      </c>
    </row>
    <row r="2433" spans="5:8">
      <c r="E2433" s="141" t="str">
        <f t="shared" si="37"/>
        <v/>
      </c>
      <c r="F2433" s="141" t="str">
        <f>IF(ISBLANK(A2433),"",IF(ISERROR(VLOOKUP(A2433,'Cadastro-Estoque'!A:J,1,FALSE)),"Produto não cadastrado",VLOOKUP(A2433,'Cadastro-Estoque'!A:J,4,FALSE)))</f>
        <v/>
      </c>
      <c r="G2433" s="141" t="str">
        <f>IF(ISBLANK(A2433),"",IF(ISERROR(VLOOKUP(A2433,'Cadastro-Estoque'!A:J,1,FALSE)),"Produto não cadastrado",VLOOKUP(A2433,'Cadastro-Estoque'!A:J,2,FALSE)))</f>
        <v/>
      </c>
      <c r="H2433" s="141" t="str">
        <f>IF(ISERROR(VLOOKUP(A2433,'Cadastro-Estoque'!A:J,1,FALSE)),"",VLOOKUP(A2433,'Cadastro-Estoque'!A:J,3,FALSE))</f>
        <v/>
      </c>
    </row>
    <row r="2434" spans="5:8">
      <c r="E2434" s="141" t="str">
        <f t="shared" si="37"/>
        <v/>
      </c>
      <c r="F2434" s="141" t="str">
        <f>IF(ISBLANK(A2434),"",IF(ISERROR(VLOOKUP(A2434,'Cadastro-Estoque'!A:J,1,FALSE)),"Produto não cadastrado",VLOOKUP(A2434,'Cadastro-Estoque'!A:J,4,FALSE)))</f>
        <v/>
      </c>
      <c r="G2434" s="141" t="str">
        <f>IF(ISBLANK(A2434),"",IF(ISERROR(VLOOKUP(A2434,'Cadastro-Estoque'!A:J,1,FALSE)),"Produto não cadastrado",VLOOKUP(A2434,'Cadastro-Estoque'!A:J,2,FALSE)))</f>
        <v/>
      </c>
      <c r="H2434" s="141" t="str">
        <f>IF(ISERROR(VLOOKUP(A2434,'Cadastro-Estoque'!A:J,1,FALSE)),"",VLOOKUP(A2434,'Cadastro-Estoque'!A:J,3,FALSE))</f>
        <v/>
      </c>
    </row>
    <row r="2435" spans="5:8">
      <c r="E2435" s="141" t="str">
        <f t="shared" si="37"/>
        <v/>
      </c>
      <c r="F2435" s="141" t="str">
        <f>IF(ISBLANK(A2435),"",IF(ISERROR(VLOOKUP(A2435,'Cadastro-Estoque'!A:J,1,FALSE)),"Produto não cadastrado",VLOOKUP(A2435,'Cadastro-Estoque'!A:J,4,FALSE)))</f>
        <v/>
      </c>
      <c r="G2435" s="141" t="str">
        <f>IF(ISBLANK(A2435),"",IF(ISERROR(VLOOKUP(A2435,'Cadastro-Estoque'!A:J,1,FALSE)),"Produto não cadastrado",VLOOKUP(A2435,'Cadastro-Estoque'!A:J,2,FALSE)))</f>
        <v/>
      </c>
      <c r="H2435" s="141" t="str">
        <f>IF(ISERROR(VLOOKUP(A2435,'Cadastro-Estoque'!A:J,1,FALSE)),"",VLOOKUP(A2435,'Cadastro-Estoque'!A:J,3,FALSE))</f>
        <v/>
      </c>
    </row>
    <row r="2436" spans="5:8">
      <c r="E2436" s="141" t="str">
        <f t="shared" ref="E2436:E2499" si="38">IF(ISBLANK(A2436),"",C2436*D2436)</f>
        <v/>
      </c>
      <c r="F2436" s="141" t="str">
        <f>IF(ISBLANK(A2436),"",IF(ISERROR(VLOOKUP(A2436,'Cadastro-Estoque'!A:J,1,FALSE)),"Produto não cadastrado",VLOOKUP(A2436,'Cadastro-Estoque'!A:J,4,FALSE)))</f>
        <v/>
      </c>
      <c r="G2436" s="141" t="str">
        <f>IF(ISBLANK(A2436),"",IF(ISERROR(VLOOKUP(A2436,'Cadastro-Estoque'!A:J,1,FALSE)),"Produto não cadastrado",VLOOKUP(A2436,'Cadastro-Estoque'!A:J,2,FALSE)))</f>
        <v/>
      </c>
      <c r="H2436" s="141" t="str">
        <f>IF(ISERROR(VLOOKUP(A2436,'Cadastro-Estoque'!A:J,1,FALSE)),"",VLOOKUP(A2436,'Cadastro-Estoque'!A:J,3,FALSE))</f>
        <v/>
      </c>
    </row>
    <row r="2437" spans="5:8">
      <c r="E2437" s="141" t="str">
        <f t="shared" si="38"/>
        <v/>
      </c>
      <c r="F2437" s="141" t="str">
        <f>IF(ISBLANK(A2437),"",IF(ISERROR(VLOOKUP(A2437,'Cadastro-Estoque'!A:J,1,FALSE)),"Produto não cadastrado",VLOOKUP(A2437,'Cadastro-Estoque'!A:J,4,FALSE)))</f>
        <v/>
      </c>
      <c r="G2437" s="141" t="str">
        <f>IF(ISBLANK(A2437),"",IF(ISERROR(VLOOKUP(A2437,'Cadastro-Estoque'!A:J,1,FALSE)),"Produto não cadastrado",VLOOKUP(A2437,'Cadastro-Estoque'!A:J,2,FALSE)))</f>
        <v/>
      </c>
      <c r="H2437" s="141" t="str">
        <f>IF(ISERROR(VLOOKUP(A2437,'Cadastro-Estoque'!A:J,1,FALSE)),"",VLOOKUP(A2437,'Cadastro-Estoque'!A:J,3,FALSE))</f>
        <v/>
      </c>
    </row>
    <row r="2438" spans="5:8">
      <c r="E2438" s="141" t="str">
        <f t="shared" si="38"/>
        <v/>
      </c>
      <c r="F2438" s="141" t="str">
        <f>IF(ISBLANK(A2438),"",IF(ISERROR(VLOOKUP(A2438,'Cadastro-Estoque'!A:J,1,FALSE)),"Produto não cadastrado",VLOOKUP(A2438,'Cadastro-Estoque'!A:J,4,FALSE)))</f>
        <v/>
      </c>
      <c r="G2438" s="141" t="str">
        <f>IF(ISBLANK(A2438),"",IF(ISERROR(VLOOKUP(A2438,'Cadastro-Estoque'!A:J,1,FALSE)),"Produto não cadastrado",VLOOKUP(A2438,'Cadastro-Estoque'!A:J,2,FALSE)))</f>
        <v/>
      </c>
      <c r="H2438" s="141" t="str">
        <f>IF(ISERROR(VLOOKUP(A2438,'Cadastro-Estoque'!A:J,1,FALSE)),"",VLOOKUP(A2438,'Cadastro-Estoque'!A:J,3,FALSE))</f>
        <v/>
      </c>
    </row>
    <row r="2439" spans="5:8">
      <c r="E2439" s="141" t="str">
        <f t="shared" si="38"/>
        <v/>
      </c>
      <c r="F2439" s="141" t="str">
        <f>IF(ISBLANK(A2439),"",IF(ISERROR(VLOOKUP(A2439,'Cadastro-Estoque'!A:J,1,FALSE)),"Produto não cadastrado",VLOOKUP(A2439,'Cadastro-Estoque'!A:J,4,FALSE)))</f>
        <v/>
      </c>
      <c r="G2439" s="141" t="str">
        <f>IF(ISBLANK(A2439),"",IF(ISERROR(VLOOKUP(A2439,'Cadastro-Estoque'!A:J,1,FALSE)),"Produto não cadastrado",VLOOKUP(A2439,'Cadastro-Estoque'!A:J,2,FALSE)))</f>
        <v/>
      </c>
      <c r="H2439" s="141" t="str">
        <f>IF(ISERROR(VLOOKUP(A2439,'Cadastro-Estoque'!A:J,1,FALSE)),"",VLOOKUP(A2439,'Cadastro-Estoque'!A:J,3,FALSE))</f>
        <v/>
      </c>
    </row>
    <row r="2440" spans="5:8">
      <c r="E2440" s="141" t="str">
        <f t="shared" si="38"/>
        <v/>
      </c>
      <c r="F2440" s="141" t="str">
        <f>IF(ISBLANK(A2440),"",IF(ISERROR(VLOOKUP(A2440,'Cadastro-Estoque'!A:J,1,FALSE)),"Produto não cadastrado",VLOOKUP(A2440,'Cadastro-Estoque'!A:J,4,FALSE)))</f>
        <v/>
      </c>
      <c r="G2440" s="141" t="str">
        <f>IF(ISBLANK(A2440),"",IF(ISERROR(VLOOKUP(A2440,'Cadastro-Estoque'!A:J,1,FALSE)),"Produto não cadastrado",VLOOKUP(A2440,'Cadastro-Estoque'!A:J,2,FALSE)))</f>
        <v/>
      </c>
      <c r="H2440" s="141" t="str">
        <f>IF(ISERROR(VLOOKUP(A2440,'Cadastro-Estoque'!A:J,1,FALSE)),"",VLOOKUP(A2440,'Cadastro-Estoque'!A:J,3,FALSE))</f>
        <v/>
      </c>
    </row>
    <row r="2441" spans="5:8">
      <c r="E2441" s="141" t="str">
        <f t="shared" si="38"/>
        <v/>
      </c>
      <c r="F2441" s="141" t="str">
        <f>IF(ISBLANK(A2441),"",IF(ISERROR(VLOOKUP(A2441,'Cadastro-Estoque'!A:J,1,FALSE)),"Produto não cadastrado",VLOOKUP(A2441,'Cadastro-Estoque'!A:J,4,FALSE)))</f>
        <v/>
      </c>
      <c r="G2441" s="141" t="str">
        <f>IF(ISBLANK(A2441),"",IF(ISERROR(VLOOKUP(A2441,'Cadastro-Estoque'!A:J,1,FALSE)),"Produto não cadastrado",VLOOKUP(A2441,'Cadastro-Estoque'!A:J,2,FALSE)))</f>
        <v/>
      </c>
      <c r="H2441" s="141" t="str">
        <f>IF(ISERROR(VLOOKUP(A2441,'Cadastro-Estoque'!A:J,1,FALSE)),"",VLOOKUP(A2441,'Cadastro-Estoque'!A:J,3,FALSE))</f>
        <v/>
      </c>
    </row>
    <row r="2442" spans="5:8">
      <c r="E2442" s="141" t="str">
        <f t="shared" si="38"/>
        <v/>
      </c>
      <c r="F2442" s="141" t="str">
        <f>IF(ISBLANK(A2442),"",IF(ISERROR(VLOOKUP(A2442,'Cadastro-Estoque'!A:J,1,FALSE)),"Produto não cadastrado",VLOOKUP(A2442,'Cadastro-Estoque'!A:J,4,FALSE)))</f>
        <v/>
      </c>
      <c r="G2442" s="141" t="str">
        <f>IF(ISBLANK(A2442),"",IF(ISERROR(VLOOKUP(A2442,'Cadastro-Estoque'!A:J,1,FALSE)),"Produto não cadastrado",VLOOKUP(A2442,'Cadastro-Estoque'!A:J,2,FALSE)))</f>
        <v/>
      </c>
      <c r="H2442" s="141" t="str">
        <f>IF(ISERROR(VLOOKUP(A2442,'Cadastro-Estoque'!A:J,1,FALSE)),"",VLOOKUP(A2442,'Cadastro-Estoque'!A:J,3,FALSE))</f>
        <v/>
      </c>
    </row>
    <row r="2443" spans="5:8">
      <c r="E2443" s="141" t="str">
        <f t="shared" si="38"/>
        <v/>
      </c>
      <c r="F2443" s="141" t="str">
        <f>IF(ISBLANK(A2443),"",IF(ISERROR(VLOOKUP(A2443,'Cadastro-Estoque'!A:J,1,FALSE)),"Produto não cadastrado",VLOOKUP(A2443,'Cadastro-Estoque'!A:J,4,FALSE)))</f>
        <v/>
      </c>
      <c r="G2443" s="141" t="str">
        <f>IF(ISBLANK(A2443),"",IF(ISERROR(VLOOKUP(A2443,'Cadastro-Estoque'!A:J,1,FALSE)),"Produto não cadastrado",VLOOKUP(A2443,'Cadastro-Estoque'!A:J,2,FALSE)))</f>
        <v/>
      </c>
      <c r="H2443" s="141" t="str">
        <f>IF(ISERROR(VLOOKUP(A2443,'Cadastro-Estoque'!A:J,1,FALSE)),"",VLOOKUP(A2443,'Cadastro-Estoque'!A:J,3,FALSE))</f>
        <v/>
      </c>
    </row>
    <row r="2444" spans="5:8">
      <c r="E2444" s="141" t="str">
        <f t="shared" si="38"/>
        <v/>
      </c>
      <c r="F2444" s="141" t="str">
        <f>IF(ISBLANK(A2444),"",IF(ISERROR(VLOOKUP(A2444,'Cadastro-Estoque'!A:J,1,FALSE)),"Produto não cadastrado",VLOOKUP(A2444,'Cadastro-Estoque'!A:J,4,FALSE)))</f>
        <v/>
      </c>
      <c r="G2444" s="141" t="str">
        <f>IF(ISBLANK(A2444),"",IF(ISERROR(VLOOKUP(A2444,'Cadastro-Estoque'!A:J,1,FALSE)),"Produto não cadastrado",VLOOKUP(A2444,'Cadastro-Estoque'!A:J,2,FALSE)))</f>
        <v/>
      </c>
      <c r="H2444" s="141" t="str">
        <f>IF(ISERROR(VLOOKUP(A2444,'Cadastro-Estoque'!A:J,1,FALSE)),"",VLOOKUP(A2444,'Cadastro-Estoque'!A:J,3,FALSE))</f>
        <v/>
      </c>
    </row>
    <row r="2445" spans="5:8">
      <c r="E2445" s="141" t="str">
        <f t="shared" si="38"/>
        <v/>
      </c>
      <c r="F2445" s="141" t="str">
        <f>IF(ISBLANK(A2445),"",IF(ISERROR(VLOOKUP(A2445,'Cadastro-Estoque'!A:J,1,FALSE)),"Produto não cadastrado",VLOOKUP(A2445,'Cadastro-Estoque'!A:J,4,FALSE)))</f>
        <v/>
      </c>
      <c r="G2445" s="141" t="str">
        <f>IF(ISBLANK(A2445),"",IF(ISERROR(VLOOKUP(A2445,'Cadastro-Estoque'!A:J,1,FALSE)),"Produto não cadastrado",VLOOKUP(A2445,'Cadastro-Estoque'!A:J,2,FALSE)))</f>
        <v/>
      </c>
      <c r="H2445" s="141" t="str">
        <f>IF(ISERROR(VLOOKUP(A2445,'Cadastro-Estoque'!A:J,1,FALSE)),"",VLOOKUP(A2445,'Cadastro-Estoque'!A:J,3,FALSE))</f>
        <v/>
      </c>
    </row>
    <row r="2446" spans="5:8">
      <c r="E2446" s="141" t="str">
        <f t="shared" si="38"/>
        <v/>
      </c>
      <c r="F2446" s="141" t="str">
        <f>IF(ISBLANK(A2446),"",IF(ISERROR(VLOOKUP(A2446,'Cadastro-Estoque'!A:J,1,FALSE)),"Produto não cadastrado",VLOOKUP(A2446,'Cadastro-Estoque'!A:J,4,FALSE)))</f>
        <v/>
      </c>
      <c r="G2446" s="141" t="str">
        <f>IF(ISBLANK(A2446),"",IF(ISERROR(VLOOKUP(A2446,'Cadastro-Estoque'!A:J,1,FALSE)),"Produto não cadastrado",VLOOKUP(A2446,'Cadastro-Estoque'!A:J,2,FALSE)))</f>
        <v/>
      </c>
      <c r="H2446" s="141" t="str">
        <f>IF(ISERROR(VLOOKUP(A2446,'Cadastro-Estoque'!A:J,1,FALSE)),"",VLOOKUP(A2446,'Cadastro-Estoque'!A:J,3,FALSE))</f>
        <v/>
      </c>
    </row>
    <row r="2447" spans="5:8">
      <c r="E2447" s="141" t="str">
        <f t="shared" si="38"/>
        <v/>
      </c>
      <c r="F2447" s="141" t="str">
        <f>IF(ISBLANK(A2447),"",IF(ISERROR(VLOOKUP(A2447,'Cadastro-Estoque'!A:J,1,FALSE)),"Produto não cadastrado",VLOOKUP(A2447,'Cadastro-Estoque'!A:J,4,FALSE)))</f>
        <v/>
      </c>
      <c r="G2447" s="141" t="str">
        <f>IF(ISBLANK(A2447),"",IF(ISERROR(VLOOKUP(A2447,'Cadastro-Estoque'!A:J,1,FALSE)),"Produto não cadastrado",VLOOKUP(A2447,'Cadastro-Estoque'!A:J,2,FALSE)))</f>
        <v/>
      </c>
      <c r="H2447" s="141" t="str">
        <f>IF(ISERROR(VLOOKUP(A2447,'Cadastro-Estoque'!A:J,1,FALSE)),"",VLOOKUP(A2447,'Cadastro-Estoque'!A:J,3,FALSE))</f>
        <v/>
      </c>
    </row>
    <row r="2448" spans="5:8">
      <c r="E2448" s="141" t="str">
        <f t="shared" si="38"/>
        <v/>
      </c>
      <c r="F2448" s="141" t="str">
        <f>IF(ISBLANK(A2448),"",IF(ISERROR(VLOOKUP(A2448,'Cadastro-Estoque'!A:J,1,FALSE)),"Produto não cadastrado",VLOOKUP(A2448,'Cadastro-Estoque'!A:J,4,FALSE)))</f>
        <v/>
      </c>
      <c r="G2448" s="141" t="str">
        <f>IF(ISBLANK(A2448),"",IF(ISERROR(VLOOKUP(A2448,'Cadastro-Estoque'!A:J,1,FALSE)),"Produto não cadastrado",VLOOKUP(A2448,'Cadastro-Estoque'!A:J,2,FALSE)))</f>
        <v/>
      </c>
      <c r="H2448" s="141" t="str">
        <f>IF(ISERROR(VLOOKUP(A2448,'Cadastro-Estoque'!A:J,1,FALSE)),"",VLOOKUP(A2448,'Cadastro-Estoque'!A:J,3,FALSE))</f>
        <v/>
      </c>
    </row>
    <row r="2449" spans="5:8">
      <c r="E2449" s="141" t="str">
        <f t="shared" si="38"/>
        <v/>
      </c>
      <c r="F2449" s="141" t="str">
        <f>IF(ISBLANK(A2449),"",IF(ISERROR(VLOOKUP(A2449,'Cadastro-Estoque'!A:J,1,FALSE)),"Produto não cadastrado",VLOOKUP(A2449,'Cadastro-Estoque'!A:J,4,FALSE)))</f>
        <v/>
      </c>
      <c r="G2449" s="141" t="str">
        <f>IF(ISBLANK(A2449),"",IF(ISERROR(VLOOKUP(A2449,'Cadastro-Estoque'!A:J,1,FALSE)),"Produto não cadastrado",VLOOKUP(A2449,'Cadastro-Estoque'!A:J,2,FALSE)))</f>
        <v/>
      </c>
      <c r="H2449" s="141" t="str">
        <f>IF(ISERROR(VLOOKUP(A2449,'Cadastro-Estoque'!A:J,1,FALSE)),"",VLOOKUP(A2449,'Cadastro-Estoque'!A:J,3,FALSE))</f>
        <v/>
      </c>
    </row>
    <row r="2450" spans="5:8">
      <c r="E2450" s="141" t="str">
        <f t="shared" si="38"/>
        <v/>
      </c>
      <c r="F2450" s="141" t="str">
        <f>IF(ISBLANK(A2450),"",IF(ISERROR(VLOOKUP(A2450,'Cadastro-Estoque'!A:J,1,FALSE)),"Produto não cadastrado",VLOOKUP(A2450,'Cadastro-Estoque'!A:J,4,FALSE)))</f>
        <v/>
      </c>
      <c r="G2450" s="141" t="str">
        <f>IF(ISBLANK(A2450),"",IF(ISERROR(VLOOKUP(A2450,'Cadastro-Estoque'!A:J,1,FALSE)),"Produto não cadastrado",VLOOKUP(A2450,'Cadastro-Estoque'!A:J,2,FALSE)))</f>
        <v/>
      </c>
      <c r="H2450" s="141" t="str">
        <f>IF(ISERROR(VLOOKUP(A2450,'Cadastro-Estoque'!A:J,1,FALSE)),"",VLOOKUP(A2450,'Cadastro-Estoque'!A:J,3,FALSE))</f>
        <v/>
      </c>
    </row>
    <row r="2451" spans="5:8">
      <c r="E2451" s="141" t="str">
        <f t="shared" si="38"/>
        <v/>
      </c>
      <c r="F2451" s="141" t="str">
        <f>IF(ISBLANK(A2451),"",IF(ISERROR(VLOOKUP(A2451,'Cadastro-Estoque'!A:J,1,FALSE)),"Produto não cadastrado",VLOOKUP(A2451,'Cadastro-Estoque'!A:J,4,FALSE)))</f>
        <v/>
      </c>
      <c r="G2451" s="141" t="str">
        <f>IF(ISBLANK(A2451),"",IF(ISERROR(VLOOKUP(A2451,'Cadastro-Estoque'!A:J,1,FALSE)),"Produto não cadastrado",VLOOKUP(A2451,'Cadastro-Estoque'!A:J,2,FALSE)))</f>
        <v/>
      </c>
      <c r="H2451" s="141" t="str">
        <f>IF(ISERROR(VLOOKUP(A2451,'Cadastro-Estoque'!A:J,1,FALSE)),"",VLOOKUP(A2451,'Cadastro-Estoque'!A:J,3,FALSE))</f>
        <v/>
      </c>
    </row>
    <row r="2452" spans="5:8">
      <c r="E2452" s="141" t="str">
        <f t="shared" si="38"/>
        <v/>
      </c>
      <c r="F2452" s="141" t="str">
        <f>IF(ISBLANK(A2452),"",IF(ISERROR(VLOOKUP(A2452,'Cadastro-Estoque'!A:J,1,FALSE)),"Produto não cadastrado",VLOOKUP(A2452,'Cadastro-Estoque'!A:J,4,FALSE)))</f>
        <v/>
      </c>
      <c r="G2452" s="141" t="str">
        <f>IF(ISBLANK(A2452),"",IF(ISERROR(VLOOKUP(A2452,'Cadastro-Estoque'!A:J,1,FALSE)),"Produto não cadastrado",VLOOKUP(A2452,'Cadastro-Estoque'!A:J,2,FALSE)))</f>
        <v/>
      </c>
      <c r="H2452" s="141" t="str">
        <f>IF(ISERROR(VLOOKUP(A2452,'Cadastro-Estoque'!A:J,1,FALSE)),"",VLOOKUP(A2452,'Cadastro-Estoque'!A:J,3,FALSE))</f>
        <v/>
      </c>
    </row>
    <row r="2453" spans="5:8">
      <c r="E2453" s="141" t="str">
        <f t="shared" si="38"/>
        <v/>
      </c>
      <c r="F2453" s="141" t="str">
        <f>IF(ISBLANK(A2453),"",IF(ISERROR(VLOOKUP(A2453,'Cadastro-Estoque'!A:J,1,FALSE)),"Produto não cadastrado",VLOOKUP(A2453,'Cadastro-Estoque'!A:J,4,FALSE)))</f>
        <v/>
      </c>
      <c r="G2453" s="141" t="str">
        <f>IF(ISBLANK(A2453),"",IF(ISERROR(VLOOKUP(A2453,'Cadastro-Estoque'!A:J,1,FALSE)),"Produto não cadastrado",VLOOKUP(A2453,'Cadastro-Estoque'!A:J,2,FALSE)))</f>
        <v/>
      </c>
      <c r="H2453" s="141" t="str">
        <f>IF(ISERROR(VLOOKUP(A2453,'Cadastro-Estoque'!A:J,1,FALSE)),"",VLOOKUP(A2453,'Cadastro-Estoque'!A:J,3,FALSE))</f>
        <v/>
      </c>
    </row>
    <row r="2454" spans="5:8">
      <c r="E2454" s="141" t="str">
        <f t="shared" si="38"/>
        <v/>
      </c>
      <c r="F2454" s="141" t="str">
        <f>IF(ISBLANK(A2454),"",IF(ISERROR(VLOOKUP(A2454,'Cadastro-Estoque'!A:J,1,FALSE)),"Produto não cadastrado",VLOOKUP(A2454,'Cadastro-Estoque'!A:J,4,FALSE)))</f>
        <v/>
      </c>
      <c r="G2454" s="141" t="str">
        <f>IF(ISBLANK(A2454),"",IF(ISERROR(VLOOKUP(A2454,'Cadastro-Estoque'!A:J,1,FALSE)),"Produto não cadastrado",VLOOKUP(A2454,'Cadastro-Estoque'!A:J,2,FALSE)))</f>
        <v/>
      </c>
      <c r="H2454" s="141" t="str">
        <f>IF(ISERROR(VLOOKUP(A2454,'Cadastro-Estoque'!A:J,1,FALSE)),"",VLOOKUP(A2454,'Cadastro-Estoque'!A:J,3,FALSE))</f>
        <v/>
      </c>
    </row>
    <row r="2455" spans="5:8">
      <c r="E2455" s="141" t="str">
        <f t="shared" si="38"/>
        <v/>
      </c>
      <c r="F2455" s="141" t="str">
        <f>IF(ISBLANK(A2455),"",IF(ISERROR(VLOOKUP(A2455,'Cadastro-Estoque'!A:J,1,FALSE)),"Produto não cadastrado",VLOOKUP(A2455,'Cadastro-Estoque'!A:J,4,FALSE)))</f>
        <v/>
      </c>
      <c r="G2455" s="141" t="str">
        <f>IF(ISBLANK(A2455),"",IF(ISERROR(VLOOKUP(A2455,'Cadastro-Estoque'!A:J,1,FALSE)),"Produto não cadastrado",VLOOKUP(A2455,'Cadastro-Estoque'!A:J,2,FALSE)))</f>
        <v/>
      </c>
      <c r="H2455" s="141" t="str">
        <f>IF(ISERROR(VLOOKUP(A2455,'Cadastro-Estoque'!A:J,1,FALSE)),"",VLOOKUP(A2455,'Cadastro-Estoque'!A:J,3,FALSE))</f>
        <v/>
      </c>
    </row>
    <row r="2456" spans="5:8">
      <c r="E2456" s="141" t="str">
        <f t="shared" si="38"/>
        <v/>
      </c>
      <c r="F2456" s="141" t="str">
        <f>IF(ISBLANK(A2456),"",IF(ISERROR(VLOOKUP(A2456,'Cadastro-Estoque'!A:J,1,FALSE)),"Produto não cadastrado",VLOOKUP(A2456,'Cadastro-Estoque'!A:J,4,FALSE)))</f>
        <v/>
      </c>
      <c r="G2456" s="141" t="str">
        <f>IF(ISBLANK(A2456),"",IF(ISERROR(VLOOKUP(A2456,'Cadastro-Estoque'!A:J,1,FALSE)),"Produto não cadastrado",VLOOKUP(A2456,'Cadastro-Estoque'!A:J,2,FALSE)))</f>
        <v/>
      </c>
      <c r="H2456" s="141" t="str">
        <f>IF(ISERROR(VLOOKUP(A2456,'Cadastro-Estoque'!A:J,1,FALSE)),"",VLOOKUP(A2456,'Cadastro-Estoque'!A:J,3,FALSE))</f>
        <v/>
      </c>
    </row>
    <row r="2457" spans="5:8">
      <c r="E2457" s="141" t="str">
        <f t="shared" si="38"/>
        <v/>
      </c>
      <c r="F2457" s="141" t="str">
        <f>IF(ISBLANK(A2457),"",IF(ISERROR(VLOOKUP(A2457,'Cadastro-Estoque'!A:J,1,FALSE)),"Produto não cadastrado",VLOOKUP(A2457,'Cadastro-Estoque'!A:J,4,FALSE)))</f>
        <v/>
      </c>
      <c r="G2457" s="141" t="str">
        <f>IF(ISBLANK(A2457),"",IF(ISERROR(VLOOKUP(A2457,'Cadastro-Estoque'!A:J,1,FALSE)),"Produto não cadastrado",VLOOKUP(A2457,'Cadastro-Estoque'!A:J,2,FALSE)))</f>
        <v/>
      </c>
      <c r="H2457" s="141" t="str">
        <f>IF(ISERROR(VLOOKUP(A2457,'Cadastro-Estoque'!A:J,1,FALSE)),"",VLOOKUP(A2457,'Cadastro-Estoque'!A:J,3,FALSE))</f>
        <v/>
      </c>
    </row>
    <row r="2458" spans="5:8">
      <c r="E2458" s="141" t="str">
        <f t="shared" si="38"/>
        <v/>
      </c>
      <c r="F2458" s="141" t="str">
        <f>IF(ISBLANK(A2458),"",IF(ISERROR(VLOOKUP(A2458,'Cadastro-Estoque'!A:J,1,FALSE)),"Produto não cadastrado",VLOOKUP(A2458,'Cadastro-Estoque'!A:J,4,FALSE)))</f>
        <v/>
      </c>
      <c r="G2458" s="141" t="str">
        <f>IF(ISBLANK(A2458),"",IF(ISERROR(VLOOKUP(A2458,'Cadastro-Estoque'!A:J,1,FALSE)),"Produto não cadastrado",VLOOKUP(A2458,'Cadastro-Estoque'!A:J,2,FALSE)))</f>
        <v/>
      </c>
      <c r="H2458" s="141" t="str">
        <f>IF(ISERROR(VLOOKUP(A2458,'Cadastro-Estoque'!A:J,1,FALSE)),"",VLOOKUP(A2458,'Cadastro-Estoque'!A:J,3,FALSE))</f>
        <v/>
      </c>
    </row>
    <row r="2459" spans="5:8">
      <c r="E2459" s="141" t="str">
        <f t="shared" si="38"/>
        <v/>
      </c>
      <c r="F2459" s="141" t="str">
        <f>IF(ISBLANK(A2459),"",IF(ISERROR(VLOOKUP(A2459,'Cadastro-Estoque'!A:J,1,FALSE)),"Produto não cadastrado",VLOOKUP(A2459,'Cadastro-Estoque'!A:J,4,FALSE)))</f>
        <v/>
      </c>
      <c r="G2459" s="141" t="str">
        <f>IF(ISBLANK(A2459),"",IF(ISERROR(VLOOKUP(A2459,'Cadastro-Estoque'!A:J,1,FALSE)),"Produto não cadastrado",VLOOKUP(A2459,'Cadastro-Estoque'!A:J,2,FALSE)))</f>
        <v/>
      </c>
      <c r="H2459" s="141" t="str">
        <f>IF(ISERROR(VLOOKUP(A2459,'Cadastro-Estoque'!A:J,1,FALSE)),"",VLOOKUP(A2459,'Cadastro-Estoque'!A:J,3,FALSE))</f>
        <v/>
      </c>
    </row>
    <row r="2460" spans="5:8">
      <c r="E2460" s="141" t="str">
        <f t="shared" si="38"/>
        <v/>
      </c>
      <c r="F2460" s="141" t="str">
        <f>IF(ISBLANK(A2460),"",IF(ISERROR(VLOOKUP(A2460,'Cadastro-Estoque'!A:J,1,FALSE)),"Produto não cadastrado",VLOOKUP(A2460,'Cadastro-Estoque'!A:J,4,FALSE)))</f>
        <v/>
      </c>
      <c r="G2460" s="141" t="str">
        <f>IF(ISBLANK(A2460),"",IF(ISERROR(VLOOKUP(A2460,'Cadastro-Estoque'!A:J,1,FALSE)),"Produto não cadastrado",VLOOKUP(A2460,'Cadastro-Estoque'!A:J,2,FALSE)))</f>
        <v/>
      </c>
      <c r="H2460" s="141" t="str">
        <f>IF(ISERROR(VLOOKUP(A2460,'Cadastro-Estoque'!A:J,1,FALSE)),"",VLOOKUP(A2460,'Cadastro-Estoque'!A:J,3,FALSE))</f>
        <v/>
      </c>
    </row>
    <row r="2461" spans="5:8">
      <c r="E2461" s="141" t="str">
        <f t="shared" si="38"/>
        <v/>
      </c>
      <c r="F2461" s="141" t="str">
        <f>IF(ISBLANK(A2461),"",IF(ISERROR(VLOOKUP(A2461,'Cadastro-Estoque'!A:J,1,FALSE)),"Produto não cadastrado",VLOOKUP(A2461,'Cadastro-Estoque'!A:J,4,FALSE)))</f>
        <v/>
      </c>
      <c r="G2461" s="141" t="str">
        <f>IF(ISBLANK(A2461),"",IF(ISERROR(VLOOKUP(A2461,'Cadastro-Estoque'!A:J,1,FALSE)),"Produto não cadastrado",VLOOKUP(A2461,'Cadastro-Estoque'!A:J,2,FALSE)))</f>
        <v/>
      </c>
      <c r="H2461" s="141" t="str">
        <f>IF(ISERROR(VLOOKUP(A2461,'Cadastro-Estoque'!A:J,1,FALSE)),"",VLOOKUP(A2461,'Cadastro-Estoque'!A:J,3,FALSE))</f>
        <v/>
      </c>
    </row>
    <row r="2462" spans="5:8">
      <c r="E2462" s="141" t="str">
        <f t="shared" si="38"/>
        <v/>
      </c>
      <c r="F2462" s="141" t="str">
        <f>IF(ISBLANK(A2462),"",IF(ISERROR(VLOOKUP(A2462,'Cadastro-Estoque'!A:J,1,FALSE)),"Produto não cadastrado",VLOOKUP(A2462,'Cadastro-Estoque'!A:J,4,FALSE)))</f>
        <v/>
      </c>
      <c r="G2462" s="141" t="str">
        <f>IF(ISBLANK(A2462),"",IF(ISERROR(VLOOKUP(A2462,'Cadastro-Estoque'!A:J,1,FALSE)),"Produto não cadastrado",VLOOKUP(A2462,'Cadastro-Estoque'!A:J,2,FALSE)))</f>
        <v/>
      </c>
      <c r="H2462" s="141" t="str">
        <f>IF(ISERROR(VLOOKUP(A2462,'Cadastro-Estoque'!A:J,1,FALSE)),"",VLOOKUP(A2462,'Cadastro-Estoque'!A:J,3,FALSE))</f>
        <v/>
      </c>
    </row>
    <row r="2463" spans="5:8">
      <c r="E2463" s="141" t="str">
        <f t="shared" si="38"/>
        <v/>
      </c>
      <c r="F2463" s="141" t="str">
        <f>IF(ISBLANK(A2463),"",IF(ISERROR(VLOOKUP(A2463,'Cadastro-Estoque'!A:J,1,FALSE)),"Produto não cadastrado",VLOOKUP(A2463,'Cadastro-Estoque'!A:J,4,FALSE)))</f>
        <v/>
      </c>
      <c r="G2463" s="141" t="str">
        <f>IF(ISBLANK(A2463),"",IF(ISERROR(VLOOKUP(A2463,'Cadastro-Estoque'!A:J,1,FALSE)),"Produto não cadastrado",VLOOKUP(A2463,'Cadastro-Estoque'!A:J,2,FALSE)))</f>
        <v/>
      </c>
      <c r="H2463" s="141" t="str">
        <f>IF(ISERROR(VLOOKUP(A2463,'Cadastro-Estoque'!A:J,1,FALSE)),"",VLOOKUP(A2463,'Cadastro-Estoque'!A:J,3,FALSE))</f>
        <v/>
      </c>
    </row>
    <row r="2464" spans="5:8">
      <c r="E2464" s="141" t="str">
        <f t="shared" si="38"/>
        <v/>
      </c>
      <c r="F2464" s="141" t="str">
        <f>IF(ISBLANK(A2464),"",IF(ISERROR(VLOOKUP(A2464,'Cadastro-Estoque'!A:J,1,FALSE)),"Produto não cadastrado",VLOOKUP(A2464,'Cadastro-Estoque'!A:J,4,FALSE)))</f>
        <v/>
      </c>
      <c r="G2464" s="141" t="str">
        <f>IF(ISBLANK(A2464),"",IF(ISERROR(VLOOKUP(A2464,'Cadastro-Estoque'!A:J,1,FALSE)),"Produto não cadastrado",VLOOKUP(A2464,'Cadastro-Estoque'!A:J,2,FALSE)))</f>
        <v/>
      </c>
      <c r="H2464" s="141" t="str">
        <f>IF(ISERROR(VLOOKUP(A2464,'Cadastro-Estoque'!A:J,1,FALSE)),"",VLOOKUP(A2464,'Cadastro-Estoque'!A:J,3,FALSE))</f>
        <v/>
      </c>
    </row>
    <row r="2465" spans="5:8">
      <c r="E2465" s="141" t="str">
        <f t="shared" si="38"/>
        <v/>
      </c>
      <c r="F2465" s="141" t="str">
        <f>IF(ISBLANK(A2465),"",IF(ISERROR(VLOOKUP(A2465,'Cadastro-Estoque'!A:J,1,FALSE)),"Produto não cadastrado",VLOOKUP(A2465,'Cadastro-Estoque'!A:J,4,FALSE)))</f>
        <v/>
      </c>
      <c r="G2465" s="141" t="str">
        <f>IF(ISBLANK(A2465),"",IF(ISERROR(VLOOKUP(A2465,'Cadastro-Estoque'!A:J,1,FALSE)),"Produto não cadastrado",VLOOKUP(A2465,'Cadastro-Estoque'!A:J,2,FALSE)))</f>
        <v/>
      </c>
      <c r="H2465" s="141" t="str">
        <f>IF(ISERROR(VLOOKUP(A2465,'Cadastro-Estoque'!A:J,1,FALSE)),"",VLOOKUP(A2465,'Cadastro-Estoque'!A:J,3,FALSE))</f>
        <v/>
      </c>
    </row>
    <row r="2466" spans="5:8">
      <c r="E2466" s="141" t="str">
        <f t="shared" si="38"/>
        <v/>
      </c>
      <c r="F2466" s="141" t="str">
        <f>IF(ISBLANK(A2466),"",IF(ISERROR(VLOOKUP(A2466,'Cadastro-Estoque'!A:J,1,FALSE)),"Produto não cadastrado",VLOOKUP(A2466,'Cadastro-Estoque'!A:J,4,FALSE)))</f>
        <v/>
      </c>
      <c r="G2466" s="141" t="str">
        <f>IF(ISBLANK(A2466),"",IF(ISERROR(VLOOKUP(A2466,'Cadastro-Estoque'!A:J,1,FALSE)),"Produto não cadastrado",VLOOKUP(A2466,'Cadastro-Estoque'!A:J,2,FALSE)))</f>
        <v/>
      </c>
      <c r="H2466" s="141" t="str">
        <f>IF(ISERROR(VLOOKUP(A2466,'Cadastro-Estoque'!A:J,1,FALSE)),"",VLOOKUP(A2466,'Cadastro-Estoque'!A:J,3,FALSE))</f>
        <v/>
      </c>
    </row>
    <row r="2467" spans="5:8">
      <c r="E2467" s="141" t="str">
        <f t="shared" si="38"/>
        <v/>
      </c>
      <c r="F2467" s="141" t="str">
        <f>IF(ISBLANK(A2467),"",IF(ISERROR(VLOOKUP(A2467,'Cadastro-Estoque'!A:J,1,FALSE)),"Produto não cadastrado",VLOOKUP(A2467,'Cadastro-Estoque'!A:J,4,FALSE)))</f>
        <v/>
      </c>
      <c r="G2467" s="141" t="str">
        <f>IF(ISBLANK(A2467),"",IF(ISERROR(VLOOKUP(A2467,'Cadastro-Estoque'!A:J,1,FALSE)),"Produto não cadastrado",VLOOKUP(A2467,'Cadastro-Estoque'!A:J,2,FALSE)))</f>
        <v/>
      </c>
      <c r="H2467" s="141" t="str">
        <f>IF(ISERROR(VLOOKUP(A2467,'Cadastro-Estoque'!A:J,1,FALSE)),"",VLOOKUP(A2467,'Cadastro-Estoque'!A:J,3,FALSE))</f>
        <v/>
      </c>
    </row>
    <row r="2468" spans="5:8">
      <c r="E2468" s="141" t="str">
        <f t="shared" si="38"/>
        <v/>
      </c>
      <c r="F2468" s="141" t="str">
        <f>IF(ISBLANK(A2468),"",IF(ISERROR(VLOOKUP(A2468,'Cadastro-Estoque'!A:J,1,FALSE)),"Produto não cadastrado",VLOOKUP(A2468,'Cadastro-Estoque'!A:J,4,FALSE)))</f>
        <v/>
      </c>
      <c r="G2468" s="141" t="str">
        <f>IF(ISBLANK(A2468),"",IF(ISERROR(VLOOKUP(A2468,'Cadastro-Estoque'!A:J,1,FALSE)),"Produto não cadastrado",VLOOKUP(A2468,'Cadastro-Estoque'!A:J,2,FALSE)))</f>
        <v/>
      </c>
      <c r="H2468" s="141" t="str">
        <f>IF(ISERROR(VLOOKUP(A2468,'Cadastro-Estoque'!A:J,1,FALSE)),"",VLOOKUP(A2468,'Cadastro-Estoque'!A:J,3,FALSE))</f>
        <v/>
      </c>
    </row>
    <row r="2469" spans="5:8">
      <c r="E2469" s="141" t="str">
        <f t="shared" si="38"/>
        <v/>
      </c>
      <c r="F2469" s="141" t="str">
        <f>IF(ISBLANK(A2469),"",IF(ISERROR(VLOOKUP(A2469,'Cadastro-Estoque'!A:J,1,FALSE)),"Produto não cadastrado",VLOOKUP(A2469,'Cadastro-Estoque'!A:J,4,FALSE)))</f>
        <v/>
      </c>
      <c r="G2469" s="141" t="str">
        <f>IF(ISBLANK(A2469),"",IF(ISERROR(VLOOKUP(A2469,'Cadastro-Estoque'!A:J,1,FALSE)),"Produto não cadastrado",VLOOKUP(A2469,'Cadastro-Estoque'!A:J,2,FALSE)))</f>
        <v/>
      </c>
      <c r="H2469" s="141" t="str">
        <f>IF(ISERROR(VLOOKUP(A2469,'Cadastro-Estoque'!A:J,1,FALSE)),"",VLOOKUP(A2469,'Cadastro-Estoque'!A:J,3,FALSE))</f>
        <v/>
      </c>
    </row>
    <row r="2470" spans="5:8">
      <c r="E2470" s="141" t="str">
        <f t="shared" si="38"/>
        <v/>
      </c>
      <c r="F2470" s="141" t="str">
        <f>IF(ISBLANK(A2470),"",IF(ISERROR(VLOOKUP(A2470,'Cadastro-Estoque'!A:J,1,FALSE)),"Produto não cadastrado",VLOOKUP(A2470,'Cadastro-Estoque'!A:J,4,FALSE)))</f>
        <v/>
      </c>
      <c r="G2470" s="141" t="str">
        <f>IF(ISBLANK(A2470),"",IF(ISERROR(VLOOKUP(A2470,'Cadastro-Estoque'!A:J,1,FALSE)),"Produto não cadastrado",VLOOKUP(A2470,'Cadastro-Estoque'!A:J,2,FALSE)))</f>
        <v/>
      </c>
      <c r="H2470" s="141" t="str">
        <f>IF(ISERROR(VLOOKUP(A2470,'Cadastro-Estoque'!A:J,1,FALSE)),"",VLOOKUP(A2470,'Cadastro-Estoque'!A:J,3,FALSE))</f>
        <v/>
      </c>
    </row>
    <row r="2471" spans="5:8">
      <c r="E2471" s="141" t="str">
        <f t="shared" si="38"/>
        <v/>
      </c>
      <c r="F2471" s="141" t="str">
        <f>IF(ISBLANK(A2471),"",IF(ISERROR(VLOOKUP(A2471,'Cadastro-Estoque'!A:J,1,FALSE)),"Produto não cadastrado",VLOOKUP(A2471,'Cadastro-Estoque'!A:J,4,FALSE)))</f>
        <v/>
      </c>
      <c r="G2471" s="141" t="str">
        <f>IF(ISBLANK(A2471),"",IF(ISERROR(VLOOKUP(A2471,'Cadastro-Estoque'!A:J,1,FALSE)),"Produto não cadastrado",VLOOKUP(A2471,'Cadastro-Estoque'!A:J,2,FALSE)))</f>
        <v/>
      </c>
      <c r="H2471" s="141" t="str">
        <f>IF(ISERROR(VLOOKUP(A2471,'Cadastro-Estoque'!A:J,1,FALSE)),"",VLOOKUP(A2471,'Cadastro-Estoque'!A:J,3,FALSE))</f>
        <v/>
      </c>
    </row>
    <row r="2472" spans="5:8">
      <c r="E2472" s="141" t="str">
        <f t="shared" si="38"/>
        <v/>
      </c>
      <c r="F2472" s="141" t="str">
        <f>IF(ISBLANK(A2472),"",IF(ISERROR(VLOOKUP(A2472,'Cadastro-Estoque'!A:J,1,FALSE)),"Produto não cadastrado",VLOOKUP(A2472,'Cadastro-Estoque'!A:J,4,FALSE)))</f>
        <v/>
      </c>
      <c r="G2472" s="141" t="str">
        <f>IF(ISBLANK(A2472),"",IF(ISERROR(VLOOKUP(A2472,'Cadastro-Estoque'!A:J,1,FALSE)),"Produto não cadastrado",VLOOKUP(A2472,'Cadastro-Estoque'!A:J,2,FALSE)))</f>
        <v/>
      </c>
      <c r="H2472" s="141" t="str">
        <f>IF(ISERROR(VLOOKUP(A2472,'Cadastro-Estoque'!A:J,1,FALSE)),"",VLOOKUP(A2472,'Cadastro-Estoque'!A:J,3,FALSE))</f>
        <v/>
      </c>
    </row>
    <row r="2473" spans="5:8">
      <c r="E2473" s="141" t="str">
        <f t="shared" si="38"/>
        <v/>
      </c>
      <c r="F2473" s="141" t="str">
        <f>IF(ISBLANK(A2473),"",IF(ISERROR(VLOOKUP(A2473,'Cadastro-Estoque'!A:J,1,FALSE)),"Produto não cadastrado",VLOOKUP(A2473,'Cadastro-Estoque'!A:J,4,FALSE)))</f>
        <v/>
      </c>
      <c r="G2473" s="141" t="str">
        <f>IF(ISBLANK(A2473),"",IF(ISERROR(VLOOKUP(A2473,'Cadastro-Estoque'!A:J,1,FALSE)),"Produto não cadastrado",VLOOKUP(A2473,'Cadastro-Estoque'!A:J,2,FALSE)))</f>
        <v/>
      </c>
      <c r="H2473" s="141" t="str">
        <f>IF(ISERROR(VLOOKUP(A2473,'Cadastro-Estoque'!A:J,1,FALSE)),"",VLOOKUP(A2473,'Cadastro-Estoque'!A:J,3,FALSE))</f>
        <v/>
      </c>
    </row>
    <row r="2474" spans="5:8">
      <c r="E2474" s="141" t="str">
        <f t="shared" si="38"/>
        <v/>
      </c>
      <c r="F2474" s="141" t="str">
        <f>IF(ISBLANK(A2474),"",IF(ISERROR(VLOOKUP(A2474,'Cadastro-Estoque'!A:J,1,FALSE)),"Produto não cadastrado",VLOOKUP(A2474,'Cadastro-Estoque'!A:J,4,FALSE)))</f>
        <v/>
      </c>
      <c r="G2474" s="141" t="str">
        <f>IF(ISBLANK(A2474),"",IF(ISERROR(VLOOKUP(A2474,'Cadastro-Estoque'!A:J,1,FALSE)),"Produto não cadastrado",VLOOKUP(A2474,'Cadastro-Estoque'!A:J,2,FALSE)))</f>
        <v/>
      </c>
      <c r="H2474" s="141" t="str">
        <f>IF(ISERROR(VLOOKUP(A2474,'Cadastro-Estoque'!A:J,1,FALSE)),"",VLOOKUP(A2474,'Cadastro-Estoque'!A:J,3,FALSE))</f>
        <v/>
      </c>
    </row>
    <row r="2475" spans="5:8">
      <c r="E2475" s="141" t="str">
        <f t="shared" si="38"/>
        <v/>
      </c>
      <c r="F2475" s="141" t="str">
        <f>IF(ISBLANK(A2475),"",IF(ISERROR(VLOOKUP(A2475,'Cadastro-Estoque'!A:J,1,FALSE)),"Produto não cadastrado",VLOOKUP(A2475,'Cadastro-Estoque'!A:J,4,FALSE)))</f>
        <v/>
      </c>
      <c r="G2475" s="141" t="str">
        <f>IF(ISBLANK(A2475),"",IF(ISERROR(VLOOKUP(A2475,'Cadastro-Estoque'!A:J,1,FALSE)),"Produto não cadastrado",VLOOKUP(A2475,'Cadastro-Estoque'!A:J,2,FALSE)))</f>
        <v/>
      </c>
      <c r="H2475" s="141" t="str">
        <f>IF(ISERROR(VLOOKUP(A2475,'Cadastro-Estoque'!A:J,1,FALSE)),"",VLOOKUP(A2475,'Cadastro-Estoque'!A:J,3,FALSE))</f>
        <v/>
      </c>
    </row>
    <row r="2476" spans="5:8">
      <c r="E2476" s="141" t="str">
        <f t="shared" si="38"/>
        <v/>
      </c>
      <c r="F2476" s="141" t="str">
        <f>IF(ISBLANK(A2476),"",IF(ISERROR(VLOOKUP(A2476,'Cadastro-Estoque'!A:J,1,FALSE)),"Produto não cadastrado",VLOOKUP(A2476,'Cadastro-Estoque'!A:J,4,FALSE)))</f>
        <v/>
      </c>
      <c r="G2476" s="141" t="str">
        <f>IF(ISBLANK(A2476),"",IF(ISERROR(VLOOKUP(A2476,'Cadastro-Estoque'!A:J,1,FALSE)),"Produto não cadastrado",VLOOKUP(A2476,'Cadastro-Estoque'!A:J,2,FALSE)))</f>
        <v/>
      </c>
      <c r="H2476" s="141" t="str">
        <f>IF(ISERROR(VLOOKUP(A2476,'Cadastro-Estoque'!A:J,1,FALSE)),"",VLOOKUP(A2476,'Cadastro-Estoque'!A:J,3,FALSE))</f>
        <v/>
      </c>
    </row>
    <row r="2477" spans="5:8">
      <c r="E2477" s="141" t="str">
        <f t="shared" si="38"/>
        <v/>
      </c>
      <c r="F2477" s="141" t="str">
        <f>IF(ISBLANK(A2477),"",IF(ISERROR(VLOOKUP(A2477,'Cadastro-Estoque'!A:J,1,FALSE)),"Produto não cadastrado",VLOOKUP(A2477,'Cadastro-Estoque'!A:J,4,FALSE)))</f>
        <v/>
      </c>
      <c r="G2477" s="141" t="str">
        <f>IF(ISBLANK(A2477),"",IF(ISERROR(VLOOKUP(A2477,'Cadastro-Estoque'!A:J,1,FALSE)),"Produto não cadastrado",VLOOKUP(A2477,'Cadastro-Estoque'!A:J,2,FALSE)))</f>
        <v/>
      </c>
      <c r="H2477" s="141" t="str">
        <f>IF(ISERROR(VLOOKUP(A2477,'Cadastro-Estoque'!A:J,1,FALSE)),"",VLOOKUP(A2477,'Cadastro-Estoque'!A:J,3,FALSE))</f>
        <v/>
      </c>
    </row>
    <row r="2478" spans="5:8">
      <c r="E2478" s="141" t="str">
        <f t="shared" si="38"/>
        <v/>
      </c>
      <c r="F2478" s="141" t="str">
        <f>IF(ISBLANK(A2478),"",IF(ISERROR(VLOOKUP(A2478,'Cadastro-Estoque'!A:J,1,FALSE)),"Produto não cadastrado",VLOOKUP(A2478,'Cadastro-Estoque'!A:J,4,FALSE)))</f>
        <v/>
      </c>
      <c r="G2478" s="141" t="str">
        <f>IF(ISBLANK(A2478),"",IF(ISERROR(VLOOKUP(A2478,'Cadastro-Estoque'!A:J,1,FALSE)),"Produto não cadastrado",VLOOKUP(A2478,'Cadastro-Estoque'!A:J,2,FALSE)))</f>
        <v/>
      </c>
      <c r="H2478" s="141" t="str">
        <f>IF(ISERROR(VLOOKUP(A2478,'Cadastro-Estoque'!A:J,1,FALSE)),"",VLOOKUP(A2478,'Cadastro-Estoque'!A:J,3,FALSE))</f>
        <v/>
      </c>
    </row>
    <row r="2479" spans="5:8">
      <c r="E2479" s="141" t="str">
        <f t="shared" si="38"/>
        <v/>
      </c>
      <c r="F2479" s="141" t="str">
        <f>IF(ISBLANK(A2479),"",IF(ISERROR(VLOOKUP(A2479,'Cadastro-Estoque'!A:J,1,FALSE)),"Produto não cadastrado",VLOOKUP(A2479,'Cadastro-Estoque'!A:J,4,FALSE)))</f>
        <v/>
      </c>
      <c r="G2479" s="141" t="str">
        <f>IF(ISBLANK(A2479),"",IF(ISERROR(VLOOKUP(A2479,'Cadastro-Estoque'!A:J,1,FALSE)),"Produto não cadastrado",VLOOKUP(A2479,'Cadastro-Estoque'!A:J,2,FALSE)))</f>
        <v/>
      </c>
      <c r="H2479" s="141" t="str">
        <f>IF(ISERROR(VLOOKUP(A2479,'Cadastro-Estoque'!A:J,1,FALSE)),"",VLOOKUP(A2479,'Cadastro-Estoque'!A:J,3,FALSE))</f>
        <v/>
      </c>
    </row>
    <row r="2480" spans="5:8">
      <c r="E2480" s="141" t="str">
        <f t="shared" si="38"/>
        <v/>
      </c>
      <c r="F2480" s="141" t="str">
        <f>IF(ISBLANK(A2480),"",IF(ISERROR(VLOOKUP(A2480,'Cadastro-Estoque'!A:J,1,FALSE)),"Produto não cadastrado",VLOOKUP(A2480,'Cadastro-Estoque'!A:J,4,FALSE)))</f>
        <v/>
      </c>
      <c r="G2480" s="141" t="str">
        <f>IF(ISBLANK(A2480),"",IF(ISERROR(VLOOKUP(A2480,'Cadastro-Estoque'!A:J,1,FALSE)),"Produto não cadastrado",VLOOKUP(A2480,'Cadastro-Estoque'!A:J,2,FALSE)))</f>
        <v/>
      </c>
      <c r="H2480" s="141" t="str">
        <f>IF(ISERROR(VLOOKUP(A2480,'Cadastro-Estoque'!A:J,1,FALSE)),"",VLOOKUP(A2480,'Cadastro-Estoque'!A:J,3,FALSE))</f>
        <v/>
      </c>
    </row>
    <row r="2481" spans="5:8">
      <c r="E2481" s="141" t="str">
        <f t="shared" si="38"/>
        <v/>
      </c>
      <c r="F2481" s="141" t="str">
        <f>IF(ISBLANK(A2481),"",IF(ISERROR(VLOOKUP(A2481,'Cadastro-Estoque'!A:J,1,FALSE)),"Produto não cadastrado",VLOOKUP(A2481,'Cadastro-Estoque'!A:J,4,FALSE)))</f>
        <v/>
      </c>
      <c r="G2481" s="141" t="str">
        <f>IF(ISBLANK(A2481),"",IF(ISERROR(VLOOKUP(A2481,'Cadastro-Estoque'!A:J,1,FALSE)),"Produto não cadastrado",VLOOKUP(A2481,'Cadastro-Estoque'!A:J,2,FALSE)))</f>
        <v/>
      </c>
      <c r="H2481" s="141" t="str">
        <f>IF(ISERROR(VLOOKUP(A2481,'Cadastro-Estoque'!A:J,1,FALSE)),"",VLOOKUP(A2481,'Cadastro-Estoque'!A:J,3,FALSE))</f>
        <v/>
      </c>
    </row>
    <row r="2482" spans="5:8">
      <c r="E2482" s="141" t="str">
        <f t="shared" si="38"/>
        <v/>
      </c>
      <c r="F2482" s="141" t="str">
        <f>IF(ISBLANK(A2482),"",IF(ISERROR(VLOOKUP(A2482,'Cadastro-Estoque'!A:J,1,FALSE)),"Produto não cadastrado",VLOOKUP(A2482,'Cadastro-Estoque'!A:J,4,FALSE)))</f>
        <v/>
      </c>
      <c r="G2482" s="141" t="str">
        <f>IF(ISBLANK(A2482),"",IF(ISERROR(VLOOKUP(A2482,'Cadastro-Estoque'!A:J,1,FALSE)),"Produto não cadastrado",VLOOKUP(A2482,'Cadastro-Estoque'!A:J,2,FALSE)))</f>
        <v/>
      </c>
      <c r="H2482" s="141" t="str">
        <f>IF(ISERROR(VLOOKUP(A2482,'Cadastro-Estoque'!A:J,1,FALSE)),"",VLOOKUP(A2482,'Cadastro-Estoque'!A:J,3,FALSE))</f>
        <v/>
      </c>
    </row>
    <row r="2483" spans="5:8">
      <c r="E2483" s="141" t="str">
        <f t="shared" si="38"/>
        <v/>
      </c>
      <c r="F2483" s="141" t="str">
        <f>IF(ISBLANK(A2483),"",IF(ISERROR(VLOOKUP(A2483,'Cadastro-Estoque'!A:J,1,FALSE)),"Produto não cadastrado",VLOOKUP(A2483,'Cadastro-Estoque'!A:J,4,FALSE)))</f>
        <v/>
      </c>
      <c r="G2483" s="141" t="str">
        <f>IF(ISBLANK(A2483),"",IF(ISERROR(VLOOKUP(A2483,'Cadastro-Estoque'!A:J,1,FALSE)),"Produto não cadastrado",VLOOKUP(A2483,'Cadastro-Estoque'!A:J,2,FALSE)))</f>
        <v/>
      </c>
      <c r="H2483" s="141" t="str">
        <f>IF(ISERROR(VLOOKUP(A2483,'Cadastro-Estoque'!A:J,1,FALSE)),"",VLOOKUP(A2483,'Cadastro-Estoque'!A:J,3,FALSE))</f>
        <v/>
      </c>
    </row>
    <row r="2484" spans="5:8">
      <c r="E2484" s="141" t="str">
        <f t="shared" si="38"/>
        <v/>
      </c>
      <c r="F2484" s="141" t="str">
        <f>IF(ISBLANK(A2484),"",IF(ISERROR(VLOOKUP(A2484,'Cadastro-Estoque'!A:J,1,FALSE)),"Produto não cadastrado",VLOOKUP(A2484,'Cadastro-Estoque'!A:J,4,FALSE)))</f>
        <v/>
      </c>
      <c r="G2484" s="141" t="str">
        <f>IF(ISBLANK(A2484),"",IF(ISERROR(VLOOKUP(A2484,'Cadastro-Estoque'!A:J,1,FALSE)),"Produto não cadastrado",VLOOKUP(A2484,'Cadastro-Estoque'!A:J,2,FALSE)))</f>
        <v/>
      </c>
      <c r="H2484" s="141" t="str">
        <f>IF(ISERROR(VLOOKUP(A2484,'Cadastro-Estoque'!A:J,1,FALSE)),"",VLOOKUP(A2484,'Cadastro-Estoque'!A:J,3,FALSE))</f>
        <v/>
      </c>
    </row>
    <row r="2485" spans="5:8">
      <c r="E2485" s="141" t="str">
        <f t="shared" si="38"/>
        <v/>
      </c>
      <c r="F2485" s="141" t="str">
        <f>IF(ISBLANK(A2485),"",IF(ISERROR(VLOOKUP(A2485,'Cadastro-Estoque'!A:J,1,FALSE)),"Produto não cadastrado",VLOOKUP(A2485,'Cadastro-Estoque'!A:J,4,FALSE)))</f>
        <v/>
      </c>
      <c r="G2485" s="141" t="str">
        <f>IF(ISBLANK(A2485),"",IF(ISERROR(VLOOKUP(A2485,'Cadastro-Estoque'!A:J,1,FALSE)),"Produto não cadastrado",VLOOKUP(A2485,'Cadastro-Estoque'!A:J,2,FALSE)))</f>
        <v/>
      </c>
      <c r="H2485" s="141" t="str">
        <f>IF(ISERROR(VLOOKUP(A2485,'Cadastro-Estoque'!A:J,1,FALSE)),"",VLOOKUP(A2485,'Cadastro-Estoque'!A:J,3,FALSE))</f>
        <v/>
      </c>
    </row>
    <row r="2486" spans="5:8">
      <c r="E2486" s="141" t="str">
        <f t="shared" si="38"/>
        <v/>
      </c>
      <c r="F2486" s="141" t="str">
        <f>IF(ISBLANK(A2486),"",IF(ISERROR(VLOOKUP(A2486,'Cadastro-Estoque'!A:J,1,FALSE)),"Produto não cadastrado",VLOOKUP(A2486,'Cadastro-Estoque'!A:J,4,FALSE)))</f>
        <v/>
      </c>
      <c r="G2486" s="141" t="str">
        <f>IF(ISBLANK(A2486),"",IF(ISERROR(VLOOKUP(A2486,'Cadastro-Estoque'!A:J,1,FALSE)),"Produto não cadastrado",VLOOKUP(A2486,'Cadastro-Estoque'!A:J,2,FALSE)))</f>
        <v/>
      </c>
      <c r="H2486" s="141" t="str">
        <f>IF(ISERROR(VLOOKUP(A2486,'Cadastro-Estoque'!A:J,1,FALSE)),"",VLOOKUP(A2486,'Cadastro-Estoque'!A:J,3,FALSE))</f>
        <v/>
      </c>
    </row>
    <row r="2487" spans="5:8">
      <c r="E2487" s="141" t="str">
        <f t="shared" si="38"/>
        <v/>
      </c>
      <c r="F2487" s="141" t="str">
        <f>IF(ISBLANK(A2487),"",IF(ISERROR(VLOOKUP(A2487,'Cadastro-Estoque'!A:J,1,FALSE)),"Produto não cadastrado",VLOOKUP(A2487,'Cadastro-Estoque'!A:J,4,FALSE)))</f>
        <v/>
      </c>
      <c r="G2487" s="141" t="str">
        <f>IF(ISBLANK(A2487),"",IF(ISERROR(VLOOKUP(A2487,'Cadastro-Estoque'!A:J,1,FALSE)),"Produto não cadastrado",VLOOKUP(A2487,'Cadastro-Estoque'!A:J,2,FALSE)))</f>
        <v/>
      </c>
      <c r="H2487" s="141" t="str">
        <f>IF(ISERROR(VLOOKUP(A2487,'Cadastro-Estoque'!A:J,1,FALSE)),"",VLOOKUP(A2487,'Cadastro-Estoque'!A:J,3,FALSE))</f>
        <v/>
      </c>
    </row>
    <row r="2488" spans="5:8">
      <c r="E2488" s="141" t="str">
        <f t="shared" si="38"/>
        <v/>
      </c>
      <c r="F2488" s="141" t="str">
        <f>IF(ISBLANK(A2488),"",IF(ISERROR(VLOOKUP(A2488,'Cadastro-Estoque'!A:J,1,FALSE)),"Produto não cadastrado",VLOOKUP(A2488,'Cadastro-Estoque'!A:J,4,FALSE)))</f>
        <v/>
      </c>
      <c r="G2488" s="141" t="str">
        <f>IF(ISBLANK(A2488),"",IF(ISERROR(VLOOKUP(A2488,'Cadastro-Estoque'!A:J,1,FALSE)),"Produto não cadastrado",VLOOKUP(A2488,'Cadastro-Estoque'!A:J,2,FALSE)))</f>
        <v/>
      </c>
      <c r="H2488" s="141" t="str">
        <f>IF(ISERROR(VLOOKUP(A2488,'Cadastro-Estoque'!A:J,1,FALSE)),"",VLOOKUP(A2488,'Cadastro-Estoque'!A:J,3,FALSE))</f>
        <v/>
      </c>
    </row>
    <row r="2489" spans="5:8">
      <c r="E2489" s="141" t="str">
        <f t="shared" si="38"/>
        <v/>
      </c>
      <c r="F2489" s="141" t="str">
        <f>IF(ISBLANK(A2489),"",IF(ISERROR(VLOOKUP(A2489,'Cadastro-Estoque'!A:J,1,FALSE)),"Produto não cadastrado",VLOOKUP(A2489,'Cadastro-Estoque'!A:J,4,FALSE)))</f>
        <v/>
      </c>
      <c r="G2489" s="141" t="str">
        <f>IF(ISBLANK(A2489),"",IF(ISERROR(VLOOKUP(A2489,'Cadastro-Estoque'!A:J,1,FALSE)),"Produto não cadastrado",VLOOKUP(A2489,'Cadastro-Estoque'!A:J,2,FALSE)))</f>
        <v/>
      </c>
      <c r="H2489" s="141" t="str">
        <f>IF(ISERROR(VLOOKUP(A2489,'Cadastro-Estoque'!A:J,1,FALSE)),"",VLOOKUP(A2489,'Cadastro-Estoque'!A:J,3,FALSE))</f>
        <v/>
      </c>
    </row>
    <row r="2490" spans="5:8">
      <c r="E2490" s="141" t="str">
        <f t="shared" si="38"/>
        <v/>
      </c>
      <c r="F2490" s="141" t="str">
        <f>IF(ISBLANK(A2490),"",IF(ISERROR(VLOOKUP(A2490,'Cadastro-Estoque'!A:J,1,FALSE)),"Produto não cadastrado",VLOOKUP(A2490,'Cadastro-Estoque'!A:J,4,FALSE)))</f>
        <v/>
      </c>
      <c r="G2490" s="141" t="str">
        <f>IF(ISBLANK(A2490),"",IF(ISERROR(VLOOKUP(A2490,'Cadastro-Estoque'!A:J,1,FALSE)),"Produto não cadastrado",VLOOKUP(A2490,'Cadastro-Estoque'!A:J,2,FALSE)))</f>
        <v/>
      </c>
      <c r="H2490" s="141" t="str">
        <f>IF(ISERROR(VLOOKUP(A2490,'Cadastro-Estoque'!A:J,1,FALSE)),"",VLOOKUP(A2490,'Cadastro-Estoque'!A:J,3,FALSE))</f>
        <v/>
      </c>
    </row>
    <row r="2491" spans="5:8">
      <c r="E2491" s="141" t="str">
        <f t="shared" si="38"/>
        <v/>
      </c>
      <c r="F2491" s="141" t="str">
        <f>IF(ISBLANK(A2491),"",IF(ISERROR(VLOOKUP(A2491,'Cadastro-Estoque'!A:J,1,FALSE)),"Produto não cadastrado",VLOOKUP(A2491,'Cadastro-Estoque'!A:J,4,FALSE)))</f>
        <v/>
      </c>
      <c r="G2491" s="141" t="str">
        <f>IF(ISBLANK(A2491),"",IF(ISERROR(VLOOKUP(A2491,'Cadastro-Estoque'!A:J,1,FALSE)),"Produto não cadastrado",VLOOKUP(A2491,'Cadastro-Estoque'!A:J,2,FALSE)))</f>
        <v/>
      </c>
      <c r="H2491" s="141" t="str">
        <f>IF(ISERROR(VLOOKUP(A2491,'Cadastro-Estoque'!A:J,1,FALSE)),"",VLOOKUP(A2491,'Cadastro-Estoque'!A:J,3,FALSE))</f>
        <v/>
      </c>
    </row>
    <row r="2492" spans="5:8">
      <c r="E2492" s="141" t="str">
        <f t="shared" si="38"/>
        <v/>
      </c>
      <c r="F2492" s="141" t="str">
        <f>IF(ISBLANK(A2492),"",IF(ISERROR(VLOOKUP(A2492,'Cadastro-Estoque'!A:J,1,FALSE)),"Produto não cadastrado",VLOOKUP(A2492,'Cadastro-Estoque'!A:J,4,FALSE)))</f>
        <v/>
      </c>
      <c r="G2492" s="141" t="str">
        <f>IF(ISBLANK(A2492),"",IF(ISERROR(VLOOKUP(A2492,'Cadastro-Estoque'!A:J,1,FALSE)),"Produto não cadastrado",VLOOKUP(A2492,'Cadastro-Estoque'!A:J,2,FALSE)))</f>
        <v/>
      </c>
      <c r="H2492" s="141" t="str">
        <f>IF(ISERROR(VLOOKUP(A2492,'Cadastro-Estoque'!A:J,1,FALSE)),"",VLOOKUP(A2492,'Cadastro-Estoque'!A:J,3,FALSE))</f>
        <v/>
      </c>
    </row>
    <row r="2493" spans="5:8">
      <c r="E2493" s="141" t="str">
        <f t="shared" si="38"/>
        <v/>
      </c>
      <c r="F2493" s="141" t="str">
        <f>IF(ISBLANK(A2493),"",IF(ISERROR(VLOOKUP(A2493,'Cadastro-Estoque'!A:J,1,FALSE)),"Produto não cadastrado",VLOOKUP(A2493,'Cadastro-Estoque'!A:J,4,FALSE)))</f>
        <v/>
      </c>
      <c r="G2493" s="141" t="str">
        <f>IF(ISBLANK(A2493),"",IF(ISERROR(VLOOKUP(A2493,'Cadastro-Estoque'!A:J,1,FALSE)),"Produto não cadastrado",VLOOKUP(A2493,'Cadastro-Estoque'!A:J,2,FALSE)))</f>
        <v/>
      </c>
      <c r="H2493" s="141" t="str">
        <f>IF(ISERROR(VLOOKUP(A2493,'Cadastro-Estoque'!A:J,1,FALSE)),"",VLOOKUP(A2493,'Cadastro-Estoque'!A:J,3,FALSE))</f>
        <v/>
      </c>
    </row>
    <row r="2494" spans="5:8">
      <c r="E2494" s="141" t="str">
        <f t="shared" si="38"/>
        <v/>
      </c>
      <c r="F2494" s="141" t="str">
        <f>IF(ISBLANK(A2494),"",IF(ISERROR(VLOOKUP(A2494,'Cadastro-Estoque'!A:J,1,FALSE)),"Produto não cadastrado",VLOOKUP(A2494,'Cadastro-Estoque'!A:J,4,FALSE)))</f>
        <v/>
      </c>
      <c r="G2494" s="141" t="str">
        <f>IF(ISBLANK(A2494),"",IF(ISERROR(VLOOKUP(A2494,'Cadastro-Estoque'!A:J,1,FALSE)),"Produto não cadastrado",VLOOKUP(A2494,'Cadastro-Estoque'!A:J,2,FALSE)))</f>
        <v/>
      </c>
      <c r="H2494" s="141" t="str">
        <f>IF(ISERROR(VLOOKUP(A2494,'Cadastro-Estoque'!A:J,1,FALSE)),"",VLOOKUP(A2494,'Cadastro-Estoque'!A:J,3,FALSE))</f>
        <v/>
      </c>
    </row>
    <row r="2495" spans="5:8">
      <c r="E2495" s="141" t="str">
        <f t="shared" si="38"/>
        <v/>
      </c>
      <c r="F2495" s="141" t="str">
        <f>IF(ISBLANK(A2495),"",IF(ISERROR(VLOOKUP(A2495,'Cadastro-Estoque'!A:J,1,FALSE)),"Produto não cadastrado",VLOOKUP(A2495,'Cadastro-Estoque'!A:J,4,FALSE)))</f>
        <v/>
      </c>
      <c r="G2495" s="141" t="str">
        <f>IF(ISBLANK(A2495),"",IF(ISERROR(VLOOKUP(A2495,'Cadastro-Estoque'!A:J,1,FALSE)),"Produto não cadastrado",VLOOKUP(A2495,'Cadastro-Estoque'!A:J,2,FALSE)))</f>
        <v/>
      </c>
      <c r="H2495" s="141" t="str">
        <f>IF(ISERROR(VLOOKUP(A2495,'Cadastro-Estoque'!A:J,1,FALSE)),"",VLOOKUP(A2495,'Cadastro-Estoque'!A:J,3,FALSE))</f>
        <v/>
      </c>
    </row>
    <row r="2496" spans="5:8">
      <c r="E2496" s="141" t="str">
        <f t="shared" si="38"/>
        <v/>
      </c>
      <c r="F2496" s="141" t="str">
        <f>IF(ISBLANK(A2496),"",IF(ISERROR(VLOOKUP(A2496,'Cadastro-Estoque'!A:J,1,FALSE)),"Produto não cadastrado",VLOOKUP(A2496,'Cadastro-Estoque'!A:J,4,FALSE)))</f>
        <v/>
      </c>
      <c r="G2496" s="141" t="str">
        <f>IF(ISBLANK(A2496),"",IF(ISERROR(VLOOKUP(A2496,'Cadastro-Estoque'!A:J,1,FALSE)),"Produto não cadastrado",VLOOKUP(A2496,'Cadastro-Estoque'!A:J,2,FALSE)))</f>
        <v/>
      </c>
      <c r="H2496" s="141" t="str">
        <f>IF(ISERROR(VLOOKUP(A2496,'Cadastro-Estoque'!A:J,1,FALSE)),"",VLOOKUP(A2496,'Cadastro-Estoque'!A:J,3,FALSE))</f>
        <v/>
      </c>
    </row>
    <row r="2497" spans="5:8">
      <c r="E2497" s="141" t="str">
        <f t="shared" si="38"/>
        <v/>
      </c>
      <c r="F2497" s="141" t="str">
        <f>IF(ISBLANK(A2497),"",IF(ISERROR(VLOOKUP(A2497,'Cadastro-Estoque'!A:J,1,FALSE)),"Produto não cadastrado",VLOOKUP(A2497,'Cadastro-Estoque'!A:J,4,FALSE)))</f>
        <v/>
      </c>
      <c r="G2497" s="141" t="str">
        <f>IF(ISBLANK(A2497),"",IF(ISERROR(VLOOKUP(A2497,'Cadastro-Estoque'!A:J,1,FALSE)),"Produto não cadastrado",VLOOKUP(A2497,'Cadastro-Estoque'!A:J,2,FALSE)))</f>
        <v/>
      </c>
      <c r="H2497" s="141" t="str">
        <f>IF(ISERROR(VLOOKUP(A2497,'Cadastro-Estoque'!A:J,1,FALSE)),"",VLOOKUP(A2497,'Cadastro-Estoque'!A:J,3,FALSE))</f>
        <v/>
      </c>
    </row>
    <row r="2498" spans="5:8">
      <c r="E2498" s="141" t="str">
        <f t="shared" si="38"/>
        <v/>
      </c>
      <c r="F2498" s="141" t="str">
        <f>IF(ISBLANK(A2498),"",IF(ISERROR(VLOOKUP(A2498,'Cadastro-Estoque'!A:J,1,FALSE)),"Produto não cadastrado",VLOOKUP(A2498,'Cadastro-Estoque'!A:J,4,FALSE)))</f>
        <v/>
      </c>
      <c r="G2498" s="141" t="str">
        <f>IF(ISBLANK(A2498),"",IF(ISERROR(VLOOKUP(A2498,'Cadastro-Estoque'!A:J,1,FALSE)),"Produto não cadastrado",VLOOKUP(A2498,'Cadastro-Estoque'!A:J,2,FALSE)))</f>
        <v/>
      </c>
      <c r="H2498" s="141" t="str">
        <f>IF(ISERROR(VLOOKUP(A2498,'Cadastro-Estoque'!A:J,1,FALSE)),"",VLOOKUP(A2498,'Cadastro-Estoque'!A:J,3,FALSE))</f>
        <v/>
      </c>
    </row>
    <row r="2499" spans="5:8">
      <c r="E2499" s="141" t="str">
        <f t="shared" si="38"/>
        <v/>
      </c>
      <c r="F2499" s="141" t="str">
        <f>IF(ISBLANK(A2499),"",IF(ISERROR(VLOOKUP(A2499,'Cadastro-Estoque'!A:J,1,FALSE)),"Produto não cadastrado",VLOOKUP(A2499,'Cadastro-Estoque'!A:J,4,FALSE)))</f>
        <v/>
      </c>
      <c r="G2499" s="141" t="str">
        <f>IF(ISBLANK(A2499),"",IF(ISERROR(VLOOKUP(A2499,'Cadastro-Estoque'!A:J,1,FALSE)),"Produto não cadastrado",VLOOKUP(A2499,'Cadastro-Estoque'!A:J,2,FALSE)))</f>
        <v/>
      </c>
      <c r="H2499" s="141" t="str">
        <f>IF(ISERROR(VLOOKUP(A2499,'Cadastro-Estoque'!A:J,1,FALSE)),"",VLOOKUP(A2499,'Cadastro-Estoque'!A:J,3,FALSE))</f>
        <v/>
      </c>
    </row>
    <row r="2500" spans="5:8">
      <c r="E2500" s="141" t="str">
        <f t="shared" ref="E2500:E2563" si="39">IF(ISBLANK(A2500),"",C2500*D2500)</f>
        <v/>
      </c>
      <c r="F2500" s="141" t="str">
        <f>IF(ISBLANK(A2500),"",IF(ISERROR(VLOOKUP(A2500,'Cadastro-Estoque'!A:J,1,FALSE)),"Produto não cadastrado",VLOOKUP(A2500,'Cadastro-Estoque'!A:J,4,FALSE)))</f>
        <v/>
      </c>
      <c r="G2500" s="141" t="str">
        <f>IF(ISBLANK(A2500),"",IF(ISERROR(VLOOKUP(A2500,'Cadastro-Estoque'!A:J,1,FALSE)),"Produto não cadastrado",VLOOKUP(A2500,'Cadastro-Estoque'!A:J,2,FALSE)))</f>
        <v/>
      </c>
      <c r="H2500" s="141" t="str">
        <f>IF(ISERROR(VLOOKUP(A2500,'Cadastro-Estoque'!A:J,1,FALSE)),"",VLOOKUP(A2500,'Cadastro-Estoque'!A:J,3,FALSE))</f>
        <v/>
      </c>
    </row>
    <row r="2501" spans="5:8">
      <c r="E2501" s="141" t="str">
        <f t="shared" si="39"/>
        <v/>
      </c>
      <c r="F2501" s="141" t="str">
        <f>IF(ISBLANK(A2501),"",IF(ISERROR(VLOOKUP(A2501,'Cadastro-Estoque'!A:J,1,FALSE)),"Produto não cadastrado",VLOOKUP(A2501,'Cadastro-Estoque'!A:J,4,FALSE)))</f>
        <v/>
      </c>
      <c r="G2501" s="141" t="str">
        <f>IF(ISBLANK(A2501),"",IF(ISERROR(VLOOKUP(A2501,'Cadastro-Estoque'!A:J,1,FALSE)),"Produto não cadastrado",VLOOKUP(A2501,'Cadastro-Estoque'!A:J,2,FALSE)))</f>
        <v/>
      </c>
      <c r="H2501" s="141" t="str">
        <f>IF(ISERROR(VLOOKUP(A2501,'Cadastro-Estoque'!A:J,1,FALSE)),"",VLOOKUP(A2501,'Cadastro-Estoque'!A:J,3,FALSE))</f>
        <v/>
      </c>
    </row>
    <row r="2502" spans="5:8">
      <c r="E2502" s="141" t="str">
        <f t="shared" si="39"/>
        <v/>
      </c>
      <c r="F2502" s="141" t="str">
        <f>IF(ISBLANK(A2502),"",IF(ISERROR(VLOOKUP(A2502,'Cadastro-Estoque'!A:J,1,FALSE)),"Produto não cadastrado",VLOOKUP(A2502,'Cadastro-Estoque'!A:J,4,FALSE)))</f>
        <v/>
      </c>
      <c r="G2502" s="141" t="str">
        <f>IF(ISBLANK(A2502),"",IF(ISERROR(VLOOKUP(A2502,'Cadastro-Estoque'!A:J,1,FALSE)),"Produto não cadastrado",VLOOKUP(A2502,'Cadastro-Estoque'!A:J,2,FALSE)))</f>
        <v/>
      </c>
      <c r="H2502" s="141" t="str">
        <f>IF(ISERROR(VLOOKUP(A2502,'Cadastro-Estoque'!A:J,1,FALSE)),"",VLOOKUP(A2502,'Cadastro-Estoque'!A:J,3,FALSE))</f>
        <v/>
      </c>
    </row>
    <row r="2503" spans="5:8">
      <c r="E2503" s="141" t="str">
        <f t="shared" si="39"/>
        <v/>
      </c>
      <c r="F2503" s="141" t="str">
        <f>IF(ISBLANK(A2503),"",IF(ISERROR(VLOOKUP(A2503,'Cadastro-Estoque'!A:J,1,FALSE)),"Produto não cadastrado",VLOOKUP(A2503,'Cadastro-Estoque'!A:J,4,FALSE)))</f>
        <v/>
      </c>
      <c r="G2503" s="141" t="str">
        <f>IF(ISBLANK(A2503),"",IF(ISERROR(VLOOKUP(A2503,'Cadastro-Estoque'!A:J,1,FALSE)),"Produto não cadastrado",VLOOKUP(A2503,'Cadastro-Estoque'!A:J,2,FALSE)))</f>
        <v/>
      </c>
      <c r="H2503" s="141" t="str">
        <f>IF(ISERROR(VLOOKUP(A2503,'Cadastro-Estoque'!A:J,1,FALSE)),"",VLOOKUP(A2503,'Cadastro-Estoque'!A:J,3,FALSE))</f>
        <v/>
      </c>
    </row>
    <row r="2504" spans="5:8">
      <c r="E2504" s="141" t="str">
        <f t="shared" si="39"/>
        <v/>
      </c>
      <c r="F2504" s="141" t="str">
        <f>IF(ISBLANK(A2504),"",IF(ISERROR(VLOOKUP(A2504,'Cadastro-Estoque'!A:J,1,FALSE)),"Produto não cadastrado",VLOOKUP(A2504,'Cadastro-Estoque'!A:J,4,FALSE)))</f>
        <v/>
      </c>
      <c r="G2504" s="141" t="str">
        <f>IF(ISBLANK(A2504),"",IF(ISERROR(VLOOKUP(A2504,'Cadastro-Estoque'!A:J,1,FALSE)),"Produto não cadastrado",VLOOKUP(A2504,'Cadastro-Estoque'!A:J,2,FALSE)))</f>
        <v/>
      </c>
      <c r="H2504" s="141" t="str">
        <f>IF(ISERROR(VLOOKUP(A2504,'Cadastro-Estoque'!A:J,1,FALSE)),"",VLOOKUP(A2504,'Cadastro-Estoque'!A:J,3,FALSE))</f>
        <v/>
      </c>
    </row>
    <row r="2505" spans="5:8">
      <c r="E2505" s="141" t="str">
        <f t="shared" si="39"/>
        <v/>
      </c>
      <c r="F2505" s="141" t="str">
        <f>IF(ISBLANK(A2505),"",IF(ISERROR(VLOOKUP(A2505,'Cadastro-Estoque'!A:J,1,FALSE)),"Produto não cadastrado",VLOOKUP(A2505,'Cadastro-Estoque'!A:J,4,FALSE)))</f>
        <v/>
      </c>
      <c r="G2505" s="141" t="str">
        <f>IF(ISBLANK(A2505),"",IF(ISERROR(VLOOKUP(A2505,'Cadastro-Estoque'!A:J,1,FALSE)),"Produto não cadastrado",VLOOKUP(A2505,'Cadastro-Estoque'!A:J,2,FALSE)))</f>
        <v/>
      </c>
      <c r="H2505" s="141" t="str">
        <f>IF(ISERROR(VLOOKUP(A2505,'Cadastro-Estoque'!A:J,1,FALSE)),"",VLOOKUP(A2505,'Cadastro-Estoque'!A:J,3,FALSE))</f>
        <v/>
      </c>
    </row>
    <row r="2506" spans="5:8">
      <c r="E2506" s="141" t="str">
        <f t="shared" si="39"/>
        <v/>
      </c>
      <c r="F2506" s="141" t="str">
        <f>IF(ISBLANK(A2506),"",IF(ISERROR(VLOOKUP(A2506,'Cadastro-Estoque'!A:J,1,FALSE)),"Produto não cadastrado",VLOOKUP(A2506,'Cadastro-Estoque'!A:J,4,FALSE)))</f>
        <v/>
      </c>
      <c r="G2506" s="141" t="str">
        <f>IF(ISBLANK(A2506),"",IF(ISERROR(VLOOKUP(A2506,'Cadastro-Estoque'!A:J,1,FALSE)),"Produto não cadastrado",VLOOKUP(A2506,'Cadastro-Estoque'!A:J,2,FALSE)))</f>
        <v/>
      </c>
      <c r="H2506" s="141" t="str">
        <f>IF(ISERROR(VLOOKUP(A2506,'Cadastro-Estoque'!A:J,1,FALSE)),"",VLOOKUP(A2506,'Cadastro-Estoque'!A:J,3,FALSE))</f>
        <v/>
      </c>
    </row>
    <row r="2507" spans="5:8">
      <c r="E2507" s="141" t="str">
        <f t="shared" si="39"/>
        <v/>
      </c>
      <c r="F2507" s="141" t="str">
        <f>IF(ISBLANK(A2507),"",IF(ISERROR(VLOOKUP(A2507,'Cadastro-Estoque'!A:J,1,FALSE)),"Produto não cadastrado",VLOOKUP(A2507,'Cadastro-Estoque'!A:J,4,FALSE)))</f>
        <v/>
      </c>
      <c r="G2507" s="141" t="str">
        <f>IF(ISBLANK(A2507),"",IF(ISERROR(VLOOKUP(A2507,'Cadastro-Estoque'!A:J,1,FALSE)),"Produto não cadastrado",VLOOKUP(A2507,'Cadastro-Estoque'!A:J,2,FALSE)))</f>
        <v/>
      </c>
      <c r="H2507" s="141" t="str">
        <f>IF(ISERROR(VLOOKUP(A2507,'Cadastro-Estoque'!A:J,1,FALSE)),"",VLOOKUP(A2507,'Cadastro-Estoque'!A:J,3,FALSE))</f>
        <v/>
      </c>
    </row>
    <row r="2508" spans="5:8">
      <c r="E2508" s="141" t="str">
        <f t="shared" si="39"/>
        <v/>
      </c>
      <c r="F2508" s="141" t="str">
        <f>IF(ISBLANK(A2508),"",IF(ISERROR(VLOOKUP(A2508,'Cadastro-Estoque'!A:J,1,FALSE)),"Produto não cadastrado",VLOOKUP(A2508,'Cadastro-Estoque'!A:J,4,FALSE)))</f>
        <v/>
      </c>
      <c r="G2508" s="141" t="str">
        <f>IF(ISBLANK(A2508),"",IF(ISERROR(VLOOKUP(A2508,'Cadastro-Estoque'!A:J,1,FALSE)),"Produto não cadastrado",VLOOKUP(A2508,'Cadastro-Estoque'!A:J,2,FALSE)))</f>
        <v/>
      </c>
      <c r="H2508" s="141" t="str">
        <f>IF(ISERROR(VLOOKUP(A2508,'Cadastro-Estoque'!A:J,1,FALSE)),"",VLOOKUP(A2508,'Cadastro-Estoque'!A:J,3,FALSE))</f>
        <v/>
      </c>
    </row>
    <row r="2509" spans="5:8">
      <c r="E2509" s="141" t="str">
        <f t="shared" si="39"/>
        <v/>
      </c>
      <c r="F2509" s="141" t="str">
        <f>IF(ISBLANK(A2509),"",IF(ISERROR(VLOOKUP(A2509,'Cadastro-Estoque'!A:J,1,FALSE)),"Produto não cadastrado",VLOOKUP(A2509,'Cadastro-Estoque'!A:J,4,FALSE)))</f>
        <v/>
      </c>
      <c r="G2509" s="141" t="str">
        <f>IF(ISBLANK(A2509),"",IF(ISERROR(VLOOKUP(A2509,'Cadastro-Estoque'!A:J,1,FALSE)),"Produto não cadastrado",VLOOKUP(A2509,'Cadastro-Estoque'!A:J,2,FALSE)))</f>
        <v/>
      </c>
      <c r="H2509" s="141" t="str">
        <f>IF(ISERROR(VLOOKUP(A2509,'Cadastro-Estoque'!A:J,1,FALSE)),"",VLOOKUP(A2509,'Cadastro-Estoque'!A:J,3,FALSE))</f>
        <v/>
      </c>
    </row>
    <row r="2510" spans="5:8">
      <c r="E2510" s="141" t="str">
        <f t="shared" si="39"/>
        <v/>
      </c>
      <c r="F2510" s="141" t="str">
        <f>IF(ISBLANK(A2510),"",IF(ISERROR(VLOOKUP(A2510,'Cadastro-Estoque'!A:J,1,FALSE)),"Produto não cadastrado",VLOOKUP(A2510,'Cadastro-Estoque'!A:J,4,FALSE)))</f>
        <v/>
      </c>
      <c r="G2510" s="141" t="str">
        <f>IF(ISBLANK(A2510),"",IF(ISERROR(VLOOKUP(A2510,'Cadastro-Estoque'!A:J,1,FALSE)),"Produto não cadastrado",VLOOKUP(A2510,'Cadastro-Estoque'!A:J,2,FALSE)))</f>
        <v/>
      </c>
      <c r="H2510" s="141" t="str">
        <f>IF(ISERROR(VLOOKUP(A2510,'Cadastro-Estoque'!A:J,1,FALSE)),"",VLOOKUP(A2510,'Cadastro-Estoque'!A:J,3,FALSE))</f>
        <v/>
      </c>
    </row>
    <row r="2511" spans="5:8">
      <c r="E2511" s="141" t="str">
        <f t="shared" si="39"/>
        <v/>
      </c>
      <c r="F2511" s="141" t="str">
        <f>IF(ISBLANK(A2511),"",IF(ISERROR(VLOOKUP(A2511,'Cadastro-Estoque'!A:J,1,FALSE)),"Produto não cadastrado",VLOOKUP(A2511,'Cadastro-Estoque'!A:J,4,FALSE)))</f>
        <v/>
      </c>
      <c r="G2511" s="141" t="str">
        <f>IF(ISBLANK(A2511),"",IF(ISERROR(VLOOKUP(A2511,'Cadastro-Estoque'!A:J,1,FALSE)),"Produto não cadastrado",VLOOKUP(A2511,'Cadastro-Estoque'!A:J,2,FALSE)))</f>
        <v/>
      </c>
      <c r="H2511" s="141" t="str">
        <f>IF(ISERROR(VLOOKUP(A2511,'Cadastro-Estoque'!A:J,1,FALSE)),"",VLOOKUP(A2511,'Cadastro-Estoque'!A:J,3,FALSE))</f>
        <v/>
      </c>
    </row>
    <row r="2512" spans="5:8">
      <c r="E2512" s="141" t="str">
        <f t="shared" si="39"/>
        <v/>
      </c>
      <c r="F2512" s="141" t="str">
        <f>IF(ISBLANK(A2512),"",IF(ISERROR(VLOOKUP(A2512,'Cadastro-Estoque'!A:J,1,FALSE)),"Produto não cadastrado",VLOOKUP(A2512,'Cadastro-Estoque'!A:J,4,FALSE)))</f>
        <v/>
      </c>
      <c r="G2512" s="141" t="str">
        <f>IF(ISBLANK(A2512),"",IF(ISERROR(VLOOKUP(A2512,'Cadastro-Estoque'!A:J,1,FALSE)),"Produto não cadastrado",VLOOKUP(A2512,'Cadastro-Estoque'!A:J,2,FALSE)))</f>
        <v/>
      </c>
      <c r="H2512" s="141" t="str">
        <f>IF(ISERROR(VLOOKUP(A2512,'Cadastro-Estoque'!A:J,1,FALSE)),"",VLOOKUP(A2512,'Cadastro-Estoque'!A:J,3,FALSE))</f>
        <v/>
      </c>
    </row>
    <row r="2513" spans="5:8">
      <c r="E2513" s="141" t="str">
        <f t="shared" si="39"/>
        <v/>
      </c>
      <c r="F2513" s="141" t="str">
        <f>IF(ISBLANK(A2513),"",IF(ISERROR(VLOOKUP(A2513,'Cadastro-Estoque'!A:J,1,FALSE)),"Produto não cadastrado",VLOOKUP(A2513,'Cadastro-Estoque'!A:J,4,FALSE)))</f>
        <v/>
      </c>
      <c r="G2513" s="141" t="str">
        <f>IF(ISBLANK(A2513),"",IF(ISERROR(VLOOKUP(A2513,'Cadastro-Estoque'!A:J,1,FALSE)),"Produto não cadastrado",VLOOKUP(A2513,'Cadastro-Estoque'!A:J,2,FALSE)))</f>
        <v/>
      </c>
      <c r="H2513" s="141" t="str">
        <f>IF(ISERROR(VLOOKUP(A2513,'Cadastro-Estoque'!A:J,1,FALSE)),"",VLOOKUP(A2513,'Cadastro-Estoque'!A:J,3,FALSE))</f>
        <v/>
      </c>
    </row>
    <row r="2514" spans="5:8">
      <c r="E2514" s="141" t="str">
        <f t="shared" si="39"/>
        <v/>
      </c>
      <c r="F2514" s="141" t="str">
        <f>IF(ISBLANK(A2514),"",IF(ISERROR(VLOOKUP(A2514,'Cadastro-Estoque'!A:J,1,FALSE)),"Produto não cadastrado",VLOOKUP(A2514,'Cadastro-Estoque'!A:J,4,FALSE)))</f>
        <v/>
      </c>
      <c r="G2514" s="141" t="str">
        <f>IF(ISBLANK(A2514),"",IF(ISERROR(VLOOKUP(A2514,'Cadastro-Estoque'!A:J,1,FALSE)),"Produto não cadastrado",VLOOKUP(A2514,'Cadastro-Estoque'!A:J,2,FALSE)))</f>
        <v/>
      </c>
      <c r="H2514" s="141" t="str">
        <f>IF(ISERROR(VLOOKUP(A2514,'Cadastro-Estoque'!A:J,1,FALSE)),"",VLOOKUP(A2514,'Cadastro-Estoque'!A:J,3,FALSE))</f>
        <v/>
      </c>
    </row>
    <row r="2515" spans="5:8">
      <c r="E2515" s="141" t="str">
        <f t="shared" si="39"/>
        <v/>
      </c>
      <c r="F2515" s="141" t="str">
        <f>IF(ISBLANK(A2515),"",IF(ISERROR(VLOOKUP(A2515,'Cadastro-Estoque'!A:J,1,FALSE)),"Produto não cadastrado",VLOOKUP(A2515,'Cadastro-Estoque'!A:J,4,FALSE)))</f>
        <v/>
      </c>
      <c r="G2515" s="141" t="str">
        <f>IF(ISBLANK(A2515),"",IF(ISERROR(VLOOKUP(A2515,'Cadastro-Estoque'!A:J,1,FALSE)),"Produto não cadastrado",VLOOKUP(A2515,'Cadastro-Estoque'!A:J,2,FALSE)))</f>
        <v/>
      </c>
      <c r="H2515" s="141" t="str">
        <f>IF(ISERROR(VLOOKUP(A2515,'Cadastro-Estoque'!A:J,1,FALSE)),"",VLOOKUP(A2515,'Cadastro-Estoque'!A:J,3,FALSE))</f>
        <v/>
      </c>
    </row>
    <row r="2516" spans="5:8">
      <c r="E2516" s="141" t="str">
        <f t="shared" si="39"/>
        <v/>
      </c>
      <c r="F2516" s="141" t="str">
        <f>IF(ISBLANK(A2516),"",IF(ISERROR(VLOOKUP(A2516,'Cadastro-Estoque'!A:J,1,FALSE)),"Produto não cadastrado",VLOOKUP(A2516,'Cadastro-Estoque'!A:J,4,FALSE)))</f>
        <v/>
      </c>
      <c r="G2516" s="141" t="str">
        <f>IF(ISBLANK(A2516),"",IF(ISERROR(VLOOKUP(A2516,'Cadastro-Estoque'!A:J,1,FALSE)),"Produto não cadastrado",VLOOKUP(A2516,'Cadastro-Estoque'!A:J,2,FALSE)))</f>
        <v/>
      </c>
      <c r="H2516" s="141" t="str">
        <f>IF(ISERROR(VLOOKUP(A2516,'Cadastro-Estoque'!A:J,1,FALSE)),"",VLOOKUP(A2516,'Cadastro-Estoque'!A:J,3,FALSE))</f>
        <v/>
      </c>
    </row>
    <row r="2517" spans="5:8">
      <c r="E2517" s="141" t="str">
        <f t="shared" si="39"/>
        <v/>
      </c>
      <c r="F2517" s="141" t="str">
        <f>IF(ISBLANK(A2517),"",IF(ISERROR(VLOOKUP(A2517,'Cadastro-Estoque'!A:J,1,FALSE)),"Produto não cadastrado",VLOOKUP(A2517,'Cadastro-Estoque'!A:J,4,FALSE)))</f>
        <v/>
      </c>
      <c r="G2517" s="141" t="str">
        <f>IF(ISBLANK(A2517),"",IF(ISERROR(VLOOKUP(A2517,'Cadastro-Estoque'!A:J,1,FALSE)),"Produto não cadastrado",VLOOKUP(A2517,'Cadastro-Estoque'!A:J,2,FALSE)))</f>
        <v/>
      </c>
      <c r="H2517" s="141" t="str">
        <f>IF(ISERROR(VLOOKUP(A2517,'Cadastro-Estoque'!A:J,1,FALSE)),"",VLOOKUP(A2517,'Cadastro-Estoque'!A:J,3,FALSE))</f>
        <v/>
      </c>
    </row>
    <row r="2518" spans="5:8">
      <c r="E2518" s="141" t="str">
        <f t="shared" si="39"/>
        <v/>
      </c>
      <c r="F2518" s="141" t="str">
        <f>IF(ISBLANK(A2518),"",IF(ISERROR(VLOOKUP(A2518,'Cadastro-Estoque'!A:J,1,FALSE)),"Produto não cadastrado",VLOOKUP(A2518,'Cadastro-Estoque'!A:J,4,FALSE)))</f>
        <v/>
      </c>
      <c r="G2518" s="141" t="str">
        <f>IF(ISBLANK(A2518),"",IF(ISERROR(VLOOKUP(A2518,'Cadastro-Estoque'!A:J,1,FALSE)),"Produto não cadastrado",VLOOKUP(A2518,'Cadastro-Estoque'!A:J,2,FALSE)))</f>
        <v/>
      </c>
      <c r="H2518" s="141" t="str">
        <f>IF(ISERROR(VLOOKUP(A2518,'Cadastro-Estoque'!A:J,1,FALSE)),"",VLOOKUP(A2518,'Cadastro-Estoque'!A:J,3,FALSE))</f>
        <v/>
      </c>
    </row>
    <row r="2519" spans="5:8">
      <c r="E2519" s="141" t="str">
        <f t="shared" si="39"/>
        <v/>
      </c>
      <c r="F2519" s="141" t="str">
        <f>IF(ISBLANK(A2519),"",IF(ISERROR(VLOOKUP(A2519,'Cadastro-Estoque'!A:J,1,FALSE)),"Produto não cadastrado",VLOOKUP(A2519,'Cadastro-Estoque'!A:J,4,FALSE)))</f>
        <v/>
      </c>
      <c r="G2519" s="141" t="str">
        <f>IF(ISBLANK(A2519),"",IF(ISERROR(VLOOKUP(A2519,'Cadastro-Estoque'!A:J,1,FALSE)),"Produto não cadastrado",VLOOKUP(A2519,'Cadastro-Estoque'!A:J,2,FALSE)))</f>
        <v/>
      </c>
      <c r="H2519" s="141" t="str">
        <f>IF(ISERROR(VLOOKUP(A2519,'Cadastro-Estoque'!A:J,1,FALSE)),"",VLOOKUP(A2519,'Cadastro-Estoque'!A:J,3,FALSE))</f>
        <v/>
      </c>
    </row>
    <row r="2520" spans="5:8">
      <c r="E2520" s="141" t="str">
        <f t="shared" si="39"/>
        <v/>
      </c>
      <c r="F2520" s="141" t="str">
        <f>IF(ISBLANK(A2520),"",IF(ISERROR(VLOOKUP(A2520,'Cadastro-Estoque'!A:J,1,FALSE)),"Produto não cadastrado",VLOOKUP(A2520,'Cadastro-Estoque'!A:J,4,FALSE)))</f>
        <v/>
      </c>
      <c r="G2520" s="141" t="str">
        <f>IF(ISBLANK(A2520),"",IF(ISERROR(VLOOKUP(A2520,'Cadastro-Estoque'!A:J,1,FALSE)),"Produto não cadastrado",VLOOKUP(A2520,'Cadastro-Estoque'!A:J,2,FALSE)))</f>
        <v/>
      </c>
      <c r="H2520" s="141" t="str">
        <f>IF(ISERROR(VLOOKUP(A2520,'Cadastro-Estoque'!A:J,1,FALSE)),"",VLOOKUP(A2520,'Cadastro-Estoque'!A:J,3,FALSE))</f>
        <v/>
      </c>
    </row>
    <row r="2521" spans="5:8">
      <c r="E2521" s="141" t="str">
        <f t="shared" si="39"/>
        <v/>
      </c>
      <c r="F2521" s="141" t="str">
        <f>IF(ISBLANK(A2521),"",IF(ISERROR(VLOOKUP(A2521,'Cadastro-Estoque'!A:J,1,FALSE)),"Produto não cadastrado",VLOOKUP(A2521,'Cadastro-Estoque'!A:J,4,FALSE)))</f>
        <v/>
      </c>
      <c r="G2521" s="141" t="str">
        <f>IF(ISBLANK(A2521),"",IF(ISERROR(VLOOKUP(A2521,'Cadastro-Estoque'!A:J,1,FALSE)),"Produto não cadastrado",VLOOKUP(A2521,'Cadastro-Estoque'!A:J,2,FALSE)))</f>
        <v/>
      </c>
      <c r="H2521" s="141" t="str">
        <f>IF(ISERROR(VLOOKUP(A2521,'Cadastro-Estoque'!A:J,1,FALSE)),"",VLOOKUP(A2521,'Cadastro-Estoque'!A:J,3,FALSE))</f>
        <v/>
      </c>
    </row>
    <row r="2522" spans="5:8">
      <c r="E2522" s="141" t="str">
        <f t="shared" si="39"/>
        <v/>
      </c>
      <c r="F2522" s="141" t="str">
        <f>IF(ISBLANK(A2522),"",IF(ISERROR(VLOOKUP(A2522,'Cadastro-Estoque'!A:J,1,FALSE)),"Produto não cadastrado",VLOOKUP(A2522,'Cadastro-Estoque'!A:J,4,FALSE)))</f>
        <v/>
      </c>
      <c r="G2522" s="141" t="str">
        <f>IF(ISBLANK(A2522),"",IF(ISERROR(VLOOKUP(A2522,'Cadastro-Estoque'!A:J,1,FALSE)),"Produto não cadastrado",VLOOKUP(A2522,'Cadastro-Estoque'!A:J,2,FALSE)))</f>
        <v/>
      </c>
      <c r="H2522" s="141" t="str">
        <f>IF(ISERROR(VLOOKUP(A2522,'Cadastro-Estoque'!A:J,1,FALSE)),"",VLOOKUP(A2522,'Cadastro-Estoque'!A:J,3,FALSE))</f>
        <v/>
      </c>
    </row>
    <row r="2523" spans="5:8">
      <c r="E2523" s="141" t="str">
        <f t="shared" si="39"/>
        <v/>
      </c>
      <c r="F2523" s="141" t="str">
        <f>IF(ISBLANK(A2523),"",IF(ISERROR(VLOOKUP(A2523,'Cadastro-Estoque'!A:J,1,FALSE)),"Produto não cadastrado",VLOOKUP(A2523,'Cadastro-Estoque'!A:J,4,FALSE)))</f>
        <v/>
      </c>
      <c r="G2523" s="141" t="str">
        <f>IF(ISBLANK(A2523),"",IF(ISERROR(VLOOKUP(A2523,'Cadastro-Estoque'!A:J,1,FALSE)),"Produto não cadastrado",VLOOKUP(A2523,'Cadastro-Estoque'!A:J,2,FALSE)))</f>
        <v/>
      </c>
      <c r="H2523" s="141" t="str">
        <f>IF(ISERROR(VLOOKUP(A2523,'Cadastro-Estoque'!A:J,1,FALSE)),"",VLOOKUP(A2523,'Cadastro-Estoque'!A:J,3,FALSE))</f>
        <v/>
      </c>
    </row>
    <row r="2524" spans="5:8">
      <c r="E2524" s="141" t="str">
        <f t="shared" si="39"/>
        <v/>
      </c>
      <c r="F2524" s="141" t="str">
        <f>IF(ISBLANK(A2524),"",IF(ISERROR(VLOOKUP(A2524,'Cadastro-Estoque'!A:J,1,FALSE)),"Produto não cadastrado",VLOOKUP(A2524,'Cadastro-Estoque'!A:J,4,FALSE)))</f>
        <v/>
      </c>
      <c r="G2524" s="141" t="str">
        <f>IF(ISBLANK(A2524),"",IF(ISERROR(VLOOKUP(A2524,'Cadastro-Estoque'!A:J,1,FALSE)),"Produto não cadastrado",VLOOKUP(A2524,'Cadastro-Estoque'!A:J,2,FALSE)))</f>
        <v/>
      </c>
      <c r="H2524" s="141" t="str">
        <f>IF(ISERROR(VLOOKUP(A2524,'Cadastro-Estoque'!A:J,1,FALSE)),"",VLOOKUP(A2524,'Cadastro-Estoque'!A:J,3,FALSE))</f>
        <v/>
      </c>
    </row>
    <row r="2525" spans="5:8">
      <c r="E2525" s="141" t="str">
        <f t="shared" si="39"/>
        <v/>
      </c>
      <c r="F2525" s="141" t="str">
        <f>IF(ISBLANK(A2525),"",IF(ISERROR(VLOOKUP(A2525,'Cadastro-Estoque'!A:J,1,FALSE)),"Produto não cadastrado",VLOOKUP(A2525,'Cadastro-Estoque'!A:J,4,FALSE)))</f>
        <v/>
      </c>
      <c r="G2525" s="141" t="str">
        <f>IF(ISBLANK(A2525),"",IF(ISERROR(VLOOKUP(A2525,'Cadastro-Estoque'!A:J,1,FALSE)),"Produto não cadastrado",VLOOKUP(A2525,'Cadastro-Estoque'!A:J,2,FALSE)))</f>
        <v/>
      </c>
      <c r="H2525" s="141" t="str">
        <f>IF(ISERROR(VLOOKUP(A2525,'Cadastro-Estoque'!A:J,1,FALSE)),"",VLOOKUP(A2525,'Cadastro-Estoque'!A:J,3,FALSE))</f>
        <v/>
      </c>
    </row>
    <row r="2526" spans="5:8">
      <c r="E2526" s="141" t="str">
        <f t="shared" si="39"/>
        <v/>
      </c>
      <c r="F2526" s="141" t="str">
        <f>IF(ISBLANK(A2526),"",IF(ISERROR(VLOOKUP(A2526,'Cadastro-Estoque'!A:J,1,FALSE)),"Produto não cadastrado",VLOOKUP(A2526,'Cadastro-Estoque'!A:J,4,FALSE)))</f>
        <v/>
      </c>
      <c r="G2526" s="141" t="str">
        <f>IF(ISBLANK(A2526),"",IF(ISERROR(VLOOKUP(A2526,'Cadastro-Estoque'!A:J,1,FALSE)),"Produto não cadastrado",VLOOKUP(A2526,'Cadastro-Estoque'!A:J,2,FALSE)))</f>
        <v/>
      </c>
      <c r="H2526" s="141" t="str">
        <f>IF(ISERROR(VLOOKUP(A2526,'Cadastro-Estoque'!A:J,1,FALSE)),"",VLOOKUP(A2526,'Cadastro-Estoque'!A:J,3,FALSE))</f>
        <v/>
      </c>
    </row>
    <row r="2527" spans="5:8">
      <c r="E2527" s="141" t="str">
        <f t="shared" si="39"/>
        <v/>
      </c>
      <c r="F2527" s="141" t="str">
        <f>IF(ISBLANK(A2527),"",IF(ISERROR(VLOOKUP(A2527,'Cadastro-Estoque'!A:J,1,FALSE)),"Produto não cadastrado",VLOOKUP(A2527,'Cadastro-Estoque'!A:J,4,FALSE)))</f>
        <v/>
      </c>
      <c r="G2527" s="141" t="str">
        <f>IF(ISBLANK(A2527),"",IF(ISERROR(VLOOKUP(A2527,'Cadastro-Estoque'!A:J,1,FALSE)),"Produto não cadastrado",VLOOKUP(A2527,'Cadastro-Estoque'!A:J,2,FALSE)))</f>
        <v/>
      </c>
      <c r="H2527" s="141" t="str">
        <f>IF(ISERROR(VLOOKUP(A2527,'Cadastro-Estoque'!A:J,1,FALSE)),"",VLOOKUP(A2527,'Cadastro-Estoque'!A:J,3,FALSE))</f>
        <v/>
      </c>
    </row>
    <row r="2528" spans="5:8">
      <c r="E2528" s="141" t="str">
        <f t="shared" si="39"/>
        <v/>
      </c>
      <c r="F2528" s="141" t="str">
        <f>IF(ISBLANK(A2528),"",IF(ISERROR(VLOOKUP(A2528,'Cadastro-Estoque'!A:J,1,FALSE)),"Produto não cadastrado",VLOOKUP(A2528,'Cadastro-Estoque'!A:J,4,FALSE)))</f>
        <v/>
      </c>
      <c r="G2528" s="141" t="str">
        <f>IF(ISBLANK(A2528),"",IF(ISERROR(VLOOKUP(A2528,'Cadastro-Estoque'!A:J,1,FALSE)),"Produto não cadastrado",VLOOKUP(A2528,'Cadastro-Estoque'!A:J,2,FALSE)))</f>
        <v/>
      </c>
      <c r="H2528" s="141" t="str">
        <f>IF(ISERROR(VLOOKUP(A2528,'Cadastro-Estoque'!A:J,1,FALSE)),"",VLOOKUP(A2528,'Cadastro-Estoque'!A:J,3,FALSE))</f>
        <v/>
      </c>
    </row>
    <row r="2529" spans="5:8">
      <c r="E2529" s="141" t="str">
        <f t="shared" si="39"/>
        <v/>
      </c>
      <c r="F2529" s="141" t="str">
        <f>IF(ISBLANK(A2529),"",IF(ISERROR(VLOOKUP(A2529,'Cadastro-Estoque'!A:J,1,FALSE)),"Produto não cadastrado",VLOOKUP(A2529,'Cadastro-Estoque'!A:J,4,FALSE)))</f>
        <v/>
      </c>
      <c r="G2529" s="141" t="str">
        <f>IF(ISBLANK(A2529),"",IF(ISERROR(VLOOKUP(A2529,'Cadastro-Estoque'!A:J,1,FALSE)),"Produto não cadastrado",VLOOKUP(A2529,'Cadastro-Estoque'!A:J,2,FALSE)))</f>
        <v/>
      </c>
      <c r="H2529" s="141" t="str">
        <f>IF(ISERROR(VLOOKUP(A2529,'Cadastro-Estoque'!A:J,1,FALSE)),"",VLOOKUP(A2529,'Cadastro-Estoque'!A:J,3,FALSE))</f>
        <v/>
      </c>
    </row>
    <row r="2530" spans="5:8">
      <c r="E2530" s="141" t="str">
        <f t="shared" si="39"/>
        <v/>
      </c>
      <c r="F2530" s="141" t="str">
        <f>IF(ISBLANK(A2530),"",IF(ISERROR(VLOOKUP(A2530,'Cadastro-Estoque'!A:J,1,FALSE)),"Produto não cadastrado",VLOOKUP(A2530,'Cadastro-Estoque'!A:J,4,FALSE)))</f>
        <v/>
      </c>
      <c r="G2530" s="141" t="str">
        <f>IF(ISBLANK(A2530),"",IF(ISERROR(VLOOKUP(A2530,'Cadastro-Estoque'!A:J,1,FALSE)),"Produto não cadastrado",VLOOKUP(A2530,'Cadastro-Estoque'!A:J,2,FALSE)))</f>
        <v/>
      </c>
      <c r="H2530" s="141" t="str">
        <f>IF(ISERROR(VLOOKUP(A2530,'Cadastro-Estoque'!A:J,1,FALSE)),"",VLOOKUP(A2530,'Cadastro-Estoque'!A:J,3,FALSE))</f>
        <v/>
      </c>
    </row>
    <row r="2531" spans="5:8">
      <c r="E2531" s="141" t="str">
        <f t="shared" si="39"/>
        <v/>
      </c>
      <c r="F2531" s="141" t="str">
        <f>IF(ISBLANK(A2531),"",IF(ISERROR(VLOOKUP(A2531,'Cadastro-Estoque'!A:J,1,FALSE)),"Produto não cadastrado",VLOOKUP(A2531,'Cadastro-Estoque'!A:J,4,FALSE)))</f>
        <v/>
      </c>
      <c r="G2531" s="141" t="str">
        <f>IF(ISBLANK(A2531),"",IF(ISERROR(VLOOKUP(A2531,'Cadastro-Estoque'!A:J,1,FALSE)),"Produto não cadastrado",VLOOKUP(A2531,'Cadastro-Estoque'!A:J,2,FALSE)))</f>
        <v/>
      </c>
      <c r="H2531" s="141" t="str">
        <f>IF(ISERROR(VLOOKUP(A2531,'Cadastro-Estoque'!A:J,1,FALSE)),"",VLOOKUP(A2531,'Cadastro-Estoque'!A:J,3,FALSE))</f>
        <v/>
      </c>
    </row>
    <row r="2532" spans="5:8">
      <c r="E2532" s="141" t="str">
        <f t="shared" si="39"/>
        <v/>
      </c>
      <c r="F2532" s="141" t="str">
        <f>IF(ISBLANK(A2532),"",IF(ISERROR(VLOOKUP(A2532,'Cadastro-Estoque'!A:J,1,FALSE)),"Produto não cadastrado",VLOOKUP(A2532,'Cadastro-Estoque'!A:J,4,FALSE)))</f>
        <v/>
      </c>
      <c r="G2532" s="141" t="str">
        <f>IF(ISBLANK(A2532),"",IF(ISERROR(VLOOKUP(A2532,'Cadastro-Estoque'!A:J,1,FALSE)),"Produto não cadastrado",VLOOKUP(A2532,'Cadastro-Estoque'!A:J,2,FALSE)))</f>
        <v/>
      </c>
      <c r="H2532" s="141" t="str">
        <f>IF(ISERROR(VLOOKUP(A2532,'Cadastro-Estoque'!A:J,1,FALSE)),"",VLOOKUP(A2532,'Cadastro-Estoque'!A:J,3,FALSE))</f>
        <v/>
      </c>
    </row>
    <row r="2533" spans="5:8">
      <c r="E2533" s="141" t="str">
        <f t="shared" si="39"/>
        <v/>
      </c>
      <c r="F2533" s="141" t="str">
        <f>IF(ISBLANK(A2533),"",IF(ISERROR(VLOOKUP(A2533,'Cadastro-Estoque'!A:J,1,FALSE)),"Produto não cadastrado",VLOOKUP(A2533,'Cadastro-Estoque'!A:J,4,FALSE)))</f>
        <v/>
      </c>
      <c r="G2533" s="141" t="str">
        <f>IF(ISBLANK(A2533),"",IF(ISERROR(VLOOKUP(A2533,'Cadastro-Estoque'!A:J,1,FALSE)),"Produto não cadastrado",VLOOKUP(A2533,'Cadastro-Estoque'!A:J,2,FALSE)))</f>
        <v/>
      </c>
      <c r="H2533" s="141" t="str">
        <f>IF(ISERROR(VLOOKUP(A2533,'Cadastro-Estoque'!A:J,1,FALSE)),"",VLOOKUP(A2533,'Cadastro-Estoque'!A:J,3,FALSE))</f>
        <v/>
      </c>
    </row>
    <row r="2534" spans="5:8">
      <c r="E2534" s="141" t="str">
        <f t="shared" si="39"/>
        <v/>
      </c>
      <c r="F2534" s="141" t="str">
        <f>IF(ISBLANK(A2534),"",IF(ISERROR(VLOOKUP(A2534,'Cadastro-Estoque'!A:J,1,FALSE)),"Produto não cadastrado",VLOOKUP(A2534,'Cadastro-Estoque'!A:J,4,FALSE)))</f>
        <v/>
      </c>
      <c r="G2534" s="141" t="str">
        <f>IF(ISBLANK(A2534),"",IF(ISERROR(VLOOKUP(A2534,'Cadastro-Estoque'!A:J,1,FALSE)),"Produto não cadastrado",VLOOKUP(A2534,'Cadastro-Estoque'!A:J,2,FALSE)))</f>
        <v/>
      </c>
      <c r="H2534" s="141" t="str">
        <f>IF(ISERROR(VLOOKUP(A2534,'Cadastro-Estoque'!A:J,1,FALSE)),"",VLOOKUP(A2534,'Cadastro-Estoque'!A:J,3,FALSE))</f>
        <v/>
      </c>
    </row>
    <row r="2535" spans="5:8">
      <c r="E2535" s="141" t="str">
        <f t="shared" si="39"/>
        <v/>
      </c>
      <c r="F2535" s="141" t="str">
        <f>IF(ISBLANK(A2535),"",IF(ISERROR(VLOOKUP(A2535,'Cadastro-Estoque'!A:J,1,FALSE)),"Produto não cadastrado",VLOOKUP(A2535,'Cadastro-Estoque'!A:J,4,FALSE)))</f>
        <v/>
      </c>
      <c r="G2535" s="141" t="str">
        <f>IF(ISBLANK(A2535),"",IF(ISERROR(VLOOKUP(A2535,'Cadastro-Estoque'!A:J,1,FALSE)),"Produto não cadastrado",VLOOKUP(A2535,'Cadastro-Estoque'!A:J,2,FALSE)))</f>
        <v/>
      </c>
      <c r="H2535" s="141" t="str">
        <f>IF(ISERROR(VLOOKUP(A2535,'Cadastro-Estoque'!A:J,1,FALSE)),"",VLOOKUP(A2535,'Cadastro-Estoque'!A:J,3,FALSE))</f>
        <v/>
      </c>
    </row>
    <row r="2536" spans="5:8">
      <c r="E2536" s="141" t="str">
        <f t="shared" si="39"/>
        <v/>
      </c>
      <c r="F2536" s="141" t="str">
        <f>IF(ISBLANK(A2536),"",IF(ISERROR(VLOOKUP(A2536,'Cadastro-Estoque'!A:J,1,FALSE)),"Produto não cadastrado",VLOOKUP(A2536,'Cadastro-Estoque'!A:J,4,FALSE)))</f>
        <v/>
      </c>
      <c r="G2536" s="141" t="str">
        <f>IF(ISBLANK(A2536),"",IF(ISERROR(VLOOKUP(A2536,'Cadastro-Estoque'!A:J,1,FALSE)),"Produto não cadastrado",VLOOKUP(A2536,'Cadastro-Estoque'!A:J,2,FALSE)))</f>
        <v/>
      </c>
      <c r="H2536" s="141" t="str">
        <f>IF(ISERROR(VLOOKUP(A2536,'Cadastro-Estoque'!A:J,1,FALSE)),"",VLOOKUP(A2536,'Cadastro-Estoque'!A:J,3,FALSE))</f>
        <v/>
      </c>
    </row>
    <row r="2537" spans="5:8">
      <c r="E2537" s="141" t="str">
        <f t="shared" si="39"/>
        <v/>
      </c>
      <c r="F2537" s="141" t="str">
        <f>IF(ISBLANK(A2537),"",IF(ISERROR(VLOOKUP(A2537,'Cadastro-Estoque'!A:J,1,FALSE)),"Produto não cadastrado",VLOOKUP(A2537,'Cadastro-Estoque'!A:J,4,FALSE)))</f>
        <v/>
      </c>
      <c r="G2537" s="141" t="str">
        <f>IF(ISBLANK(A2537),"",IF(ISERROR(VLOOKUP(A2537,'Cadastro-Estoque'!A:J,1,FALSE)),"Produto não cadastrado",VLOOKUP(A2537,'Cadastro-Estoque'!A:J,2,FALSE)))</f>
        <v/>
      </c>
      <c r="H2537" s="141" t="str">
        <f>IF(ISERROR(VLOOKUP(A2537,'Cadastro-Estoque'!A:J,1,FALSE)),"",VLOOKUP(A2537,'Cadastro-Estoque'!A:J,3,FALSE))</f>
        <v/>
      </c>
    </row>
    <row r="2538" spans="5:8">
      <c r="E2538" s="141" t="str">
        <f t="shared" si="39"/>
        <v/>
      </c>
      <c r="F2538" s="141" t="str">
        <f>IF(ISBLANK(A2538),"",IF(ISERROR(VLOOKUP(A2538,'Cadastro-Estoque'!A:J,1,FALSE)),"Produto não cadastrado",VLOOKUP(A2538,'Cadastro-Estoque'!A:J,4,FALSE)))</f>
        <v/>
      </c>
      <c r="G2538" s="141" t="str">
        <f>IF(ISBLANK(A2538),"",IF(ISERROR(VLOOKUP(A2538,'Cadastro-Estoque'!A:J,1,FALSE)),"Produto não cadastrado",VLOOKUP(A2538,'Cadastro-Estoque'!A:J,2,FALSE)))</f>
        <v/>
      </c>
      <c r="H2538" s="141" t="str">
        <f>IF(ISERROR(VLOOKUP(A2538,'Cadastro-Estoque'!A:J,1,FALSE)),"",VLOOKUP(A2538,'Cadastro-Estoque'!A:J,3,FALSE))</f>
        <v/>
      </c>
    </row>
    <row r="2539" spans="5:8">
      <c r="E2539" s="141" t="str">
        <f t="shared" si="39"/>
        <v/>
      </c>
      <c r="F2539" s="141" t="str">
        <f>IF(ISBLANK(A2539),"",IF(ISERROR(VLOOKUP(A2539,'Cadastro-Estoque'!A:J,1,FALSE)),"Produto não cadastrado",VLOOKUP(A2539,'Cadastro-Estoque'!A:J,4,FALSE)))</f>
        <v/>
      </c>
      <c r="G2539" s="141" t="str">
        <f>IF(ISBLANK(A2539),"",IF(ISERROR(VLOOKUP(A2539,'Cadastro-Estoque'!A:J,1,FALSE)),"Produto não cadastrado",VLOOKUP(A2539,'Cadastro-Estoque'!A:J,2,FALSE)))</f>
        <v/>
      </c>
      <c r="H2539" s="141" t="str">
        <f>IF(ISERROR(VLOOKUP(A2539,'Cadastro-Estoque'!A:J,1,FALSE)),"",VLOOKUP(A2539,'Cadastro-Estoque'!A:J,3,FALSE))</f>
        <v/>
      </c>
    </row>
    <row r="2540" spans="5:8">
      <c r="E2540" s="141" t="str">
        <f t="shared" si="39"/>
        <v/>
      </c>
      <c r="F2540" s="141" t="str">
        <f>IF(ISBLANK(A2540),"",IF(ISERROR(VLOOKUP(A2540,'Cadastro-Estoque'!A:J,1,FALSE)),"Produto não cadastrado",VLOOKUP(A2540,'Cadastro-Estoque'!A:J,4,FALSE)))</f>
        <v/>
      </c>
      <c r="G2540" s="141" t="str">
        <f>IF(ISBLANK(A2540),"",IF(ISERROR(VLOOKUP(A2540,'Cadastro-Estoque'!A:J,1,FALSE)),"Produto não cadastrado",VLOOKUP(A2540,'Cadastro-Estoque'!A:J,2,FALSE)))</f>
        <v/>
      </c>
      <c r="H2540" s="141" t="str">
        <f>IF(ISERROR(VLOOKUP(A2540,'Cadastro-Estoque'!A:J,1,FALSE)),"",VLOOKUP(A2540,'Cadastro-Estoque'!A:J,3,FALSE))</f>
        <v/>
      </c>
    </row>
    <row r="2541" spans="5:8">
      <c r="E2541" s="141" t="str">
        <f t="shared" si="39"/>
        <v/>
      </c>
      <c r="F2541" s="141" t="str">
        <f>IF(ISBLANK(A2541),"",IF(ISERROR(VLOOKUP(A2541,'Cadastro-Estoque'!A:J,1,FALSE)),"Produto não cadastrado",VLOOKUP(A2541,'Cadastro-Estoque'!A:J,4,FALSE)))</f>
        <v/>
      </c>
      <c r="G2541" s="141" t="str">
        <f>IF(ISBLANK(A2541),"",IF(ISERROR(VLOOKUP(A2541,'Cadastro-Estoque'!A:J,1,FALSE)),"Produto não cadastrado",VLOOKUP(A2541,'Cadastro-Estoque'!A:J,2,FALSE)))</f>
        <v/>
      </c>
      <c r="H2541" s="141" t="str">
        <f>IF(ISERROR(VLOOKUP(A2541,'Cadastro-Estoque'!A:J,1,FALSE)),"",VLOOKUP(A2541,'Cadastro-Estoque'!A:J,3,FALSE))</f>
        <v/>
      </c>
    </row>
    <row r="2542" spans="5:8">
      <c r="E2542" s="141" t="str">
        <f t="shared" si="39"/>
        <v/>
      </c>
      <c r="F2542" s="141" t="str">
        <f>IF(ISBLANK(A2542),"",IF(ISERROR(VLOOKUP(A2542,'Cadastro-Estoque'!A:J,1,FALSE)),"Produto não cadastrado",VLOOKUP(A2542,'Cadastro-Estoque'!A:J,4,FALSE)))</f>
        <v/>
      </c>
      <c r="G2542" s="141" t="str">
        <f>IF(ISBLANK(A2542),"",IF(ISERROR(VLOOKUP(A2542,'Cadastro-Estoque'!A:J,1,FALSE)),"Produto não cadastrado",VLOOKUP(A2542,'Cadastro-Estoque'!A:J,2,FALSE)))</f>
        <v/>
      </c>
      <c r="H2542" s="141" t="str">
        <f>IF(ISERROR(VLOOKUP(A2542,'Cadastro-Estoque'!A:J,1,FALSE)),"",VLOOKUP(A2542,'Cadastro-Estoque'!A:J,3,FALSE))</f>
        <v/>
      </c>
    </row>
    <row r="2543" spans="5:8">
      <c r="E2543" s="141" t="str">
        <f t="shared" si="39"/>
        <v/>
      </c>
      <c r="F2543" s="141" t="str">
        <f>IF(ISBLANK(A2543),"",IF(ISERROR(VLOOKUP(A2543,'Cadastro-Estoque'!A:J,1,FALSE)),"Produto não cadastrado",VLOOKUP(A2543,'Cadastro-Estoque'!A:J,4,FALSE)))</f>
        <v/>
      </c>
      <c r="G2543" s="141" t="str">
        <f>IF(ISBLANK(A2543),"",IF(ISERROR(VLOOKUP(A2543,'Cadastro-Estoque'!A:J,1,FALSE)),"Produto não cadastrado",VLOOKUP(A2543,'Cadastro-Estoque'!A:J,2,FALSE)))</f>
        <v/>
      </c>
      <c r="H2543" s="141" t="str">
        <f>IF(ISERROR(VLOOKUP(A2543,'Cadastro-Estoque'!A:J,1,FALSE)),"",VLOOKUP(A2543,'Cadastro-Estoque'!A:J,3,FALSE))</f>
        <v/>
      </c>
    </row>
    <row r="2544" spans="5:8">
      <c r="E2544" s="141" t="str">
        <f t="shared" si="39"/>
        <v/>
      </c>
      <c r="F2544" s="141" t="str">
        <f>IF(ISBLANK(A2544),"",IF(ISERROR(VLOOKUP(A2544,'Cadastro-Estoque'!A:J,1,FALSE)),"Produto não cadastrado",VLOOKUP(A2544,'Cadastro-Estoque'!A:J,4,FALSE)))</f>
        <v/>
      </c>
      <c r="G2544" s="141" t="str">
        <f>IF(ISBLANK(A2544),"",IF(ISERROR(VLOOKUP(A2544,'Cadastro-Estoque'!A:J,1,FALSE)),"Produto não cadastrado",VLOOKUP(A2544,'Cadastro-Estoque'!A:J,2,FALSE)))</f>
        <v/>
      </c>
      <c r="H2544" s="141" t="str">
        <f>IF(ISERROR(VLOOKUP(A2544,'Cadastro-Estoque'!A:J,1,FALSE)),"",VLOOKUP(A2544,'Cadastro-Estoque'!A:J,3,FALSE))</f>
        <v/>
      </c>
    </row>
    <row r="2545" spans="5:8">
      <c r="E2545" s="141" t="str">
        <f t="shared" si="39"/>
        <v/>
      </c>
      <c r="F2545" s="141" t="str">
        <f>IF(ISBLANK(A2545),"",IF(ISERROR(VLOOKUP(A2545,'Cadastro-Estoque'!A:J,1,FALSE)),"Produto não cadastrado",VLOOKUP(A2545,'Cadastro-Estoque'!A:J,4,FALSE)))</f>
        <v/>
      </c>
      <c r="G2545" s="141" t="str">
        <f>IF(ISBLANK(A2545),"",IF(ISERROR(VLOOKUP(A2545,'Cadastro-Estoque'!A:J,1,FALSE)),"Produto não cadastrado",VLOOKUP(A2545,'Cadastro-Estoque'!A:J,2,FALSE)))</f>
        <v/>
      </c>
      <c r="H2545" s="141" t="str">
        <f>IF(ISERROR(VLOOKUP(A2545,'Cadastro-Estoque'!A:J,1,FALSE)),"",VLOOKUP(A2545,'Cadastro-Estoque'!A:J,3,FALSE))</f>
        <v/>
      </c>
    </row>
    <row r="2546" spans="5:8">
      <c r="E2546" s="141" t="str">
        <f t="shared" si="39"/>
        <v/>
      </c>
      <c r="F2546" s="141" t="str">
        <f>IF(ISBLANK(A2546),"",IF(ISERROR(VLOOKUP(A2546,'Cadastro-Estoque'!A:J,1,FALSE)),"Produto não cadastrado",VLOOKUP(A2546,'Cadastro-Estoque'!A:J,4,FALSE)))</f>
        <v/>
      </c>
      <c r="G2546" s="141" t="str">
        <f>IF(ISBLANK(A2546),"",IF(ISERROR(VLOOKUP(A2546,'Cadastro-Estoque'!A:J,1,FALSE)),"Produto não cadastrado",VLOOKUP(A2546,'Cadastro-Estoque'!A:J,2,FALSE)))</f>
        <v/>
      </c>
      <c r="H2546" s="141" t="str">
        <f>IF(ISERROR(VLOOKUP(A2546,'Cadastro-Estoque'!A:J,1,FALSE)),"",VLOOKUP(A2546,'Cadastro-Estoque'!A:J,3,FALSE))</f>
        <v/>
      </c>
    </row>
    <row r="2547" spans="5:8">
      <c r="E2547" s="141" t="str">
        <f t="shared" si="39"/>
        <v/>
      </c>
      <c r="F2547" s="141" t="str">
        <f>IF(ISBLANK(A2547),"",IF(ISERROR(VLOOKUP(A2547,'Cadastro-Estoque'!A:J,1,FALSE)),"Produto não cadastrado",VLOOKUP(A2547,'Cadastro-Estoque'!A:J,4,FALSE)))</f>
        <v/>
      </c>
      <c r="G2547" s="141" t="str">
        <f>IF(ISBLANK(A2547),"",IF(ISERROR(VLOOKUP(A2547,'Cadastro-Estoque'!A:J,1,FALSE)),"Produto não cadastrado",VLOOKUP(A2547,'Cadastro-Estoque'!A:J,2,FALSE)))</f>
        <v/>
      </c>
      <c r="H2547" s="141" t="str">
        <f>IF(ISERROR(VLOOKUP(A2547,'Cadastro-Estoque'!A:J,1,FALSE)),"",VLOOKUP(A2547,'Cadastro-Estoque'!A:J,3,FALSE))</f>
        <v/>
      </c>
    </row>
    <row r="2548" spans="5:8">
      <c r="E2548" s="141" t="str">
        <f t="shared" si="39"/>
        <v/>
      </c>
      <c r="F2548" s="141" t="str">
        <f>IF(ISBLANK(A2548),"",IF(ISERROR(VLOOKUP(A2548,'Cadastro-Estoque'!A:J,1,FALSE)),"Produto não cadastrado",VLOOKUP(A2548,'Cadastro-Estoque'!A:J,4,FALSE)))</f>
        <v/>
      </c>
      <c r="G2548" s="141" t="str">
        <f>IF(ISBLANK(A2548),"",IF(ISERROR(VLOOKUP(A2548,'Cadastro-Estoque'!A:J,1,FALSE)),"Produto não cadastrado",VLOOKUP(A2548,'Cadastro-Estoque'!A:J,2,FALSE)))</f>
        <v/>
      </c>
      <c r="H2548" s="141" t="str">
        <f>IF(ISERROR(VLOOKUP(A2548,'Cadastro-Estoque'!A:J,1,FALSE)),"",VLOOKUP(A2548,'Cadastro-Estoque'!A:J,3,FALSE))</f>
        <v/>
      </c>
    </row>
    <row r="2549" spans="5:8">
      <c r="E2549" s="141" t="str">
        <f t="shared" si="39"/>
        <v/>
      </c>
      <c r="F2549" s="141" t="str">
        <f>IF(ISBLANK(A2549),"",IF(ISERROR(VLOOKUP(A2549,'Cadastro-Estoque'!A:J,1,FALSE)),"Produto não cadastrado",VLOOKUP(A2549,'Cadastro-Estoque'!A:J,4,FALSE)))</f>
        <v/>
      </c>
      <c r="G2549" s="141" t="str">
        <f>IF(ISBLANK(A2549),"",IF(ISERROR(VLOOKUP(A2549,'Cadastro-Estoque'!A:J,1,FALSE)),"Produto não cadastrado",VLOOKUP(A2549,'Cadastro-Estoque'!A:J,2,FALSE)))</f>
        <v/>
      </c>
      <c r="H2549" s="141" t="str">
        <f>IF(ISERROR(VLOOKUP(A2549,'Cadastro-Estoque'!A:J,1,FALSE)),"",VLOOKUP(A2549,'Cadastro-Estoque'!A:J,3,FALSE))</f>
        <v/>
      </c>
    </row>
    <row r="2550" spans="5:8">
      <c r="E2550" s="141" t="str">
        <f t="shared" si="39"/>
        <v/>
      </c>
      <c r="F2550" s="141" t="str">
        <f>IF(ISBLANK(A2550),"",IF(ISERROR(VLOOKUP(A2550,'Cadastro-Estoque'!A:J,1,FALSE)),"Produto não cadastrado",VLOOKUP(A2550,'Cadastro-Estoque'!A:J,4,FALSE)))</f>
        <v/>
      </c>
      <c r="G2550" s="141" t="str">
        <f>IF(ISBLANK(A2550),"",IF(ISERROR(VLOOKUP(A2550,'Cadastro-Estoque'!A:J,1,FALSE)),"Produto não cadastrado",VLOOKUP(A2550,'Cadastro-Estoque'!A:J,2,FALSE)))</f>
        <v/>
      </c>
      <c r="H2550" s="141" t="str">
        <f>IF(ISERROR(VLOOKUP(A2550,'Cadastro-Estoque'!A:J,1,FALSE)),"",VLOOKUP(A2550,'Cadastro-Estoque'!A:J,3,FALSE))</f>
        <v/>
      </c>
    </row>
    <row r="2551" spans="5:8">
      <c r="E2551" s="141" t="str">
        <f t="shared" si="39"/>
        <v/>
      </c>
      <c r="F2551" s="141" t="str">
        <f>IF(ISBLANK(A2551),"",IF(ISERROR(VLOOKUP(A2551,'Cadastro-Estoque'!A:J,1,FALSE)),"Produto não cadastrado",VLOOKUP(A2551,'Cadastro-Estoque'!A:J,4,FALSE)))</f>
        <v/>
      </c>
      <c r="G2551" s="141" t="str">
        <f>IF(ISBLANK(A2551),"",IF(ISERROR(VLOOKUP(A2551,'Cadastro-Estoque'!A:J,1,FALSE)),"Produto não cadastrado",VLOOKUP(A2551,'Cadastro-Estoque'!A:J,2,FALSE)))</f>
        <v/>
      </c>
      <c r="H2551" s="141" t="str">
        <f>IF(ISERROR(VLOOKUP(A2551,'Cadastro-Estoque'!A:J,1,FALSE)),"",VLOOKUP(A2551,'Cadastro-Estoque'!A:J,3,FALSE))</f>
        <v/>
      </c>
    </row>
    <row r="2552" spans="5:8">
      <c r="E2552" s="141" t="str">
        <f t="shared" si="39"/>
        <v/>
      </c>
      <c r="F2552" s="141" t="str">
        <f>IF(ISBLANK(A2552),"",IF(ISERROR(VLOOKUP(A2552,'Cadastro-Estoque'!A:J,1,FALSE)),"Produto não cadastrado",VLOOKUP(A2552,'Cadastro-Estoque'!A:J,4,FALSE)))</f>
        <v/>
      </c>
      <c r="G2552" s="141" t="str">
        <f>IF(ISBLANK(A2552),"",IF(ISERROR(VLOOKUP(A2552,'Cadastro-Estoque'!A:J,1,FALSE)),"Produto não cadastrado",VLOOKUP(A2552,'Cadastro-Estoque'!A:J,2,FALSE)))</f>
        <v/>
      </c>
      <c r="H2552" s="141" t="str">
        <f>IF(ISERROR(VLOOKUP(A2552,'Cadastro-Estoque'!A:J,1,FALSE)),"",VLOOKUP(A2552,'Cadastro-Estoque'!A:J,3,FALSE))</f>
        <v/>
      </c>
    </row>
    <row r="2553" spans="5:8">
      <c r="E2553" s="141" t="str">
        <f t="shared" si="39"/>
        <v/>
      </c>
      <c r="F2553" s="141" t="str">
        <f>IF(ISBLANK(A2553),"",IF(ISERROR(VLOOKUP(A2553,'Cadastro-Estoque'!A:J,1,FALSE)),"Produto não cadastrado",VLOOKUP(A2553,'Cadastro-Estoque'!A:J,4,FALSE)))</f>
        <v/>
      </c>
      <c r="G2553" s="141" t="str">
        <f>IF(ISBLANK(A2553),"",IF(ISERROR(VLOOKUP(A2553,'Cadastro-Estoque'!A:J,1,FALSE)),"Produto não cadastrado",VLOOKUP(A2553,'Cadastro-Estoque'!A:J,2,FALSE)))</f>
        <v/>
      </c>
      <c r="H2553" s="141" t="str">
        <f>IF(ISERROR(VLOOKUP(A2553,'Cadastro-Estoque'!A:J,1,FALSE)),"",VLOOKUP(A2553,'Cadastro-Estoque'!A:J,3,FALSE))</f>
        <v/>
      </c>
    </row>
    <row r="2554" spans="5:8">
      <c r="E2554" s="141" t="str">
        <f t="shared" si="39"/>
        <v/>
      </c>
      <c r="F2554" s="141" t="str">
        <f>IF(ISBLANK(A2554),"",IF(ISERROR(VLOOKUP(A2554,'Cadastro-Estoque'!A:J,1,FALSE)),"Produto não cadastrado",VLOOKUP(A2554,'Cadastro-Estoque'!A:J,4,FALSE)))</f>
        <v/>
      </c>
      <c r="G2554" s="141" t="str">
        <f>IF(ISBLANK(A2554),"",IF(ISERROR(VLOOKUP(A2554,'Cadastro-Estoque'!A:J,1,FALSE)),"Produto não cadastrado",VLOOKUP(A2554,'Cadastro-Estoque'!A:J,2,FALSE)))</f>
        <v/>
      </c>
      <c r="H2554" s="141" t="str">
        <f>IF(ISERROR(VLOOKUP(A2554,'Cadastro-Estoque'!A:J,1,FALSE)),"",VLOOKUP(A2554,'Cadastro-Estoque'!A:J,3,FALSE))</f>
        <v/>
      </c>
    </row>
    <row r="2555" spans="5:8">
      <c r="E2555" s="141" t="str">
        <f t="shared" si="39"/>
        <v/>
      </c>
      <c r="F2555" s="141" t="str">
        <f>IF(ISBLANK(A2555),"",IF(ISERROR(VLOOKUP(A2555,'Cadastro-Estoque'!A:J,1,FALSE)),"Produto não cadastrado",VLOOKUP(A2555,'Cadastro-Estoque'!A:J,4,FALSE)))</f>
        <v/>
      </c>
      <c r="G2555" s="141" t="str">
        <f>IF(ISBLANK(A2555),"",IF(ISERROR(VLOOKUP(A2555,'Cadastro-Estoque'!A:J,1,FALSE)),"Produto não cadastrado",VLOOKUP(A2555,'Cadastro-Estoque'!A:J,2,FALSE)))</f>
        <v/>
      </c>
      <c r="H2555" s="141" t="str">
        <f>IF(ISERROR(VLOOKUP(A2555,'Cadastro-Estoque'!A:J,1,FALSE)),"",VLOOKUP(A2555,'Cadastro-Estoque'!A:J,3,FALSE))</f>
        <v/>
      </c>
    </row>
    <row r="2556" spans="5:8">
      <c r="E2556" s="141" t="str">
        <f t="shared" si="39"/>
        <v/>
      </c>
      <c r="F2556" s="141" t="str">
        <f>IF(ISBLANK(A2556),"",IF(ISERROR(VLOOKUP(A2556,'Cadastro-Estoque'!A:J,1,FALSE)),"Produto não cadastrado",VLOOKUP(A2556,'Cadastro-Estoque'!A:J,4,FALSE)))</f>
        <v/>
      </c>
      <c r="G2556" s="141" t="str">
        <f>IF(ISBLANK(A2556),"",IF(ISERROR(VLOOKUP(A2556,'Cadastro-Estoque'!A:J,1,FALSE)),"Produto não cadastrado",VLOOKUP(A2556,'Cadastro-Estoque'!A:J,2,FALSE)))</f>
        <v/>
      </c>
      <c r="H2556" s="141" t="str">
        <f>IF(ISERROR(VLOOKUP(A2556,'Cadastro-Estoque'!A:J,1,FALSE)),"",VLOOKUP(A2556,'Cadastro-Estoque'!A:J,3,FALSE))</f>
        <v/>
      </c>
    </row>
    <row r="2557" spans="5:8">
      <c r="E2557" s="141" t="str">
        <f t="shared" si="39"/>
        <v/>
      </c>
      <c r="F2557" s="141" t="str">
        <f>IF(ISBLANK(A2557),"",IF(ISERROR(VLOOKUP(A2557,'Cadastro-Estoque'!A:J,1,FALSE)),"Produto não cadastrado",VLOOKUP(A2557,'Cadastro-Estoque'!A:J,4,FALSE)))</f>
        <v/>
      </c>
      <c r="G2557" s="141" t="str">
        <f>IF(ISBLANK(A2557),"",IF(ISERROR(VLOOKUP(A2557,'Cadastro-Estoque'!A:J,1,FALSE)),"Produto não cadastrado",VLOOKUP(A2557,'Cadastro-Estoque'!A:J,2,FALSE)))</f>
        <v/>
      </c>
      <c r="H2557" s="141" t="str">
        <f>IF(ISERROR(VLOOKUP(A2557,'Cadastro-Estoque'!A:J,1,FALSE)),"",VLOOKUP(A2557,'Cadastro-Estoque'!A:J,3,FALSE))</f>
        <v/>
      </c>
    </row>
    <row r="2558" spans="5:8">
      <c r="E2558" s="141" t="str">
        <f t="shared" si="39"/>
        <v/>
      </c>
      <c r="F2558" s="141" t="str">
        <f>IF(ISBLANK(A2558),"",IF(ISERROR(VLOOKUP(A2558,'Cadastro-Estoque'!A:J,1,FALSE)),"Produto não cadastrado",VLOOKUP(A2558,'Cadastro-Estoque'!A:J,4,FALSE)))</f>
        <v/>
      </c>
      <c r="G2558" s="141" t="str">
        <f>IF(ISBLANK(A2558),"",IF(ISERROR(VLOOKUP(A2558,'Cadastro-Estoque'!A:J,1,FALSE)),"Produto não cadastrado",VLOOKUP(A2558,'Cadastro-Estoque'!A:J,2,FALSE)))</f>
        <v/>
      </c>
      <c r="H2558" s="141" t="str">
        <f>IF(ISERROR(VLOOKUP(A2558,'Cadastro-Estoque'!A:J,1,FALSE)),"",VLOOKUP(A2558,'Cadastro-Estoque'!A:J,3,FALSE))</f>
        <v/>
      </c>
    </row>
    <row r="2559" spans="5:8">
      <c r="E2559" s="141" t="str">
        <f t="shared" si="39"/>
        <v/>
      </c>
      <c r="F2559" s="141" t="str">
        <f>IF(ISBLANK(A2559),"",IF(ISERROR(VLOOKUP(A2559,'Cadastro-Estoque'!A:J,1,FALSE)),"Produto não cadastrado",VLOOKUP(A2559,'Cadastro-Estoque'!A:J,4,FALSE)))</f>
        <v/>
      </c>
      <c r="G2559" s="141" t="str">
        <f>IF(ISBLANK(A2559),"",IF(ISERROR(VLOOKUP(A2559,'Cadastro-Estoque'!A:J,1,FALSE)),"Produto não cadastrado",VLOOKUP(A2559,'Cadastro-Estoque'!A:J,2,FALSE)))</f>
        <v/>
      </c>
      <c r="H2559" s="141" t="str">
        <f>IF(ISERROR(VLOOKUP(A2559,'Cadastro-Estoque'!A:J,1,FALSE)),"",VLOOKUP(A2559,'Cadastro-Estoque'!A:J,3,FALSE))</f>
        <v/>
      </c>
    </row>
    <row r="2560" spans="5:8">
      <c r="E2560" s="141" t="str">
        <f t="shared" si="39"/>
        <v/>
      </c>
      <c r="F2560" s="141" t="str">
        <f>IF(ISBLANK(A2560),"",IF(ISERROR(VLOOKUP(A2560,'Cadastro-Estoque'!A:J,1,FALSE)),"Produto não cadastrado",VLOOKUP(A2560,'Cadastro-Estoque'!A:J,4,FALSE)))</f>
        <v/>
      </c>
      <c r="G2560" s="141" t="str">
        <f>IF(ISBLANK(A2560),"",IF(ISERROR(VLOOKUP(A2560,'Cadastro-Estoque'!A:J,1,FALSE)),"Produto não cadastrado",VLOOKUP(A2560,'Cadastro-Estoque'!A:J,2,FALSE)))</f>
        <v/>
      </c>
      <c r="H2560" s="141" t="str">
        <f>IF(ISERROR(VLOOKUP(A2560,'Cadastro-Estoque'!A:J,1,FALSE)),"",VLOOKUP(A2560,'Cadastro-Estoque'!A:J,3,FALSE))</f>
        <v/>
      </c>
    </row>
    <row r="2561" spans="5:8">
      <c r="E2561" s="141" t="str">
        <f t="shared" si="39"/>
        <v/>
      </c>
      <c r="F2561" s="141" t="str">
        <f>IF(ISBLANK(A2561),"",IF(ISERROR(VLOOKUP(A2561,'Cadastro-Estoque'!A:J,1,FALSE)),"Produto não cadastrado",VLOOKUP(A2561,'Cadastro-Estoque'!A:J,4,FALSE)))</f>
        <v/>
      </c>
      <c r="G2561" s="141" t="str">
        <f>IF(ISBLANK(A2561),"",IF(ISERROR(VLOOKUP(A2561,'Cadastro-Estoque'!A:J,1,FALSE)),"Produto não cadastrado",VLOOKUP(A2561,'Cadastro-Estoque'!A:J,2,FALSE)))</f>
        <v/>
      </c>
      <c r="H2561" s="141" t="str">
        <f>IF(ISERROR(VLOOKUP(A2561,'Cadastro-Estoque'!A:J,1,FALSE)),"",VLOOKUP(A2561,'Cadastro-Estoque'!A:J,3,FALSE))</f>
        <v/>
      </c>
    </row>
    <row r="2562" spans="5:8">
      <c r="E2562" s="141" t="str">
        <f t="shared" si="39"/>
        <v/>
      </c>
      <c r="F2562" s="141" t="str">
        <f>IF(ISBLANK(A2562),"",IF(ISERROR(VLOOKUP(A2562,'Cadastro-Estoque'!A:J,1,FALSE)),"Produto não cadastrado",VLOOKUP(A2562,'Cadastro-Estoque'!A:J,4,FALSE)))</f>
        <v/>
      </c>
      <c r="G2562" s="141" t="str">
        <f>IF(ISBLANK(A2562),"",IF(ISERROR(VLOOKUP(A2562,'Cadastro-Estoque'!A:J,1,FALSE)),"Produto não cadastrado",VLOOKUP(A2562,'Cadastro-Estoque'!A:J,2,FALSE)))</f>
        <v/>
      </c>
      <c r="H2562" s="141" t="str">
        <f>IF(ISERROR(VLOOKUP(A2562,'Cadastro-Estoque'!A:J,1,FALSE)),"",VLOOKUP(A2562,'Cadastro-Estoque'!A:J,3,FALSE))</f>
        <v/>
      </c>
    </row>
    <row r="2563" spans="5:8">
      <c r="E2563" s="141" t="str">
        <f t="shared" si="39"/>
        <v/>
      </c>
      <c r="F2563" s="141" t="str">
        <f>IF(ISBLANK(A2563),"",IF(ISERROR(VLOOKUP(A2563,'Cadastro-Estoque'!A:J,1,FALSE)),"Produto não cadastrado",VLOOKUP(A2563,'Cadastro-Estoque'!A:J,4,FALSE)))</f>
        <v/>
      </c>
      <c r="G2563" s="141" t="str">
        <f>IF(ISBLANK(A2563),"",IF(ISERROR(VLOOKUP(A2563,'Cadastro-Estoque'!A:J,1,FALSE)),"Produto não cadastrado",VLOOKUP(A2563,'Cadastro-Estoque'!A:J,2,FALSE)))</f>
        <v/>
      </c>
      <c r="H2563" s="141" t="str">
        <f>IF(ISERROR(VLOOKUP(A2563,'Cadastro-Estoque'!A:J,1,FALSE)),"",VLOOKUP(A2563,'Cadastro-Estoque'!A:J,3,FALSE))</f>
        <v/>
      </c>
    </row>
    <row r="2564" spans="5:8">
      <c r="E2564" s="141" t="str">
        <f t="shared" ref="E2564:E2627" si="40">IF(ISBLANK(A2564),"",C2564*D2564)</f>
        <v/>
      </c>
      <c r="F2564" s="141" t="str">
        <f>IF(ISBLANK(A2564),"",IF(ISERROR(VLOOKUP(A2564,'Cadastro-Estoque'!A:J,1,FALSE)),"Produto não cadastrado",VLOOKUP(A2564,'Cadastro-Estoque'!A:J,4,FALSE)))</f>
        <v/>
      </c>
      <c r="G2564" s="141" t="str">
        <f>IF(ISBLANK(A2564),"",IF(ISERROR(VLOOKUP(A2564,'Cadastro-Estoque'!A:J,1,FALSE)),"Produto não cadastrado",VLOOKUP(A2564,'Cadastro-Estoque'!A:J,2,FALSE)))</f>
        <v/>
      </c>
      <c r="H2564" s="141" t="str">
        <f>IF(ISERROR(VLOOKUP(A2564,'Cadastro-Estoque'!A:J,1,FALSE)),"",VLOOKUP(A2564,'Cadastro-Estoque'!A:J,3,FALSE))</f>
        <v/>
      </c>
    </row>
    <row r="2565" spans="5:8">
      <c r="E2565" s="141" t="str">
        <f t="shared" si="40"/>
        <v/>
      </c>
      <c r="F2565" s="141" t="str">
        <f>IF(ISBLANK(A2565),"",IF(ISERROR(VLOOKUP(A2565,'Cadastro-Estoque'!A:J,1,FALSE)),"Produto não cadastrado",VLOOKUP(A2565,'Cadastro-Estoque'!A:J,4,FALSE)))</f>
        <v/>
      </c>
      <c r="G2565" s="141" t="str">
        <f>IF(ISBLANK(A2565),"",IF(ISERROR(VLOOKUP(A2565,'Cadastro-Estoque'!A:J,1,FALSE)),"Produto não cadastrado",VLOOKUP(A2565,'Cadastro-Estoque'!A:J,2,FALSE)))</f>
        <v/>
      </c>
      <c r="H2565" s="141" t="str">
        <f>IF(ISERROR(VLOOKUP(A2565,'Cadastro-Estoque'!A:J,1,FALSE)),"",VLOOKUP(A2565,'Cadastro-Estoque'!A:J,3,FALSE))</f>
        <v/>
      </c>
    </row>
    <row r="2566" spans="5:8">
      <c r="E2566" s="141" t="str">
        <f t="shared" si="40"/>
        <v/>
      </c>
      <c r="F2566" s="141" t="str">
        <f>IF(ISBLANK(A2566),"",IF(ISERROR(VLOOKUP(A2566,'Cadastro-Estoque'!A:J,1,FALSE)),"Produto não cadastrado",VLOOKUP(A2566,'Cadastro-Estoque'!A:J,4,FALSE)))</f>
        <v/>
      </c>
      <c r="G2566" s="141" t="str">
        <f>IF(ISBLANK(A2566),"",IF(ISERROR(VLOOKUP(A2566,'Cadastro-Estoque'!A:J,1,FALSE)),"Produto não cadastrado",VLOOKUP(A2566,'Cadastro-Estoque'!A:J,2,FALSE)))</f>
        <v/>
      </c>
      <c r="H2566" s="141" t="str">
        <f>IF(ISERROR(VLOOKUP(A2566,'Cadastro-Estoque'!A:J,1,FALSE)),"",VLOOKUP(A2566,'Cadastro-Estoque'!A:J,3,FALSE))</f>
        <v/>
      </c>
    </row>
    <row r="2567" spans="5:8">
      <c r="E2567" s="141" t="str">
        <f t="shared" si="40"/>
        <v/>
      </c>
      <c r="F2567" s="141" t="str">
        <f>IF(ISBLANK(A2567),"",IF(ISERROR(VLOOKUP(A2567,'Cadastro-Estoque'!A:J,1,FALSE)),"Produto não cadastrado",VLOOKUP(A2567,'Cadastro-Estoque'!A:J,4,FALSE)))</f>
        <v/>
      </c>
      <c r="G2567" s="141" t="str">
        <f>IF(ISBLANK(A2567),"",IF(ISERROR(VLOOKUP(A2567,'Cadastro-Estoque'!A:J,1,FALSE)),"Produto não cadastrado",VLOOKUP(A2567,'Cadastro-Estoque'!A:J,2,FALSE)))</f>
        <v/>
      </c>
      <c r="H2567" s="141" t="str">
        <f>IF(ISERROR(VLOOKUP(A2567,'Cadastro-Estoque'!A:J,1,FALSE)),"",VLOOKUP(A2567,'Cadastro-Estoque'!A:J,3,FALSE))</f>
        <v/>
      </c>
    </row>
    <row r="2568" spans="5:8">
      <c r="E2568" s="141" t="str">
        <f t="shared" si="40"/>
        <v/>
      </c>
      <c r="F2568" s="141" t="str">
        <f>IF(ISBLANK(A2568),"",IF(ISERROR(VLOOKUP(A2568,'Cadastro-Estoque'!A:J,1,FALSE)),"Produto não cadastrado",VLOOKUP(A2568,'Cadastro-Estoque'!A:J,4,FALSE)))</f>
        <v/>
      </c>
      <c r="G2568" s="141" t="str">
        <f>IF(ISBLANK(A2568),"",IF(ISERROR(VLOOKUP(A2568,'Cadastro-Estoque'!A:J,1,FALSE)),"Produto não cadastrado",VLOOKUP(A2568,'Cadastro-Estoque'!A:J,2,FALSE)))</f>
        <v/>
      </c>
      <c r="H2568" s="141" t="str">
        <f>IF(ISERROR(VLOOKUP(A2568,'Cadastro-Estoque'!A:J,1,FALSE)),"",VLOOKUP(A2568,'Cadastro-Estoque'!A:J,3,FALSE))</f>
        <v/>
      </c>
    </row>
    <row r="2569" spans="5:8">
      <c r="E2569" s="141" t="str">
        <f t="shared" si="40"/>
        <v/>
      </c>
      <c r="F2569" s="141" t="str">
        <f>IF(ISBLANK(A2569),"",IF(ISERROR(VLOOKUP(A2569,'Cadastro-Estoque'!A:J,1,FALSE)),"Produto não cadastrado",VLOOKUP(A2569,'Cadastro-Estoque'!A:J,4,FALSE)))</f>
        <v/>
      </c>
      <c r="G2569" s="141" t="str">
        <f>IF(ISBLANK(A2569),"",IF(ISERROR(VLOOKUP(A2569,'Cadastro-Estoque'!A:J,1,FALSE)),"Produto não cadastrado",VLOOKUP(A2569,'Cadastro-Estoque'!A:J,2,FALSE)))</f>
        <v/>
      </c>
      <c r="H2569" s="141" t="str">
        <f>IF(ISERROR(VLOOKUP(A2569,'Cadastro-Estoque'!A:J,1,FALSE)),"",VLOOKUP(A2569,'Cadastro-Estoque'!A:J,3,FALSE))</f>
        <v/>
      </c>
    </row>
    <row r="2570" spans="5:8">
      <c r="E2570" s="141" t="str">
        <f t="shared" si="40"/>
        <v/>
      </c>
      <c r="F2570" s="141" t="str">
        <f>IF(ISBLANK(A2570),"",IF(ISERROR(VLOOKUP(A2570,'Cadastro-Estoque'!A:J,1,FALSE)),"Produto não cadastrado",VLOOKUP(A2570,'Cadastro-Estoque'!A:J,4,FALSE)))</f>
        <v/>
      </c>
      <c r="G2570" s="141" t="str">
        <f>IF(ISBLANK(A2570),"",IF(ISERROR(VLOOKUP(A2570,'Cadastro-Estoque'!A:J,1,FALSE)),"Produto não cadastrado",VLOOKUP(A2570,'Cadastro-Estoque'!A:J,2,FALSE)))</f>
        <v/>
      </c>
      <c r="H2570" s="141" t="str">
        <f>IF(ISERROR(VLOOKUP(A2570,'Cadastro-Estoque'!A:J,1,FALSE)),"",VLOOKUP(A2570,'Cadastro-Estoque'!A:J,3,FALSE))</f>
        <v/>
      </c>
    </row>
    <row r="2571" spans="5:8">
      <c r="E2571" s="141" t="str">
        <f t="shared" si="40"/>
        <v/>
      </c>
      <c r="F2571" s="141" t="str">
        <f>IF(ISBLANK(A2571),"",IF(ISERROR(VLOOKUP(A2571,'Cadastro-Estoque'!A:J,1,FALSE)),"Produto não cadastrado",VLOOKUP(A2571,'Cadastro-Estoque'!A:J,4,FALSE)))</f>
        <v/>
      </c>
      <c r="G2571" s="141" t="str">
        <f>IF(ISBLANK(A2571),"",IF(ISERROR(VLOOKUP(A2571,'Cadastro-Estoque'!A:J,1,FALSE)),"Produto não cadastrado",VLOOKUP(A2571,'Cadastro-Estoque'!A:J,2,FALSE)))</f>
        <v/>
      </c>
      <c r="H2571" s="141" t="str">
        <f>IF(ISERROR(VLOOKUP(A2571,'Cadastro-Estoque'!A:J,1,FALSE)),"",VLOOKUP(A2571,'Cadastro-Estoque'!A:J,3,FALSE))</f>
        <v/>
      </c>
    </row>
    <row r="2572" spans="5:8">
      <c r="E2572" s="141" t="str">
        <f t="shared" si="40"/>
        <v/>
      </c>
      <c r="F2572" s="141" t="str">
        <f>IF(ISBLANK(A2572),"",IF(ISERROR(VLOOKUP(A2572,'Cadastro-Estoque'!A:J,1,FALSE)),"Produto não cadastrado",VLOOKUP(A2572,'Cadastro-Estoque'!A:J,4,FALSE)))</f>
        <v/>
      </c>
      <c r="G2572" s="141" t="str">
        <f>IF(ISBLANK(A2572),"",IF(ISERROR(VLOOKUP(A2572,'Cadastro-Estoque'!A:J,1,FALSE)),"Produto não cadastrado",VLOOKUP(A2572,'Cadastro-Estoque'!A:J,2,FALSE)))</f>
        <v/>
      </c>
      <c r="H2572" s="141" t="str">
        <f>IF(ISERROR(VLOOKUP(A2572,'Cadastro-Estoque'!A:J,1,FALSE)),"",VLOOKUP(A2572,'Cadastro-Estoque'!A:J,3,FALSE))</f>
        <v/>
      </c>
    </row>
    <row r="2573" spans="5:8">
      <c r="E2573" s="141" t="str">
        <f t="shared" si="40"/>
        <v/>
      </c>
      <c r="F2573" s="141" t="str">
        <f>IF(ISBLANK(A2573),"",IF(ISERROR(VLOOKUP(A2573,'Cadastro-Estoque'!A:J,1,FALSE)),"Produto não cadastrado",VLOOKUP(A2573,'Cadastro-Estoque'!A:J,4,FALSE)))</f>
        <v/>
      </c>
      <c r="G2573" s="141" t="str">
        <f>IF(ISBLANK(A2573),"",IF(ISERROR(VLOOKUP(A2573,'Cadastro-Estoque'!A:J,1,FALSE)),"Produto não cadastrado",VLOOKUP(A2573,'Cadastro-Estoque'!A:J,2,FALSE)))</f>
        <v/>
      </c>
      <c r="H2573" s="141" t="str">
        <f>IF(ISERROR(VLOOKUP(A2573,'Cadastro-Estoque'!A:J,1,FALSE)),"",VLOOKUP(A2573,'Cadastro-Estoque'!A:J,3,FALSE))</f>
        <v/>
      </c>
    </row>
    <row r="2574" spans="5:8">
      <c r="E2574" s="141" t="str">
        <f t="shared" si="40"/>
        <v/>
      </c>
      <c r="F2574" s="141" t="str">
        <f>IF(ISBLANK(A2574),"",IF(ISERROR(VLOOKUP(A2574,'Cadastro-Estoque'!A:J,1,FALSE)),"Produto não cadastrado",VLOOKUP(A2574,'Cadastro-Estoque'!A:J,4,FALSE)))</f>
        <v/>
      </c>
      <c r="G2574" s="141" t="str">
        <f>IF(ISBLANK(A2574),"",IF(ISERROR(VLOOKUP(A2574,'Cadastro-Estoque'!A:J,1,FALSE)),"Produto não cadastrado",VLOOKUP(A2574,'Cadastro-Estoque'!A:J,2,FALSE)))</f>
        <v/>
      </c>
      <c r="H2574" s="141" t="str">
        <f>IF(ISERROR(VLOOKUP(A2574,'Cadastro-Estoque'!A:J,1,FALSE)),"",VLOOKUP(A2574,'Cadastro-Estoque'!A:J,3,FALSE))</f>
        <v/>
      </c>
    </row>
    <row r="2575" spans="5:8">
      <c r="E2575" s="141" t="str">
        <f t="shared" si="40"/>
        <v/>
      </c>
      <c r="F2575" s="141" t="str">
        <f>IF(ISBLANK(A2575),"",IF(ISERROR(VLOOKUP(A2575,'Cadastro-Estoque'!A:J,1,FALSE)),"Produto não cadastrado",VLOOKUP(A2575,'Cadastro-Estoque'!A:J,4,FALSE)))</f>
        <v/>
      </c>
      <c r="G2575" s="141" t="str">
        <f>IF(ISBLANK(A2575),"",IF(ISERROR(VLOOKUP(A2575,'Cadastro-Estoque'!A:J,1,FALSE)),"Produto não cadastrado",VLOOKUP(A2575,'Cadastro-Estoque'!A:J,2,FALSE)))</f>
        <v/>
      </c>
      <c r="H2575" s="141" t="str">
        <f>IF(ISERROR(VLOOKUP(A2575,'Cadastro-Estoque'!A:J,1,FALSE)),"",VLOOKUP(A2575,'Cadastro-Estoque'!A:J,3,FALSE))</f>
        <v/>
      </c>
    </row>
    <row r="2576" spans="5:8">
      <c r="E2576" s="141" t="str">
        <f t="shared" si="40"/>
        <v/>
      </c>
      <c r="F2576" s="141" t="str">
        <f>IF(ISBLANK(A2576),"",IF(ISERROR(VLOOKUP(A2576,'Cadastro-Estoque'!A:J,1,FALSE)),"Produto não cadastrado",VLOOKUP(A2576,'Cadastro-Estoque'!A:J,4,FALSE)))</f>
        <v/>
      </c>
      <c r="G2576" s="141" t="str">
        <f>IF(ISBLANK(A2576),"",IF(ISERROR(VLOOKUP(A2576,'Cadastro-Estoque'!A:J,1,FALSE)),"Produto não cadastrado",VLOOKUP(A2576,'Cadastro-Estoque'!A:J,2,FALSE)))</f>
        <v/>
      </c>
      <c r="H2576" s="141" t="str">
        <f>IF(ISERROR(VLOOKUP(A2576,'Cadastro-Estoque'!A:J,1,FALSE)),"",VLOOKUP(A2576,'Cadastro-Estoque'!A:J,3,FALSE))</f>
        <v/>
      </c>
    </row>
    <row r="2577" spans="5:8">
      <c r="E2577" s="141" t="str">
        <f t="shared" si="40"/>
        <v/>
      </c>
      <c r="F2577" s="141" t="str">
        <f>IF(ISBLANK(A2577),"",IF(ISERROR(VLOOKUP(A2577,'Cadastro-Estoque'!A:J,1,FALSE)),"Produto não cadastrado",VLOOKUP(A2577,'Cadastro-Estoque'!A:J,4,FALSE)))</f>
        <v/>
      </c>
      <c r="G2577" s="141" t="str">
        <f>IF(ISBLANK(A2577),"",IF(ISERROR(VLOOKUP(A2577,'Cadastro-Estoque'!A:J,1,FALSE)),"Produto não cadastrado",VLOOKUP(A2577,'Cadastro-Estoque'!A:J,2,FALSE)))</f>
        <v/>
      </c>
      <c r="H2577" s="141" t="str">
        <f>IF(ISERROR(VLOOKUP(A2577,'Cadastro-Estoque'!A:J,1,FALSE)),"",VLOOKUP(A2577,'Cadastro-Estoque'!A:J,3,FALSE))</f>
        <v/>
      </c>
    </row>
    <row r="2578" spans="5:8">
      <c r="E2578" s="141" t="str">
        <f t="shared" si="40"/>
        <v/>
      </c>
      <c r="F2578" s="141" t="str">
        <f>IF(ISBLANK(A2578),"",IF(ISERROR(VLOOKUP(A2578,'Cadastro-Estoque'!A:J,1,FALSE)),"Produto não cadastrado",VLOOKUP(A2578,'Cadastro-Estoque'!A:J,4,FALSE)))</f>
        <v/>
      </c>
      <c r="G2578" s="141" t="str">
        <f>IF(ISBLANK(A2578),"",IF(ISERROR(VLOOKUP(A2578,'Cadastro-Estoque'!A:J,1,FALSE)),"Produto não cadastrado",VLOOKUP(A2578,'Cadastro-Estoque'!A:J,2,FALSE)))</f>
        <v/>
      </c>
      <c r="H2578" s="141" t="str">
        <f>IF(ISERROR(VLOOKUP(A2578,'Cadastro-Estoque'!A:J,1,FALSE)),"",VLOOKUP(A2578,'Cadastro-Estoque'!A:J,3,FALSE))</f>
        <v/>
      </c>
    </row>
    <row r="2579" spans="5:8">
      <c r="E2579" s="141" t="str">
        <f t="shared" si="40"/>
        <v/>
      </c>
      <c r="F2579" s="141" t="str">
        <f>IF(ISBLANK(A2579),"",IF(ISERROR(VLOOKUP(A2579,'Cadastro-Estoque'!A:J,1,FALSE)),"Produto não cadastrado",VLOOKUP(A2579,'Cadastro-Estoque'!A:J,4,FALSE)))</f>
        <v/>
      </c>
      <c r="G2579" s="141" t="str">
        <f>IF(ISBLANK(A2579),"",IF(ISERROR(VLOOKUP(A2579,'Cadastro-Estoque'!A:J,1,FALSE)),"Produto não cadastrado",VLOOKUP(A2579,'Cadastro-Estoque'!A:J,2,FALSE)))</f>
        <v/>
      </c>
      <c r="H2579" s="141" t="str">
        <f>IF(ISERROR(VLOOKUP(A2579,'Cadastro-Estoque'!A:J,1,FALSE)),"",VLOOKUP(A2579,'Cadastro-Estoque'!A:J,3,FALSE))</f>
        <v/>
      </c>
    </row>
    <row r="2580" spans="5:8">
      <c r="E2580" s="141" t="str">
        <f t="shared" si="40"/>
        <v/>
      </c>
      <c r="F2580" s="141" t="str">
        <f>IF(ISBLANK(A2580),"",IF(ISERROR(VLOOKUP(A2580,'Cadastro-Estoque'!A:J,1,FALSE)),"Produto não cadastrado",VLOOKUP(A2580,'Cadastro-Estoque'!A:J,4,FALSE)))</f>
        <v/>
      </c>
      <c r="G2580" s="141" t="str">
        <f>IF(ISBLANK(A2580),"",IF(ISERROR(VLOOKUP(A2580,'Cadastro-Estoque'!A:J,1,FALSE)),"Produto não cadastrado",VLOOKUP(A2580,'Cadastro-Estoque'!A:J,2,FALSE)))</f>
        <v/>
      </c>
      <c r="H2580" s="141" t="str">
        <f>IF(ISERROR(VLOOKUP(A2580,'Cadastro-Estoque'!A:J,1,FALSE)),"",VLOOKUP(A2580,'Cadastro-Estoque'!A:J,3,FALSE))</f>
        <v/>
      </c>
    </row>
    <row r="2581" spans="5:8">
      <c r="E2581" s="141" t="str">
        <f t="shared" si="40"/>
        <v/>
      </c>
      <c r="F2581" s="141" t="str">
        <f>IF(ISBLANK(A2581),"",IF(ISERROR(VLOOKUP(A2581,'Cadastro-Estoque'!A:J,1,FALSE)),"Produto não cadastrado",VLOOKUP(A2581,'Cadastro-Estoque'!A:J,4,FALSE)))</f>
        <v/>
      </c>
      <c r="G2581" s="141" t="str">
        <f>IF(ISBLANK(A2581),"",IF(ISERROR(VLOOKUP(A2581,'Cadastro-Estoque'!A:J,1,FALSE)),"Produto não cadastrado",VLOOKUP(A2581,'Cadastro-Estoque'!A:J,2,FALSE)))</f>
        <v/>
      </c>
      <c r="H2581" s="141" t="str">
        <f>IF(ISERROR(VLOOKUP(A2581,'Cadastro-Estoque'!A:J,1,FALSE)),"",VLOOKUP(A2581,'Cadastro-Estoque'!A:J,3,FALSE))</f>
        <v/>
      </c>
    </row>
    <row r="2582" spans="5:8">
      <c r="E2582" s="141" t="str">
        <f t="shared" si="40"/>
        <v/>
      </c>
      <c r="F2582" s="141" t="str">
        <f>IF(ISBLANK(A2582),"",IF(ISERROR(VLOOKUP(A2582,'Cadastro-Estoque'!A:J,1,FALSE)),"Produto não cadastrado",VLOOKUP(A2582,'Cadastro-Estoque'!A:J,4,FALSE)))</f>
        <v/>
      </c>
      <c r="G2582" s="141" t="str">
        <f>IF(ISBLANK(A2582),"",IF(ISERROR(VLOOKUP(A2582,'Cadastro-Estoque'!A:J,1,FALSE)),"Produto não cadastrado",VLOOKUP(A2582,'Cadastro-Estoque'!A:J,2,FALSE)))</f>
        <v/>
      </c>
      <c r="H2582" s="141" t="str">
        <f>IF(ISERROR(VLOOKUP(A2582,'Cadastro-Estoque'!A:J,1,FALSE)),"",VLOOKUP(A2582,'Cadastro-Estoque'!A:J,3,FALSE))</f>
        <v/>
      </c>
    </row>
    <row r="2583" spans="5:8">
      <c r="E2583" s="141" t="str">
        <f t="shared" si="40"/>
        <v/>
      </c>
      <c r="F2583" s="141" t="str">
        <f>IF(ISBLANK(A2583),"",IF(ISERROR(VLOOKUP(A2583,'Cadastro-Estoque'!A:J,1,FALSE)),"Produto não cadastrado",VLOOKUP(A2583,'Cadastro-Estoque'!A:J,4,FALSE)))</f>
        <v/>
      </c>
      <c r="G2583" s="141" t="str">
        <f>IF(ISBLANK(A2583),"",IF(ISERROR(VLOOKUP(A2583,'Cadastro-Estoque'!A:J,1,FALSE)),"Produto não cadastrado",VLOOKUP(A2583,'Cadastro-Estoque'!A:J,2,FALSE)))</f>
        <v/>
      </c>
      <c r="H2583" s="141" t="str">
        <f>IF(ISERROR(VLOOKUP(A2583,'Cadastro-Estoque'!A:J,1,FALSE)),"",VLOOKUP(A2583,'Cadastro-Estoque'!A:J,3,FALSE))</f>
        <v/>
      </c>
    </row>
    <row r="2584" spans="5:8">
      <c r="E2584" s="141" t="str">
        <f t="shared" si="40"/>
        <v/>
      </c>
      <c r="F2584" s="141" t="str">
        <f>IF(ISBLANK(A2584),"",IF(ISERROR(VLOOKUP(A2584,'Cadastro-Estoque'!A:J,1,FALSE)),"Produto não cadastrado",VLOOKUP(A2584,'Cadastro-Estoque'!A:J,4,FALSE)))</f>
        <v/>
      </c>
      <c r="G2584" s="141" t="str">
        <f>IF(ISBLANK(A2584),"",IF(ISERROR(VLOOKUP(A2584,'Cadastro-Estoque'!A:J,1,FALSE)),"Produto não cadastrado",VLOOKUP(A2584,'Cadastro-Estoque'!A:J,2,FALSE)))</f>
        <v/>
      </c>
      <c r="H2584" s="141" t="str">
        <f>IF(ISERROR(VLOOKUP(A2584,'Cadastro-Estoque'!A:J,1,FALSE)),"",VLOOKUP(A2584,'Cadastro-Estoque'!A:J,3,FALSE))</f>
        <v/>
      </c>
    </row>
    <row r="2585" spans="5:8">
      <c r="E2585" s="141" t="str">
        <f t="shared" si="40"/>
        <v/>
      </c>
      <c r="F2585" s="141" t="str">
        <f>IF(ISBLANK(A2585),"",IF(ISERROR(VLOOKUP(A2585,'Cadastro-Estoque'!A:J,1,FALSE)),"Produto não cadastrado",VLOOKUP(A2585,'Cadastro-Estoque'!A:J,4,FALSE)))</f>
        <v/>
      </c>
      <c r="G2585" s="141" t="str">
        <f>IF(ISBLANK(A2585),"",IF(ISERROR(VLOOKUP(A2585,'Cadastro-Estoque'!A:J,1,FALSE)),"Produto não cadastrado",VLOOKUP(A2585,'Cadastro-Estoque'!A:J,2,FALSE)))</f>
        <v/>
      </c>
      <c r="H2585" s="141" t="str">
        <f>IF(ISERROR(VLOOKUP(A2585,'Cadastro-Estoque'!A:J,1,FALSE)),"",VLOOKUP(A2585,'Cadastro-Estoque'!A:J,3,FALSE))</f>
        <v/>
      </c>
    </row>
    <row r="2586" spans="5:8">
      <c r="E2586" s="141" t="str">
        <f t="shared" si="40"/>
        <v/>
      </c>
      <c r="F2586" s="141" t="str">
        <f>IF(ISBLANK(A2586),"",IF(ISERROR(VLOOKUP(A2586,'Cadastro-Estoque'!A:J,1,FALSE)),"Produto não cadastrado",VLOOKUP(A2586,'Cadastro-Estoque'!A:J,4,FALSE)))</f>
        <v/>
      </c>
      <c r="G2586" s="141" t="str">
        <f>IF(ISBLANK(A2586),"",IF(ISERROR(VLOOKUP(A2586,'Cadastro-Estoque'!A:J,1,FALSE)),"Produto não cadastrado",VLOOKUP(A2586,'Cadastro-Estoque'!A:J,2,FALSE)))</f>
        <v/>
      </c>
      <c r="H2586" s="141" t="str">
        <f>IF(ISERROR(VLOOKUP(A2586,'Cadastro-Estoque'!A:J,1,FALSE)),"",VLOOKUP(A2586,'Cadastro-Estoque'!A:J,3,FALSE))</f>
        <v/>
      </c>
    </row>
    <row r="2587" spans="5:8">
      <c r="E2587" s="141" t="str">
        <f t="shared" si="40"/>
        <v/>
      </c>
      <c r="F2587" s="141" t="str">
        <f>IF(ISBLANK(A2587),"",IF(ISERROR(VLOOKUP(A2587,'Cadastro-Estoque'!A:J,1,FALSE)),"Produto não cadastrado",VLOOKUP(A2587,'Cadastro-Estoque'!A:J,4,FALSE)))</f>
        <v/>
      </c>
      <c r="G2587" s="141" t="str">
        <f>IF(ISBLANK(A2587),"",IF(ISERROR(VLOOKUP(A2587,'Cadastro-Estoque'!A:J,1,FALSE)),"Produto não cadastrado",VLOOKUP(A2587,'Cadastro-Estoque'!A:J,2,FALSE)))</f>
        <v/>
      </c>
      <c r="H2587" s="141" t="str">
        <f>IF(ISERROR(VLOOKUP(A2587,'Cadastro-Estoque'!A:J,1,FALSE)),"",VLOOKUP(A2587,'Cadastro-Estoque'!A:J,3,FALSE))</f>
        <v/>
      </c>
    </row>
    <row r="2588" spans="5:8">
      <c r="E2588" s="141" t="str">
        <f t="shared" si="40"/>
        <v/>
      </c>
      <c r="F2588" s="141" t="str">
        <f>IF(ISBLANK(A2588),"",IF(ISERROR(VLOOKUP(A2588,'Cadastro-Estoque'!A:J,1,FALSE)),"Produto não cadastrado",VLOOKUP(A2588,'Cadastro-Estoque'!A:J,4,FALSE)))</f>
        <v/>
      </c>
      <c r="G2588" s="141" t="str">
        <f>IF(ISBLANK(A2588),"",IF(ISERROR(VLOOKUP(A2588,'Cadastro-Estoque'!A:J,1,FALSE)),"Produto não cadastrado",VLOOKUP(A2588,'Cadastro-Estoque'!A:J,2,FALSE)))</f>
        <v/>
      </c>
      <c r="H2588" s="141" t="str">
        <f>IF(ISERROR(VLOOKUP(A2588,'Cadastro-Estoque'!A:J,1,FALSE)),"",VLOOKUP(A2588,'Cadastro-Estoque'!A:J,3,FALSE))</f>
        <v/>
      </c>
    </row>
    <row r="2589" spans="5:8">
      <c r="E2589" s="141" t="str">
        <f t="shared" si="40"/>
        <v/>
      </c>
      <c r="F2589" s="141" t="str">
        <f>IF(ISBLANK(A2589),"",IF(ISERROR(VLOOKUP(A2589,'Cadastro-Estoque'!A:J,1,FALSE)),"Produto não cadastrado",VLOOKUP(A2589,'Cadastro-Estoque'!A:J,4,FALSE)))</f>
        <v/>
      </c>
      <c r="G2589" s="141" t="str">
        <f>IF(ISBLANK(A2589),"",IF(ISERROR(VLOOKUP(A2589,'Cadastro-Estoque'!A:J,1,FALSE)),"Produto não cadastrado",VLOOKUP(A2589,'Cadastro-Estoque'!A:J,2,FALSE)))</f>
        <v/>
      </c>
      <c r="H2589" s="141" t="str">
        <f>IF(ISERROR(VLOOKUP(A2589,'Cadastro-Estoque'!A:J,1,FALSE)),"",VLOOKUP(A2589,'Cadastro-Estoque'!A:J,3,FALSE))</f>
        <v/>
      </c>
    </row>
    <row r="2590" spans="5:8">
      <c r="E2590" s="141" t="str">
        <f t="shared" si="40"/>
        <v/>
      </c>
      <c r="F2590" s="141" t="str">
        <f>IF(ISBLANK(A2590),"",IF(ISERROR(VLOOKUP(A2590,'Cadastro-Estoque'!A:J,1,FALSE)),"Produto não cadastrado",VLOOKUP(A2590,'Cadastro-Estoque'!A:J,4,FALSE)))</f>
        <v/>
      </c>
      <c r="G2590" s="141" t="str">
        <f>IF(ISBLANK(A2590),"",IF(ISERROR(VLOOKUP(A2590,'Cadastro-Estoque'!A:J,1,FALSE)),"Produto não cadastrado",VLOOKUP(A2590,'Cadastro-Estoque'!A:J,2,FALSE)))</f>
        <v/>
      </c>
      <c r="H2590" s="141" t="str">
        <f>IF(ISERROR(VLOOKUP(A2590,'Cadastro-Estoque'!A:J,1,FALSE)),"",VLOOKUP(A2590,'Cadastro-Estoque'!A:J,3,FALSE))</f>
        <v/>
      </c>
    </row>
    <row r="2591" spans="5:8">
      <c r="E2591" s="141" t="str">
        <f t="shared" si="40"/>
        <v/>
      </c>
      <c r="F2591" s="141" t="str">
        <f>IF(ISBLANK(A2591),"",IF(ISERROR(VLOOKUP(A2591,'Cadastro-Estoque'!A:J,1,FALSE)),"Produto não cadastrado",VLOOKUP(A2591,'Cadastro-Estoque'!A:J,4,FALSE)))</f>
        <v/>
      </c>
      <c r="G2591" s="141" t="str">
        <f>IF(ISBLANK(A2591),"",IF(ISERROR(VLOOKUP(A2591,'Cadastro-Estoque'!A:J,1,FALSE)),"Produto não cadastrado",VLOOKUP(A2591,'Cadastro-Estoque'!A:J,2,FALSE)))</f>
        <v/>
      </c>
      <c r="H2591" s="141" t="str">
        <f>IF(ISERROR(VLOOKUP(A2591,'Cadastro-Estoque'!A:J,1,FALSE)),"",VLOOKUP(A2591,'Cadastro-Estoque'!A:J,3,FALSE))</f>
        <v/>
      </c>
    </row>
    <row r="2592" spans="5:8">
      <c r="E2592" s="141" t="str">
        <f t="shared" si="40"/>
        <v/>
      </c>
      <c r="F2592" s="141" t="str">
        <f>IF(ISBLANK(A2592),"",IF(ISERROR(VLOOKUP(A2592,'Cadastro-Estoque'!A:J,1,FALSE)),"Produto não cadastrado",VLOOKUP(A2592,'Cadastro-Estoque'!A:J,4,FALSE)))</f>
        <v/>
      </c>
      <c r="G2592" s="141" t="str">
        <f>IF(ISBLANK(A2592),"",IF(ISERROR(VLOOKUP(A2592,'Cadastro-Estoque'!A:J,1,FALSE)),"Produto não cadastrado",VLOOKUP(A2592,'Cadastro-Estoque'!A:J,2,FALSE)))</f>
        <v/>
      </c>
      <c r="H2592" s="141" t="str">
        <f>IF(ISERROR(VLOOKUP(A2592,'Cadastro-Estoque'!A:J,1,FALSE)),"",VLOOKUP(A2592,'Cadastro-Estoque'!A:J,3,FALSE))</f>
        <v/>
      </c>
    </row>
    <row r="2593" spans="5:8">
      <c r="E2593" s="141" t="str">
        <f t="shared" si="40"/>
        <v/>
      </c>
      <c r="F2593" s="141" t="str">
        <f>IF(ISBLANK(A2593),"",IF(ISERROR(VLOOKUP(A2593,'Cadastro-Estoque'!A:J,1,FALSE)),"Produto não cadastrado",VLOOKUP(A2593,'Cadastro-Estoque'!A:J,4,FALSE)))</f>
        <v/>
      </c>
      <c r="G2593" s="141" t="str">
        <f>IF(ISBLANK(A2593),"",IF(ISERROR(VLOOKUP(A2593,'Cadastro-Estoque'!A:J,1,FALSE)),"Produto não cadastrado",VLOOKUP(A2593,'Cadastro-Estoque'!A:J,2,FALSE)))</f>
        <v/>
      </c>
      <c r="H2593" s="141" t="str">
        <f>IF(ISERROR(VLOOKUP(A2593,'Cadastro-Estoque'!A:J,1,FALSE)),"",VLOOKUP(A2593,'Cadastro-Estoque'!A:J,3,FALSE))</f>
        <v/>
      </c>
    </row>
    <row r="2594" spans="5:8">
      <c r="E2594" s="141" t="str">
        <f t="shared" si="40"/>
        <v/>
      </c>
      <c r="F2594" s="141" t="str">
        <f>IF(ISBLANK(A2594),"",IF(ISERROR(VLOOKUP(A2594,'Cadastro-Estoque'!A:J,1,FALSE)),"Produto não cadastrado",VLOOKUP(A2594,'Cadastro-Estoque'!A:J,4,FALSE)))</f>
        <v/>
      </c>
      <c r="G2594" s="141" t="str">
        <f>IF(ISBLANK(A2594),"",IF(ISERROR(VLOOKUP(A2594,'Cadastro-Estoque'!A:J,1,FALSE)),"Produto não cadastrado",VLOOKUP(A2594,'Cadastro-Estoque'!A:J,2,FALSE)))</f>
        <v/>
      </c>
      <c r="H2594" s="141" t="str">
        <f>IF(ISERROR(VLOOKUP(A2594,'Cadastro-Estoque'!A:J,1,FALSE)),"",VLOOKUP(A2594,'Cadastro-Estoque'!A:J,3,FALSE))</f>
        <v/>
      </c>
    </row>
    <row r="2595" spans="5:8">
      <c r="E2595" s="141" t="str">
        <f t="shared" si="40"/>
        <v/>
      </c>
      <c r="F2595" s="141" t="str">
        <f>IF(ISBLANK(A2595),"",IF(ISERROR(VLOOKUP(A2595,'Cadastro-Estoque'!A:J,1,FALSE)),"Produto não cadastrado",VLOOKUP(A2595,'Cadastro-Estoque'!A:J,4,FALSE)))</f>
        <v/>
      </c>
      <c r="G2595" s="141" t="str">
        <f>IF(ISBLANK(A2595),"",IF(ISERROR(VLOOKUP(A2595,'Cadastro-Estoque'!A:J,1,FALSE)),"Produto não cadastrado",VLOOKUP(A2595,'Cadastro-Estoque'!A:J,2,FALSE)))</f>
        <v/>
      </c>
      <c r="H2595" s="141" t="str">
        <f>IF(ISERROR(VLOOKUP(A2595,'Cadastro-Estoque'!A:J,1,FALSE)),"",VLOOKUP(A2595,'Cadastro-Estoque'!A:J,3,FALSE))</f>
        <v/>
      </c>
    </row>
    <row r="2596" spans="5:8">
      <c r="E2596" s="141" t="str">
        <f t="shared" si="40"/>
        <v/>
      </c>
      <c r="F2596" s="141" t="str">
        <f>IF(ISBLANK(A2596),"",IF(ISERROR(VLOOKUP(A2596,'Cadastro-Estoque'!A:J,1,FALSE)),"Produto não cadastrado",VLOOKUP(A2596,'Cadastro-Estoque'!A:J,4,FALSE)))</f>
        <v/>
      </c>
      <c r="G2596" s="141" t="str">
        <f>IF(ISBLANK(A2596),"",IF(ISERROR(VLOOKUP(A2596,'Cadastro-Estoque'!A:J,1,FALSE)),"Produto não cadastrado",VLOOKUP(A2596,'Cadastro-Estoque'!A:J,2,FALSE)))</f>
        <v/>
      </c>
      <c r="H2596" s="141" t="str">
        <f>IF(ISERROR(VLOOKUP(A2596,'Cadastro-Estoque'!A:J,1,FALSE)),"",VLOOKUP(A2596,'Cadastro-Estoque'!A:J,3,FALSE))</f>
        <v/>
      </c>
    </row>
    <row r="2597" spans="5:8">
      <c r="E2597" s="141" t="str">
        <f t="shared" si="40"/>
        <v/>
      </c>
      <c r="F2597" s="141" t="str">
        <f>IF(ISBLANK(A2597),"",IF(ISERROR(VLOOKUP(A2597,'Cadastro-Estoque'!A:J,1,FALSE)),"Produto não cadastrado",VLOOKUP(A2597,'Cadastro-Estoque'!A:J,4,FALSE)))</f>
        <v/>
      </c>
      <c r="G2597" s="141" t="str">
        <f>IF(ISBLANK(A2597),"",IF(ISERROR(VLOOKUP(A2597,'Cadastro-Estoque'!A:J,1,FALSE)),"Produto não cadastrado",VLOOKUP(A2597,'Cadastro-Estoque'!A:J,2,FALSE)))</f>
        <v/>
      </c>
      <c r="H2597" s="141" t="str">
        <f>IF(ISERROR(VLOOKUP(A2597,'Cadastro-Estoque'!A:J,1,FALSE)),"",VLOOKUP(A2597,'Cadastro-Estoque'!A:J,3,FALSE))</f>
        <v/>
      </c>
    </row>
    <row r="2598" spans="5:8">
      <c r="E2598" s="141" t="str">
        <f t="shared" si="40"/>
        <v/>
      </c>
      <c r="F2598" s="141" t="str">
        <f>IF(ISBLANK(A2598),"",IF(ISERROR(VLOOKUP(A2598,'Cadastro-Estoque'!A:J,1,FALSE)),"Produto não cadastrado",VLOOKUP(A2598,'Cadastro-Estoque'!A:J,4,FALSE)))</f>
        <v/>
      </c>
      <c r="G2598" s="141" t="str">
        <f>IF(ISBLANK(A2598),"",IF(ISERROR(VLOOKUP(A2598,'Cadastro-Estoque'!A:J,1,FALSE)),"Produto não cadastrado",VLOOKUP(A2598,'Cadastro-Estoque'!A:J,2,FALSE)))</f>
        <v/>
      </c>
      <c r="H2598" s="141" t="str">
        <f>IF(ISERROR(VLOOKUP(A2598,'Cadastro-Estoque'!A:J,1,FALSE)),"",VLOOKUP(A2598,'Cadastro-Estoque'!A:J,3,FALSE))</f>
        <v/>
      </c>
    </row>
    <row r="2599" spans="5:8">
      <c r="E2599" s="141" t="str">
        <f t="shared" si="40"/>
        <v/>
      </c>
      <c r="F2599" s="141" t="str">
        <f>IF(ISBLANK(A2599),"",IF(ISERROR(VLOOKUP(A2599,'Cadastro-Estoque'!A:J,1,FALSE)),"Produto não cadastrado",VLOOKUP(A2599,'Cadastro-Estoque'!A:J,4,FALSE)))</f>
        <v/>
      </c>
      <c r="G2599" s="141" t="str">
        <f>IF(ISBLANK(A2599),"",IF(ISERROR(VLOOKUP(A2599,'Cadastro-Estoque'!A:J,1,FALSE)),"Produto não cadastrado",VLOOKUP(A2599,'Cadastro-Estoque'!A:J,2,FALSE)))</f>
        <v/>
      </c>
      <c r="H2599" s="141" t="str">
        <f>IF(ISERROR(VLOOKUP(A2599,'Cadastro-Estoque'!A:J,1,FALSE)),"",VLOOKUP(A2599,'Cadastro-Estoque'!A:J,3,FALSE))</f>
        <v/>
      </c>
    </row>
    <row r="2600" spans="5:8">
      <c r="E2600" s="141" t="str">
        <f t="shared" si="40"/>
        <v/>
      </c>
      <c r="F2600" s="141" t="str">
        <f>IF(ISBLANK(A2600),"",IF(ISERROR(VLOOKUP(A2600,'Cadastro-Estoque'!A:J,1,FALSE)),"Produto não cadastrado",VLOOKUP(A2600,'Cadastro-Estoque'!A:J,4,FALSE)))</f>
        <v/>
      </c>
      <c r="G2600" s="141" t="str">
        <f>IF(ISBLANK(A2600),"",IF(ISERROR(VLOOKUP(A2600,'Cadastro-Estoque'!A:J,1,FALSE)),"Produto não cadastrado",VLOOKUP(A2600,'Cadastro-Estoque'!A:J,2,FALSE)))</f>
        <v/>
      </c>
      <c r="H2600" s="141" t="str">
        <f>IF(ISERROR(VLOOKUP(A2600,'Cadastro-Estoque'!A:J,1,FALSE)),"",VLOOKUP(A2600,'Cadastro-Estoque'!A:J,3,FALSE))</f>
        <v/>
      </c>
    </row>
    <row r="2601" spans="5:8">
      <c r="E2601" s="141" t="str">
        <f t="shared" si="40"/>
        <v/>
      </c>
      <c r="F2601" s="141" t="str">
        <f>IF(ISBLANK(A2601),"",IF(ISERROR(VLOOKUP(A2601,'Cadastro-Estoque'!A:J,1,FALSE)),"Produto não cadastrado",VLOOKUP(A2601,'Cadastro-Estoque'!A:J,4,FALSE)))</f>
        <v/>
      </c>
      <c r="G2601" s="141" t="str">
        <f>IF(ISBLANK(A2601),"",IF(ISERROR(VLOOKUP(A2601,'Cadastro-Estoque'!A:J,1,FALSE)),"Produto não cadastrado",VLOOKUP(A2601,'Cadastro-Estoque'!A:J,2,FALSE)))</f>
        <v/>
      </c>
      <c r="H2601" s="141" t="str">
        <f>IF(ISERROR(VLOOKUP(A2601,'Cadastro-Estoque'!A:J,1,FALSE)),"",VLOOKUP(A2601,'Cadastro-Estoque'!A:J,3,FALSE))</f>
        <v/>
      </c>
    </row>
    <row r="2602" spans="5:8">
      <c r="E2602" s="141" t="str">
        <f t="shared" si="40"/>
        <v/>
      </c>
      <c r="F2602" s="141" t="str">
        <f>IF(ISBLANK(A2602),"",IF(ISERROR(VLOOKUP(A2602,'Cadastro-Estoque'!A:J,1,FALSE)),"Produto não cadastrado",VLOOKUP(A2602,'Cadastro-Estoque'!A:J,4,FALSE)))</f>
        <v/>
      </c>
      <c r="G2602" s="141" t="str">
        <f>IF(ISBLANK(A2602),"",IF(ISERROR(VLOOKUP(A2602,'Cadastro-Estoque'!A:J,1,FALSE)),"Produto não cadastrado",VLOOKUP(A2602,'Cadastro-Estoque'!A:J,2,FALSE)))</f>
        <v/>
      </c>
      <c r="H2602" s="141" t="str">
        <f>IF(ISERROR(VLOOKUP(A2602,'Cadastro-Estoque'!A:J,1,FALSE)),"",VLOOKUP(A2602,'Cadastro-Estoque'!A:J,3,FALSE))</f>
        <v/>
      </c>
    </row>
    <row r="2603" spans="5:8">
      <c r="E2603" s="141" t="str">
        <f t="shared" si="40"/>
        <v/>
      </c>
      <c r="F2603" s="141" t="str">
        <f>IF(ISBLANK(A2603),"",IF(ISERROR(VLOOKUP(A2603,'Cadastro-Estoque'!A:J,1,FALSE)),"Produto não cadastrado",VLOOKUP(A2603,'Cadastro-Estoque'!A:J,4,FALSE)))</f>
        <v/>
      </c>
      <c r="G2603" s="141" t="str">
        <f>IF(ISBLANK(A2603),"",IF(ISERROR(VLOOKUP(A2603,'Cadastro-Estoque'!A:J,1,FALSE)),"Produto não cadastrado",VLOOKUP(A2603,'Cadastro-Estoque'!A:J,2,FALSE)))</f>
        <v/>
      </c>
      <c r="H2603" s="141" t="str">
        <f>IF(ISERROR(VLOOKUP(A2603,'Cadastro-Estoque'!A:J,1,FALSE)),"",VLOOKUP(A2603,'Cadastro-Estoque'!A:J,3,FALSE))</f>
        <v/>
      </c>
    </row>
    <row r="2604" spans="5:8">
      <c r="E2604" s="141" t="str">
        <f t="shared" si="40"/>
        <v/>
      </c>
      <c r="F2604" s="141" t="str">
        <f>IF(ISBLANK(A2604),"",IF(ISERROR(VLOOKUP(A2604,'Cadastro-Estoque'!A:J,1,FALSE)),"Produto não cadastrado",VLOOKUP(A2604,'Cadastro-Estoque'!A:J,4,FALSE)))</f>
        <v/>
      </c>
      <c r="G2604" s="141" t="str">
        <f>IF(ISBLANK(A2604),"",IF(ISERROR(VLOOKUP(A2604,'Cadastro-Estoque'!A:J,1,FALSE)),"Produto não cadastrado",VLOOKUP(A2604,'Cadastro-Estoque'!A:J,2,FALSE)))</f>
        <v/>
      </c>
      <c r="H2604" s="141" t="str">
        <f>IF(ISERROR(VLOOKUP(A2604,'Cadastro-Estoque'!A:J,1,FALSE)),"",VLOOKUP(A2604,'Cadastro-Estoque'!A:J,3,FALSE))</f>
        <v/>
      </c>
    </row>
    <row r="2605" spans="5:8">
      <c r="E2605" s="141" t="str">
        <f t="shared" si="40"/>
        <v/>
      </c>
      <c r="F2605" s="141" t="str">
        <f>IF(ISBLANK(A2605),"",IF(ISERROR(VLOOKUP(A2605,'Cadastro-Estoque'!A:J,1,FALSE)),"Produto não cadastrado",VLOOKUP(A2605,'Cadastro-Estoque'!A:J,4,FALSE)))</f>
        <v/>
      </c>
      <c r="G2605" s="141" t="str">
        <f>IF(ISBLANK(A2605),"",IF(ISERROR(VLOOKUP(A2605,'Cadastro-Estoque'!A:J,1,FALSE)),"Produto não cadastrado",VLOOKUP(A2605,'Cadastro-Estoque'!A:J,2,FALSE)))</f>
        <v/>
      </c>
      <c r="H2605" s="141" t="str">
        <f>IF(ISERROR(VLOOKUP(A2605,'Cadastro-Estoque'!A:J,1,FALSE)),"",VLOOKUP(A2605,'Cadastro-Estoque'!A:J,3,FALSE))</f>
        <v/>
      </c>
    </row>
    <row r="2606" spans="5:8">
      <c r="E2606" s="141" t="str">
        <f t="shared" si="40"/>
        <v/>
      </c>
      <c r="F2606" s="141" t="str">
        <f>IF(ISBLANK(A2606),"",IF(ISERROR(VLOOKUP(A2606,'Cadastro-Estoque'!A:J,1,FALSE)),"Produto não cadastrado",VLOOKUP(A2606,'Cadastro-Estoque'!A:J,4,FALSE)))</f>
        <v/>
      </c>
      <c r="G2606" s="141" t="str">
        <f>IF(ISBLANK(A2606),"",IF(ISERROR(VLOOKUP(A2606,'Cadastro-Estoque'!A:J,1,FALSE)),"Produto não cadastrado",VLOOKUP(A2606,'Cadastro-Estoque'!A:J,2,FALSE)))</f>
        <v/>
      </c>
      <c r="H2606" s="141" t="str">
        <f>IF(ISERROR(VLOOKUP(A2606,'Cadastro-Estoque'!A:J,1,FALSE)),"",VLOOKUP(A2606,'Cadastro-Estoque'!A:J,3,FALSE))</f>
        <v/>
      </c>
    </row>
    <row r="2607" spans="5:8">
      <c r="E2607" s="141" t="str">
        <f t="shared" si="40"/>
        <v/>
      </c>
      <c r="F2607" s="141" t="str">
        <f>IF(ISBLANK(A2607),"",IF(ISERROR(VLOOKUP(A2607,'Cadastro-Estoque'!A:J,1,FALSE)),"Produto não cadastrado",VLOOKUP(A2607,'Cadastro-Estoque'!A:J,4,FALSE)))</f>
        <v/>
      </c>
      <c r="G2607" s="141" t="str">
        <f>IF(ISBLANK(A2607),"",IF(ISERROR(VLOOKUP(A2607,'Cadastro-Estoque'!A:J,1,FALSE)),"Produto não cadastrado",VLOOKUP(A2607,'Cadastro-Estoque'!A:J,2,FALSE)))</f>
        <v/>
      </c>
      <c r="H2607" s="141" t="str">
        <f>IF(ISERROR(VLOOKUP(A2607,'Cadastro-Estoque'!A:J,1,FALSE)),"",VLOOKUP(A2607,'Cadastro-Estoque'!A:J,3,FALSE))</f>
        <v/>
      </c>
    </row>
    <row r="2608" spans="5:8">
      <c r="E2608" s="141" t="str">
        <f t="shared" si="40"/>
        <v/>
      </c>
      <c r="F2608" s="141" t="str">
        <f>IF(ISBLANK(A2608),"",IF(ISERROR(VLOOKUP(A2608,'Cadastro-Estoque'!A:J,1,FALSE)),"Produto não cadastrado",VLOOKUP(A2608,'Cadastro-Estoque'!A:J,4,FALSE)))</f>
        <v/>
      </c>
      <c r="G2608" s="141" t="str">
        <f>IF(ISBLANK(A2608),"",IF(ISERROR(VLOOKUP(A2608,'Cadastro-Estoque'!A:J,1,FALSE)),"Produto não cadastrado",VLOOKUP(A2608,'Cadastro-Estoque'!A:J,2,FALSE)))</f>
        <v/>
      </c>
      <c r="H2608" s="141" t="str">
        <f>IF(ISERROR(VLOOKUP(A2608,'Cadastro-Estoque'!A:J,1,FALSE)),"",VLOOKUP(A2608,'Cadastro-Estoque'!A:J,3,FALSE))</f>
        <v/>
      </c>
    </row>
    <row r="2609" spans="5:8">
      <c r="E2609" s="141" t="str">
        <f t="shared" si="40"/>
        <v/>
      </c>
      <c r="F2609" s="141" t="str">
        <f>IF(ISBLANK(A2609),"",IF(ISERROR(VLOOKUP(A2609,'Cadastro-Estoque'!A:J,1,FALSE)),"Produto não cadastrado",VLOOKUP(A2609,'Cadastro-Estoque'!A:J,4,FALSE)))</f>
        <v/>
      </c>
      <c r="G2609" s="141" t="str">
        <f>IF(ISBLANK(A2609),"",IF(ISERROR(VLOOKUP(A2609,'Cadastro-Estoque'!A:J,1,FALSE)),"Produto não cadastrado",VLOOKUP(A2609,'Cadastro-Estoque'!A:J,2,FALSE)))</f>
        <v/>
      </c>
      <c r="H2609" s="141" t="str">
        <f>IF(ISERROR(VLOOKUP(A2609,'Cadastro-Estoque'!A:J,1,FALSE)),"",VLOOKUP(A2609,'Cadastro-Estoque'!A:J,3,FALSE))</f>
        <v/>
      </c>
    </row>
    <row r="2610" spans="5:8">
      <c r="E2610" s="141" t="str">
        <f t="shared" si="40"/>
        <v/>
      </c>
      <c r="F2610" s="141" t="str">
        <f>IF(ISBLANK(A2610),"",IF(ISERROR(VLOOKUP(A2610,'Cadastro-Estoque'!A:J,1,FALSE)),"Produto não cadastrado",VLOOKUP(A2610,'Cadastro-Estoque'!A:J,4,FALSE)))</f>
        <v/>
      </c>
      <c r="G2610" s="141" t="str">
        <f>IF(ISBLANK(A2610),"",IF(ISERROR(VLOOKUP(A2610,'Cadastro-Estoque'!A:J,1,FALSE)),"Produto não cadastrado",VLOOKUP(A2610,'Cadastro-Estoque'!A:J,2,FALSE)))</f>
        <v/>
      </c>
      <c r="H2610" s="141" t="str">
        <f>IF(ISERROR(VLOOKUP(A2610,'Cadastro-Estoque'!A:J,1,FALSE)),"",VLOOKUP(A2610,'Cadastro-Estoque'!A:J,3,FALSE))</f>
        <v/>
      </c>
    </row>
    <row r="2611" spans="5:8">
      <c r="E2611" s="141" t="str">
        <f t="shared" si="40"/>
        <v/>
      </c>
      <c r="F2611" s="141" t="str">
        <f>IF(ISBLANK(A2611),"",IF(ISERROR(VLOOKUP(A2611,'Cadastro-Estoque'!A:J,1,FALSE)),"Produto não cadastrado",VLOOKUP(A2611,'Cadastro-Estoque'!A:J,4,FALSE)))</f>
        <v/>
      </c>
      <c r="G2611" s="141" t="str">
        <f>IF(ISBLANK(A2611),"",IF(ISERROR(VLOOKUP(A2611,'Cadastro-Estoque'!A:J,1,FALSE)),"Produto não cadastrado",VLOOKUP(A2611,'Cadastro-Estoque'!A:J,2,FALSE)))</f>
        <v/>
      </c>
      <c r="H2611" s="141" t="str">
        <f>IF(ISERROR(VLOOKUP(A2611,'Cadastro-Estoque'!A:J,1,FALSE)),"",VLOOKUP(A2611,'Cadastro-Estoque'!A:J,3,FALSE))</f>
        <v/>
      </c>
    </row>
    <row r="2612" spans="5:8">
      <c r="E2612" s="141" t="str">
        <f t="shared" si="40"/>
        <v/>
      </c>
      <c r="F2612" s="141" t="str">
        <f>IF(ISBLANK(A2612),"",IF(ISERROR(VLOOKUP(A2612,'Cadastro-Estoque'!A:J,1,FALSE)),"Produto não cadastrado",VLOOKUP(A2612,'Cadastro-Estoque'!A:J,4,FALSE)))</f>
        <v/>
      </c>
      <c r="G2612" s="141" t="str">
        <f>IF(ISBLANK(A2612),"",IF(ISERROR(VLOOKUP(A2612,'Cadastro-Estoque'!A:J,1,FALSE)),"Produto não cadastrado",VLOOKUP(A2612,'Cadastro-Estoque'!A:J,2,FALSE)))</f>
        <v/>
      </c>
      <c r="H2612" s="141" t="str">
        <f>IF(ISERROR(VLOOKUP(A2612,'Cadastro-Estoque'!A:J,1,FALSE)),"",VLOOKUP(A2612,'Cadastro-Estoque'!A:J,3,FALSE))</f>
        <v/>
      </c>
    </row>
    <row r="2613" spans="5:8">
      <c r="E2613" s="141" t="str">
        <f t="shared" si="40"/>
        <v/>
      </c>
      <c r="F2613" s="141" t="str">
        <f>IF(ISBLANK(A2613),"",IF(ISERROR(VLOOKUP(A2613,'Cadastro-Estoque'!A:J,1,FALSE)),"Produto não cadastrado",VLOOKUP(A2613,'Cadastro-Estoque'!A:J,4,FALSE)))</f>
        <v/>
      </c>
      <c r="G2613" s="141" t="str">
        <f>IF(ISBLANK(A2613),"",IF(ISERROR(VLOOKUP(A2613,'Cadastro-Estoque'!A:J,1,FALSE)),"Produto não cadastrado",VLOOKUP(A2613,'Cadastro-Estoque'!A:J,2,FALSE)))</f>
        <v/>
      </c>
      <c r="H2613" s="141" t="str">
        <f>IF(ISERROR(VLOOKUP(A2613,'Cadastro-Estoque'!A:J,1,FALSE)),"",VLOOKUP(A2613,'Cadastro-Estoque'!A:J,3,FALSE))</f>
        <v/>
      </c>
    </row>
    <row r="2614" spans="5:8">
      <c r="E2614" s="141" t="str">
        <f t="shared" si="40"/>
        <v/>
      </c>
      <c r="F2614" s="141" t="str">
        <f>IF(ISBLANK(A2614),"",IF(ISERROR(VLOOKUP(A2614,'Cadastro-Estoque'!A:J,1,FALSE)),"Produto não cadastrado",VLOOKUP(A2614,'Cadastro-Estoque'!A:J,4,FALSE)))</f>
        <v/>
      </c>
      <c r="G2614" s="141" t="str">
        <f>IF(ISBLANK(A2614),"",IF(ISERROR(VLOOKUP(A2614,'Cadastro-Estoque'!A:J,1,FALSE)),"Produto não cadastrado",VLOOKUP(A2614,'Cadastro-Estoque'!A:J,2,FALSE)))</f>
        <v/>
      </c>
      <c r="H2614" s="141" t="str">
        <f>IF(ISERROR(VLOOKUP(A2614,'Cadastro-Estoque'!A:J,1,FALSE)),"",VLOOKUP(A2614,'Cadastro-Estoque'!A:J,3,FALSE))</f>
        <v/>
      </c>
    </row>
    <row r="2615" spans="5:8">
      <c r="E2615" s="141" t="str">
        <f t="shared" si="40"/>
        <v/>
      </c>
      <c r="F2615" s="141" t="str">
        <f>IF(ISBLANK(A2615),"",IF(ISERROR(VLOOKUP(A2615,'Cadastro-Estoque'!A:J,1,FALSE)),"Produto não cadastrado",VLOOKUP(A2615,'Cadastro-Estoque'!A:J,4,FALSE)))</f>
        <v/>
      </c>
      <c r="G2615" s="141" t="str">
        <f>IF(ISBLANK(A2615),"",IF(ISERROR(VLOOKUP(A2615,'Cadastro-Estoque'!A:J,1,FALSE)),"Produto não cadastrado",VLOOKUP(A2615,'Cadastro-Estoque'!A:J,2,FALSE)))</f>
        <v/>
      </c>
      <c r="H2615" s="141" t="str">
        <f>IF(ISERROR(VLOOKUP(A2615,'Cadastro-Estoque'!A:J,1,FALSE)),"",VLOOKUP(A2615,'Cadastro-Estoque'!A:J,3,FALSE))</f>
        <v/>
      </c>
    </row>
    <row r="2616" spans="5:8">
      <c r="E2616" s="141" t="str">
        <f t="shared" si="40"/>
        <v/>
      </c>
      <c r="F2616" s="141" t="str">
        <f>IF(ISBLANK(A2616),"",IF(ISERROR(VLOOKUP(A2616,'Cadastro-Estoque'!A:J,1,FALSE)),"Produto não cadastrado",VLOOKUP(A2616,'Cadastro-Estoque'!A:J,4,FALSE)))</f>
        <v/>
      </c>
      <c r="G2616" s="141" t="str">
        <f>IF(ISBLANK(A2616),"",IF(ISERROR(VLOOKUP(A2616,'Cadastro-Estoque'!A:J,1,FALSE)),"Produto não cadastrado",VLOOKUP(A2616,'Cadastro-Estoque'!A:J,2,FALSE)))</f>
        <v/>
      </c>
      <c r="H2616" s="141" t="str">
        <f>IF(ISERROR(VLOOKUP(A2616,'Cadastro-Estoque'!A:J,1,FALSE)),"",VLOOKUP(A2616,'Cadastro-Estoque'!A:J,3,FALSE))</f>
        <v/>
      </c>
    </row>
    <row r="2617" spans="5:8">
      <c r="E2617" s="141" t="str">
        <f t="shared" si="40"/>
        <v/>
      </c>
      <c r="F2617" s="141" t="str">
        <f>IF(ISBLANK(A2617),"",IF(ISERROR(VLOOKUP(A2617,'Cadastro-Estoque'!A:J,1,FALSE)),"Produto não cadastrado",VLOOKUP(A2617,'Cadastro-Estoque'!A:J,4,FALSE)))</f>
        <v/>
      </c>
      <c r="G2617" s="141" t="str">
        <f>IF(ISBLANK(A2617),"",IF(ISERROR(VLOOKUP(A2617,'Cadastro-Estoque'!A:J,1,FALSE)),"Produto não cadastrado",VLOOKUP(A2617,'Cadastro-Estoque'!A:J,2,FALSE)))</f>
        <v/>
      </c>
      <c r="H2617" s="141" t="str">
        <f>IF(ISERROR(VLOOKUP(A2617,'Cadastro-Estoque'!A:J,1,FALSE)),"",VLOOKUP(A2617,'Cadastro-Estoque'!A:J,3,FALSE))</f>
        <v/>
      </c>
    </row>
    <row r="2618" spans="5:8">
      <c r="E2618" s="141" t="str">
        <f t="shared" si="40"/>
        <v/>
      </c>
      <c r="F2618" s="141" t="str">
        <f>IF(ISBLANK(A2618),"",IF(ISERROR(VLOOKUP(A2618,'Cadastro-Estoque'!A:J,1,FALSE)),"Produto não cadastrado",VLOOKUP(A2618,'Cadastro-Estoque'!A:J,4,FALSE)))</f>
        <v/>
      </c>
      <c r="G2618" s="141" t="str">
        <f>IF(ISBLANK(A2618),"",IF(ISERROR(VLOOKUP(A2618,'Cadastro-Estoque'!A:J,1,FALSE)),"Produto não cadastrado",VLOOKUP(A2618,'Cadastro-Estoque'!A:J,2,FALSE)))</f>
        <v/>
      </c>
      <c r="H2618" s="141" t="str">
        <f>IF(ISERROR(VLOOKUP(A2618,'Cadastro-Estoque'!A:J,1,FALSE)),"",VLOOKUP(A2618,'Cadastro-Estoque'!A:J,3,FALSE))</f>
        <v/>
      </c>
    </row>
    <row r="2619" spans="5:8">
      <c r="E2619" s="141" t="str">
        <f t="shared" si="40"/>
        <v/>
      </c>
      <c r="F2619" s="141" t="str">
        <f>IF(ISBLANK(A2619),"",IF(ISERROR(VLOOKUP(A2619,'Cadastro-Estoque'!A:J,1,FALSE)),"Produto não cadastrado",VLOOKUP(A2619,'Cadastro-Estoque'!A:J,4,FALSE)))</f>
        <v/>
      </c>
      <c r="G2619" s="141" t="str">
        <f>IF(ISBLANK(A2619),"",IF(ISERROR(VLOOKUP(A2619,'Cadastro-Estoque'!A:J,1,FALSE)),"Produto não cadastrado",VLOOKUP(A2619,'Cadastro-Estoque'!A:J,2,FALSE)))</f>
        <v/>
      </c>
      <c r="H2619" s="141" t="str">
        <f>IF(ISERROR(VLOOKUP(A2619,'Cadastro-Estoque'!A:J,1,FALSE)),"",VLOOKUP(A2619,'Cadastro-Estoque'!A:J,3,FALSE))</f>
        <v/>
      </c>
    </row>
    <row r="2620" spans="5:8">
      <c r="E2620" s="141" t="str">
        <f t="shared" si="40"/>
        <v/>
      </c>
      <c r="F2620" s="141" t="str">
        <f>IF(ISBLANK(A2620),"",IF(ISERROR(VLOOKUP(A2620,'Cadastro-Estoque'!A:J,1,FALSE)),"Produto não cadastrado",VLOOKUP(A2620,'Cadastro-Estoque'!A:J,4,FALSE)))</f>
        <v/>
      </c>
      <c r="G2620" s="141" t="str">
        <f>IF(ISBLANK(A2620),"",IF(ISERROR(VLOOKUP(A2620,'Cadastro-Estoque'!A:J,1,FALSE)),"Produto não cadastrado",VLOOKUP(A2620,'Cadastro-Estoque'!A:J,2,FALSE)))</f>
        <v/>
      </c>
      <c r="H2620" s="141" t="str">
        <f>IF(ISERROR(VLOOKUP(A2620,'Cadastro-Estoque'!A:J,1,FALSE)),"",VLOOKUP(A2620,'Cadastro-Estoque'!A:J,3,FALSE))</f>
        <v/>
      </c>
    </row>
    <row r="2621" spans="5:8">
      <c r="E2621" s="141" t="str">
        <f t="shared" si="40"/>
        <v/>
      </c>
      <c r="F2621" s="141" t="str">
        <f>IF(ISBLANK(A2621),"",IF(ISERROR(VLOOKUP(A2621,'Cadastro-Estoque'!A:J,1,FALSE)),"Produto não cadastrado",VLOOKUP(A2621,'Cadastro-Estoque'!A:J,4,FALSE)))</f>
        <v/>
      </c>
      <c r="G2621" s="141" t="str">
        <f>IF(ISBLANK(A2621),"",IF(ISERROR(VLOOKUP(A2621,'Cadastro-Estoque'!A:J,1,FALSE)),"Produto não cadastrado",VLOOKUP(A2621,'Cadastro-Estoque'!A:J,2,FALSE)))</f>
        <v/>
      </c>
      <c r="H2621" s="141" t="str">
        <f>IF(ISERROR(VLOOKUP(A2621,'Cadastro-Estoque'!A:J,1,FALSE)),"",VLOOKUP(A2621,'Cadastro-Estoque'!A:J,3,FALSE))</f>
        <v/>
      </c>
    </row>
    <row r="2622" spans="5:8">
      <c r="E2622" s="141" t="str">
        <f t="shared" si="40"/>
        <v/>
      </c>
      <c r="F2622" s="141" t="str">
        <f>IF(ISBLANK(A2622),"",IF(ISERROR(VLOOKUP(A2622,'Cadastro-Estoque'!A:J,1,FALSE)),"Produto não cadastrado",VLOOKUP(A2622,'Cadastro-Estoque'!A:J,4,FALSE)))</f>
        <v/>
      </c>
      <c r="G2622" s="141" t="str">
        <f>IF(ISBLANK(A2622),"",IF(ISERROR(VLOOKUP(A2622,'Cadastro-Estoque'!A:J,1,FALSE)),"Produto não cadastrado",VLOOKUP(A2622,'Cadastro-Estoque'!A:J,2,FALSE)))</f>
        <v/>
      </c>
      <c r="H2622" s="141" t="str">
        <f>IF(ISERROR(VLOOKUP(A2622,'Cadastro-Estoque'!A:J,1,FALSE)),"",VLOOKUP(A2622,'Cadastro-Estoque'!A:J,3,FALSE))</f>
        <v/>
      </c>
    </row>
    <row r="2623" spans="5:8">
      <c r="E2623" s="141" t="str">
        <f t="shared" si="40"/>
        <v/>
      </c>
      <c r="F2623" s="141" t="str">
        <f>IF(ISBLANK(A2623),"",IF(ISERROR(VLOOKUP(A2623,'Cadastro-Estoque'!A:J,1,FALSE)),"Produto não cadastrado",VLOOKUP(A2623,'Cadastro-Estoque'!A:J,4,FALSE)))</f>
        <v/>
      </c>
      <c r="G2623" s="141" t="str">
        <f>IF(ISBLANK(A2623),"",IF(ISERROR(VLOOKUP(A2623,'Cadastro-Estoque'!A:J,1,FALSE)),"Produto não cadastrado",VLOOKUP(A2623,'Cadastro-Estoque'!A:J,2,FALSE)))</f>
        <v/>
      </c>
      <c r="H2623" s="141" t="str">
        <f>IF(ISERROR(VLOOKUP(A2623,'Cadastro-Estoque'!A:J,1,FALSE)),"",VLOOKUP(A2623,'Cadastro-Estoque'!A:J,3,FALSE))</f>
        <v/>
      </c>
    </row>
    <row r="2624" spans="5:8">
      <c r="E2624" s="141" t="str">
        <f t="shared" si="40"/>
        <v/>
      </c>
      <c r="F2624" s="141" t="str">
        <f>IF(ISBLANK(A2624),"",IF(ISERROR(VLOOKUP(A2624,'Cadastro-Estoque'!A:J,1,FALSE)),"Produto não cadastrado",VLOOKUP(A2624,'Cadastro-Estoque'!A:J,4,FALSE)))</f>
        <v/>
      </c>
      <c r="G2624" s="141" t="str">
        <f>IF(ISBLANK(A2624),"",IF(ISERROR(VLOOKUP(A2624,'Cadastro-Estoque'!A:J,1,FALSE)),"Produto não cadastrado",VLOOKUP(A2624,'Cadastro-Estoque'!A:J,2,FALSE)))</f>
        <v/>
      </c>
      <c r="H2624" s="141" t="str">
        <f>IF(ISERROR(VLOOKUP(A2624,'Cadastro-Estoque'!A:J,1,FALSE)),"",VLOOKUP(A2624,'Cadastro-Estoque'!A:J,3,FALSE))</f>
        <v/>
      </c>
    </row>
    <row r="2625" spans="5:8">
      <c r="E2625" s="141" t="str">
        <f t="shared" si="40"/>
        <v/>
      </c>
      <c r="F2625" s="141" t="str">
        <f>IF(ISBLANK(A2625),"",IF(ISERROR(VLOOKUP(A2625,'Cadastro-Estoque'!A:J,1,FALSE)),"Produto não cadastrado",VLOOKUP(A2625,'Cadastro-Estoque'!A:J,4,FALSE)))</f>
        <v/>
      </c>
      <c r="G2625" s="141" t="str">
        <f>IF(ISBLANK(A2625),"",IF(ISERROR(VLOOKUP(A2625,'Cadastro-Estoque'!A:J,1,FALSE)),"Produto não cadastrado",VLOOKUP(A2625,'Cadastro-Estoque'!A:J,2,FALSE)))</f>
        <v/>
      </c>
      <c r="H2625" s="141" t="str">
        <f>IF(ISERROR(VLOOKUP(A2625,'Cadastro-Estoque'!A:J,1,FALSE)),"",VLOOKUP(A2625,'Cadastro-Estoque'!A:J,3,FALSE))</f>
        <v/>
      </c>
    </row>
    <row r="2626" spans="5:8">
      <c r="E2626" s="141" t="str">
        <f t="shared" si="40"/>
        <v/>
      </c>
      <c r="F2626" s="141" t="str">
        <f>IF(ISBLANK(A2626),"",IF(ISERROR(VLOOKUP(A2626,'Cadastro-Estoque'!A:J,1,FALSE)),"Produto não cadastrado",VLOOKUP(A2626,'Cadastro-Estoque'!A:J,4,FALSE)))</f>
        <v/>
      </c>
      <c r="G2626" s="141" t="str">
        <f>IF(ISBLANK(A2626),"",IF(ISERROR(VLOOKUP(A2626,'Cadastro-Estoque'!A:J,1,FALSE)),"Produto não cadastrado",VLOOKUP(A2626,'Cadastro-Estoque'!A:J,2,FALSE)))</f>
        <v/>
      </c>
      <c r="H2626" s="141" t="str">
        <f>IF(ISERROR(VLOOKUP(A2626,'Cadastro-Estoque'!A:J,1,FALSE)),"",VLOOKUP(A2626,'Cadastro-Estoque'!A:J,3,FALSE))</f>
        <v/>
      </c>
    </row>
    <row r="2627" spans="5:8">
      <c r="E2627" s="141" t="str">
        <f t="shared" si="40"/>
        <v/>
      </c>
      <c r="F2627" s="141" t="str">
        <f>IF(ISBLANK(A2627),"",IF(ISERROR(VLOOKUP(A2627,'Cadastro-Estoque'!A:J,1,FALSE)),"Produto não cadastrado",VLOOKUP(A2627,'Cadastro-Estoque'!A:J,4,FALSE)))</f>
        <v/>
      </c>
      <c r="G2627" s="141" t="str">
        <f>IF(ISBLANK(A2627),"",IF(ISERROR(VLOOKUP(A2627,'Cadastro-Estoque'!A:J,1,FALSE)),"Produto não cadastrado",VLOOKUP(A2627,'Cadastro-Estoque'!A:J,2,FALSE)))</f>
        <v/>
      </c>
      <c r="H2627" s="141" t="str">
        <f>IF(ISERROR(VLOOKUP(A2627,'Cadastro-Estoque'!A:J,1,FALSE)),"",VLOOKUP(A2627,'Cadastro-Estoque'!A:J,3,FALSE))</f>
        <v/>
      </c>
    </row>
    <row r="2628" spans="5:8">
      <c r="E2628" s="141" t="str">
        <f t="shared" ref="E2628:E2691" si="41">IF(ISBLANK(A2628),"",C2628*D2628)</f>
        <v/>
      </c>
      <c r="F2628" s="141" t="str">
        <f>IF(ISBLANK(A2628),"",IF(ISERROR(VLOOKUP(A2628,'Cadastro-Estoque'!A:J,1,FALSE)),"Produto não cadastrado",VLOOKUP(A2628,'Cadastro-Estoque'!A:J,4,FALSE)))</f>
        <v/>
      </c>
      <c r="G2628" s="141" t="str">
        <f>IF(ISBLANK(A2628),"",IF(ISERROR(VLOOKUP(A2628,'Cadastro-Estoque'!A:J,1,FALSE)),"Produto não cadastrado",VLOOKUP(A2628,'Cadastro-Estoque'!A:J,2,FALSE)))</f>
        <v/>
      </c>
      <c r="H2628" s="141" t="str">
        <f>IF(ISERROR(VLOOKUP(A2628,'Cadastro-Estoque'!A:J,1,FALSE)),"",VLOOKUP(A2628,'Cadastro-Estoque'!A:J,3,FALSE))</f>
        <v/>
      </c>
    </row>
    <row r="2629" spans="5:8">
      <c r="E2629" s="141" t="str">
        <f t="shared" si="41"/>
        <v/>
      </c>
      <c r="F2629" s="141" t="str">
        <f>IF(ISBLANK(A2629),"",IF(ISERROR(VLOOKUP(A2629,'Cadastro-Estoque'!A:J,1,FALSE)),"Produto não cadastrado",VLOOKUP(A2629,'Cadastro-Estoque'!A:J,4,FALSE)))</f>
        <v/>
      </c>
      <c r="G2629" s="141" t="str">
        <f>IF(ISBLANK(A2629),"",IF(ISERROR(VLOOKUP(A2629,'Cadastro-Estoque'!A:J,1,FALSE)),"Produto não cadastrado",VLOOKUP(A2629,'Cadastro-Estoque'!A:J,2,FALSE)))</f>
        <v/>
      </c>
      <c r="H2629" s="141" t="str">
        <f>IF(ISERROR(VLOOKUP(A2629,'Cadastro-Estoque'!A:J,1,FALSE)),"",VLOOKUP(A2629,'Cadastro-Estoque'!A:J,3,FALSE))</f>
        <v/>
      </c>
    </row>
    <row r="2630" spans="5:8">
      <c r="E2630" s="141" t="str">
        <f t="shared" si="41"/>
        <v/>
      </c>
      <c r="F2630" s="141" t="str">
        <f>IF(ISBLANK(A2630),"",IF(ISERROR(VLOOKUP(A2630,'Cadastro-Estoque'!A:J,1,FALSE)),"Produto não cadastrado",VLOOKUP(A2630,'Cadastro-Estoque'!A:J,4,FALSE)))</f>
        <v/>
      </c>
      <c r="G2630" s="141" t="str">
        <f>IF(ISBLANK(A2630),"",IF(ISERROR(VLOOKUP(A2630,'Cadastro-Estoque'!A:J,1,FALSE)),"Produto não cadastrado",VLOOKUP(A2630,'Cadastro-Estoque'!A:J,2,FALSE)))</f>
        <v/>
      </c>
      <c r="H2630" s="141" t="str">
        <f>IF(ISERROR(VLOOKUP(A2630,'Cadastro-Estoque'!A:J,1,FALSE)),"",VLOOKUP(A2630,'Cadastro-Estoque'!A:J,3,FALSE))</f>
        <v/>
      </c>
    </row>
    <row r="2631" spans="5:8">
      <c r="E2631" s="141" t="str">
        <f t="shared" si="41"/>
        <v/>
      </c>
      <c r="F2631" s="141" t="str">
        <f>IF(ISBLANK(A2631),"",IF(ISERROR(VLOOKUP(A2631,'Cadastro-Estoque'!A:J,1,FALSE)),"Produto não cadastrado",VLOOKUP(A2631,'Cadastro-Estoque'!A:J,4,FALSE)))</f>
        <v/>
      </c>
      <c r="G2631" s="141" t="str">
        <f>IF(ISBLANK(A2631),"",IF(ISERROR(VLOOKUP(A2631,'Cadastro-Estoque'!A:J,1,FALSE)),"Produto não cadastrado",VLOOKUP(A2631,'Cadastro-Estoque'!A:J,2,FALSE)))</f>
        <v/>
      </c>
      <c r="H2631" s="141" t="str">
        <f>IF(ISERROR(VLOOKUP(A2631,'Cadastro-Estoque'!A:J,1,FALSE)),"",VLOOKUP(A2631,'Cadastro-Estoque'!A:J,3,FALSE))</f>
        <v/>
      </c>
    </row>
    <row r="2632" spans="5:8">
      <c r="E2632" s="141" t="str">
        <f t="shared" si="41"/>
        <v/>
      </c>
      <c r="F2632" s="141" t="str">
        <f>IF(ISBLANK(A2632),"",IF(ISERROR(VLOOKUP(A2632,'Cadastro-Estoque'!A:J,1,FALSE)),"Produto não cadastrado",VLOOKUP(A2632,'Cadastro-Estoque'!A:J,4,FALSE)))</f>
        <v/>
      </c>
      <c r="G2632" s="141" t="str">
        <f>IF(ISBLANK(A2632),"",IF(ISERROR(VLOOKUP(A2632,'Cadastro-Estoque'!A:J,1,FALSE)),"Produto não cadastrado",VLOOKUP(A2632,'Cadastro-Estoque'!A:J,2,FALSE)))</f>
        <v/>
      </c>
      <c r="H2632" s="141" t="str">
        <f>IF(ISERROR(VLOOKUP(A2632,'Cadastro-Estoque'!A:J,1,FALSE)),"",VLOOKUP(A2632,'Cadastro-Estoque'!A:J,3,FALSE))</f>
        <v/>
      </c>
    </row>
    <row r="2633" spans="5:8">
      <c r="E2633" s="141" t="str">
        <f t="shared" si="41"/>
        <v/>
      </c>
      <c r="F2633" s="141" t="str">
        <f>IF(ISBLANK(A2633),"",IF(ISERROR(VLOOKUP(A2633,'Cadastro-Estoque'!A:J,1,FALSE)),"Produto não cadastrado",VLOOKUP(A2633,'Cadastro-Estoque'!A:J,4,FALSE)))</f>
        <v/>
      </c>
      <c r="G2633" s="141" t="str">
        <f>IF(ISBLANK(A2633),"",IF(ISERROR(VLOOKUP(A2633,'Cadastro-Estoque'!A:J,1,FALSE)),"Produto não cadastrado",VLOOKUP(A2633,'Cadastro-Estoque'!A:J,2,FALSE)))</f>
        <v/>
      </c>
      <c r="H2633" s="141" t="str">
        <f>IF(ISERROR(VLOOKUP(A2633,'Cadastro-Estoque'!A:J,1,FALSE)),"",VLOOKUP(A2633,'Cadastro-Estoque'!A:J,3,FALSE))</f>
        <v/>
      </c>
    </row>
    <row r="2634" spans="5:8">
      <c r="E2634" s="141" t="str">
        <f t="shared" si="41"/>
        <v/>
      </c>
      <c r="F2634" s="141" t="str">
        <f>IF(ISBLANK(A2634),"",IF(ISERROR(VLOOKUP(A2634,'Cadastro-Estoque'!A:J,1,FALSE)),"Produto não cadastrado",VLOOKUP(A2634,'Cadastro-Estoque'!A:J,4,FALSE)))</f>
        <v/>
      </c>
      <c r="G2634" s="141" t="str">
        <f>IF(ISBLANK(A2634),"",IF(ISERROR(VLOOKUP(A2634,'Cadastro-Estoque'!A:J,1,FALSE)),"Produto não cadastrado",VLOOKUP(A2634,'Cadastro-Estoque'!A:J,2,FALSE)))</f>
        <v/>
      </c>
      <c r="H2634" s="141" t="str">
        <f>IF(ISERROR(VLOOKUP(A2634,'Cadastro-Estoque'!A:J,1,FALSE)),"",VLOOKUP(A2634,'Cadastro-Estoque'!A:J,3,FALSE))</f>
        <v/>
      </c>
    </row>
    <row r="2635" spans="5:8">
      <c r="E2635" s="141" t="str">
        <f t="shared" si="41"/>
        <v/>
      </c>
      <c r="F2635" s="141" t="str">
        <f>IF(ISBLANK(A2635),"",IF(ISERROR(VLOOKUP(A2635,'Cadastro-Estoque'!A:J,1,FALSE)),"Produto não cadastrado",VLOOKUP(A2635,'Cadastro-Estoque'!A:J,4,FALSE)))</f>
        <v/>
      </c>
      <c r="G2635" s="141" t="str">
        <f>IF(ISBLANK(A2635),"",IF(ISERROR(VLOOKUP(A2635,'Cadastro-Estoque'!A:J,1,FALSE)),"Produto não cadastrado",VLOOKUP(A2635,'Cadastro-Estoque'!A:J,2,FALSE)))</f>
        <v/>
      </c>
      <c r="H2635" s="141" t="str">
        <f>IF(ISERROR(VLOOKUP(A2635,'Cadastro-Estoque'!A:J,1,FALSE)),"",VLOOKUP(A2635,'Cadastro-Estoque'!A:J,3,FALSE))</f>
        <v/>
      </c>
    </row>
    <row r="2636" spans="5:8">
      <c r="E2636" s="141" t="str">
        <f t="shared" si="41"/>
        <v/>
      </c>
      <c r="F2636" s="141" t="str">
        <f>IF(ISBLANK(A2636),"",IF(ISERROR(VLOOKUP(A2636,'Cadastro-Estoque'!A:J,1,FALSE)),"Produto não cadastrado",VLOOKUP(A2636,'Cadastro-Estoque'!A:J,4,FALSE)))</f>
        <v/>
      </c>
      <c r="G2636" s="141" t="str">
        <f>IF(ISBLANK(A2636),"",IF(ISERROR(VLOOKUP(A2636,'Cadastro-Estoque'!A:J,1,FALSE)),"Produto não cadastrado",VLOOKUP(A2636,'Cadastro-Estoque'!A:J,2,FALSE)))</f>
        <v/>
      </c>
      <c r="H2636" s="141" t="str">
        <f>IF(ISERROR(VLOOKUP(A2636,'Cadastro-Estoque'!A:J,1,FALSE)),"",VLOOKUP(A2636,'Cadastro-Estoque'!A:J,3,FALSE))</f>
        <v/>
      </c>
    </row>
    <row r="2637" spans="5:8">
      <c r="E2637" s="141" t="str">
        <f t="shared" si="41"/>
        <v/>
      </c>
      <c r="F2637" s="141" t="str">
        <f>IF(ISBLANK(A2637),"",IF(ISERROR(VLOOKUP(A2637,'Cadastro-Estoque'!A:J,1,FALSE)),"Produto não cadastrado",VLOOKUP(A2637,'Cadastro-Estoque'!A:J,4,FALSE)))</f>
        <v/>
      </c>
      <c r="G2637" s="141" t="str">
        <f>IF(ISBLANK(A2637),"",IF(ISERROR(VLOOKUP(A2637,'Cadastro-Estoque'!A:J,1,FALSE)),"Produto não cadastrado",VLOOKUP(A2637,'Cadastro-Estoque'!A:J,2,FALSE)))</f>
        <v/>
      </c>
      <c r="H2637" s="141" t="str">
        <f>IF(ISERROR(VLOOKUP(A2637,'Cadastro-Estoque'!A:J,1,FALSE)),"",VLOOKUP(A2637,'Cadastro-Estoque'!A:J,3,FALSE))</f>
        <v/>
      </c>
    </row>
    <row r="2638" spans="5:8">
      <c r="E2638" s="141" t="str">
        <f t="shared" si="41"/>
        <v/>
      </c>
      <c r="F2638" s="141" t="str">
        <f>IF(ISBLANK(A2638),"",IF(ISERROR(VLOOKUP(A2638,'Cadastro-Estoque'!A:J,1,FALSE)),"Produto não cadastrado",VLOOKUP(A2638,'Cadastro-Estoque'!A:J,4,FALSE)))</f>
        <v/>
      </c>
      <c r="G2638" s="141" t="str">
        <f>IF(ISBLANK(A2638),"",IF(ISERROR(VLOOKUP(A2638,'Cadastro-Estoque'!A:J,1,FALSE)),"Produto não cadastrado",VLOOKUP(A2638,'Cadastro-Estoque'!A:J,2,FALSE)))</f>
        <v/>
      </c>
      <c r="H2638" s="141" t="str">
        <f>IF(ISERROR(VLOOKUP(A2638,'Cadastro-Estoque'!A:J,1,FALSE)),"",VLOOKUP(A2638,'Cadastro-Estoque'!A:J,3,FALSE))</f>
        <v/>
      </c>
    </row>
    <row r="2639" spans="5:8">
      <c r="E2639" s="141" t="str">
        <f t="shared" si="41"/>
        <v/>
      </c>
      <c r="F2639" s="141" t="str">
        <f>IF(ISBLANK(A2639),"",IF(ISERROR(VLOOKUP(A2639,'Cadastro-Estoque'!A:J,1,FALSE)),"Produto não cadastrado",VLOOKUP(A2639,'Cadastro-Estoque'!A:J,4,FALSE)))</f>
        <v/>
      </c>
      <c r="G2639" s="141" t="str">
        <f>IF(ISBLANK(A2639),"",IF(ISERROR(VLOOKUP(A2639,'Cadastro-Estoque'!A:J,1,FALSE)),"Produto não cadastrado",VLOOKUP(A2639,'Cadastro-Estoque'!A:J,2,FALSE)))</f>
        <v/>
      </c>
      <c r="H2639" s="141" t="str">
        <f>IF(ISERROR(VLOOKUP(A2639,'Cadastro-Estoque'!A:J,1,FALSE)),"",VLOOKUP(A2639,'Cadastro-Estoque'!A:J,3,FALSE))</f>
        <v/>
      </c>
    </row>
    <row r="2640" spans="5:8">
      <c r="E2640" s="141" t="str">
        <f t="shared" si="41"/>
        <v/>
      </c>
      <c r="F2640" s="141" t="str">
        <f>IF(ISBLANK(A2640),"",IF(ISERROR(VLOOKUP(A2640,'Cadastro-Estoque'!A:J,1,FALSE)),"Produto não cadastrado",VLOOKUP(A2640,'Cadastro-Estoque'!A:J,4,FALSE)))</f>
        <v/>
      </c>
      <c r="G2640" s="141" t="str">
        <f>IF(ISBLANK(A2640),"",IF(ISERROR(VLOOKUP(A2640,'Cadastro-Estoque'!A:J,1,FALSE)),"Produto não cadastrado",VLOOKUP(A2640,'Cadastro-Estoque'!A:J,2,FALSE)))</f>
        <v/>
      </c>
      <c r="H2640" s="141" t="str">
        <f>IF(ISERROR(VLOOKUP(A2640,'Cadastro-Estoque'!A:J,1,FALSE)),"",VLOOKUP(A2640,'Cadastro-Estoque'!A:J,3,FALSE))</f>
        <v/>
      </c>
    </row>
    <row r="2641" spans="5:8">
      <c r="E2641" s="141" t="str">
        <f t="shared" si="41"/>
        <v/>
      </c>
      <c r="F2641" s="141" t="str">
        <f>IF(ISBLANK(A2641),"",IF(ISERROR(VLOOKUP(A2641,'Cadastro-Estoque'!A:J,1,FALSE)),"Produto não cadastrado",VLOOKUP(A2641,'Cadastro-Estoque'!A:J,4,FALSE)))</f>
        <v/>
      </c>
      <c r="G2641" s="141" t="str">
        <f>IF(ISBLANK(A2641),"",IF(ISERROR(VLOOKUP(A2641,'Cadastro-Estoque'!A:J,1,FALSE)),"Produto não cadastrado",VLOOKUP(A2641,'Cadastro-Estoque'!A:J,2,FALSE)))</f>
        <v/>
      </c>
      <c r="H2641" s="141" t="str">
        <f>IF(ISERROR(VLOOKUP(A2641,'Cadastro-Estoque'!A:J,1,FALSE)),"",VLOOKUP(A2641,'Cadastro-Estoque'!A:J,3,FALSE))</f>
        <v/>
      </c>
    </row>
    <row r="2642" spans="5:8">
      <c r="E2642" s="141" t="str">
        <f t="shared" si="41"/>
        <v/>
      </c>
      <c r="F2642" s="141" t="str">
        <f>IF(ISBLANK(A2642),"",IF(ISERROR(VLOOKUP(A2642,'Cadastro-Estoque'!A:J,1,FALSE)),"Produto não cadastrado",VLOOKUP(A2642,'Cadastro-Estoque'!A:J,4,FALSE)))</f>
        <v/>
      </c>
      <c r="G2642" s="141" t="str">
        <f>IF(ISBLANK(A2642),"",IF(ISERROR(VLOOKUP(A2642,'Cadastro-Estoque'!A:J,1,FALSE)),"Produto não cadastrado",VLOOKUP(A2642,'Cadastro-Estoque'!A:J,2,FALSE)))</f>
        <v/>
      </c>
      <c r="H2642" s="141" t="str">
        <f>IF(ISERROR(VLOOKUP(A2642,'Cadastro-Estoque'!A:J,1,FALSE)),"",VLOOKUP(A2642,'Cadastro-Estoque'!A:J,3,FALSE))</f>
        <v/>
      </c>
    </row>
    <row r="2643" spans="5:8">
      <c r="E2643" s="141" t="str">
        <f t="shared" si="41"/>
        <v/>
      </c>
      <c r="F2643" s="141" t="str">
        <f>IF(ISBLANK(A2643),"",IF(ISERROR(VLOOKUP(A2643,'Cadastro-Estoque'!A:J,1,FALSE)),"Produto não cadastrado",VLOOKUP(A2643,'Cadastro-Estoque'!A:J,4,FALSE)))</f>
        <v/>
      </c>
      <c r="G2643" s="141" t="str">
        <f>IF(ISBLANK(A2643),"",IF(ISERROR(VLOOKUP(A2643,'Cadastro-Estoque'!A:J,1,FALSE)),"Produto não cadastrado",VLOOKUP(A2643,'Cadastro-Estoque'!A:J,2,FALSE)))</f>
        <v/>
      </c>
      <c r="H2643" s="141" t="str">
        <f>IF(ISERROR(VLOOKUP(A2643,'Cadastro-Estoque'!A:J,1,FALSE)),"",VLOOKUP(A2643,'Cadastro-Estoque'!A:J,3,FALSE))</f>
        <v/>
      </c>
    </row>
    <row r="2644" spans="5:8">
      <c r="E2644" s="141" t="str">
        <f t="shared" si="41"/>
        <v/>
      </c>
      <c r="F2644" s="141" t="str">
        <f>IF(ISBLANK(A2644),"",IF(ISERROR(VLOOKUP(A2644,'Cadastro-Estoque'!A:J,1,FALSE)),"Produto não cadastrado",VLOOKUP(A2644,'Cadastro-Estoque'!A:J,4,FALSE)))</f>
        <v/>
      </c>
      <c r="G2644" s="141" t="str">
        <f>IF(ISBLANK(A2644),"",IF(ISERROR(VLOOKUP(A2644,'Cadastro-Estoque'!A:J,1,FALSE)),"Produto não cadastrado",VLOOKUP(A2644,'Cadastro-Estoque'!A:J,2,FALSE)))</f>
        <v/>
      </c>
      <c r="H2644" s="141" t="str">
        <f>IF(ISERROR(VLOOKUP(A2644,'Cadastro-Estoque'!A:J,1,FALSE)),"",VLOOKUP(A2644,'Cadastro-Estoque'!A:J,3,FALSE))</f>
        <v/>
      </c>
    </row>
    <row r="2645" spans="5:8">
      <c r="E2645" s="141" t="str">
        <f t="shared" si="41"/>
        <v/>
      </c>
      <c r="F2645" s="141" t="str">
        <f>IF(ISBLANK(A2645),"",IF(ISERROR(VLOOKUP(A2645,'Cadastro-Estoque'!A:J,1,FALSE)),"Produto não cadastrado",VLOOKUP(A2645,'Cadastro-Estoque'!A:J,4,FALSE)))</f>
        <v/>
      </c>
      <c r="G2645" s="141" t="str">
        <f>IF(ISBLANK(A2645),"",IF(ISERROR(VLOOKUP(A2645,'Cadastro-Estoque'!A:J,1,FALSE)),"Produto não cadastrado",VLOOKUP(A2645,'Cadastro-Estoque'!A:J,2,FALSE)))</f>
        <v/>
      </c>
      <c r="H2645" s="141" t="str">
        <f>IF(ISERROR(VLOOKUP(A2645,'Cadastro-Estoque'!A:J,1,FALSE)),"",VLOOKUP(A2645,'Cadastro-Estoque'!A:J,3,FALSE))</f>
        <v/>
      </c>
    </row>
    <row r="2646" spans="5:8">
      <c r="E2646" s="141" t="str">
        <f t="shared" si="41"/>
        <v/>
      </c>
      <c r="F2646" s="141" t="str">
        <f>IF(ISBLANK(A2646),"",IF(ISERROR(VLOOKUP(A2646,'Cadastro-Estoque'!A:J,1,FALSE)),"Produto não cadastrado",VLOOKUP(A2646,'Cadastro-Estoque'!A:J,4,FALSE)))</f>
        <v/>
      </c>
      <c r="G2646" s="141" t="str">
        <f>IF(ISBLANK(A2646),"",IF(ISERROR(VLOOKUP(A2646,'Cadastro-Estoque'!A:J,1,FALSE)),"Produto não cadastrado",VLOOKUP(A2646,'Cadastro-Estoque'!A:J,2,FALSE)))</f>
        <v/>
      </c>
      <c r="H2646" s="141" t="str">
        <f>IF(ISERROR(VLOOKUP(A2646,'Cadastro-Estoque'!A:J,1,FALSE)),"",VLOOKUP(A2646,'Cadastro-Estoque'!A:J,3,FALSE))</f>
        <v/>
      </c>
    </row>
    <row r="2647" spans="5:8">
      <c r="E2647" s="141" t="str">
        <f t="shared" si="41"/>
        <v/>
      </c>
      <c r="F2647" s="141" t="str">
        <f>IF(ISBLANK(A2647),"",IF(ISERROR(VLOOKUP(A2647,'Cadastro-Estoque'!A:J,1,FALSE)),"Produto não cadastrado",VLOOKUP(A2647,'Cadastro-Estoque'!A:J,4,FALSE)))</f>
        <v/>
      </c>
      <c r="G2647" s="141" t="str">
        <f>IF(ISBLANK(A2647),"",IF(ISERROR(VLOOKUP(A2647,'Cadastro-Estoque'!A:J,1,FALSE)),"Produto não cadastrado",VLOOKUP(A2647,'Cadastro-Estoque'!A:J,2,FALSE)))</f>
        <v/>
      </c>
      <c r="H2647" s="141" t="str">
        <f>IF(ISERROR(VLOOKUP(A2647,'Cadastro-Estoque'!A:J,1,FALSE)),"",VLOOKUP(A2647,'Cadastro-Estoque'!A:J,3,FALSE))</f>
        <v/>
      </c>
    </row>
    <row r="2648" spans="5:8">
      <c r="E2648" s="141" t="str">
        <f t="shared" si="41"/>
        <v/>
      </c>
      <c r="F2648" s="141" t="str">
        <f>IF(ISBLANK(A2648),"",IF(ISERROR(VLOOKUP(A2648,'Cadastro-Estoque'!A:J,1,FALSE)),"Produto não cadastrado",VLOOKUP(A2648,'Cadastro-Estoque'!A:J,4,FALSE)))</f>
        <v/>
      </c>
      <c r="G2648" s="141" t="str">
        <f>IF(ISBLANK(A2648),"",IF(ISERROR(VLOOKUP(A2648,'Cadastro-Estoque'!A:J,1,FALSE)),"Produto não cadastrado",VLOOKUP(A2648,'Cadastro-Estoque'!A:J,2,FALSE)))</f>
        <v/>
      </c>
      <c r="H2648" s="141" t="str">
        <f>IF(ISERROR(VLOOKUP(A2648,'Cadastro-Estoque'!A:J,1,FALSE)),"",VLOOKUP(A2648,'Cadastro-Estoque'!A:J,3,FALSE))</f>
        <v/>
      </c>
    </row>
    <row r="2649" spans="5:8">
      <c r="E2649" s="141" t="str">
        <f t="shared" si="41"/>
        <v/>
      </c>
      <c r="F2649" s="141" t="str">
        <f>IF(ISBLANK(A2649),"",IF(ISERROR(VLOOKUP(A2649,'Cadastro-Estoque'!A:J,1,FALSE)),"Produto não cadastrado",VLOOKUP(A2649,'Cadastro-Estoque'!A:J,4,FALSE)))</f>
        <v/>
      </c>
      <c r="G2649" s="141" t="str">
        <f>IF(ISBLANK(A2649),"",IF(ISERROR(VLOOKUP(A2649,'Cadastro-Estoque'!A:J,1,FALSE)),"Produto não cadastrado",VLOOKUP(A2649,'Cadastro-Estoque'!A:J,2,FALSE)))</f>
        <v/>
      </c>
      <c r="H2649" s="141" t="str">
        <f>IF(ISERROR(VLOOKUP(A2649,'Cadastro-Estoque'!A:J,1,FALSE)),"",VLOOKUP(A2649,'Cadastro-Estoque'!A:J,3,FALSE))</f>
        <v/>
      </c>
    </row>
    <row r="2650" spans="5:8">
      <c r="E2650" s="141" t="str">
        <f t="shared" si="41"/>
        <v/>
      </c>
      <c r="F2650" s="141" t="str">
        <f>IF(ISBLANK(A2650),"",IF(ISERROR(VLOOKUP(A2650,'Cadastro-Estoque'!A:J,1,FALSE)),"Produto não cadastrado",VLOOKUP(A2650,'Cadastro-Estoque'!A:J,4,FALSE)))</f>
        <v/>
      </c>
      <c r="G2650" s="141" t="str">
        <f>IF(ISBLANK(A2650),"",IF(ISERROR(VLOOKUP(A2650,'Cadastro-Estoque'!A:J,1,FALSE)),"Produto não cadastrado",VLOOKUP(A2650,'Cadastro-Estoque'!A:J,2,FALSE)))</f>
        <v/>
      </c>
      <c r="H2650" s="141" t="str">
        <f>IF(ISERROR(VLOOKUP(A2650,'Cadastro-Estoque'!A:J,1,FALSE)),"",VLOOKUP(A2650,'Cadastro-Estoque'!A:J,3,FALSE))</f>
        <v/>
      </c>
    </row>
    <row r="2651" spans="5:8">
      <c r="E2651" s="141" t="str">
        <f t="shared" si="41"/>
        <v/>
      </c>
      <c r="F2651" s="141" t="str">
        <f>IF(ISBLANK(A2651),"",IF(ISERROR(VLOOKUP(A2651,'Cadastro-Estoque'!A:J,1,FALSE)),"Produto não cadastrado",VLOOKUP(A2651,'Cadastro-Estoque'!A:J,4,FALSE)))</f>
        <v/>
      </c>
      <c r="G2651" s="141" t="str">
        <f>IF(ISBLANK(A2651),"",IF(ISERROR(VLOOKUP(A2651,'Cadastro-Estoque'!A:J,1,FALSE)),"Produto não cadastrado",VLOOKUP(A2651,'Cadastro-Estoque'!A:J,2,FALSE)))</f>
        <v/>
      </c>
      <c r="H2651" s="141" t="str">
        <f>IF(ISERROR(VLOOKUP(A2651,'Cadastro-Estoque'!A:J,1,FALSE)),"",VLOOKUP(A2651,'Cadastro-Estoque'!A:J,3,FALSE))</f>
        <v/>
      </c>
    </row>
    <row r="2652" spans="5:8">
      <c r="E2652" s="141" t="str">
        <f t="shared" si="41"/>
        <v/>
      </c>
      <c r="F2652" s="141" t="str">
        <f>IF(ISBLANK(A2652),"",IF(ISERROR(VLOOKUP(A2652,'Cadastro-Estoque'!A:J,1,FALSE)),"Produto não cadastrado",VLOOKUP(A2652,'Cadastro-Estoque'!A:J,4,FALSE)))</f>
        <v/>
      </c>
      <c r="G2652" s="141" t="str">
        <f>IF(ISBLANK(A2652),"",IF(ISERROR(VLOOKUP(A2652,'Cadastro-Estoque'!A:J,1,FALSE)),"Produto não cadastrado",VLOOKUP(A2652,'Cadastro-Estoque'!A:J,2,FALSE)))</f>
        <v/>
      </c>
      <c r="H2652" s="141" t="str">
        <f>IF(ISERROR(VLOOKUP(A2652,'Cadastro-Estoque'!A:J,1,FALSE)),"",VLOOKUP(A2652,'Cadastro-Estoque'!A:J,3,FALSE))</f>
        <v/>
      </c>
    </row>
    <row r="2653" spans="5:8">
      <c r="E2653" s="141" t="str">
        <f t="shared" si="41"/>
        <v/>
      </c>
      <c r="F2653" s="141" t="str">
        <f>IF(ISBLANK(A2653),"",IF(ISERROR(VLOOKUP(A2653,'Cadastro-Estoque'!A:J,1,FALSE)),"Produto não cadastrado",VLOOKUP(A2653,'Cadastro-Estoque'!A:J,4,FALSE)))</f>
        <v/>
      </c>
      <c r="G2653" s="141" t="str">
        <f>IF(ISBLANK(A2653),"",IF(ISERROR(VLOOKUP(A2653,'Cadastro-Estoque'!A:J,1,FALSE)),"Produto não cadastrado",VLOOKUP(A2653,'Cadastro-Estoque'!A:J,2,FALSE)))</f>
        <v/>
      </c>
      <c r="H2653" s="141" t="str">
        <f>IF(ISERROR(VLOOKUP(A2653,'Cadastro-Estoque'!A:J,1,FALSE)),"",VLOOKUP(A2653,'Cadastro-Estoque'!A:J,3,FALSE))</f>
        <v/>
      </c>
    </row>
    <row r="2654" spans="5:8">
      <c r="E2654" s="141" t="str">
        <f t="shared" si="41"/>
        <v/>
      </c>
      <c r="F2654" s="141" t="str">
        <f>IF(ISBLANK(A2654),"",IF(ISERROR(VLOOKUP(A2654,'Cadastro-Estoque'!A:J,1,FALSE)),"Produto não cadastrado",VLOOKUP(A2654,'Cadastro-Estoque'!A:J,4,FALSE)))</f>
        <v/>
      </c>
      <c r="G2654" s="141" t="str">
        <f>IF(ISBLANK(A2654),"",IF(ISERROR(VLOOKUP(A2654,'Cadastro-Estoque'!A:J,1,FALSE)),"Produto não cadastrado",VLOOKUP(A2654,'Cadastro-Estoque'!A:J,2,FALSE)))</f>
        <v/>
      </c>
      <c r="H2654" s="141" t="str">
        <f>IF(ISERROR(VLOOKUP(A2654,'Cadastro-Estoque'!A:J,1,FALSE)),"",VLOOKUP(A2654,'Cadastro-Estoque'!A:J,3,FALSE))</f>
        <v/>
      </c>
    </row>
    <row r="2655" spans="5:8">
      <c r="E2655" s="141" t="str">
        <f t="shared" si="41"/>
        <v/>
      </c>
      <c r="F2655" s="141" t="str">
        <f>IF(ISBLANK(A2655),"",IF(ISERROR(VLOOKUP(A2655,'Cadastro-Estoque'!A:J,1,FALSE)),"Produto não cadastrado",VLOOKUP(A2655,'Cadastro-Estoque'!A:J,4,FALSE)))</f>
        <v/>
      </c>
      <c r="G2655" s="141" t="str">
        <f>IF(ISBLANK(A2655),"",IF(ISERROR(VLOOKUP(A2655,'Cadastro-Estoque'!A:J,1,FALSE)),"Produto não cadastrado",VLOOKUP(A2655,'Cadastro-Estoque'!A:J,2,FALSE)))</f>
        <v/>
      </c>
      <c r="H2655" s="141" t="str">
        <f>IF(ISERROR(VLOOKUP(A2655,'Cadastro-Estoque'!A:J,1,FALSE)),"",VLOOKUP(A2655,'Cadastro-Estoque'!A:J,3,FALSE))</f>
        <v/>
      </c>
    </row>
    <row r="2656" spans="5:8">
      <c r="E2656" s="141" t="str">
        <f t="shared" si="41"/>
        <v/>
      </c>
      <c r="F2656" s="141" t="str">
        <f>IF(ISBLANK(A2656),"",IF(ISERROR(VLOOKUP(A2656,'Cadastro-Estoque'!A:J,1,FALSE)),"Produto não cadastrado",VLOOKUP(A2656,'Cadastro-Estoque'!A:J,4,FALSE)))</f>
        <v/>
      </c>
      <c r="G2656" s="141" t="str">
        <f>IF(ISBLANK(A2656),"",IF(ISERROR(VLOOKUP(A2656,'Cadastro-Estoque'!A:J,1,FALSE)),"Produto não cadastrado",VLOOKUP(A2656,'Cadastro-Estoque'!A:J,2,FALSE)))</f>
        <v/>
      </c>
      <c r="H2656" s="141" t="str">
        <f>IF(ISERROR(VLOOKUP(A2656,'Cadastro-Estoque'!A:J,1,FALSE)),"",VLOOKUP(A2656,'Cadastro-Estoque'!A:J,3,FALSE))</f>
        <v/>
      </c>
    </row>
    <row r="2657" spans="5:8">
      <c r="E2657" s="141" t="str">
        <f t="shared" si="41"/>
        <v/>
      </c>
      <c r="F2657" s="141" t="str">
        <f>IF(ISBLANK(A2657),"",IF(ISERROR(VLOOKUP(A2657,'Cadastro-Estoque'!A:J,1,FALSE)),"Produto não cadastrado",VLOOKUP(A2657,'Cadastro-Estoque'!A:J,4,FALSE)))</f>
        <v/>
      </c>
      <c r="G2657" s="141" t="str">
        <f>IF(ISBLANK(A2657),"",IF(ISERROR(VLOOKUP(A2657,'Cadastro-Estoque'!A:J,1,FALSE)),"Produto não cadastrado",VLOOKUP(A2657,'Cadastro-Estoque'!A:J,2,FALSE)))</f>
        <v/>
      </c>
      <c r="H2657" s="141" t="str">
        <f>IF(ISERROR(VLOOKUP(A2657,'Cadastro-Estoque'!A:J,1,FALSE)),"",VLOOKUP(A2657,'Cadastro-Estoque'!A:J,3,FALSE))</f>
        <v/>
      </c>
    </row>
    <row r="2658" spans="5:8">
      <c r="E2658" s="141" t="str">
        <f t="shared" si="41"/>
        <v/>
      </c>
      <c r="F2658" s="141" t="str">
        <f>IF(ISBLANK(A2658),"",IF(ISERROR(VLOOKUP(A2658,'Cadastro-Estoque'!A:J,1,FALSE)),"Produto não cadastrado",VLOOKUP(A2658,'Cadastro-Estoque'!A:J,4,FALSE)))</f>
        <v/>
      </c>
      <c r="G2658" s="141" t="str">
        <f>IF(ISBLANK(A2658),"",IF(ISERROR(VLOOKUP(A2658,'Cadastro-Estoque'!A:J,1,FALSE)),"Produto não cadastrado",VLOOKUP(A2658,'Cadastro-Estoque'!A:J,2,FALSE)))</f>
        <v/>
      </c>
      <c r="H2658" s="141" t="str">
        <f>IF(ISERROR(VLOOKUP(A2658,'Cadastro-Estoque'!A:J,1,FALSE)),"",VLOOKUP(A2658,'Cadastro-Estoque'!A:J,3,FALSE))</f>
        <v/>
      </c>
    </row>
    <row r="2659" spans="5:8">
      <c r="E2659" s="141" t="str">
        <f t="shared" si="41"/>
        <v/>
      </c>
      <c r="F2659" s="141" t="str">
        <f>IF(ISBLANK(A2659),"",IF(ISERROR(VLOOKUP(A2659,'Cadastro-Estoque'!A:J,1,FALSE)),"Produto não cadastrado",VLOOKUP(A2659,'Cadastro-Estoque'!A:J,4,FALSE)))</f>
        <v/>
      </c>
      <c r="G2659" s="141" t="str">
        <f>IF(ISBLANK(A2659),"",IF(ISERROR(VLOOKUP(A2659,'Cadastro-Estoque'!A:J,1,FALSE)),"Produto não cadastrado",VLOOKUP(A2659,'Cadastro-Estoque'!A:J,2,FALSE)))</f>
        <v/>
      </c>
      <c r="H2659" s="141" t="str">
        <f>IF(ISERROR(VLOOKUP(A2659,'Cadastro-Estoque'!A:J,1,FALSE)),"",VLOOKUP(A2659,'Cadastro-Estoque'!A:J,3,FALSE))</f>
        <v/>
      </c>
    </row>
    <row r="2660" spans="5:8">
      <c r="E2660" s="141" t="str">
        <f t="shared" si="41"/>
        <v/>
      </c>
      <c r="F2660" s="141" t="str">
        <f>IF(ISBLANK(A2660),"",IF(ISERROR(VLOOKUP(A2660,'Cadastro-Estoque'!A:J,1,FALSE)),"Produto não cadastrado",VLOOKUP(A2660,'Cadastro-Estoque'!A:J,4,FALSE)))</f>
        <v/>
      </c>
      <c r="G2660" s="141" t="str">
        <f>IF(ISBLANK(A2660),"",IF(ISERROR(VLOOKUP(A2660,'Cadastro-Estoque'!A:J,1,FALSE)),"Produto não cadastrado",VLOOKUP(A2660,'Cadastro-Estoque'!A:J,2,FALSE)))</f>
        <v/>
      </c>
      <c r="H2660" s="141" t="str">
        <f>IF(ISERROR(VLOOKUP(A2660,'Cadastro-Estoque'!A:J,1,FALSE)),"",VLOOKUP(A2660,'Cadastro-Estoque'!A:J,3,FALSE))</f>
        <v/>
      </c>
    </row>
    <row r="2661" spans="5:8">
      <c r="E2661" s="141" t="str">
        <f t="shared" si="41"/>
        <v/>
      </c>
      <c r="F2661" s="141" t="str">
        <f>IF(ISBLANK(A2661),"",IF(ISERROR(VLOOKUP(A2661,'Cadastro-Estoque'!A:J,1,FALSE)),"Produto não cadastrado",VLOOKUP(A2661,'Cadastro-Estoque'!A:J,4,FALSE)))</f>
        <v/>
      </c>
      <c r="G2661" s="141" t="str">
        <f>IF(ISBLANK(A2661),"",IF(ISERROR(VLOOKUP(A2661,'Cadastro-Estoque'!A:J,1,FALSE)),"Produto não cadastrado",VLOOKUP(A2661,'Cadastro-Estoque'!A:J,2,FALSE)))</f>
        <v/>
      </c>
      <c r="H2661" s="141" t="str">
        <f>IF(ISERROR(VLOOKUP(A2661,'Cadastro-Estoque'!A:J,1,FALSE)),"",VLOOKUP(A2661,'Cadastro-Estoque'!A:J,3,FALSE))</f>
        <v/>
      </c>
    </row>
    <row r="2662" spans="5:8">
      <c r="E2662" s="141" t="str">
        <f t="shared" si="41"/>
        <v/>
      </c>
      <c r="F2662" s="141" t="str">
        <f>IF(ISBLANK(A2662),"",IF(ISERROR(VLOOKUP(A2662,'Cadastro-Estoque'!A:J,1,FALSE)),"Produto não cadastrado",VLOOKUP(A2662,'Cadastro-Estoque'!A:J,4,FALSE)))</f>
        <v/>
      </c>
      <c r="G2662" s="141" t="str">
        <f>IF(ISBLANK(A2662),"",IF(ISERROR(VLOOKUP(A2662,'Cadastro-Estoque'!A:J,1,FALSE)),"Produto não cadastrado",VLOOKUP(A2662,'Cadastro-Estoque'!A:J,2,FALSE)))</f>
        <v/>
      </c>
      <c r="H2662" s="141" t="str">
        <f>IF(ISERROR(VLOOKUP(A2662,'Cadastro-Estoque'!A:J,1,FALSE)),"",VLOOKUP(A2662,'Cadastro-Estoque'!A:J,3,FALSE))</f>
        <v/>
      </c>
    </row>
    <row r="2663" spans="5:8">
      <c r="E2663" s="141" t="str">
        <f t="shared" si="41"/>
        <v/>
      </c>
      <c r="F2663" s="141" t="str">
        <f>IF(ISBLANK(A2663),"",IF(ISERROR(VLOOKUP(A2663,'Cadastro-Estoque'!A:J,1,FALSE)),"Produto não cadastrado",VLOOKUP(A2663,'Cadastro-Estoque'!A:J,4,FALSE)))</f>
        <v/>
      </c>
      <c r="G2663" s="141" t="str">
        <f>IF(ISBLANK(A2663),"",IF(ISERROR(VLOOKUP(A2663,'Cadastro-Estoque'!A:J,1,FALSE)),"Produto não cadastrado",VLOOKUP(A2663,'Cadastro-Estoque'!A:J,2,FALSE)))</f>
        <v/>
      </c>
      <c r="H2663" s="141" t="str">
        <f>IF(ISERROR(VLOOKUP(A2663,'Cadastro-Estoque'!A:J,1,FALSE)),"",VLOOKUP(A2663,'Cadastro-Estoque'!A:J,3,FALSE))</f>
        <v/>
      </c>
    </row>
    <row r="2664" spans="5:8">
      <c r="E2664" s="141" t="str">
        <f t="shared" si="41"/>
        <v/>
      </c>
      <c r="F2664" s="141" t="str">
        <f>IF(ISBLANK(A2664),"",IF(ISERROR(VLOOKUP(A2664,'Cadastro-Estoque'!A:J,1,FALSE)),"Produto não cadastrado",VLOOKUP(A2664,'Cadastro-Estoque'!A:J,4,FALSE)))</f>
        <v/>
      </c>
      <c r="G2664" s="141" t="str">
        <f>IF(ISBLANK(A2664),"",IF(ISERROR(VLOOKUP(A2664,'Cadastro-Estoque'!A:J,1,FALSE)),"Produto não cadastrado",VLOOKUP(A2664,'Cadastro-Estoque'!A:J,2,FALSE)))</f>
        <v/>
      </c>
      <c r="H2664" s="141" t="str">
        <f>IF(ISERROR(VLOOKUP(A2664,'Cadastro-Estoque'!A:J,1,FALSE)),"",VLOOKUP(A2664,'Cadastro-Estoque'!A:J,3,FALSE))</f>
        <v/>
      </c>
    </row>
    <row r="2665" spans="5:8">
      <c r="E2665" s="141" t="str">
        <f t="shared" si="41"/>
        <v/>
      </c>
      <c r="F2665" s="141" t="str">
        <f>IF(ISBLANK(A2665),"",IF(ISERROR(VLOOKUP(A2665,'Cadastro-Estoque'!A:J,1,FALSE)),"Produto não cadastrado",VLOOKUP(A2665,'Cadastro-Estoque'!A:J,4,FALSE)))</f>
        <v/>
      </c>
      <c r="G2665" s="141" t="str">
        <f>IF(ISBLANK(A2665),"",IF(ISERROR(VLOOKUP(A2665,'Cadastro-Estoque'!A:J,1,FALSE)),"Produto não cadastrado",VLOOKUP(A2665,'Cadastro-Estoque'!A:J,2,FALSE)))</f>
        <v/>
      </c>
      <c r="H2665" s="141" t="str">
        <f>IF(ISERROR(VLOOKUP(A2665,'Cadastro-Estoque'!A:J,1,FALSE)),"",VLOOKUP(A2665,'Cadastro-Estoque'!A:J,3,FALSE))</f>
        <v/>
      </c>
    </row>
    <row r="2666" spans="5:8">
      <c r="E2666" s="141" t="str">
        <f t="shared" si="41"/>
        <v/>
      </c>
      <c r="F2666" s="141" t="str">
        <f>IF(ISBLANK(A2666),"",IF(ISERROR(VLOOKUP(A2666,'Cadastro-Estoque'!A:J,1,FALSE)),"Produto não cadastrado",VLOOKUP(A2666,'Cadastro-Estoque'!A:J,4,FALSE)))</f>
        <v/>
      </c>
      <c r="G2666" s="141" t="str">
        <f>IF(ISBLANK(A2666),"",IF(ISERROR(VLOOKUP(A2666,'Cadastro-Estoque'!A:J,1,FALSE)),"Produto não cadastrado",VLOOKUP(A2666,'Cadastro-Estoque'!A:J,2,FALSE)))</f>
        <v/>
      </c>
      <c r="H2666" s="141" t="str">
        <f>IF(ISERROR(VLOOKUP(A2666,'Cadastro-Estoque'!A:J,1,FALSE)),"",VLOOKUP(A2666,'Cadastro-Estoque'!A:J,3,FALSE))</f>
        <v/>
      </c>
    </row>
    <row r="2667" spans="5:8">
      <c r="E2667" s="141" t="str">
        <f t="shared" si="41"/>
        <v/>
      </c>
      <c r="F2667" s="141" t="str">
        <f>IF(ISBLANK(A2667),"",IF(ISERROR(VLOOKUP(A2667,'Cadastro-Estoque'!A:J,1,FALSE)),"Produto não cadastrado",VLOOKUP(A2667,'Cadastro-Estoque'!A:J,4,FALSE)))</f>
        <v/>
      </c>
      <c r="G2667" s="141" t="str">
        <f>IF(ISBLANK(A2667),"",IF(ISERROR(VLOOKUP(A2667,'Cadastro-Estoque'!A:J,1,FALSE)),"Produto não cadastrado",VLOOKUP(A2667,'Cadastro-Estoque'!A:J,2,FALSE)))</f>
        <v/>
      </c>
      <c r="H2667" s="141" t="str">
        <f>IF(ISERROR(VLOOKUP(A2667,'Cadastro-Estoque'!A:J,1,FALSE)),"",VLOOKUP(A2667,'Cadastro-Estoque'!A:J,3,FALSE))</f>
        <v/>
      </c>
    </row>
    <row r="2668" spans="5:8">
      <c r="E2668" s="141" t="str">
        <f t="shared" si="41"/>
        <v/>
      </c>
      <c r="F2668" s="141" t="str">
        <f>IF(ISBLANK(A2668),"",IF(ISERROR(VLOOKUP(A2668,'Cadastro-Estoque'!A:J,1,FALSE)),"Produto não cadastrado",VLOOKUP(A2668,'Cadastro-Estoque'!A:J,4,FALSE)))</f>
        <v/>
      </c>
      <c r="G2668" s="141" t="str">
        <f>IF(ISBLANK(A2668),"",IF(ISERROR(VLOOKUP(A2668,'Cadastro-Estoque'!A:J,1,FALSE)),"Produto não cadastrado",VLOOKUP(A2668,'Cadastro-Estoque'!A:J,2,FALSE)))</f>
        <v/>
      </c>
      <c r="H2668" s="141" t="str">
        <f>IF(ISERROR(VLOOKUP(A2668,'Cadastro-Estoque'!A:J,1,FALSE)),"",VLOOKUP(A2668,'Cadastro-Estoque'!A:J,3,FALSE))</f>
        <v/>
      </c>
    </row>
    <row r="2669" spans="5:8">
      <c r="E2669" s="141" t="str">
        <f t="shared" si="41"/>
        <v/>
      </c>
      <c r="F2669" s="141" t="str">
        <f>IF(ISBLANK(A2669),"",IF(ISERROR(VLOOKUP(A2669,'Cadastro-Estoque'!A:J,1,FALSE)),"Produto não cadastrado",VLOOKUP(A2669,'Cadastro-Estoque'!A:J,4,FALSE)))</f>
        <v/>
      </c>
      <c r="G2669" s="141" t="str">
        <f>IF(ISBLANK(A2669),"",IF(ISERROR(VLOOKUP(A2669,'Cadastro-Estoque'!A:J,1,FALSE)),"Produto não cadastrado",VLOOKUP(A2669,'Cadastro-Estoque'!A:J,2,FALSE)))</f>
        <v/>
      </c>
      <c r="H2669" s="141" t="str">
        <f>IF(ISERROR(VLOOKUP(A2669,'Cadastro-Estoque'!A:J,1,FALSE)),"",VLOOKUP(A2669,'Cadastro-Estoque'!A:J,3,FALSE))</f>
        <v/>
      </c>
    </row>
    <row r="2670" spans="5:8">
      <c r="E2670" s="141" t="str">
        <f t="shared" si="41"/>
        <v/>
      </c>
      <c r="F2670" s="141" t="str">
        <f>IF(ISBLANK(A2670),"",IF(ISERROR(VLOOKUP(A2670,'Cadastro-Estoque'!A:J,1,FALSE)),"Produto não cadastrado",VLOOKUP(A2670,'Cadastro-Estoque'!A:J,4,FALSE)))</f>
        <v/>
      </c>
      <c r="G2670" s="141" t="str">
        <f>IF(ISBLANK(A2670),"",IF(ISERROR(VLOOKUP(A2670,'Cadastro-Estoque'!A:J,1,FALSE)),"Produto não cadastrado",VLOOKUP(A2670,'Cadastro-Estoque'!A:J,2,FALSE)))</f>
        <v/>
      </c>
      <c r="H2670" s="141" t="str">
        <f>IF(ISERROR(VLOOKUP(A2670,'Cadastro-Estoque'!A:J,1,FALSE)),"",VLOOKUP(A2670,'Cadastro-Estoque'!A:J,3,FALSE))</f>
        <v/>
      </c>
    </row>
    <row r="2671" spans="5:8">
      <c r="E2671" s="141" t="str">
        <f t="shared" si="41"/>
        <v/>
      </c>
      <c r="F2671" s="141" t="str">
        <f>IF(ISBLANK(A2671),"",IF(ISERROR(VLOOKUP(A2671,'Cadastro-Estoque'!A:J,1,FALSE)),"Produto não cadastrado",VLOOKUP(A2671,'Cadastro-Estoque'!A:J,4,FALSE)))</f>
        <v/>
      </c>
      <c r="G2671" s="141" t="str">
        <f>IF(ISBLANK(A2671),"",IF(ISERROR(VLOOKUP(A2671,'Cadastro-Estoque'!A:J,1,FALSE)),"Produto não cadastrado",VLOOKUP(A2671,'Cadastro-Estoque'!A:J,2,FALSE)))</f>
        <v/>
      </c>
      <c r="H2671" s="141" t="str">
        <f>IF(ISERROR(VLOOKUP(A2671,'Cadastro-Estoque'!A:J,1,FALSE)),"",VLOOKUP(A2671,'Cadastro-Estoque'!A:J,3,FALSE))</f>
        <v/>
      </c>
    </row>
    <row r="2672" spans="5:8">
      <c r="E2672" s="141" t="str">
        <f t="shared" si="41"/>
        <v/>
      </c>
      <c r="F2672" s="141" t="str">
        <f>IF(ISBLANK(A2672),"",IF(ISERROR(VLOOKUP(A2672,'Cadastro-Estoque'!A:J,1,FALSE)),"Produto não cadastrado",VLOOKUP(A2672,'Cadastro-Estoque'!A:J,4,FALSE)))</f>
        <v/>
      </c>
      <c r="G2672" s="141" t="str">
        <f>IF(ISBLANK(A2672),"",IF(ISERROR(VLOOKUP(A2672,'Cadastro-Estoque'!A:J,1,FALSE)),"Produto não cadastrado",VLOOKUP(A2672,'Cadastro-Estoque'!A:J,2,FALSE)))</f>
        <v/>
      </c>
      <c r="H2672" s="141" t="str">
        <f>IF(ISERROR(VLOOKUP(A2672,'Cadastro-Estoque'!A:J,1,FALSE)),"",VLOOKUP(A2672,'Cadastro-Estoque'!A:J,3,FALSE))</f>
        <v/>
      </c>
    </row>
    <row r="2673" spans="5:8">
      <c r="E2673" s="141" t="str">
        <f t="shared" si="41"/>
        <v/>
      </c>
      <c r="F2673" s="141" t="str">
        <f>IF(ISBLANK(A2673),"",IF(ISERROR(VLOOKUP(A2673,'Cadastro-Estoque'!A:J,1,FALSE)),"Produto não cadastrado",VLOOKUP(A2673,'Cadastro-Estoque'!A:J,4,FALSE)))</f>
        <v/>
      </c>
      <c r="G2673" s="141" t="str">
        <f>IF(ISBLANK(A2673),"",IF(ISERROR(VLOOKUP(A2673,'Cadastro-Estoque'!A:J,1,FALSE)),"Produto não cadastrado",VLOOKUP(A2673,'Cadastro-Estoque'!A:J,2,FALSE)))</f>
        <v/>
      </c>
      <c r="H2673" s="141" t="str">
        <f>IF(ISERROR(VLOOKUP(A2673,'Cadastro-Estoque'!A:J,1,FALSE)),"",VLOOKUP(A2673,'Cadastro-Estoque'!A:J,3,FALSE))</f>
        <v/>
      </c>
    </row>
    <row r="2674" spans="5:8">
      <c r="E2674" s="141" t="str">
        <f t="shared" si="41"/>
        <v/>
      </c>
      <c r="F2674" s="141" t="str">
        <f>IF(ISBLANK(A2674),"",IF(ISERROR(VLOOKUP(A2674,'Cadastro-Estoque'!A:J,1,FALSE)),"Produto não cadastrado",VLOOKUP(A2674,'Cadastro-Estoque'!A:J,4,FALSE)))</f>
        <v/>
      </c>
      <c r="G2674" s="141" t="str">
        <f>IF(ISBLANK(A2674),"",IF(ISERROR(VLOOKUP(A2674,'Cadastro-Estoque'!A:J,1,FALSE)),"Produto não cadastrado",VLOOKUP(A2674,'Cadastro-Estoque'!A:J,2,FALSE)))</f>
        <v/>
      </c>
      <c r="H2674" s="141" t="str">
        <f>IF(ISERROR(VLOOKUP(A2674,'Cadastro-Estoque'!A:J,1,FALSE)),"",VLOOKUP(A2674,'Cadastro-Estoque'!A:J,3,FALSE))</f>
        <v/>
      </c>
    </row>
    <row r="2675" spans="5:8">
      <c r="E2675" s="141" t="str">
        <f t="shared" si="41"/>
        <v/>
      </c>
      <c r="F2675" s="141" t="str">
        <f>IF(ISBLANK(A2675),"",IF(ISERROR(VLOOKUP(A2675,'Cadastro-Estoque'!A:J,1,FALSE)),"Produto não cadastrado",VLOOKUP(A2675,'Cadastro-Estoque'!A:J,4,FALSE)))</f>
        <v/>
      </c>
      <c r="G2675" s="141" t="str">
        <f>IF(ISBLANK(A2675),"",IF(ISERROR(VLOOKUP(A2675,'Cadastro-Estoque'!A:J,1,FALSE)),"Produto não cadastrado",VLOOKUP(A2675,'Cadastro-Estoque'!A:J,2,FALSE)))</f>
        <v/>
      </c>
      <c r="H2675" s="141" t="str">
        <f>IF(ISERROR(VLOOKUP(A2675,'Cadastro-Estoque'!A:J,1,FALSE)),"",VLOOKUP(A2675,'Cadastro-Estoque'!A:J,3,FALSE))</f>
        <v/>
      </c>
    </row>
    <row r="2676" spans="5:8">
      <c r="E2676" s="141" t="str">
        <f t="shared" si="41"/>
        <v/>
      </c>
      <c r="F2676" s="141" t="str">
        <f>IF(ISBLANK(A2676),"",IF(ISERROR(VLOOKUP(A2676,'Cadastro-Estoque'!A:J,1,FALSE)),"Produto não cadastrado",VLOOKUP(A2676,'Cadastro-Estoque'!A:J,4,FALSE)))</f>
        <v/>
      </c>
      <c r="G2676" s="141" t="str">
        <f>IF(ISBLANK(A2676),"",IF(ISERROR(VLOOKUP(A2676,'Cadastro-Estoque'!A:J,1,FALSE)),"Produto não cadastrado",VLOOKUP(A2676,'Cadastro-Estoque'!A:J,2,FALSE)))</f>
        <v/>
      </c>
      <c r="H2676" s="141" t="str">
        <f>IF(ISERROR(VLOOKUP(A2676,'Cadastro-Estoque'!A:J,1,FALSE)),"",VLOOKUP(A2676,'Cadastro-Estoque'!A:J,3,FALSE))</f>
        <v/>
      </c>
    </row>
    <row r="2677" spans="5:8">
      <c r="E2677" s="141" t="str">
        <f t="shared" si="41"/>
        <v/>
      </c>
      <c r="F2677" s="141" t="str">
        <f>IF(ISBLANK(A2677),"",IF(ISERROR(VLOOKUP(A2677,'Cadastro-Estoque'!A:J,1,FALSE)),"Produto não cadastrado",VLOOKUP(A2677,'Cadastro-Estoque'!A:J,4,FALSE)))</f>
        <v/>
      </c>
      <c r="G2677" s="141" t="str">
        <f>IF(ISBLANK(A2677),"",IF(ISERROR(VLOOKUP(A2677,'Cadastro-Estoque'!A:J,1,FALSE)),"Produto não cadastrado",VLOOKUP(A2677,'Cadastro-Estoque'!A:J,2,FALSE)))</f>
        <v/>
      </c>
      <c r="H2677" s="141" t="str">
        <f>IF(ISERROR(VLOOKUP(A2677,'Cadastro-Estoque'!A:J,1,FALSE)),"",VLOOKUP(A2677,'Cadastro-Estoque'!A:J,3,FALSE))</f>
        <v/>
      </c>
    </row>
    <row r="2678" spans="5:8">
      <c r="E2678" s="141" t="str">
        <f t="shared" si="41"/>
        <v/>
      </c>
      <c r="F2678" s="141" t="str">
        <f>IF(ISBLANK(A2678),"",IF(ISERROR(VLOOKUP(A2678,'Cadastro-Estoque'!A:J,1,FALSE)),"Produto não cadastrado",VLOOKUP(A2678,'Cadastro-Estoque'!A:J,4,FALSE)))</f>
        <v/>
      </c>
      <c r="G2678" s="141" t="str">
        <f>IF(ISBLANK(A2678),"",IF(ISERROR(VLOOKUP(A2678,'Cadastro-Estoque'!A:J,1,FALSE)),"Produto não cadastrado",VLOOKUP(A2678,'Cadastro-Estoque'!A:J,2,FALSE)))</f>
        <v/>
      </c>
      <c r="H2678" s="141" t="str">
        <f>IF(ISERROR(VLOOKUP(A2678,'Cadastro-Estoque'!A:J,1,FALSE)),"",VLOOKUP(A2678,'Cadastro-Estoque'!A:J,3,FALSE))</f>
        <v/>
      </c>
    </row>
    <row r="2679" spans="5:8">
      <c r="E2679" s="141" t="str">
        <f t="shared" si="41"/>
        <v/>
      </c>
      <c r="F2679" s="141" t="str">
        <f>IF(ISBLANK(A2679),"",IF(ISERROR(VLOOKUP(A2679,'Cadastro-Estoque'!A:J,1,FALSE)),"Produto não cadastrado",VLOOKUP(A2679,'Cadastro-Estoque'!A:J,4,FALSE)))</f>
        <v/>
      </c>
      <c r="G2679" s="141" t="str">
        <f>IF(ISBLANK(A2679),"",IF(ISERROR(VLOOKUP(A2679,'Cadastro-Estoque'!A:J,1,FALSE)),"Produto não cadastrado",VLOOKUP(A2679,'Cadastro-Estoque'!A:J,2,FALSE)))</f>
        <v/>
      </c>
      <c r="H2679" s="141" t="str">
        <f>IF(ISERROR(VLOOKUP(A2679,'Cadastro-Estoque'!A:J,1,FALSE)),"",VLOOKUP(A2679,'Cadastro-Estoque'!A:J,3,FALSE))</f>
        <v/>
      </c>
    </row>
    <row r="2680" spans="5:8">
      <c r="E2680" s="141" t="str">
        <f t="shared" si="41"/>
        <v/>
      </c>
      <c r="F2680" s="141" t="str">
        <f>IF(ISBLANK(A2680),"",IF(ISERROR(VLOOKUP(A2680,'Cadastro-Estoque'!A:J,1,FALSE)),"Produto não cadastrado",VLOOKUP(A2680,'Cadastro-Estoque'!A:J,4,FALSE)))</f>
        <v/>
      </c>
      <c r="G2680" s="141" t="str">
        <f>IF(ISBLANK(A2680),"",IF(ISERROR(VLOOKUP(A2680,'Cadastro-Estoque'!A:J,1,FALSE)),"Produto não cadastrado",VLOOKUP(A2680,'Cadastro-Estoque'!A:J,2,FALSE)))</f>
        <v/>
      </c>
      <c r="H2680" s="141" t="str">
        <f>IF(ISERROR(VLOOKUP(A2680,'Cadastro-Estoque'!A:J,1,FALSE)),"",VLOOKUP(A2680,'Cadastro-Estoque'!A:J,3,FALSE))</f>
        <v/>
      </c>
    </row>
    <row r="2681" spans="5:8">
      <c r="E2681" s="141" t="str">
        <f t="shared" si="41"/>
        <v/>
      </c>
      <c r="F2681" s="141" t="str">
        <f>IF(ISBLANK(A2681),"",IF(ISERROR(VLOOKUP(A2681,'Cadastro-Estoque'!A:J,1,FALSE)),"Produto não cadastrado",VLOOKUP(A2681,'Cadastro-Estoque'!A:J,4,FALSE)))</f>
        <v/>
      </c>
      <c r="G2681" s="141" t="str">
        <f>IF(ISBLANK(A2681),"",IF(ISERROR(VLOOKUP(A2681,'Cadastro-Estoque'!A:J,1,FALSE)),"Produto não cadastrado",VLOOKUP(A2681,'Cadastro-Estoque'!A:J,2,FALSE)))</f>
        <v/>
      </c>
      <c r="H2681" s="141" t="str">
        <f>IF(ISERROR(VLOOKUP(A2681,'Cadastro-Estoque'!A:J,1,FALSE)),"",VLOOKUP(A2681,'Cadastro-Estoque'!A:J,3,FALSE))</f>
        <v/>
      </c>
    </row>
    <row r="2682" spans="5:8">
      <c r="E2682" s="141" t="str">
        <f t="shared" si="41"/>
        <v/>
      </c>
      <c r="F2682" s="141" t="str">
        <f>IF(ISBLANK(A2682),"",IF(ISERROR(VLOOKUP(A2682,'Cadastro-Estoque'!A:J,1,FALSE)),"Produto não cadastrado",VLOOKUP(A2682,'Cadastro-Estoque'!A:J,4,FALSE)))</f>
        <v/>
      </c>
      <c r="G2682" s="141" t="str">
        <f>IF(ISBLANK(A2682),"",IF(ISERROR(VLOOKUP(A2682,'Cadastro-Estoque'!A:J,1,FALSE)),"Produto não cadastrado",VLOOKUP(A2682,'Cadastro-Estoque'!A:J,2,FALSE)))</f>
        <v/>
      </c>
      <c r="H2682" s="141" t="str">
        <f>IF(ISERROR(VLOOKUP(A2682,'Cadastro-Estoque'!A:J,1,FALSE)),"",VLOOKUP(A2682,'Cadastro-Estoque'!A:J,3,FALSE))</f>
        <v/>
      </c>
    </row>
    <row r="2683" spans="5:8">
      <c r="E2683" s="141" t="str">
        <f t="shared" si="41"/>
        <v/>
      </c>
      <c r="F2683" s="141" t="str">
        <f>IF(ISBLANK(A2683),"",IF(ISERROR(VLOOKUP(A2683,'Cadastro-Estoque'!A:J,1,FALSE)),"Produto não cadastrado",VLOOKUP(A2683,'Cadastro-Estoque'!A:J,4,FALSE)))</f>
        <v/>
      </c>
      <c r="G2683" s="141" t="str">
        <f>IF(ISBLANK(A2683),"",IF(ISERROR(VLOOKUP(A2683,'Cadastro-Estoque'!A:J,1,FALSE)),"Produto não cadastrado",VLOOKUP(A2683,'Cadastro-Estoque'!A:J,2,FALSE)))</f>
        <v/>
      </c>
      <c r="H2683" s="141" t="str">
        <f>IF(ISERROR(VLOOKUP(A2683,'Cadastro-Estoque'!A:J,1,FALSE)),"",VLOOKUP(A2683,'Cadastro-Estoque'!A:J,3,FALSE))</f>
        <v/>
      </c>
    </row>
    <row r="2684" spans="5:8">
      <c r="E2684" s="141" t="str">
        <f t="shared" si="41"/>
        <v/>
      </c>
      <c r="F2684" s="141" t="str">
        <f>IF(ISBLANK(A2684),"",IF(ISERROR(VLOOKUP(A2684,'Cadastro-Estoque'!A:J,1,FALSE)),"Produto não cadastrado",VLOOKUP(A2684,'Cadastro-Estoque'!A:J,4,FALSE)))</f>
        <v/>
      </c>
      <c r="G2684" s="141" t="str">
        <f>IF(ISBLANK(A2684),"",IF(ISERROR(VLOOKUP(A2684,'Cadastro-Estoque'!A:J,1,FALSE)),"Produto não cadastrado",VLOOKUP(A2684,'Cadastro-Estoque'!A:J,2,FALSE)))</f>
        <v/>
      </c>
      <c r="H2684" s="141" t="str">
        <f>IF(ISERROR(VLOOKUP(A2684,'Cadastro-Estoque'!A:J,1,FALSE)),"",VLOOKUP(A2684,'Cadastro-Estoque'!A:J,3,FALSE))</f>
        <v/>
      </c>
    </row>
    <row r="2685" spans="5:8">
      <c r="E2685" s="141" t="str">
        <f t="shared" si="41"/>
        <v/>
      </c>
      <c r="F2685" s="141" t="str">
        <f>IF(ISBLANK(A2685),"",IF(ISERROR(VLOOKUP(A2685,'Cadastro-Estoque'!A:J,1,FALSE)),"Produto não cadastrado",VLOOKUP(A2685,'Cadastro-Estoque'!A:J,4,FALSE)))</f>
        <v/>
      </c>
      <c r="G2685" s="141" t="str">
        <f>IF(ISBLANK(A2685),"",IF(ISERROR(VLOOKUP(A2685,'Cadastro-Estoque'!A:J,1,FALSE)),"Produto não cadastrado",VLOOKUP(A2685,'Cadastro-Estoque'!A:J,2,FALSE)))</f>
        <v/>
      </c>
      <c r="H2685" s="141" t="str">
        <f>IF(ISERROR(VLOOKUP(A2685,'Cadastro-Estoque'!A:J,1,FALSE)),"",VLOOKUP(A2685,'Cadastro-Estoque'!A:J,3,FALSE))</f>
        <v/>
      </c>
    </row>
    <row r="2686" spans="5:8">
      <c r="E2686" s="141" t="str">
        <f t="shared" si="41"/>
        <v/>
      </c>
      <c r="F2686" s="141" t="str">
        <f>IF(ISBLANK(A2686),"",IF(ISERROR(VLOOKUP(A2686,'Cadastro-Estoque'!A:J,1,FALSE)),"Produto não cadastrado",VLOOKUP(A2686,'Cadastro-Estoque'!A:J,4,FALSE)))</f>
        <v/>
      </c>
      <c r="G2686" s="141" t="str">
        <f>IF(ISBLANK(A2686),"",IF(ISERROR(VLOOKUP(A2686,'Cadastro-Estoque'!A:J,1,FALSE)),"Produto não cadastrado",VLOOKUP(A2686,'Cadastro-Estoque'!A:J,2,FALSE)))</f>
        <v/>
      </c>
      <c r="H2686" s="141" t="str">
        <f>IF(ISERROR(VLOOKUP(A2686,'Cadastro-Estoque'!A:J,1,FALSE)),"",VLOOKUP(A2686,'Cadastro-Estoque'!A:J,3,FALSE))</f>
        <v/>
      </c>
    </row>
    <row r="2687" spans="5:8">
      <c r="E2687" s="141" t="str">
        <f t="shared" si="41"/>
        <v/>
      </c>
      <c r="F2687" s="141" t="str">
        <f>IF(ISBLANK(A2687),"",IF(ISERROR(VLOOKUP(A2687,'Cadastro-Estoque'!A:J,1,FALSE)),"Produto não cadastrado",VLOOKUP(A2687,'Cadastro-Estoque'!A:J,4,FALSE)))</f>
        <v/>
      </c>
      <c r="G2687" s="141" t="str">
        <f>IF(ISBLANK(A2687),"",IF(ISERROR(VLOOKUP(A2687,'Cadastro-Estoque'!A:J,1,FALSE)),"Produto não cadastrado",VLOOKUP(A2687,'Cadastro-Estoque'!A:J,2,FALSE)))</f>
        <v/>
      </c>
      <c r="H2687" s="141" t="str">
        <f>IF(ISERROR(VLOOKUP(A2687,'Cadastro-Estoque'!A:J,1,FALSE)),"",VLOOKUP(A2687,'Cadastro-Estoque'!A:J,3,FALSE))</f>
        <v/>
      </c>
    </row>
    <row r="2688" spans="5:8">
      <c r="E2688" s="141" t="str">
        <f t="shared" si="41"/>
        <v/>
      </c>
      <c r="F2688" s="141" t="str">
        <f>IF(ISBLANK(A2688),"",IF(ISERROR(VLOOKUP(A2688,'Cadastro-Estoque'!A:J,1,FALSE)),"Produto não cadastrado",VLOOKUP(A2688,'Cadastro-Estoque'!A:J,4,FALSE)))</f>
        <v/>
      </c>
      <c r="G2688" s="141" t="str">
        <f>IF(ISBLANK(A2688),"",IF(ISERROR(VLOOKUP(A2688,'Cadastro-Estoque'!A:J,1,FALSE)),"Produto não cadastrado",VLOOKUP(A2688,'Cadastro-Estoque'!A:J,2,FALSE)))</f>
        <v/>
      </c>
      <c r="H2688" s="141" t="str">
        <f>IF(ISERROR(VLOOKUP(A2688,'Cadastro-Estoque'!A:J,1,FALSE)),"",VLOOKUP(A2688,'Cadastro-Estoque'!A:J,3,FALSE))</f>
        <v/>
      </c>
    </row>
    <row r="2689" spans="5:8">
      <c r="E2689" s="141" t="str">
        <f t="shared" si="41"/>
        <v/>
      </c>
      <c r="F2689" s="141" t="str">
        <f>IF(ISBLANK(A2689),"",IF(ISERROR(VLOOKUP(A2689,'Cadastro-Estoque'!A:J,1,FALSE)),"Produto não cadastrado",VLOOKUP(A2689,'Cadastro-Estoque'!A:J,4,FALSE)))</f>
        <v/>
      </c>
      <c r="G2689" s="141" t="str">
        <f>IF(ISBLANK(A2689),"",IF(ISERROR(VLOOKUP(A2689,'Cadastro-Estoque'!A:J,1,FALSE)),"Produto não cadastrado",VLOOKUP(A2689,'Cadastro-Estoque'!A:J,2,FALSE)))</f>
        <v/>
      </c>
      <c r="H2689" s="141" t="str">
        <f>IF(ISERROR(VLOOKUP(A2689,'Cadastro-Estoque'!A:J,1,FALSE)),"",VLOOKUP(A2689,'Cadastro-Estoque'!A:J,3,FALSE))</f>
        <v/>
      </c>
    </row>
    <row r="2690" spans="5:8">
      <c r="E2690" s="141" t="str">
        <f t="shared" si="41"/>
        <v/>
      </c>
      <c r="F2690" s="141" t="str">
        <f>IF(ISBLANK(A2690),"",IF(ISERROR(VLOOKUP(A2690,'Cadastro-Estoque'!A:J,1,FALSE)),"Produto não cadastrado",VLOOKUP(A2690,'Cadastro-Estoque'!A:J,4,FALSE)))</f>
        <v/>
      </c>
      <c r="G2690" s="141" t="str">
        <f>IF(ISBLANK(A2690),"",IF(ISERROR(VLOOKUP(A2690,'Cadastro-Estoque'!A:J,1,FALSE)),"Produto não cadastrado",VLOOKUP(A2690,'Cadastro-Estoque'!A:J,2,FALSE)))</f>
        <v/>
      </c>
      <c r="H2690" s="141" t="str">
        <f>IF(ISERROR(VLOOKUP(A2690,'Cadastro-Estoque'!A:J,1,FALSE)),"",VLOOKUP(A2690,'Cadastro-Estoque'!A:J,3,FALSE))</f>
        <v/>
      </c>
    </row>
    <row r="2691" spans="5:8">
      <c r="E2691" s="141" t="str">
        <f t="shared" si="41"/>
        <v/>
      </c>
      <c r="F2691" s="141" t="str">
        <f>IF(ISBLANK(A2691),"",IF(ISERROR(VLOOKUP(A2691,'Cadastro-Estoque'!A:J,1,FALSE)),"Produto não cadastrado",VLOOKUP(A2691,'Cadastro-Estoque'!A:J,4,FALSE)))</f>
        <v/>
      </c>
      <c r="G2691" s="141" t="str">
        <f>IF(ISBLANK(A2691),"",IF(ISERROR(VLOOKUP(A2691,'Cadastro-Estoque'!A:J,1,FALSE)),"Produto não cadastrado",VLOOKUP(A2691,'Cadastro-Estoque'!A:J,2,FALSE)))</f>
        <v/>
      </c>
      <c r="H2691" s="141" t="str">
        <f>IF(ISERROR(VLOOKUP(A2691,'Cadastro-Estoque'!A:J,1,FALSE)),"",VLOOKUP(A2691,'Cadastro-Estoque'!A:J,3,FALSE))</f>
        <v/>
      </c>
    </row>
    <row r="2692" spans="5:8">
      <c r="E2692" s="141" t="str">
        <f t="shared" ref="E2692:E2755" si="42">IF(ISBLANK(A2692),"",C2692*D2692)</f>
        <v/>
      </c>
      <c r="F2692" s="141" t="str">
        <f>IF(ISBLANK(A2692),"",IF(ISERROR(VLOOKUP(A2692,'Cadastro-Estoque'!A:J,1,FALSE)),"Produto não cadastrado",VLOOKUP(A2692,'Cadastro-Estoque'!A:J,4,FALSE)))</f>
        <v/>
      </c>
      <c r="G2692" s="141" t="str">
        <f>IF(ISBLANK(A2692),"",IF(ISERROR(VLOOKUP(A2692,'Cadastro-Estoque'!A:J,1,FALSE)),"Produto não cadastrado",VLOOKUP(A2692,'Cadastro-Estoque'!A:J,2,FALSE)))</f>
        <v/>
      </c>
      <c r="H2692" s="141" t="str">
        <f>IF(ISERROR(VLOOKUP(A2692,'Cadastro-Estoque'!A:J,1,FALSE)),"",VLOOKUP(A2692,'Cadastro-Estoque'!A:J,3,FALSE))</f>
        <v/>
      </c>
    </row>
    <row r="2693" spans="5:8">
      <c r="E2693" s="141" t="str">
        <f t="shared" si="42"/>
        <v/>
      </c>
      <c r="F2693" s="141" t="str">
        <f>IF(ISBLANK(A2693),"",IF(ISERROR(VLOOKUP(A2693,'Cadastro-Estoque'!A:J,1,FALSE)),"Produto não cadastrado",VLOOKUP(A2693,'Cadastro-Estoque'!A:J,4,FALSE)))</f>
        <v/>
      </c>
      <c r="G2693" s="141" t="str">
        <f>IF(ISBLANK(A2693),"",IF(ISERROR(VLOOKUP(A2693,'Cadastro-Estoque'!A:J,1,FALSE)),"Produto não cadastrado",VLOOKUP(A2693,'Cadastro-Estoque'!A:J,2,FALSE)))</f>
        <v/>
      </c>
      <c r="H2693" s="141" t="str">
        <f>IF(ISERROR(VLOOKUP(A2693,'Cadastro-Estoque'!A:J,1,FALSE)),"",VLOOKUP(A2693,'Cadastro-Estoque'!A:J,3,FALSE))</f>
        <v/>
      </c>
    </row>
    <row r="2694" spans="5:8">
      <c r="E2694" s="141" t="str">
        <f t="shared" si="42"/>
        <v/>
      </c>
      <c r="F2694" s="141" t="str">
        <f>IF(ISBLANK(A2694),"",IF(ISERROR(VLOOKUP(A2694,'Cadastro-Estoque'!A:J,1,FALSE)),"Produto não cadastrado",VLOOKUP(A2694,'Cadastro-Estoque'!A:J,4,FALSE)))</f>
        <v/>
      </c>
      <c r="G2694" s="141" t="str">
        <f>IF(ISBLANK(A2694),"",IF(ISERROR(VLOOKUP(A2694,'Cadastro-Estoque'!A:J,1,FALSE)),"Produto não cadastrado",VLOOKUP(A2694,'Cadastro-Estoque'!A:J,2,FALSE)))</f>
        <v/>
      </c>
      <c r="H2694" s="141" t="str">
        <f>IF(ISERROR(VLOOKUP(A2694,'Cadastro-Estoque'!A:J,1,FALSE)),"",VLOOKUP(A2694,'Cadastro-Estoque'!A:J,3,FALSE))</f>
        <v/>
      </c>
    </row>
    <row r="2695" spans="5:8">
      <c r="E2695" s="141" t="str">
        <f t="shared" si="42"/>
        <v/>
      </c>
      <c r="F2695" s="141" t="str">
        <f>IF(ISBLANK(A2695),"",IF(ISERROR(VLOOKUP(A2695,'Cadastro-Estoque'!A:J,1,FALSE)),"Produto não cadastrado",VLOOKUP(A2695,'Cadastro-Estoque'!A:J,4,FALSE)))</f>
        <v/>
      </c>
      <c r="G2695" s="141" t="str">
        <f>IF(ISBLANK(A2695),"",IF(ISERROR(VLOOKUP(A2695,'Cadastro-Estoque'!A:J,1,FALSE)),"Produto não cadastrado",VLOOKUP(A2695,'Cadastro-Estoque'!A:J,2,FALSE)))</f>
        <v/>
      </c>
      <c r="H2695" s="141" t="str">
        <f>IF(ISERROR(VLOOKUP(A2695,'Cadastro-Estoque'!A:J,1,FALSE)),"",VLOOKUP(A2695,'Cadastro-Estoque'!A:J,3,FALSE))</f>
        <v/>
      </c>
    </row>
    <row r="2696" spans="5:8">
      <c r="E2696" s="141" t="str">
        <f t="shared" si="42"/>
        <v/>
      </c>
      <c r="F2696" s="141" t="str">
        <f>IF(ISBLANK(A2696),"",IF(ISERROR(VLOOKUP(A2696,'Cadastro-Estoque'!A:J,1,FALSE)),"Produto não cadastrado",VLOOKUP(A2696,'Cadastro-Estoque'!A:J,4,FALSE)))</f>
        <v/>
      </c>
      <c r="G2696" s="141" t="str">
        <f>IF(ISBLANK(A2696),"",IF(ISERROR(VLOOKUP(A2696,'Cadastro-Estoque'!A:J,1,FALSE)),"Produto não cadastrado",VLOOKUP(A2696,'Cadastro-Estoque'!A:J,2,FALSE)))</f>
        <v/>
      </c>
      <c r="H2696" s="141" t="str">
        <f>IF(ISERROR(VLOOKUP(A2696,'Cadastro-Estoque'!A:J,1,FALSE)),"",VLOOKUP(A2696,'Cadastro-Estoque'!A:J,3,FALSE))</f>
        <v/>
      </c>
    </row>
    <row r="2697" spans="5:8">
      <c r="E2697" s="141" t="str">
        <f t="shared" si="42"/>
        <v/>
      </c>
      <c r="F2697" s="141" t="str">
        <f>IF(ISBLANK(A2697),"",IF(ISERROR(VLOOKUP(A2697,'Cadastro-Estoque'!A:J,1,FALSE)),"Produto não cadastrado",VLOOKUP(A2697,'Cadastro-Estoque'!A:J,4,FALSE)))</f>
        <v/>
      </c>
      <c r="G2697" s="141" t="str">
        <f>IF(ISBLANK(A2697),"",IF(ISERROR(VLOOKUP(A2697,'Cadastro-Estoque'!A:J,1,FALSE)),"Produto não cadastrado",VLOOKUP(A2697,'Cadastro-Estoque'!A:J,2,FALSE)))</f>
        <v/>
      </c>
      <c r="H2697" s="141" t="str">
        <f>IF(ISERROR(VLOOKUP(A2697,'Cadastro-Estoque'!A:J,1,FALSE)),"",VLOOKUP(A2697,'Cadastro-Estoque'!A:J,3,FALSE))</f>
        <v/>
      </c>
    </row>
    <row r="2698" spans="5:8">
      <c r="E2698" s="141" t="str">
        <f t="shared" si="42"/>
        <v/>
      </c>
      <c r="F2698" s="141" t="str">
        <f>IF(ISBLANK(A2698),"",IF(ISERROR(VLOOKUP(A2698,'Cadastro-Estoque'!A:J,1,FALSE)),"Produto não cadastrado",VLOOKUP(A2698,'Cadastro-Estoque'!A:J,4,FALSE)))</f>
        <v/>
      </c>
      <c r="G2698" s="141" t="str">
        <f>IF(ISBLANK(A2698),"",IF(ISERROR(VLOOKUP(A2698,'Cadastro-Estoque'!A:J,1,FALSE)),"Produto não cadastrado",VLOOKUP(A2698,'Cadastro-Estoque'!A:J,2,FALSE)))</f>
        <v/>
      </c>
      <c r="H2698" s="141" t="str">
        <f>IF(ISERROR(VLOOKUP(A2698,'Cadastro-Estoque'!A:J,1,FALSE)),"",VLOOKUP(A2698,'Cadastro-Estoque'!A:J,3,FALSE))</f>
        <v/>
      </c>
    </row>
    <row r="2699" spans="5:8">
      <c r="E2699" s="141" t="str">
        <f t="shared" si="42"/>
        <v/>
      </c>
      <c r="F2699" s="141" t="str">
        <f>IF(ISBLANK(A2699),"",IF(ISERROR(VLOOKUP(A2699,'Cadastro-Estoque'!A:J,1,FALSE)),"Produto não cadastrado",VLOOKUP(A2699,'Cadastro-Estoque'!A:J,4,FALSE)))</f>
        <v/>
      </c>
      <c r="G2699" s="141" t="str">
        <f>IF(ISBLANK(A2699),"",IF(ISERROR(VLOOKUP(A2699,'Cadastro-Estoque'!A:J,1,FALSE)),"Produto não cadastrado",VLOOKUP(A2699,'Cadastro-Estoque'!A:J,2,FALSE)))</f>
        <v/>
      </c>
      <c r="H2699" s="141" t="str">
        <f>IF(ISERROR(VLOOKUP(A2699,'Cadastro-Estoque'!A:J,1,FALSE)),"",VLOOKUP(A2699,'Cadastro-Estoque'!A:J,3,FALSE))</f>
        <v/>
      </c>
    </row>
    <row r="2700" spans="5:8">
      <c r="E2700" s="141" t="str">
        <f t="shared" si="42"/>
        <v/>
      </c>
      <c r="F2700" s="141" t="str">
        <f>IF(ISBLANK(A2700),"",IF(ISERROR(VLOOKUP(A2700,'Cadastro-Estoque'!A:J,1,FALSE)),"Produto não cadastrado",VLOOKUP(A2700,'Cadastro-Estoque'!A:J,4,FALSE)))</f>
        <v/>
      </c>
      <c r="G2700" s="141" t="str">
        <f>IF(ISBLANK(A2700),"",IF(ISERROR(VLOOKUP(A2700,'Cadastro-Estoque'!A:J,1,FALSE)),"Produto não cadastrado",VLOOKUP(A2700,'Cadastro-Estoque'!A:J,2,FALSE)))</f>
        <v/>
      </c>
      <c r="H2700" s="141" t="str">
        <f>IF(ISERROR(VLOOKUP(A2700,'Cadastro-Estoque'!A:J,1,FALSE)),"",VLOOKUP(A2700,'Cadastro-Estoque'!A:J,3,FALSE))</f>
        <v/>
      </c>
    </row>
    <row r="2701" spans="5:8">
      <c r="E2701" s="141" t="str">
        <f t="shared" si="42"/>
        <v/>
      </c>
      <c r="F2701" s="141" t="str">
        <f>IF(ISBLANK(A2701),"",IF(ISERROR(VLOOKUP(A2701,'Cadastro-Estoque'!A:J,1,FALSE)),"Produto não cadastrado",VLOOKUP(A2701,'Cadastro-Estoque'!A:J,4,FALSE)))</f>
        <v/>
      </c>
      <c r="G2701" s="141" t="str">
        <f>IF(ISBLANK(A2701),"",IF(ISERROR(VLOOKUP(A2701,'Cadastro-Estoque'!A:J,1,FALSE)),"Produto não cadastrado",VLOOKUP(A2701,'Cadastro-Estoque'!A:J,2,FALSE)))</f>
        <v/>
      </c>
      <c r="H2701" s="141" t="str">
        <f>IF(ISERROR(VLOOKUP(A2701,'Cadastro-Estoque'!A:J,1,FALSE)),"",VLOOKUP(A2701,'Cadastro-Estoque'!A:J,3,FALSE))</f>
        <v/>
      </c>
    </row>
    <row r="2702" spans="5:8">
      <c r="E2702" s="141" t="str">
        <f t="shared" si="42"/>
        <v/>
      </c>
      <c r="F2702" s="141" t="str">
        <f>IF(ISBLANK(A2702),"",IF(ISERROR(VLOOKUP(A2702,'Cadastro-Estoque'!A:J,1,FALSE)),"Produto não cadastrado",VLOOKUP(A2702,'Cadastro-Estoque'!A:J,4,FALSE)))</f>
        <v/>
      </c>
      <c r="G2702" s="141" t="str">
        <f>IF(ISBLANK(A2702),"",IF(ISERROR(VLOOKUP(A2702,'Cadastro-Estoque'!A:J,1,FALSE)),"Produto não cadastrado",VLOOKUP(A2702,'Cadastro-Estoque'!A:J,2,FALSE)))</f>
        <v/>
      </c>
      <c r="H2702" s="141" t="str">
        <f>IF(ISERROR(VLOOKUP(A2702,'Cadastro-Estoque'!A:J,1,FALSE)),"",VLOOKUP(A2702,'Cadastro-Estoque'!A:J,3,FALSE))</f>
        <v/>
      </c>
    </row>
    <row r="2703" spans="5:8">
      <c r="E2703" s="141" t="str">
        <f t="shared" si="42"/>
        <v/>
      </c>
      <c r="F2703" s="141" t="str">
        <f>IF(ISBLANK(A2703),"",IF(ISERROR(VLOOKUP(A2703,'Cadastro-Estoque'!A:J,1,FALSE)),"Produto não cadastrado",VLOOKUP(A2703,'Cadastro-Estoque'!A:J,4,FALSE)))</f>
        <v/>
      </c>
      <c r="G2703" s="141" t="str">
        <f>IF(ISBLANK(A2703),"",IF(ISERROR(VLOOKUP(A2703,'Cadastro-Estoque'!A:J,1,FALSE)),"Produto não cadastrado",VLOOKUP(A2703,'Cadastro-Estoque'!A:J,2,FALSE)))</f>
        <v/>
      </c>
      <c r="H2703" s="141" t="str">
        <f>IF(ISERROR(VLOOKUP(A2703,'Cadastro-Estoque'!A:J,1,FALSE)),"",VLOOKUP(A2703,'Cadastro-Estoque'!A:J,3,FALSE))</f>
        <v/>
      </c>
    </row>
    <row r="2704" spans="5:8">
      <c r="E2704" s="141" t="str">
        <f t="shared" si="42"/>
        <v/>
      </c>
      <c r="F2704" s="141" t="str">
        <f>IF(ISBLANK(A2704),"",IF(ISERROR(VLOOKUP(A2704,'Cadastro-Estoque'!A:J,1,FALSE)),"Produto não cadastrado",VLOOKUP(A2704,'Cadastro-Estoque'!A:J,4,FALSE)))</f>
        <v/>
      </c>
      <c r="G2704" s="141" t="str">
        <f>IF(ISBLANK(A2704),"",IF(ISERROR(VLOOKUP(A2704,'Cadastro-Estoque'!A:J,1,FALSE)),"Produto não cadastrado",VLOOKUP(A2704,'Cadastro-Estoque'!A:J,2,FALSE)))</f>
        <v/>
      </c>
      <c r="H2704" s="141" t="str">
        <f>IF(ISERROR(VLOOKUP(A2704,'Cadastro-Estoque'!A:J,1,FALSE)),"",VLOOKUP(A2704,'Cadastro-Estoque'!A:J,3,FALSE))</f>
        <v/>
      </c>
    </row>
    <row r="2705" spans="5:8">
      <c r="E2705" s="141" t="str">
        <f t="shared" si="42"/>
        <v/>
      </c>
      <c r="F2705" s="141" t="str">
        <f>IF(ISBLANK(A2705),"",IF(ISERROR(VLOOKUP(A2705,'Cadastro-Estoque'!A:J,1,FALSE)),"Produto não cadastrado",VLOOKUP(A2705,'Cadastro-Estoque'!A:J,4,FALSE)))</f>
        <v/>
      </c>
      <c r="G2705" s="141" t="str">
        <f>IF(ISBLANK(A2705),"",IF(ISERROR(VLOOKUP(A2705,'Cadastro-Estoque'!A:J,1,FALSE)),"Produto não cadastrado",VLOOKUP(A2705,'Cadastro-Estoque'!A:J,2,FALSE)))</f>
        <v/>
      </c>
      <c r="H2705" s="141" t="str">
        <f>IF(ISERROR(VLOOKUP(A2705,'Cadastro-Estoque'!A:J,1,FALSE)),"",VLOOKUP(A2705,'Cadastro-Estoque'!A:J,3,FALSE))</f>
        <v/>
      </c>
    </row>
    <row r="2706" spans="5:8">
      <c r="E2706" s="141" t="str">
        <f t="shared" si="42"/>
        <v/>
      </c>
      <c r="F2706" s="141" t="str">
        <f>IF(ISBLANK(A2706),"",IF(ISERROR(VLOOKUP(A2706,'Cadastro-Estoque'!A:J,1,FALSE)),"Produto não cadastrado",VLOOKUP(A2706,'Cadastro-Estoque'!A:J,4,FALSE)))</f>
        <v/>
      </c>
      <c r="G2706" s="141" t="str">
        <f>IF(ISBLANK(A2706),"",IF(ISERROR(VLOOKUP(A2706,'Cadastro-Estoque'!A:J,1,FALSE)),"Produto não cadastrado",VLOOKUP(A2706,'Cadastro-Estoque'!A:J,2,FALSE)))</f>
        <v/>
      </c>
      <c r="H2706" s="141" t="str">
        <f>IF(ISERROR(VLOOKUP(A2706,'Cadastro-Estoque'!A:J,1,FALSE)),"",VLOOKUP(A2706,'Cadastro-Estoque'!A:J,3,FALSE))</f>
        <v/>
      </c>
    </row>
    <row r="2707" spans="5:8">
      <c r="E2707" s="141" t="str">
        <f t="shared" si="42"/>
        <v/>
      </c>
      <c r="F2707" s="141" t="str">
        <f>IF(ISBLANK(A2707),"",IF(ISERROR(VLOOKUP(A2707,'Cadastro-Estoque'!A:J,1,FALSE)),"Produto não cadastrado",VLOOKUP(A2707,'Cadastro-Estoque'!A:J,4,FALSE)))</f>
        <v/>
      </c>
      <c r="G2707" s="141" t="str">
        <f>IF(ISBLANK(A2707),"",IF(ISERROR(VLOOKUP(A2707,'Cadastro-Estoque'!A:J,1,FALSE)),"Produto não cadastrado",VLOOKUP(A2707,'Cadastro-Estoque'!A:J,2,FALSE)))</f>
        <v/>
      </c>
      <c r="H2707" s="141" t="str">
        <f>IF(ISERROR(VLOOKUP(A2707,'Cadastro-Estoque'!A:J,1,FALSE)),"",VLOOKUP(A2707,'Cadastro-Estoque'!A:J,3,FALSE))</f>
        <v/>
      </c>
    </row>
    <row r="2708" spans="5:8">
      <c r="E2708" s="141" t="str">
        <f t="shared" si="42"/>
        <v/>
      </c>
      <c r="F2708" s="141" t="str">
        <f>IF(ISBLANK(A2708),"",IF(ISERROR(VLOOKUP(A2708,'Cadastro-Estoque'!A:J,1,FALSE)),"Produto não cadastrado",VLOOKUP(A2708,'Cadastro-Estoque'!A:J,4,FALSE)))</f>
        <v/>
      </c>
      <c r="G2708" s="141" t="str">
        <f>IF(ISBLANK(A2708),"",IF(ISERROR(VLOOKUP(A2708,'Cadastro-Estoque'!A:J,1,FALSE)),"Produto não cadastrado",VLOOKUP(A2708,'Cadastro-Estoque'!A:J,2,FALSE)))</f>
        <v/>
      </c>
      <c r="H2708" s="141" t="str">
        <f>IF(ISERROR(VLOOKUP(A2708,'Cadastro-Estoque'!A:J,1,FALSE)),"",VLOOKUP(A2708,'Cadastro-Estoque'!A:J,3,FALSE))</f>
        <v/>
      </c>
    </row>
    <row r="2709" spans="5:8">
      <c r="E2709" s="141" t="str">
        <f t="shared" si="42"/>
        <v/>
      </c>
      <c r="F2709" s="141" t="str">
        <f>IF(ISBLANK(A2709),"",IF(ISERROR(VLOOKUP(A2709,'Cadastro-Estoque'!A:J,1,FALSE)),"Produto não cadastrado",VLOOKUP(A2709,'Cadastro-Estoque'!A:J,4,FALSE)))</f>
        <v/>
      </c>
      <c r="G2709" s="141" t="str">
        <f>IF(ISBLANK(A2709),"",IF(ISERROR(VLOOKUP(A2709,'Cadastro-Estoque'!A:J,1,FALSE)),"Produto não cadastrado",VLOOKUP(A2709,'Cadastro-Estoque'!A:J,2,FALSE)))</f>
        <v/>
      </c>
      <c r="H2709" s="141" t="str">
        <f>IF(ISERROR(VLOOKUP(A2709,'Cadastro-Estoque'!A:J,1,FALSE)),"",VLOOKUP(A2709,'Cadastro-Estoque'!A:J,3,FALSE))</f>
        <v/>
      </c>
    </row>
    <row r="2710" spans="5:8">
      <c r="E2710" s="141" t="str">
        <f t="shared" si="42"/>
        <v/>
      </c>
      <c r="F2710" s="141" t="str">
        <f>IF(ISBLANK(A2710),"",IF(ISERROR(VLOOKUP(A2710,'Cadastro-Estoque'!A:J,1,FALSE)),"Produto não cadastrado",VLOOKUP(A2710,'Cadastro-Estoque'!A:J,4,FALSE)))</f>
        <v/>
      </c>
      <c r="G2710" s="141" t="str">
        <f>IF(ISBLANK(A2710),"",IF(ISERROR(VLOOKUP(A2710,'Cadastro-Estoque'!A:J,1,FALSE)),"Produto não cadastrado",VLOOKUP(A2710,'Cadastro-Estoque'!A:J,2,FALSE)))</f>
        <v/>
      </c>
      <c r="H2710" s="141" t="str">
        <f>IF(ISERROR(VLOOKUP(A2710,'Cadastro-Estoque'!A:J,1,FALSE)),"",VLOOKUP(A2710,'Cadastro-Estoque'!A:J,3,FALSE))</f>
        <v/>
      </c>
    </row>
    <row r="2711" spans="5:8">
      <c r="E2711" s="141" t="str">
        <f t="shared" si="42"/>
        <v/>
      </c>
      <c r="F2711" s="141" t="str">
        <f>IF(ISBLANK(A2711),"",IF(ISERROR(VLOOKUP(A2711,'Cadastro-Estoque'!A:J,1,FALSE)),"Produto não cadastrado",VLOOKUP(A2711,'Cadastro-Estoque'!A:J,4,FALSE)))</f>
        <v/>
      </c>
      <c r="G2711" s="141" t="str">
        <f>IF(ISBLANK(A2711),"",IF(ISERROR(VLOOKUP(A2711,'Cadastro-Estoque'!A:J,1,FALSE)),"Produto não cadastrado",VLOOKUP(A2711,'Cadastro-Estoque'!A:J,2,FALSE)))</f>
        <v/>
      </c>
      <c r="H2711" s="141" t="str">
        <f>IF(ISERROR(VLOOKUP(A2711,'Cadastro-Estoque'!A:J,1,FALSE)),"",VLOOKUP(A2711,'Cadastro-Estoque'!A:J,3,FALSE))</f>
        <v/>
      </c>
    </row>
    <row r="2712" spans="5:8">
      <c r="E2712" s="141" t="str">
        <f t="shared" si="42"/>
        <v/>
      </c>
      <c r="F2712" s="141" t="str">
        <f>IF(ISBLANK(A2712),"",IF(ISERROR(VLOOKUP(A2712,'Cadastro-Estoque'!A:J,1,FALSE)),"Produto não cadastrado",VLOOKUP(A2712,'Cadastro-Estoque'!A:J,4,FALSE)))</f>
        <v/>
      </c>
      <c r="G2712" s="141" t="str">
        <f>IF(ISBLANK(A2712),"",IF(ISERROR(VLOOKUP(A2712,'Cadastro-Estoque'!A:J,1,FALSE)),"Produto não cadastrado",VLOOKUP(A2712,'Cadastro-Estoque'!A:J,2,FALSE)))</f>
        <v/>
      </c>
      <c r="H2712" s="141" t="str">
        <f>IF(ISERROR(VLOOKUP(A2712,'Cadastro-Estoque'!A:J,1,FALSE)),"",VLOOKUP(A2712,'Cadastro-Estoque'!A:J,3,FALSE))</f>
        <v/>
      </c>
    </row>
    <row r="2713" spans="5:8">
      <c r="E2713" s="141" t="str">
        <f t="shared" si="42"/>
        <v/>
      </c>
      <c r="F2713" s="141" t="str">
        <f>IF(ISBLANK(A2713),"",IF(ISERROR(VLOOKUP(A2713,'Cadastro-Estoque'!A:J,1,FALSE)),"Produto não cadastrado",VLOOKUP(A2713,'Cadastro-Estoque'!A:J,4,FALSE)))</f>
        <v/>
      </c>
      <c r="G2713" s="141" t="str">
        <f>IF(ISBLANK(A2713),"",IF(ISERROR(VLOOKUP(A2713,'Cadastro-Estoque'!A:J,1,FALSE)),"Produto não cadastrado",VLOOKUP(A2713,'Cadastro-Estoque'!A:J,2,FALSE)))</f>
        <v/>
      </c>
      <c r="H2713" s="141" t="str">
        <f>IF(ISERROR(VLOOKUP(A2713,'Cadastro-Estoque'!A:J,1,FALSE)),"",VLOOKUP(A2713,'Cadastro-Estoque'!A:J,3,FALSE))</f>
        <v/>
      </c>
    </row>
    <row r="2714" spans="5:8">
      <c r="E2714" s="141" t="str">
        <f t="shared" si="42"/>
        <v/>
      </c>
      <c r="F2714" s="141" t="str">
        <f>IF(ISBLANK(A2714),"",IF(ISERROR(VLOOKUP(A2714,'Cadastro-Estoque'!A:J,1,FALSE)),"Produto não cadastrado",VLOOKUP(A2714,'Cadastro-Estoque'!A:J,4,FALSE)))</f>
        <v/>
      </c>
      <c r="G2714" s="141" t="str">
        <f>IF(ISBLANK(A2714),"",IF(ISERROR(VLOOKUP(A2714,'Cadastro-Estoque'!A:J,1,FALSE)),"Produto não cadastrado",VLOOKUP(A2714,'Cadastro-Estoque'!A:J,2,FALSE)))</f>
        <v/>
      </c>
      <c r="H2714" s="141" t="str">
        <f>IF(ISERROR(VLOOKUP(A2714,'Cadastro-Estoque'!A:J,1,FALSE)),"",VLOOKUP(A2714,'Cadastro-Estoque'!A:J,3,FALSE))</f>
        <v/>
      </c>
    </row>
    <row r="2715" spans="5:8">
      <c r="E2715" s="141" t="str">
        <f t="shared" si="42"/>
        <v/>
      </c>
      <c r="F2715" s="141" t="str">
        <f>IF(ISBLANK(A2715),"",IF(ISERROR(VLOOKUP(A2715,'Cadastro-Estoque'!A:J,1,FALSE)),"Produto não cadastrado",VLOOKUP(A2715,'Cadastro-Estoque'!A:J,4,FALSE)))</f>
        <v/>
      </c>
      <c r="G2715" s="141" t="str">
        <f>IF(ISBLANK(A2715),"",IF(ISERROR(VLOOKUP(A2715,'Cadastro-Estoque'!A:J,1,FALSE)),"Produto não cadastrado",VLOOKUP(A2715,'Cadastro-Estoque'!A:J,2,FALSE)))</f>
        <v/>
      </c>
      <c r="H2715" s="141" t="str">
        <f>IF(ISERROR(VLOOKUP(A2715,'Cadastro-Estoque'!A:J,1,FALSE)),"",VLOOKUP(A2715,'Cadastro-Estoque'!A:J,3,FALSE))</f>
        <v/>
      </c>
    </row>
    <row r="2716" spans="5:8">
      <c r="E2716" s="141" t="str">
        <f t="shared" si="42"/>
        <v/>
      </c>
      <c r="F2716" s="141" t="str">
        <f>IF(ISBLANK(A2716),"",IF(ISERROR(VLOOKUP(A2716,'Cadastro-Estoque'!A:J,1,FALSE)),"Produto não cadastrado",VLOOKUP(A2716,'Cadastro-Estoque'!A:J,4,FALSE)))</f>
        <v/>
      </c>
      <c r="G2716" s="141" t="str">
        <f>IF(ISBLANK(A2716),"",IF(ISERROR(VLOOKUP(A2716,'Cadastro-Estoque'!A:J,1,FALSE)),"Produto não cadastrado",VLOOKUP(A2716,'Cadastro-Estoque'!A:J,2,FALSE)))</f>
        <v/>
      </c>
      <c r="H2716" s="141" t="str">
        <f>IF(ISERROR(VLOOKUP(A2716,'Cadastro-Estoque'!A:J,1,FALSE)),"",VLOOKUP(A2716,'Cadastro-Estoque'!A:J,3,FALSE))</f>
        <v/>
      </c>
    </row>
    <row r="2717" spans="5:8">
      <c r="E2717" s="141" t="str">
        <f t="shared" si="42"/>
        <v/>
      </c>
      <c r="F2717" s="141" t="str">
        <f>IF(ISBLANK(A2717),"",IF(ISERROR(VLOOKUP(A2717,'Cadastro-Estoque'!A:J,1,FALSE)),"Produto não cadastrado",VLOOKUP(A2717,'Cadastro-Estoque'!A:J,4,FALSE)))</f>
        <v/>
      </c>
      <c r="G2717" s="141" t="str">
        <f>IF(ISBLANK(A2717),"",IF(ISERROR(VLOOKUP(A2717,'Cadastro-Estoque'!A:J,1,FALSE)),"Produto não cadastrado",VLOOKUP(A2717,'Cadastro-Estoque'!A:J,2,FALSE)))</f>
        <v/>
      </c>
      <c r="H2717" s="141" t="str">
        <f>IF(ISERROR(VLOOKUP(A2717,'Cadastro-Estoque'!A:J,1,FALSE)),"",VLOOKUP(A2717,'Cadastro-Estoque'!A:J,3,FALSE))</f>
        <v/>
      </c>
    </row>
    <row r="2718" spans="5:8">
      <c r="E2718" s="141" t="str">
        <f t="shared" si="42"/>
        <v/>
      </c>
      <c r="F2718" s="141" t="str">
        <f>IF(ISBLANK(A2718),"",IF(ISERROR(VLOOKUP(A2718,'Cadastro-Estoque'!A:J,1,FALSE)),"Produto não cadastrado",VLOOKUP(A2718,'Cadastro-Estoque'!A:J,4,FALSE)))</f>
        <v/>
      </c>
      <c r="G2718" s="141" t="str">
        <f>IF(ISBLANK(A2718),"",IF(ISERROR(VLOOKUP(A2718,'Cadastro-Estoque'!A:J,1,FALSE)),"Produto não cadastrado",VLOOKUP(A2718,'Cadastro-Estoque'!A:J,2,FALSE)))</f>
        <v/>
      </c>
      <c r="H2718" s="141" t="str">
        <f>IF(ISERROR(VLOOKUP(A2718,'Cadastro-Estoque'!A:J,1,FALSE)),"",VLOOKUP(A2718,'Cadastro-Estoque'!A:J,3,FALSE))</f>
        <v/>
      </c>
    </row>
    <row r="2719" spans="5:8">
      <c r="E2719" s="141" t="str">
        <f t="shared" si="42"/>
        <v/>
      </c>
      <c r="F2719" s="141" t="str">
        <f>IF(ISBLANK(A2719),"",IF(ISERROR(VLOOKUP(A2719,'Cadastro-Estoque'!A:J,1,FALSE)),"Produto não cadastrado",VLOOKUP(A2719,'Cadastro-Estoque'!A:J,4,FALSE)))</f>
        <v/>
      </c>
      <c r="G2719" s="141" t="str">
        <f>IF(ISBLANK(A2719),"",IF(ISERROR(VLOOKUP(A2719,'Cadastro-Estoque'!A:J,1,FALSE)),"Produto não cadastrado",VLOOKUP(A2719,'Cadastro-Estoque'!A:J,2,FALSE)))</f>
        <v/>
      </c>
      <c r="H2719" s="141" t="str">
        <f>IF(ISERROR(VLOOKUP(A2719,'Cadastro-Estoque'!A:J,1,FALSE)),"",VLOOKUP(A2719,'Cadastro-Estoque'!A:J,3,FALSE))</f>
        <v/>
      </c>
    </row>
    <row r="2720" spans="5:8">
      <c r="E2720" s="141" t="str">
        <f t="shared" si="42"/>
        <v/>
      </c>
      <c r="F2720" s="141" t="str">
        <f>IF(ISBLANK(A2720),"",IF(ISERROR(VLOOKUP(A2720,'Cadastro-Estoque'!A:J,1,FALSE)),"Produto não cadastrado",VLOOKUP(A2720,'Cadastro-Estoque'!A:J,4,FALSE)))</f>
        <v/>
      </c>
      <c r="G2720" s="141" t="str">
        <f>IF(ISBLANK(A2720),"",IF(ISERROR(VLOOKUP(A2720,'Cadastro-Estoque'!A:J,1,FALSE)),"Produto não cadastrado",VLOOKUP(A2720,'Cadastro-Estoque'!A:J,2,FALSE)))</f>
        <v/>
      </c>
      <c r="H2720" s="141" t="str">
        <f>IF(ISERROR(VLOOKUP(A2720,'Cadastro-Estoque'!A:J,1,FALSE)),"",VLOOKUP(A2720,'Cadastro-Estoque'!A:J,3,FALSE))</f>
        <v/>
      </c>
    </row>
    <row r="2721" spans="5:8">
      <c r="E2721" s="141" t="str">
        <f t="shared" si="42"/>
        <v/>
      </c>
      <c r="F2721" s="141" t="str">
        <f>IF(ISBLANK(A2721),"",IF(ISERROR(VLOOKUP(A2721,'Cadastro-Estoque'!A:J,1,FALSE)),"Produto não cadastrado",VLOOKUP(A2721,'Cadastro-Estoque'!A:J,4,FALSE)))</f>
        <v/>
      </c>
      <c r="G2721" s="141" t="str">
        <f>IF(ISBLANK(A2721),"",IF(ISERROR(VLOOKUP(A2721,'Cadastro-Estoque'!A:J,1,FALSE)),"Produto não cadastrado",VLOOKUP(A2721,'Cadastro-Estoque'!A:J,2,FALSE)))</f>
        <v/>
      </c>
      <c r="H2721" s="141" t="str">
        <f>IF(ISERROR(VLOOKUP(A2721,'Cadastro-Estoque'!A:J,1,FALSE)),"",VLOOKUP(A2721,'Cadastro-Estoque'!A:J,3,FALSE))</f>
        <v/>
      </c>
    </row>
    <row r="2722" spans="5:8">
      <c r="E2722" s="141" t="str">
        <f t="shared" si="42"/>
        <v/>
      </c>
      <c r="F2722" s="141" t="str">
        <f>IF(ISBLANK(A2722),"",IF(ISERROR(VLOOKUP(A2722,'Cadastro-Estoque'!A:J,1,FALSE)),"Produto não cadastrado",VLOOKUP(A2722,'Cadastro-Estoque'!A:J,4,FALSE)))</f>
        <v/>
      </c>
      <c r="G2722" s="141" t="str">
        <f>IF(ISBLANK(A2722),"",IF(ISERROR(VLOOKUP(A2722,'Cadastro-Estoque'!A:J,1,FALSE)),"Produto não cadastrado",VLOOKUP(A2722,'Cadastro-Estoque'!A:J,2,FALSE)))</f>
        <v/>
      </c>
      <c r="H2722" s="141" t="str">
        <f>IF(ISERROR(VLOOKUP(A2722,'Cadastro-Estoque'!A:J,1,FALSE)),"",VLOOKUP(A2722,'Cadastro-Estoque'!A:J,3,FALSE))</f>
        <v/>
      </c>
    </row>
    <row r="2723" spans="5:8">
      <c r="E2723" s="141" t="str">
        <f t="shared" si="42"/>
        <v/>
      </c>
      <c r="F2723" s="141" t="str">
        <f>IF(ISBLANK(A2723),"",IF(ISERROR(VLOOKUP(A2723,'Cadastro-Estoque'!A:J,1,FALSE)),"Produto não cadastrado",VLOOKUP(A2723,'Cadastro-Estoque'!A:J,4,FALSE)))</f>
        <v/>
      </c>
      <c r="G2723" s="141" t="str">
        <f>IF(ISBLANK(A2723),"",IF(ISERROR(VLOOKUP(A2723,'Cadastro-Estoque'!A:J,1,FALSE)),"Produto não cadastrado",VLOOKUP(A2723,'Cadastro-Estoque'!A:J,2,FALSE)))</f>
        <v/>
      </c>
      <c r="H2723" s="141" t="str">
        <f>IF(ISERROR(VLOOKUP(A2723,'Cadastro-Estoque'!A:J,1,FALSE)),"",VLOOKUP(A2723,'Cadastro-Estoque'!A:J,3,FALSE))</f>
        <v/>
      </c>
    </row>
    <row r="2724" spans="5:8">
      <c r="E2724" s="141" t="str">
        <f t="shared" si="42"/>
        <v/>
      </c>
      <c r="F2724" s="141" t="str">
        <f>IF(ISBLANK(A2724),"",IF(ISERROR(VLOOKUP(A2724,'Cadastro-Estoque'!A:J,1,FALSE)),"Produto não cadastrado",VLOOKUP(A2724,'Cadastro-Estoque'!A:J,4,FALSE)))</f>
        <v/>
      </c>
      <c r="G2724" s="141" t="str">
        <f>IF(ISBLANK(A2724),"",IF(ISERROR(VLOOKUP(A2724,'Cadastro-Estoque'!A:J,1,FALSE)),"Produto não cadastrado",VLOOKUP(A2724,'Cadastro-Estoque'!A:J,2,FALSE)))</f>
        <v/>
      </c>
      <c r="H2724" s="141" t="str">
        <f>IF(ISERROR(VLOOKUP(A2724,'Cadastro-Estoque'!A:J,1,FALSE)),"",VLOOKUP(A2724,'Cadastro-Estoque'!A:J,3,FALSE))</f>
        <v/>
      </c>
    </row>
    <row r="2725" spans="5:8">
      <c r="E2725" s="141" t="str">
        <f t="shared" si="42"/>
        <v/>
      </c>
      <c r="F2725" s="141" t="str">
        <f>IF(ISBLANK(A2725),"",IF(ISERROR(VLOOKUP(A2725,'Cadastro-Estoque'!A:J,1,FALSE)),"Produto não cadastrado",VLOOKUP(A2725,'Cadastro-Estoque'!A:J,4,FALSE)))</f>
        <v/>
      </c>
      <c r="G2725" s="141" t="str">
        <f>IF(ISBLANK(A2725),"",IF(ISERROR(VLOOKUP(A2725,'Cadastro-Estoque'!A:J,1,FALSE)),"Produto não cadastrado",VLOOKUP(A2725,'Cadastro-Estoque'!A:J,2,FALSE)))</f>
        <v/>
      </c>
      <c r="H2725" s="141" t="str">
        <f>IF(ISERROR(VLOOKUP(A2725,'Cadastro-Estoque'!A:J,1,FALSE)),"",VLOOKUP(A2725,'Cadastro-Estoque'!A:J,3,FALSE))</f>
        <v/>
      </c>
    </row>
    <row r="2726" spans="5:8">
      <c r="E2726" s="141" t="str">
        <f t="shared" si="42"/>
        <v/>
      </c>
      <c r="F2726" s="141" t="str">
        <f>IF(ISBLANK(A2726),"",IF(ISERROR(VLOOKUP(A2726,'Cadastro-Estoque'!A:J,1,FALSE)),"Produto não cadastrado",VLOOKUP(A2726,'Cadastro-Estoque'!A:J,4,FALSE)))</f>
        <v/>
      </c>
      <c r="G2726" s="141" t="str">
        <f>IF(ISBLANK(A2726),"",IF(ISERROR(VLOOKUP(A2726,'Cadastro-Estoque'!A:J,1,FALSE)),"Produto não cadastrado",VLOOKUP(A2726,'Cadastro-Estoque'!A:J,2,FALSE)))</f>
        <v/>
      </c>
      <c r="H2726" s="141" t="str">
        <f>IF(ISERROR(VLOOKUP(A2726,'Cadastro-Estoque'!A:J,1,FALSE)),"",VLOOKUP(A2726,'Cadastro-Estoque'!A:J,3,FALSE))</f>
        <v/>
      </c>
    </row>
    <row r="2727" spans="5:8">
      <c r="E2727" s="141" t="str">
        <f t="shared" si="42"/>
        <v/>
      </c>
      <c r="F2727" s="141" t="str">
        <f>IF(ISBLANK(A2727),"",IF(ISERROR(VLOOKUP(A2727,'Cadastro-Estoque'!A:J,1,FALSE)),"Produto não cadastrado",VLOOKUP(A2727,'Cadastro-Estoque'!A:J,4,FALSE)))</f>
        <v/>
      </c>
      <c r="G2727" s="141" t="str">
        <f>IF(ISBLANK(A2727),"",IF(ISERROR(VLOOKUP(A2727,'Cadastro-Estoque'!A:J,1,FALSE)),"Produto não cadastrado",VLOOKUP(A2727,'Cadastro-Estoque'!A:J,2,FALSE)))</f>
        <v/>
      </c>
      <c r="H2727" s="141" t="str">
        <f>IF(ISERROR(VLOOKUP(A2727,'Cadastro-Estoque'!A:J,1,FALSE)),"",VLOOKUP(A2727,'Cadastro-Estoque'!A:J,3,FALSE))</f>
        <v/>
      </c>
    </row>
    <row r="2728" spans="5:8">
      <c r="E2728" s="141" t="str">
        <f t="shared" si="42"/>
        <v/>
      </c>
      <c r="F2728" s="141" t="str">
        <f>IF(ISBLANK(A2728),"",IF(ISERROR(VLOOKUP(A2728,'Cadastro-Estoque'!A:J,1,FALSE)),"Produto não cadastrado",VLOOKUP(A2728,'Cadastro-Estoque'!A:J,4,FALSE)))</f>
        <v/>
      </c>
      <c r="G2728" s="141" t="str">
        <f>IF(ISBLANK(A2728),"",IF(ISERROR(VLOOKUP(A2728,'Cadastro-Estoque'!A:J,1,FALSE)),"Produto não cadastrado",VLOOKUP(A2728,'Cadastro-Estoque'!A:J,2,FALSE)))</f>
        <v/>
      </c>
      <c r="H2728" s="141" t="str">
        <f>IF(ISERROR(VLOOKUP(A2728,'Cadastro-Estoque'!A:J,1,FALSE)),"",VLOOKUP(A2728,'Cadastro-Estoque'!A:J,3,FALSE))</f>
        <v/>
      </c>
    </row>
    <row r="2729" spans="5:8">
      <c r="E2729" s="141" t="str">
        <f t="shared" si="42"/>
        <v/>
      </c>
      <c r="F2729" s="141" t="str">
        <f>IF(ISBLANK(A2729),"",IF(ISERROR(VLOOKUP(A2729,'Cadastro-Estoque'!A:J,1,FALSE)),"Produto não cadastrado",VLOOKUP(A2729,'Cadastro-Estoque'!A:J,4,FALSE)))</f>
        <v/>
      </c>
      <c r="G2729" s="141" t="str">
        <f>IF(ISBLANK(A2729),"",IF(ISERROR(VLOOKUP(A2729,'Cadastro-Estoque'!A:J,1,FALSE)),"Produto não cadastrado",VLOOKUP(A2729,'Cadastro-Estoque'!A:J,2,FALSE)))</f>
        <v/>
      </c>
      <c r="H2729" s="141" t="str">
        <f>IF(ISERROR(VLOOKUP(A2729,'Cadastro-Estoque'!A:J,1,FALSE)),"",VLOOKUP(A2729,'Cadastro-Estoque'!A:J,3,FALSE))</f>
        <v/>
      </c>
    </row>
    <row r="2730" spans="5:8">
      <c r="E2730" s="141" t="str">
        <f t="shared" si="42"/>
        <v/>
      </c>
      <c r="F2730" s="141" t="str">
        <f>IF(ISBLANK(A2730),"",IF(ISERROR(VLOOKUP(A2730,'Cadastro-Estoque'!A:J,1,FALSE)),"Produto não cadastrado",VLOOKUP(A2730,'Cadastro-Estoque'!A:J,4,FALSE)))</f>
        <v/>
      </c>
      <c r="G2730" s="141" t="str">
        <f>IF(ISBLANK(A2730),"",IF(ISERROR(VLOOKUP(A2730,'Cadastro-Estoque'!A:J,1,FALSE)),"Produto não cadastrado",VLOOKUP(A2730,'Cadastro-Estoque'!A:J,2,FALSE)))</f>
        <v/>
      </c>
      <c r="H2730" s="141" t="str">
        <f>IF(ISERROR(VLOOKUP(A2730,'Cadastro-Estoque'!A:J,1,FALSE)),"",VLOOKUP(A2730,'Cadastro-Estoque'!A:J,3,FALSE))</f>
        <v/>
      </c>
    </row>
    <row r="2731" spans="5:8">
      <c r="E2731" s="141" t="str">
        <f t="shared" si="42"/>
        <v/>
      </c>
      <c r="F2731" s="141" t="str">
        <f>IF(ISBLANK(A2731),"",IF(ISERROR(VLOOKUP(A2731,'Cadastro-Estoque'!A:J,1,FALSE)),"Produto não cadastrado",VLOOKUP(A2731,'Cadastro-Estoque'!A:J,4,FALSE)))</f>
        <v/>
      </c>
      <c r="G2731" s="141" t="str">
        <f>IF(ISBLANK(A2731),"",IF(ISERROR(VLOOKUP(A2731,'Cadastro-Estoque'!A:J,1,FALSE)),"Produto não cadastrado",VLOOKUP(A2731,'Cadastro-Estoque'!A:J,2,FALSE)))</f>
        <v/>
      </c>
      <c r="H2731" s="141" t="str">
        <f>IF(ISERROR(VLOOKUP(A2731,'Cadastro-Estoque'!A:J,1,FALSE)),"",VLOOKUP(A2731,'Cadastro-Estoque'!A:J,3,FALSE))</f>
        <v/>
      </c>
    </row>
    <row r="2732" spans="5:8">
      <c r="E2732" s="141" t="str">
        <f t="shared" si="42"/>
        <v/>
      </c>
      <c r="F2732" s="141" t="str">
        <f>IF(ISBLANK(A2732),"",IF(ISERROR(VLOOKUP(A2732,'Cadastro-Estoque'!A:J,1,FALSE)),"Produto não cadastrado",VLOOKUP(A2732,'Cadastro-Estoque'!A:J,4,FALSE)))</f>
        <v/>
      </c>
      <c r="G2732" s="141" t="str">
        <f>IF(ISBLANK(A2732),"",IF(ISERROR(VLOOKUP(A2732,'Cadastro-Estoque'!A:J,1,FALSE)),"Produto não cadastrado",VLOOKUP(A2732,'Cadastro-Estoque'!A:J,2,FALSE)))</f>
        <v/>
      </c>
      <c r="H2732" s="141" t="str">
        <f>IF(ISERROR(VLOOKUP(A2732,'Cadastro-Estoque'!A:J,1,FALSE)),"",VLOOKUP(A2732,'Cadastro-Estoque'!A:J,3,FALSE))</f>
        <v/>
      </c>
    </row>
    <row r="2733" spans="5:8">
      <c r="E2733" s="141" t="str">
        <f t="shared" si="42"/>
        <v/>
      </c>
      <c r="F2733" s="141" t="str">
        <f>IF(ISBLANK(A2733),"",IF(ISERROR(VLOOKUP(A2733,'Cadastro-Estoque'!A:J,1,FALSE)),"Produto não cadastrado",VLOOKUP(A2733,'Cadastro-Estoque'!A:J,4,FALSE)))</f>
        <v/>
      </c>
      <c r="G2733" s="141" t="str">
        <f>IF(ISBLANK(A2733),"",IF(ISERROR(VLOOKUP(A2733,'Cadastro-Estoque'!A:J,1,FALSE)),"Produto não cadastrado",VLOOKUP(A2733,'Cadastro-Estoque'!A:J,2,FALSE)))</f>
        <v/>
      </c>
      <c r="H2733" s="141" t="str">
        <f>IF(ISERROR(VLOOKUP(A2733,'Cadastro-Estoque'!A:J,1,FALSE)),"",VLOOKUP(A2733,'Cadastro-Estoque'!A:J,3,FALSE))</f>
        <v/>
      </c>
    </row>
    <row r="2734" spans="5:8">
      <c r="E2734" s="141" t="str">
        <f t="shared" si="42"/>
        <v/>
      </c>
      <c r="F2734" s="141" t="str">
        <f>IF(ISBLANK(A2734),"",IF(ISERROR(VLOOKUP(A2734,'Cadastro-Estoque'!A:J,1,FALSE)),"Produto não cadastrado",VLOOKUP(A2734,'Cadastro-Estoque'!A:J,4,FALSE)))</f>
        <v/>
      </c>
      <c r="G2734" s="141" t="str">
        <f>IF(ISBLANK(A2734),"",IF(ISERROR(VLOOKUP(A2734,'Cadastro-Estoque'!A:J,1,FALSE)),"Produto não cadastrado",VLOOKUP(A2734,'Cadastro-Estoque'!A:J,2,FALSE)))</f>
        <v/>
      </c>
      <c r="H2734" s="141" t="str">
        <f>IF(ISERROR(VLOOKUP(A2734,'Cadastro-Estoque'!A:J,1,FALSE)),"",VLOOKUP(A2734,'Cadastro-Estoque'!A:J,3,FALSE))</f>
        <v/>
      </c>
    </row>
    <row r="2735" spans="5:8">
      <c r="E2735" s="141" t="str">
        <f t="shared" si="42"/>
        <v/>
      </c>
      <c r="F2735" s="141" t="str">
        <f>IF(ISBLANK(A2735),"",IF(ISERROR(VLOOKUP(A2735,'Cadastro-Estoque'!A:J,1,FALSE)),"Produto não cadastrado",VLOOKUP(A2735,'Cadastro-Estoque'!A:J,4,FALSE)))</f>
        <v/>
      </c>
      <c r="G2735" s="141" t="str">
        <f>IF(ISBLANK(A2735),"",IF(ISERROR(VLOOKUP(A2735,'Cadastro-Estoque'!A:J,1,FALSE)),"Produto não cadastrado",VLOOKUP(A2735,'Cadastro-Estoque'!A:J,2,FALSE)))</f>
        <v/>
      </c>
      <c r="H2735" s="141" t="str">
        <f>IF(ISERROR(VLOOKUP(A2735,'Cadastro-Estoque'!A:J,1,FALSE)),"",VLOOKUP(A2735,'Cadastro-Estoque'!A:J,3,FALSE))</f>
        <v/>
      </c>
    </row>
    <row r="2736" spans="5:8">
      <c r="E2736" s="141" t="str">
        <f t="shared" si="42"/>
        <v/>
      </c>
      <c r="F2736" s="141" t="str">
        <f>IF(ISBLANK(A2736),"",IF(ISERROR(VLOOKUP(A2736,'Cadastro-Estoque'!A:J,1,FALSE)),"Produto não cadastrado",VLOOKUP(A2736,'Cadastro-Estoque'!A:J,4,FALSE)))</f>
        <v/>
      </c>
      <c r="G2736" s="141" t="str">
        <f>IF(ISBLANK(A2736),"",IF(ISERROR(VLOOKUP(A2736,'Cadastro-Estoque'!A:J,1,FALSE)),"Produto não cadastrado",VLOOKUP(A2736,'Cadastro-Estoque'!A:J,2,FALSE)))</f>
        <v/>
      </c>
      <c r="H2736" s="141" t="str">
        <f>IF(ISERROR(VLOOKUP(A2736,'Cadastro-Estoque'!A:J,1,FALSE)),"",VLOOKUP(A2736,'Cadastro-Estoque'!A:J,3,FALSE))</f>
        <v/>
      </c>
    </row>
    <row r="2737" spans="5:8">
      <c r="E2737" s="141" t="str">
        <f t="shared" si="42"/>
        <v/>
      </c>
      <c r="F2737" s="141" t="str">
        <f>IF(ISBLANK(A2737),"",IF(ISERROR(VLOOKUP(A2737,'Cadastro-Estoque'!A:J,1,FALSE)),"Produto não cadastrado",VLOOKUP(A2737,'Cadastro-Estoque'!A:J,4,FALSE)))</f>
        <v/>
      </c>
      <c r="G2737" s="141" t="str">
        <f>IF(ISBLANK(A2737),"",IF(ISERROR(VLOOKUP(A2737,'Cadastro-Estoque'!A:J,1,FALSE)),"Produto não cadastrado",VLOOKUP(A2737,'Cadastro-Estoque'!A:J,2,FALSE)))</f>
        <v/>
      </c>
      <c r="H2737" s="141" t="str">
        <f>IF(ISERROR(VLOOKUP(A2737,'Cadastro-Estoque'!A:J,1,FALSE)),"",VLOOKUP(A2737,'Cadastro-Estoque'!A:J,3,FALSE))</f>
        <v/>
      </c>
    </row>
    <row r="2738" spans="5:8">
      <c r="E2738" s="141" t="str">
        <f t="shared" si="42"/>
        <v/>
      </c>
      <c r="F2738" s="141" t="str">
        <f>IF(ISBLANK(A2738),"",IF(ISERROR(VLOOKUP(A2738,'Cadastro-Estoque'!A:J,1,FALSE)),"Produto não cadastrado",VLOOKUP(A2738,'Cadastro-Estoque'!A:J,4,FALSE)))</f>
        <v/>
      </c>
      <c r="G2738" s="141" t="str">
        <f>IF(ISBLANK(A2738),"",IF(ISERROR(VLOOKUP(A2738,'Cadastro-Estoque'!A:J,1,FALSE)),"Produto não cadastrado",VLOOKUP(A2738,'Cadastro-Estoque'!A:J,2,FALSE)))</f>
        <v/>
      </c>
      <c r="H2738" s="141" t="str">
        <f>IF(ISERROR(VLOOKUP(A2738,'Cadastro-Estoque'!A:J,1,FALSE)),"",VLOOKUP(A2738,'Cadastro-Estoque'!A:J,3,FALSE))</f>
        <v/>
      </c>
    </row>
    <row r="2739" spans="5:8">
      <c r="E2739" s="141" t="str">
        <f t="shared" si="42"/>
        <v/>
      </c>
      <c r="F2739" s="141" t="str">
        <f>IF(ISBLANK(A2739),"",IF(ISERROR(VLOOKUP(A2739,'Cadastro-Estoque'!A:J,1,FALSE)),"Produto não cadastrado",VLOOKUP(A2739,'Cadastro-Estoque'!A:J,4,FALSE)))</f>
        <v/>
      </c>
      <c r="G2739" s="141" t="str">
        <f>IF(ISBLANK(A2739),"",IF(ISERROR(VLOOKUP(A2739,'Cadastro-Estoque'!A:J,1,FALSE)),"Produto não cadastrado",VLOOKUP(A2739,'Cadastro-Estoque'!A:J,2,FALSE)))</f>
        <v/>
      </c>
      <c r="H2739" s="141" t="str">
        <f>IF(ISERROR(VLOOKUP(A2739,'Cadastro-Estoque'!A:J,1,FALSE)),"",VLOOKUP(A2739,'Cadastro-Estoque'!A:J,3,FALSE))</f>
        <v/>
      </c>
    </row>
    <row r="2740" spans="5:8">
      <c r="E2740" s="141" t="str">
        <f t="shared" si="42"/>
        <v/>
      </c>
      <c r="F2740" s="141" t="str">
        <f>IF(ISBLANK(A2740),"",IF(ISERROR(VLOOKUP(A2740,'Cadastro-Estoque'!A:J,1,FALSE)),"Produto não cadastrado",VLOOKUP(A2740,'Cadastro-Estoque'!A:J,4,FALSE)))</f>
        <v/>
      </c>
      <c r="G2740" s="141" t="str">
        <f>IF(ISBLANK(A2740),"",IF(ISERROR(VLOOKUP(A2740,'Cadastro-Estoque'!A:J,1,FALSE)),"Produto não cadastrado",VLOOKUP(A2740,'Cadastro-Estoque'!A:J,2,FALSE)))</f>
        <v/>
      </c>
      <c r="H2740" s="141" t="str">
        <f>IF(ISERROR(VLOOKUP(A2740,'Cadastro-Estoque'!A:J,1,FALSE)),"",VLOOKUP(A2740,'Cadastro-Estoque'!A:J,3,FALSE))</f>
        <v/>
      </c>
    </row>
    <row r="2741" spans="5:8">
      <c r="E2741" s="141" t="str">
        <f t="shared" si="42"/>
        <v/>
      </c>
      <c r="F2741" s="141" t="str">
        <f>IF(ISBLANK(A2741),"",IF(ISERROR(VLOOKUP(A2741,'Cadastro-Estoque'!A:J,1,FALSE)),"Produto não cadastrado",VLOOKUP(A2741,'Cadastro-Estoque'!A:J,4,FALSE)))</f>
        <v/>
      </c>
      <c r="G2741" s="141" t="str">
        <f>IF(ISBLANK(A2741),"",IF(ISERROR(VLOOKUP(A2741,'Cadastro-Estoque'!A:J,1,FALSE)),"Produto não cadastrado",VLOOKUP(A2741,'Cadastro-Estoque'!A:J,2,FALSE)))</f>
        <v/>
      </c>
      <c r="H2741" s="141" t="str">
        <f>IF(ISERROR(VLOOKUP(A2741,'Cadastro-Estoque'!A:J,1,FALSE)),"",VLOOKUP(A2741,'Cadastro-Estoque'!A:J,3,FALSE))</f>
        <v/>
      </c>
    </row>
    <row r="2742" spans="5:8">
      <c r="E2742" s="141" t="str">
        <f t="shared" si="42"/>
        <v/>
      </c>
      <c r="F2742" s="141" t="str">
        <f>IF(ISBLANK(A2742),"",IF(ISERROR(VLOOKUP(A2742,'Cadastro-Estoque'!A:J,1,FALSE)),"Produto não cadastrado",VLOOKUP(A2742,'Cadastro-Estoque'!A:J,4,FALSE)))</f>
        <v/>
      </c>
      <c r="G2742" s="141" t="str">
        <f>IF(ISBLANK(A2742),"",IF(ISERROR(VLOOKUP(A2742,'Cadastro-Estoque'!A:J,1,FALSE)),"Produto não cadastrado",VLOOKUP(A2742,'Cadastro-Estoque'!A:J,2,FALSE)))</f>
        <v/>
      </c>
      <c r="H2742" s="141" t="str">
        <f>IF(ISERROR(VLOOKUP(A2742,'Cadastro-Estoque'!A:J,1,FALSE)),"",VLOOKUP(A2742,'Cadastro-Estoque'!A:J,3,FALSE))</f>
        <v/>
      </c>
    </row>
    <row r="2743" spans="5:8">
      <c r="E2743" s="141" t="str">
        <f t="shared" si="42"/>
        <v/>
      </c>
      <c r="F2743" s="141" t="str">
        <f>IF(ISBLANK(A2743),"",IF(ISERROR(VLOOKUP(A2743,'Cadastro-Estoque'!A:J,1,FALSE)),"Produto não cadastrado",VLOOKUP(A2743,'Cadastro-Estoque'!A:J,4,FALSE)))</f>
        <v/>
      </c>
      <c r="G2743" s="141" t="str">
        <f>IF(ISBLANK(A2743),"",IF(ISERROR(VLOOKUP(A2743,'Cadastro-Estoque'!A:J,1,FALSE)),"Produto não cadastrado",VLOOKUP(A2743,'Cadastro-Estoque'!A:J,2,FALSE)))</f>
        <v/>
      </c>
      <c r="H2743" s="141" t="str">
        <f>IF(ISERROR(VLOOKUP(A2743,'Cadastro-Estoque'!A:J,1,FALSE)),"",VLOOKUP(A2743,'Cadastro-Estoque'!A:J,3,FALSE))</f>
        <v/>
      </c>
    </row>
    <row r="2744" spans="5:8">
      <c r="E2744" s="141" t="str">
        <f t="shared" si="42"/>
        <v/>
      </c>
      <c r="F2744" s="141" t="str">
        <f>IF(ISBLANK(A2744),"",IF(ISERROR(VLOOKUP(A2744,'Cadastro-Estoque'!A:J,1,FALSE)),"Produto não cadastrado",VLOOKUP(A2744,'Cadastro-Estoque'!A:J,4,FALSE)))</f>
        <v/>
      </c>
      <c r="G2744" s="141" t="str">
        <f>IF(ISBLANK(A2744),"",IF(ISERROR(VLOOKUP(A2744,'Cadastro-Estoque'!A:J,1,FALSE)),"Produto não cadastrado",VLOOKUP(A2744,'Cadastro-Estoque'!A:J,2,FALSE)))</f>
        <v/>
      </c>
      <c r="H2744" s="141" t="str">
        <f>IF(ISERROR(VLOOKUP(A2744,'Cadastro-Estoque'!A:J,1,FALSE)),"",VLOOKUP(A2744,'Cadastro-Estoque'!A:J,3,FALSE))</f>
        <v/>
      </c>
    </row>
    <row r="2745" spans="5:8">
      <c r="E2745" s="141" t="str">
        <f t="shared" si="42"/>
        <v/>
      </c>
      <c r="F2745" s="141" t="str">
        <f>IF(ISBLANK(A2745),"",IF(ISERROR(VLOOKUP(A2745,'Cadastro-Estoque'!A:J,1,FALSE)),"Produto não cadastrado",VLOOKUP(A2745,'Cadastro-Estoque'!A:J,4,FALSE)))</f>
        <v/>
      </c>
      <c r="G2745" s="141" t="str">
        <f>IF(ISBLANK(A2745),"",IF(ISERROR(VLOOKUP(A2745,'Cadastro-Estoque'!A:J,1,FALSE)),"Produto não cadastrado",VLOOKUP(A2745,'Cadastro-Estoque'!A:J,2,FALSE)))</f>
        <v/>
      </c>
      <c r="H2745" s="141" t="str">
        <f>IF(ISERROR(VLOOKUP(A2745,'Cadastro-Estoque'!A:J,1,FALSE)),"",VLOOKUP(A2745,'Cadastro-Estoque'!A:J,3,FALSE))</f>
        <v/>
      </c>
    </row>
    <row r="2746" spans="5:8">
      <c r="E2746" s="141" t="str">
        <f t="shared" si="42"/>
        <v/>
      </c>
      <c r="F2746" s="141" t="str">
        <f>IF(ISBLANK(A2746),"",IF(ISERROR(VLOOKUP(A2746,'Cadastro-Estoque'!A:J,1,FALSE)),"Produto não cadastrado",VLOOKUP(A2746,'Cadastro-Estoque'!A:J,4,FALSE)))</f>
        <v/>
      </c>
      <c r="G2746" s="141" t="str">
        <f>IF(ISBLANK(A2746),"",IF(ISERROR(VLOOKUP(A2746,'Cadastro-Estoque'!A:J,1,FALSE)),"Produto não cadastrado",VLOOKUP(A2746,'Cadastro-Estoque'!A:J,2,FALSE)))</f>
        <v/>
      </c>
      <c r="H2746" s="141" t="str">
        <f>IF(ISERROR(VLOOKUP(A2746,'Cadastro-Estoque'!A:J,1,FALSE)),"",VLOOKUP(A2746,'Cadastro-Estoque'!A:J,3,FALSE))</f>
        <v/>
      </c>
    </row>
    <row r="2747" spans="5:8">
      <c r="E2747" s="141" t="str">
        <f t="shared" si="42"/>
        <v/>
      </c>
      <c r="F2747" s="141" t="str">
        <f>IF(ISBLANK(A2747),"",IF(ISERROR(VLOOKUP(A2747,'Cadastro-Estoque'!A:J,1,FALSE)),"Produto não cadastrado",VLOOKUP(A2747,'Cadastro-Estoque'!A:J,4,FALSE)))</f>
        <v/>
      </c>
      <c r="G2747" s="141" t="str">
        <f>IF(ISBLANK(A2747),"",IF(ISERROR(VLOOKUP(A2747,'Cadastro-Estoque'!A:J,1,FALSE)),"Produto não cadastrado",VLOOKUP(A2747,'Cadastro-Estoque'!A:J,2,FALSE)))</f>
        <v/>
      </c>
      <c r="H2747" s="141" t="str">
        <f>IF(ISERROR(VLOOKUP(A2747,'Cadastro-Estoque'!A:J,1,FALSE)),"",VLOOKUP(A2747,'Cadastro-Estoque'!A:J,3,FALSE))</f>
        <v/>
      </c>
    </row>
    <row r="2748" spans="5:8">
      <c r="E2748" s="141" t="str">
        <f t="shared" si="42"/>
        <v/>
      </c>
      <c r="F2748" s="141" t="str">
        <f>IF(ISBLANK(A2748),"",IF(ISERROR(VLOOKUP(A2748,'Cadastro-Estoque'!A:J,1,FALSE)),"Produto não cadastrado",VLOOKUP(A2748,'Cadastro-Estoque'!A:J,4,FALSE)))</f>
        <v/>
      </c>
      <c r="G2748" s="141" t="str">
        <f>IF(ISBLANK(A2748),"",IF(ISERROR(VLOOKUP(A2748,'Cadastro-Estoque'!A:J,1,FALSE)),"Produto não cadastrado",VLOOKUP(A2748,'Cadastro-Estoque'!A:J,2,FALSE)))</f>
        <v/>
      </c>
      <c r="H2748" s="141" t="str">
        <f>IF(ISERROR(VLOOKUP(A2748,'Cadastro-Estoque'!A:J,1,FALSE)),"",VLOOKUP(A2748,'Cadastro-Estoque'!A:J,3,FALSE))</f>
        <v/>
      </c>
    </row>
    <row r="2749" spans="5:8">
      <c r="E2749" s="141" t="str">
        <f t="shared" si="42"/>
        <v/>
      </c>
      <c r="F2749" s="141" t="str">
        <f>IF(ISBLANK(A2749),"",IF(ISERROR(VLOOKUP(A2749,'Cadastro-Estoque'!A:J,1,FALSE)),"Produto não cadastrado",VLOOKUP(A2749,'Cadastro-Estoque'!A:J,4,FALSE)))</f>
        <v/>
      </c>
      <c r="G2749" s="141" t="str">
        <f>IF(ISBLANK(A2749),"",IF(ISERROR(VLOOKUP(A2749,'Cadastro-Estoque'!A:J,1,FALSE)),"Produto não cadastrado",VLOOKUP(A2749,'Cadastro-Estoque'!A:J,2,FALSE)))</f>
        <v/>
      </c>
      <c r="H2749" s="141" t="str">
        <f>IF(ISERROR(VLOOKUP(A2749,'Cadastro-Estoque'!A:J,1,FALSE)),"",VLOOKUP(A2749,'Cadastro-Estoque'!A:J,3,FALSE))</f>
        <v/>
      </c>
    </row>
    <row r="2750" spans="5:8">
      <c r="E2750" s="141" t="str">
        <f t="shared" si="42"/>
        <v/>
      </c>
      <c r="F2750" s="141" t="str">
        <f>IF(ISBLANK(A2750),"",IF(ISERROR(VLOOKUP(A2750,'Cadastro-Estoque'!A:J,1,FALSE)),"Produto não cadastrado",VLOOKUP(A2750,'Cadastro-Estoque'!A:J,4,FALSE)))</f>
        <v/>
      </c>
      <c r="G2750" s="141" t="str">
        <f>IF(ISBLANK(A2750),"",IF(ISERROR(VLOOKUP(A2750,'Cadastro-Estoque'!A:J,1,FALSE)),"Produto não cadastrado",VLOOKUP(A2750,'Cadastro-Estoque'!A:J,2,FALSE)))</f>
        <v/>
      </c>
      <c r="H2750" s="141" t="str">
        <f>IF(ISERROR(VLOOKUP(A2750,'Cadastro-Estoque'!A:J,1,FALSE)),"",VLOOKUP(A2750,'Cadastro-Estoque'!A:J,3,FALSE))</f>
        <v/>
      </c>
    </row>
    <row r="2751" spans="5:8">
      <c r="E2751" s="141" t="str">
        <f t="shared" si="42"/>
        <v/>
      </c>
      <c r="F2751" s="141" t="str">
        <f>IF(ISBLANK(A2751),"",IF(ISERROR(VLOOKUP(A2751,'Cadastro-Estoque'!A:J,1,FALSE)),"Produto não cadastrado",VLOOKUP(A2751,'Cadastro-Estoque'!A:J,4,FALSE)))</f>
        <v/>
      </c>
      <c r="G2751" s="141" t="str">
        <f>IF(ISBLANK(A2751),"",IF(ISERROR(VLOOKUP(A2751,'Cadastro-Estoque'!A:J,1,FALSE)),"Produto não cadastrado",VLOOKUP(A2751,'Cadastro-Estoque'!A:J,2,FALSE)))</f>
        <v/>
      </c>
      <c r="H2751" s="141" t="str">
        <f>IF(ISERROR(VLOOKUP(A2751,'Cadastro-Estoque'!A:J,1,FALSE)),"",VLOOKUP(A2751,'Cadastro-Estoque'!A:J,3,FALSE))</f>
        <v/>
      </c>
    </row>
    <row r="2752" spans="5:8">
      <c r="E2752" s="141" t="str">
        <f t="shared" si="42"/>
        <v/>
      </c>
      <c r="F2752" s="141" t="str">
        <f>IF(ISBLANK(A2752),"",IF(ISERROR(VLOOKUP(A2752,'Cadastro-Estoque'!A:J,1,FALSE)),"Produto não cadastrado",VLOOKUP(A2752,'Cadastro-Estoque'!A:J,4,FALSE)))</f>
        <v/>
      </c>
      <c r="G2752" s="141" t="str">
        <f>IF(ISBLANK(A2752),"",IF(ISERROR(VLOOKUP(A2752,'Cadastro-Estoque'!A:J,1,FALSE)),"Produto não cadastrado",VLOOKUP(A2752,'Cadastro-Estoque'!A:J,2,FALSE)))</f>
        <v/>
      </c>
      <c r="H2752" s="141" t="str">
        <f>IF(ISERROR(VLOOKUP(A2752,'Cadastro-Estoque'!A:J,1,FALSE)),"",VLOOKUP(A2752,'Cadastro-Estoque'!A:J,3,FALSE))</f>
        <v/>
      </c>
    </row>
    <row r="2753" spans="5:8">
      <c r="E2753" s="141" t="str">
        <f t="shared" si="42"/>
        <v/>
      </c>
      <c r="F2753" s="141" t="str">
        <f>IF(ISBLANK(A2753),"",IF(ISERROR(VLOOKUP(A2753,'Cadastro-Estoque'!A:J,1,FALSE)),"Produto não cadastrado",VLOOKUP(A2753,'Cadastro-Estoque'!A:J,4,FALSE)))</f>
        <v/>
      </c>
      <c r="G2753" s="141" t="str">
        <f>IF(ISBLANK(A2753),"",IF(ISERROR(VLOOKUP(A2753,'Cadastro-Estoque'!A:J,1,FALSE)),"Produto não cadastrado",VLOOKUP(A2753,'Cadastro-Estoque'!A:J,2,FALSE)))</f>
        <v/>
      </c>
      <c r="H2753" s="141" t="str">
        <f>IF(ISERROR(VLOOKUP(A2753,'Cadastro-Estoque'!A:J,1,FALSE)),"",VLOOKUP(A2753,'Cadastro-Estoque'!A:J,3,FALSE))</f>
        <v/>
      </c>
    </row>
    <row r="2754" spans="5:8">
      <c r="E2754" s="141" t="str">
        <f t="shared" si="42"/>
        <v/>
      </c>
      <c r="F2754" s="141" t="str">
        <f>IF(ISBLANK(A2754),"",IF(ISERROR(VLOOKUP(A2754,'Cadastro-Estoque'!A:J,1,FALSE)),"Produto não cadastrado",VLOOKUP(A2754,'Cadastro-Estoque'!A:J,4,FALSE)))</f>
        <v/>
      </c>
      <c r="G2754" s="141" t="str">
        <f>IF(ISBLANK(A2754),"",IF(ISERROR(VLOOKUP(A2754,'Cadastro-Estoque'!A:J,1,FALSE)),"Produto não cadastrado",VLOOKUP(A2754,'Cadastro-Estoque'!A:J,2,FALSE)))</f>
        <v/>
      </c>
      <c r="H2754" s="141" t="str">
        <f>IF(ISERROR(VLOOKUP(A2754,'Cadastro-Estoque'!A:J,1,FALSE)),"",VLOOKUP(A2754,'Cadastro-Estoque'!A:J,3,FALSE))</f>
        <v/>
      </c>
    </row>
    <row r="2755" spans="5:8">
      <c r="E2755" s="141" t="str">
        <f t="shared" si="42"/>
        <v/>
      </c>
      <c r="F2755" s="141" t="str">
        <f>IF(ISBLANK(A2755),"",IF(ISERROR(VLOOKUP(A2755,'Cadastro-Estoque'!A:J,1,FALSE)),"Produto não cadastrado",VLOOKUP(A2755,'Cadastro-Estoque'!A:J,4,FALSE)))</f>
        <v/>
      </c>
      <c r="G2755" s="141" t="str">
        <f>IF(ISBLANK(A2755),"",IF(ISERROR(VLOOKUP(A2755,'Cadastro-Estoque'!A:J,1,FALSE)),"Produto não cadastrado",VLOOKUP(A2755,'Cadastro-Estoque'!A:J,2,FALSE)))</f>
        <v/>
      </c>
      <c r="H2755" s="141" t="str">
        <f>IF(ISERROR(VLOOKUP(A2755,'Cadastro-Estoque'!A:J,1,FALSE)),"",VLOOKUP(A2755,'Cadastro-Estoque'!A:J,3,FALSE))</f>
        <v/>
      </c>
    </row>
    <row r="2756" spans="5:8">
      <c r="E2756" s="141" t="str">
        <f t="shared" ref="E2756:E2819" si="43">IF(ISBLANK(A2756),"",C2756*D2756)</f>
        <v/>
      </c>
      <c r="F2756" s="141" t="str">
        <f>IF(ISBLANK(A2756),"",IF(ISERROR(VLOOKUP(A2756,'Cadastro-Estoque'!A:J,1,FALSE)),"Produto não cadastrado",VLOOKUP(A2756,'Cadastro-Estoque'!A:J,4,FALSE)))</f>
        <v/>
      </c>
      <c r="G2756" s="141" t="str">
        <f>IF(ISBLANK(A2756),"",IF(ISERROR(VLOOKUP(A2756,'Cadastro-Estoque'!A:J,1,FALSE)),"Produto não cadastrado",VLOOKUP(A2756,'Cadastro-Estoque'!A:J,2,FALSE)))</f>
        <v/>
      </c>
      <c r="H2756" s="141" t="str">
        <f>IF(ISERROR(VLOOKUP(A2756,'Cadastro-Estoque'!A:J,1,FALSE)),"",VLOOKUP(A2756,'Cadastro-Estoque'!A:J,3,FALSE))</f>
        <v/>
      </c>
    </row>
    <row r="2757" spans="5:8">
      <c r="E2757" s="141" t="str">
        <f t="shared" si="43"/>
        <v/>
      </c>
      <c r="F2757" s="141" t="str">
        <f>IF(ISBLANK(A2757),"",IF(ISERROR(VLOOKUP(A2757,'Cadastro-Estoque'!A:J,1,FALSE)),"Produto não cadastrado",VLOOKUP(A2757,'Cadastro-Estoque'!A:J,4,FALSE)))</f>
        <v/>
      </c>
      <c r="G2757" s="141" t="str">
        <f>IF(ISBLANK(A2757),"",IF(ISERROR(VLOOKUP(A2757,'Cadastro-Estoque'!A:J,1,FALSE)),"Produto não cadastrado",VLOOKUP(A2757,'Cadastro-Estoque'!A:J,2,FALSE)))</f>
        <v/>
      </c>
      <c r="H2757" s="141" t="str">
        <f>IF(ISERROR(VLOOKUP(A2757,'Cadastro-Estoque'!A:J,1,FALSE)),"",VLOOKUP(A2757,'Cadastro-Estoque'!A:J,3,FALSE))</f>
        <v/>
      </c>
    </row>
    <row r="2758" spans="5:8">
      <c r="E2758" s="141" t="str">
        <f t="shared" si="43"/>
        <v/>
      </c>
      <c r="F2758" s="141" t="str">
        <f>IF(ISBLANK(A2758),"",IF(ISERROR(VLOOKUP(A2758,'Cadastro-Estoque'!A:J,1,FALSE)),"Produto não cadastrado",VLOOKUP(A2758,'Cadastro-Estoque'!A:J,4,FALSE)))</f>
        <v/>
      </c>
      <c r="G2758" s="141" t="str">
        <f>IF(ISBLANK(A2758),"",IF(ISERROR(VLOOKUP(A2758,'Cadastro-Estoque'!A:J,1,FALSE)),"Produto não cadastrado",VLOOKUP(A2758,'Cadastro-Estoque'!A:J,2,FALSE)))</f>
        <v/>
      </c>
      <c r="H2758" s="141" t="str">
        <f>IF(ISERROR(VLOOKUP(A2758,'Cadastro-Estoque'!A:J,1,FALSE)),"",VLOOKUP(A2758,'Cadastro-Estoque'!A:J,3,FALSE))</f>
        <v/>
      </c>
    </row>
    <row r="2759" spans="5:8">
      <c r="E2759" s="141" t="str">
        <f t="shared" si="43"/>
        <v/>
      </c>
      <c r="F2759" s="141" t="str">
        <f>IF(ISBLANK(A2759),"",IF(ISERROR(VLOOKUP(A2759,'Cadastro-Estoque'!A:J,1,FALSE)),"Produto não cadastrado",VLOOKUP(A2759,'Cadastro-Estoque'!A:J,4,FALSE)))</f>
        <v/>
      </c>
      <c r="G2759" s="141" t="str">
        <f>IF(ISBLANK(A2759),"",IF(ISERROR(VLOOKUP(A2759,'Cadastro-Estoque'!A:J,1,FALSE)),"Produto não cadastrado",VLOOKUP(A2759,'Cadastro-Estoque'!A:J,2,FALSE)))</f>
        <v/>
      </c>
      <c r="H2759" s="141" t="str">
        <f>IF(ISERROR(VLOOKUP(A2759,'Cadastro-Estoque'!A:J,1,FALSE)),"",VLOOKUP(A2759,'Cadastro-Estoque'!A:J,3,FALSE))</f>
        <v/>
      </c>
    </row>
    <row r="2760" spans="5:8">
      <c r="E2760" s="141" t="str">
        <f t="shared" si="43"/>
        <v/>
      </c>
      <c r="F2760" s="141" t="str">
        <f>IF(ISBLANK(A2760),"",IF(ISERROR(VLOOKUP(A2760,'Cadastro-Estoque'!A:J,1,FALSE)),"Produto não cadastrado",VLOOKUP(A2760,'Cadastro-Estoque'!A:J,4,FALSE)))</f>
        <v/>
      </c>
      <c r="G2760" s="141" t="str">
        <f>IF(ISBLANK(A2760),"",IF(ISERROR(VLOOKUP(A2760,'Cadastro-Estoque'!A:J,1,FALSE)),"Produto não cadastrado",VLOOKUP(A2760,'Cadastro-Estoque'!A:J,2,FALSE)))</f>
        <v/>
      </c>
      <c r="H2760" s="141" t="str">
        <f>IF(ISERROR(VLOOKUP(A2760,'Cadastro-Estoque'!A:J,1,FALSE)),"",VLOOKUP(A2760,'Cadastro-Estoque'!A:J,3,FALSE))</f>
        <v/>
      </c>
    </row>
    <row r="2761" spans="5:8">
      <c r="E2761" s="141" t="str">
        <f t="shared" si="43"/>
        <v/>
      </c>
      <c r="F2761" s="141" t="str">
        <f>IF(ISBLANK(A2761),"",IF(ISERROR(VLOOKUP(A2761,'Cadastro-Estoque'!A:J,1,FALSE)),"Produto não cadastrado",VLOOKUP(A2761,'Cadastro-Estoque'!A:J,4,FALSE)))</f>
        <v/>
      </c>
      <c r="G2761" s="141" t="str">
        <f>IF(ISBLANK(A2761),"",IF(ISERROR(VLOOKUP(A2761,'Cadastro-Estoque'!A:J,1,FALSE)),"Produto não cadastrado",VLOOKUP(A2761,'Cadastro-Estoque'!A:J,2,FALSE)))</f>
        <v/>
      </c>
      <c r="H2761" s="141" t="str">
        <f>IF(ISERROR(VLOOKUP(A2761,'Cadastro-Estoque'!A:J,1,FALSE)),"",VLOOKUP(A2761,'Cadastro-Estoque'!A:J,3,FALSE))</f>
        <v/>
      </c>
    </row>
    <row r="2762" spans="5:8">
      <c r="E2762" s="141" t="str">
        <f t="shared" si="43"/>
        <v/>
      </c>
      <c r="F2762" s="141" t="str">
        <f>IF(ISBLANK(A2762),"",IF(ISERROR(VLOOKUP(A2762,'Cadastro-Estoque'!A:J,1,FALSE)),"Produto não cadastrado",VLOOKUP(A2762,'Cadastro-Estoque'!A:J,4,FALSE)))</f>
        <v/>
      </c>
      <c r="G2762" s="141" t="str">
        <f>IF(ISBLANK(A2762),"",IF(ISERROR(VLOOKUP(A2762,'Cadastro-Estoque'!A:J,1,FALSE)),"Produto não cadastrado",VLOOKUP(A2762,'Cadastro-Estoque'!A:J,2,FALSE)))</f>
        <v/>
      </c>
      <c r="H2762" s="141" t="str">
        <f>IF(ISERROR(VLOOKUP(A2762,'Cadastro-Estoque'!A:J,1,FALSE)),"",VLOOKUP(A2762,'Cadastro-Estoque'!A:J,3,FALSE))</f>
        <v/>
      </c>
    </row>
    <row r="2763" spans="5:8">
      <c r="E2763" s="141" t="str">
        <f t="shared" si="43"/>
        <v/>
      </c>
      <c r="F2763" s="141" t="str">
        <f>IF(ISBLANK(A2763),"",IF(ISERROR(VLOOKUP(A2763,'Cadastro-Estoque'!A:J,1,FALSE)),"Produto não cadastrado",VLOOKUP(A2763,'Cadastro-Estoque'!A:J,4,FALSE)))</f>
        <v/>
      </c>
      <c r="G2763" s="141" t="str">
        <f>IF(ISBLANK(A2763),"",IF(ISERROR(VLOOKUP(A2763,'Cadastro-Estoque'!A:J,1,FALSE)),"Produto não cadastrado",VLOOKUP(A2763,'Cadastro-Estoque'!A:J,2,FALSE)))</f>
        <v/>
      </c>
      <c r="H2763" s="141" t="str">
        <f>IF(ISERROR(VLOOKUP(A2763,'Cadastro-Estoque'!A:J,1,FALSE)),"",VLOOKUP(A2763,'Cadastro-Estoque'!A:J,3,FALSE))</f>
        <v/>
      </c>
    </row>
    <row r="2764" spans="5:8">
      <c r="E2764" s="141" t="str">
        <f t="shared" si="43"/>
        <v/>
      </c>
      <c r="F2764" s="141" t="str">
        <f>IF(ISBLANK(A2764),"",IF(ISERROR(VLOOKUP(A2764,'Cadastro-Estoque'!A:J,1,FALSE)),"Produto não cadastrado",VLOOKUP(A2764,'Cadastro-Estoque'!A:J,4,FALSE)))</f>
        <v/>
      </c>
      <c r="G2764" s="141" t="str">
        <f>IF(ISBLANK(A2764),"",IF(ISERROR(VLOOKUP(A2764,'Cadastro-Estoque'!A:J,1,FALSE)),"Produto não cadastrado",VLOOKUP(A2764,'Cadastro-Estoque'!A:J,2,FALSE)))</f>
        <v/>
      </c>
      <c r="H2764" s="141" t="str">
        <f>IF(ISERROR(VLOOKUP(A2764,'Cadastro-Estoque'!A:J,1,FALSE)),"",VLOOKUP(A2764,'Cadastro-Estoque'!A:J,3,FALSE))</f>
        <v/>
      </c>
    </row>
    <row r="2765" spans="5:8">
      <c r="E2765" s="141" t="str">
        <f t="shared" si="43"/>
        <v/>
      </c>
      <c r="F2765" s="141" t="str">
        <f>IF(ISBLANK(A2765),"",IF(ISERROR(VLOOKUP(A2765,'Cadastro-Estoque'!A:J,1,FALSE)),"Produto não cadastrado",VLOOKUP(A2765,'Cadastro-Estoque'!A:J,4,FALSE)))</f>
        <v/>
      </c>
      <c r="G2765" s="141" t="str">
        <f>IF(ISBLANK(A2765),"",IF(ISERROR(VLOOKUP(A2765,'Cadastro-Estoque'!A:J,1,FALSE)),"Produto não cadastrado",VLOOKUP(A2765,'Cadastro-Estoque'!A:J,2,FALSE)))</f>
        <v/>
      </c>
      <c r="H2765" s="141" t="str">
        <f>IF(ISERROR(VLOOKUP(A2765,'Cadastro-Estoque'!A:J,1,FALSE)),"",VLOOKUP(A2765,'Cadastro-Estoque'!A:J,3,FALSE))</f>
        <v/>
      </c>
    </row>
    <row r="2766" spans="5:8">
      <c r="E2766" s="141" t="str">
        <f t="shared" si="43"/>
        <v/>
      </c>
      <c r="F2766" s="141" t="str">
        <f>IF(ISBLANK(A2766),"",IF(ISERROR(VLOOKUP(A2766,'Cadastro-Estoque'!A:J,1,FALSE)),"Produto não cadastrado",VLOOKUP(A2766,'Cadastro-Estoque'!A:J,4,FALSE)))</f>
        <v/>
      </c>
      <c r="G2766" s="141" t="str">
        <f>IF(ISBLANK(A2766),"",IF(ISERROR(VLOOKUP(A2766,'Cadastro-Estoque'!A:J,1,FALSE)),"Produto não cadastrado",VLOOKUP(A2766,'Cadastro-Estoque'!A:J,2,FALSE)))</f>
        <v/>
      </c>
      <c r="H2766" s="141" t="str">
        <f>IF(ISERROR(VLOOKUP(A2766,'Cadastro-Estoque'!A:J,1,FALSE)),"",VLOOKUP(A2766,'Cadastro-Estoque'!A:J,3,FALSE))</f>
        <v/>
      </c>
    </row>
    <row r="2767" spans="5:8">
      <c r="E2767" s="141" t="str">
        <f t="shared" si="43"/>
        <v/>
      </c>
      <c r="F2767" s="141" t="str">
        <f>IF(ISBLANK(A2767),"",IF(ISERROR(VLOOKUP(A2767,'Cadastro-Estoque'!A:J,1,FALSE)),"Produto não cadastrado",VLOOKUP(A2767,'Cadastro-Estoque'!A:J,4,FALSE)))</f>
        <v/>
      </c>
      <c r="G2767" s="141" t="str">
        <f>IF(ISBLANK(A2767),"",IF(ISERROR(VLOOKUP(A2767,'Cadastro-Estoque'!A:J,1,FALSE)),"Produto não cadastrado",VLOOKUP(A2767,'Cadastro-Estoque'!A:J,2,FALSE)))</f>
        <v/>
      </c>
      <c r="H2767" s="141" t="str">
        <f>IF(ISERROR(VLOOKUP(A2767,'Cadastro-Estoque'!A:J,1,FALSE)),"",VLOOKUP(A2767,'Cadastro-Estoque'!A:J,3,FALSE))</f>
        <v/>
      </c>
    </row>
    <row r="2768" spans="5:8">
      <c r="E2768" s="141" t="str">
        <f t="shared" si="43"/>
        <v/>
      </c>
      <c r="F2768" s="141" t="str">
        <f>IF(ISBLANK(A2768),"",IF(ISERROR(VLOOKUP(A2768,'Cadastro-Estoque'!A:J,1,FALSE)),"Produto não cadastrado",VLOOKUP(A2768,'Cadastro-Estoque'!A:J,4,FALSE)))</f>
        <v/>
      </c>
      <c r="G2768" s="141" t="str">
        <f>IF(ISBLANK(A2768),"",IF(ISERROR(VLOOKUP(A2768,'Cadastro-Estoque'!A:J,1,FALSE)),"Produto não cadastrado",VLOOKUP(A2768,'Cadastro-Estoque'!A:J,2,FALSE)))</f>
        <v/>
      </c>
      <c r="H2768" s="141" t="str">
        <f>IF(ISERROR(VLOOKUP(A2768,'Cadastro-Estoque'!A:J,1,FALSE)),"",VLOOKUP(A2768,'Cadastro-Estoque'!A:J,3,FALSE))</f>
        <v/>
      </c>
    </row>
    <row r="2769" spans="5:8">
      <c r="E2769" s="141" t="str">
        <f t="shared" si="43"/>
        <v/>
      </c>
      <c r="F2769" s="141" t="str">
        <f>IF(ISBLANK(A2769),"",IF(ISERROR(VLOOKUP(A2769,'Cadastro-Estoque'!A:J,1,FALSE)),"Produto não cadastrado",VLOOKUP(A2769,'Cadastro-Estoque'!A:J,4,FALSE)))</f>
        <v/>
      </c>
      <c r="G2769" s="141" t="str">
        <f>IF(ISBLANK(A2769),"",IF(ISERROR(VLOOKUP(A2769,'Cadastro-Estoque'!A:J,1,FALSE)),"Produto não cadastrado",VLOOKUP(A2769,'Cadastro-Estoque'!A:J,2,FALSE)))</f>
        <v/>
      </c>
      <c r="H2769" s="141" t="str">
        <f>IF(ISERROR(VLOOKUP(A2769,'Cadastro-Estoque'!A:J,1,FALSE)),"",VLOOKUP(A2769,'Cadastro-Estoque'!A:J,3,FALSE))</f>
        <v/>
      </c>
    </row>
    <row r="2770" spans="5:8">
      <c r="E2770" s="141" t="str">
        <f t="shared" si="43"/>
        <v/>
      </c>
      <c r="F2770" s="141" t="str">
        <f>IF(ISBLANK(A2770),"",IF(ISERROR(VLOOKUP(A2770,'Cadastro-Estoque'!A:J,1,FALSE)),"Produto não cadastrado",VLOOKUP(A2770,'Cadastro-Estoque'!A:J,4,FALSE)))</f>
        <v/>
      </c>
      <c r="G2770" s="141" t="str">
        <f>IF(ISBLANK(A2770),"",IF(ISERROR(VLOOKUP(A2770,'Cadastro-Estoque'!A:J,1,FALSE)),"Produto não cadastrado",VLOOKUP(A2770,'Cadastro-Estoque'!A:J,2,FALSE)))</f>
        <v/>
      </c>
      <c r="H2770" s="141" t="str">
        <f>IF(ISERROR(VLOOKUP(A2770,'Cadastro-Estoque'!A:J,1,FALSE)),"",VLOOKUP(A2770,'Cadastro-Estoque'!A:J,3,FALSE))</f>
        <v/>
      </c>
    </row>
    <row r="2771" spans="5:8">
      <c r="E2771" s="141" t="str">
        <f t="shared" si="43"/>
        <v/>
      </c>
      <c r="F2771" s="141" t="str">
        <f>IF(ISBLANK(A2771),"",IF(ISERROR(VLOOKUP(A2771,'Cadastro-Estoque'!A:J,1,FALSE)),"Produto não cadastrado",VLOOKUP(A2771,'Cadastro-Estoque'!A:J,4,FALSE)))</f>
        <v/>
      </c>
      <c r="G2771" s="141" t="str">
        <f>IF(ISBLANK(A2771),"",IF(ISERROR(VLOOKUP(A2771,'Cadastro-Estoque'!A:J,1,FALSE)),"Produto não cadastrado",VLOOKUP(A2771,'Cadastro-Estoque'!A:J,2,FALSE)))</f>
        <v/>
      </c>
      <c r="H2771" s="141" t="str">
        <f>IF(ISERROR(VLOOKUP(A2771,'Cadastro-Estoque'!A:J,1,FALSE)),"",VLOOKUP(A2771,'Cadastro-Estoque'!A:J,3,FALSE))</f>
        <v/>
      </c>
    </row>
    <row r="2772" spans="5:8">
      <c r="E2772" s="141" t="str">
        <f t="shared" si="43"/>
        <v/>
      </c>
      <c r="F2772" s="141" t="str">
        <f>IF(ISBLANK(A2772),"",IF(ISERROR(VLOOKUP(A2772,'Cadastro-Estoque'!A:J,1,FALSE)),"Produto não cadastrado",VLOOKUP(A2772,'Cadastro-Estoque'!A:J,4,FALSE)))</f>
        <v/>
      </c>
      <c r="G2772" s="141" t="str">
        <f>IF(ISBLANK(A2772),"",IF(ISERROR(VLOOKUP(A2772,'Cadastro-Estoque'!A:J,1,FALSE)),"Produto não cadastrado",VLOOKUP(A2772,'Cadastro-Estoque'!A:J,2,FALSE)))</f>
        <v/>
      </c>
      <c r="H2772" s="141" t="str">
        <f>IF(ISERROR(VLOOKUP(A2772,'Cadastro-Estoque'!A:J,1,FALSE)),"",VLOOKUP(A2772,'Cadastro-Estoque'!A:J,3,FALSE))</f>
        <v/>
      </c>
    </row>
    <row r="2773" spans="5:8">
      <c r="E2773" s="141" t="str">
        <f t="shared" si="43"/>
        <v/>
      </c>
      <c r="F2773" s="141" t="str">
        <f>IF(ISBLANK(A2773),"",IF(ISERROR(VLOOKUP(A2773,'Cadastro-Estoque'!A:J,1,FALSE)),"Produto não cadastrado",VLOOKUP(A2773,'Cadastro-Estoque'!A:J,4,FALSE)))</f>
        <v/>
      </c>
      <c r="G2773" s="141" t="str">
        <f>IF(ISBLANK(A2773),"",IF(ISERROR(VLOOKUP(A2773,'Cadastro-Estoque'!A:J,1,FALSE)),"Produto não cadastrado",VLOOKUP(A2773,'Cadastro-Estoque'!A:J,2,FALSE)))</f>
        <v/>
      </c>
      <c r="H2773" s="141" t="str">
        <f>IF(ISERROR(VLOOKUP(A2773,'Cadastro-Estoque'!A:J,1,FALSE)),"",VLOOKUP(A2773,'Cadastro-Estoque'!A:J,3,FALSE))</f>
        <v/>
      </c>
    </row>
    <row r="2774" spans="5:8">
      <c r="E2774" s="141" t="str">
        <f t="shared" si="43"/>
        <v/>
      </c>
      <c r="F2774" s="141" t="str">
        <f>IF(ISBLANK(A2774),"",IF(ISERROR(VLOOKUP(A2774,'Cadastro-Estoque'!A:J,1,FALSE)),"Produto não cadastrado",VLOOKUP(A2774,'Cadastro-Estoque'!A:J,4,FALSE)))</f>
        <v/>
      </c>
      <c r="G2774" s="141" t="str">
        <f>IF(ISBLANK(A2774),"",IF(ISERROR(VLOOKUP(A2774,'Cadastro-Estoque'!A:J,1,FALSE)),"Produto não cadastrado",VLOOKUP(A2774,'Cadastro-Estoque'!A:J,2,FALSE)))</f>
        <v/>
      </c>
      <c r="H2774" s="141" t="str">
        <f>IF(ISERROR(VLOOKUP(A2774,'Cadastro-Estoque'!A:J,1,FALSE)),"",VLOOKUP(A2774,'Cadastro-Estoque'!A:J,3,FALSE))</f>
        <v/>
      </c>
    </row>
    <row r="2775" spans="5:8">
      <c r="E2775" s="141" t="str">
        <f t="shared" si="43"/>
        <v/>
      </c>
      <c r="F2775" s="141" t="str">
        <f>IF(ISBLANK(A2775),"",IF(ISERROR(VLOOKUP(A2775,'Cadastro-Estoque'!A:J,1,FALSE)),"Produto não cadastrado",VLOOKUP(A2775,'Cadastro-Estoque'!A:J,4,FALSE)))</f>
        <v/>
      </c>
      <c r="G2775" s="141" t="str">
        <f>IF(ISBLANK(A2775),"",IF(ISERROR(VLOOKUP(A2775,'Cadastro-Estoque'!A:J,1,FALSE)),"Produto não cadastrado",VLOOKUP(A2775,'Cadastro-Estoque'!A:J,2,FALSE)))</f>
        <v/>
      </c>
      <c r="H2775" s="141" t="str">
        <f>IF(ISERROR(VLOOKUP(A2775,'Cadastro-Estoque'!A:J,1,FALSE)),"",VLOOKUP(A2775,'Cadastro-Estoque'!A:J,3,FALSE))</f>
        <v/>
      </c>
    </row>
    <row r="2776" spans="5:8">
      <c r="E2776" s="141" t="str">
        <f t="shared" si="43"/>
        <v/>
      </c>
      <c r="F2776" s="141" t="str">
        <f>IF(ISBLANK(A2776),"",IF(ISERROR(VLOOKUP(A2776,'Cadastro-Estoque'!A:J,1,FALSE)),"Produto não cadastrado",VLOOKUP(A2776,'Cadastro-Estoque'!A:J,4,FALSE)))</f>
        <v/>
      </c>
      <c r="G2776" s="141" t="str">
        <f>IF(ISBLANK(A2776),"",IF(ISERROR(VLOOKUP(A2776,'Cadastro-Estoque'!A:J,1,FALSE)),"Produto não cadastrado",VLOOKUP(A2776,'Cadastro-Estoque'!A:J,2,FALSE)))</f>
        <v/>
      </c>
      <c r="H2776" s="141" t="str">
        <f>IF(ISERROR(VLOOKUP(A2776,'Cadastro-Estoque'!A:J,1,FALSE)),"",VLOOKUP(A2776,'Cadastro-Estoque'!A:J,3,FALSE))</f>
        <v/>
      </c>
    </row>
    <row r="2777" spans="5:8">
      <c r="E2777" s="141" t="str">
        <f t="shared" si="43"/>
        <v/>
      </c>
      <c r="F2777" s="141" t="str">
        <f>IF(ISBLANK(A2777),"",IF(ISERROR(VLOOKUP(A2777,'Cadastro-Estoque'!A:J,1,FALSE)),"Produto não cadastrado",VLOOKUP(A2777,'Cadastro-Estoque'!A:J,4,FALSE)))</f>
        <v/>
      </c>
      <c r="G2777" s="141" t="str">
        <f>IF(ISBLANK(A2777),"",IF(ISERROR(VLOOKUP(A2777,'Cadastro-Estoque'!A:J,1,FALSE)),"Produto não cadastrado",VLOOKUP(A2777,'Cadastro-Estoque'!A:J,2,FALSE)))</f>
        <v/>
      </c>
      <c r="H2777" s="141" t="str">
        <f>IF(ISERROR(VLOOKUP(A2777,'Cadastro-Estoque'!A:J,1,FALSE)),"",VLOOKUP(A2777,'Cadastro-Estoque'!A:J,3,FALSE))</f>
        <v/>
      </c>
    </row>
    <row r="2778" spans="5:8">
      <c r="E2778" s="141" t="str">
        <f t="shared" si="43"/>
        <v/>
      </c>
      <c r="F2778" s="141" t="str">
        <f>IF(ISBLANK(A2778),"",IF(ISERROR(VLOOKUP(A2778,'Cadastro-Estoque'!A:J,1,FALSE)),"Produto não cadastrado",VLOOKUP(A2778,'Cadastro-Estoque'!A:J,4,FALSE)))</f>
        <v/>
      </c>
      <c r="G2778" s="141" t="str">
        <f>IF(ISBLANK(A2778),"",IF(ISERROR(VLOOKUP(A2778,'Cadastro-Estoque'!A:J,1,FALSE)),"Produto não cadastrado",VLOOKUP(A2778,'Cadastro-Estoque'!A:J,2,FALSE)))</f>
        <v/>
      </c>
      <c r="H2778" s="141" t="str">
        <f>IF(ISERROR(VLOOKUP(A2778,'Cadastro-Estoque'!A:J,1,FALSE)),"",VLOOKUP(A2778,'Cadastro-Estoque'!A:J,3,FALSE))</f>
        <v/>
      </c>
    </row>
    <row r="2779" spans="5:8">
      <c r="E2779" s="141" t="str">
        <f t="shared" si="43"/>
        <v/>
      </c>
      <c r="F2779" s="141" t="str">
        <f>IF(ISBLANK(A2779),"",IF(ISERROR(VLOOKUP(A2779,'Cadastro-Estoque'!A:J,1,FALSE)),"Produto não cadastrado",VLOOKUP(A2779,'Cadastro-Estoque'!A:J,4,FALSE)))</f>
        <v/>
      </c>
      <c r="G2779" s="141" t="str">
        <f>IF(ISBLANK(A2779),"",IF(ISERROR(VLOOKUP(A2779,'Cadastro-Estoque'!A:J,1,FALSE)),"Produto não cadastrado",VLOOKUP(A2779,'Cadastro-Estoque'!A:J,2,FALSE)))</f>
        <v/>
      </c>
      <c r="H2779" s="141" t="str">
        <f>IF(ISERROR(VLOOKUP(A2779,'Cadastro-Estoque'!A:J,1,FALSE)),"",VLOOKUP(A2779,'Cadastro-Estoque'!A:J,3,FALSE))</f>
        <v/>
      </c>
    </row>
    <row r="2780" spans="5:8">
      <c r="E2780" s="141" t="str">
        <f t="shared" si="43"/>
        <v/>
      </c>
      <c r="F2780" s="141" t="str">
        <f>IF(ISBLANK(A2780),"",IF(ISERROR(VLOOKUP(A2780,'Cadastro-Estoque'!A:J,1,FALSE)),"Produto não cadastrado",VLOOKUP(A2780,'Cadastro-Estoque'!A:J,4,FALSE)))</f>
        <v/>
      </c>
      <c r="G2780" s="141" t="str">
        <f>IF(ISBLANK(A2780),"",IF(ISERROR(VLOOKUP(A2780,'Cadastro-Estoque'!A:J,1,FALSE)),"Produto não cadastrado",VLOOKUP(A2780,'Cadastro-Estoque'!A:J,2,FALSE)))</f>
        <v/>
      </c>
      <c r="H2780" s="141" t="str">
        <f>IF(ISERROR(VLOOKUP(A2780,'Cadastro-Estoque'!A:J,1,FALSE)),"",VLOOKUP(A2780,'Cadastro-Estoque'!A:J,3,FALSE))</f>
        <v/>
      </c>
    </row>
    <row r="2781" spans="5:8">
      <c r="E2781" s="141" t="str">
        <f t="shared" si="43"/>
        <v/>
      </c>
      <c r="F2781" s="141" t="str">
        <f>IF(ISBLANK(A2781),"",IF(ISERROR(VLOOKUP(A2781,'Cadastro-Estoque'!A:J,1,FALSE)),"Produto não cadastrado",VLOOKUP(A2781,'Cadastro-Estoque'!A:J,4,FALSE)))</f>
        <v/>
      </c>
      <c r="G2781" s="141" t="str">
        <f>IF(ISBLANK(A2781),"",IF(ISERROR(VLOOKUP(A2781,'Cadastro-Estoque'!A:J,1,FALSE)),"Produto não cadastrado",VLOOKUP(A2781,'Cadastro-Estoque'!A:J,2,FALSE)))</f>
        <v/>
      </c>
      <c r="H2781" s="141" t="str">
        <f>IF(ISERROR(VLOOKUP(A2781,'Cadastro-Estoque'!A:J,1,FALSE)),"",VLOOKUP(A2781,'Cadastro-Estoque'!A:J,3,FALSE))</f>
        <v/>
      </c>
    </row>
    <row r="2782" spans="5:8">
      <c r="E2782" s="141" t="str">
        <f t="shared" si="43"/>
        <v/>
      </c>
      <c r="F2782" s="141" t="str">
        <f>IF(ISBLANK(A2782),"",IF(ISERROR(VLOOKUP(A2782,'Cadastro-Estoque'!A:J,1,FALSE)),"Produto não cadastrado",VLOOKUP(A2782,'Cadastro-Estoque'!A:J,4,FALSE)))</f>
        <v/>
      </c>
      <c r="G2782" s="141" t="str">
        <f>IF(ISBLANK(A2782),"",IF(ISERROR(VLOOKUP(A2782,'Cadastro-Estoque'!A:J,1,FALSE)),"Produto não cadastrado",VLOOKUP(A2782,'Cadastro-Estoque'!A:J,2,FALSE)))</f>
        <v/>
      </c>
      <c r="H2782" s="141" t="str">
        <f>IF(ISERROR(VLOOKUP(A2782,'Cadastro-Estoque'!A:J,1,FALSE)),"",VLOOKUP(A2782,'Cadastro-Estoque'!A:J,3,FALSE))</f>
        <v/>
      </c>
    </row>
    <row r="2783" spans="5:8">
      <c r="E2783" s="141" t="str">
        <f t="shared" si="43"/>
        <v/>
      </c>
      <c r="F2783" s="141" t="str">
        <f>IF(ISBLANK(A2783),"",IF(ISERROR(VLOOKUP(A2783,'Cadastro-Estoque'!A:J,1,FALSE)),"Produto não cadastrado",VLOOKUP(A2783,'Cadastro-Estoque'!A:J,4,FALSE)))</f>
        <v/>
      </c>
      <c r="G2783" s="141" t="str">
        <f>IF(ISBLANK(A2783),"",IF(ISERROR(VLOOKUP(A2783,'Cadastro-Estoque'!A:J,1,FALSE)),"Produto não cadastrado",VLOOKUP(A2783,'Cadastro-Estoque'!A:J,2,FALSE)))</f>
        <v/>
      </c>
      <c r="H2783" s="141" t="str">
        <f>IF(ISERROR(VLOOKUP(A2783,'Cadastro-Estoque'!A:J,1,FALSE)),"",VLOOKUP(A2783,'Cadastro-Estoque'!A:J,3,FALSE))</f>
        <v/>
      </c>
    </row>
    <row r="2784" spans="5:8">
      <c r="E2784" s="141" t="str">
        <f t="shared" si="43"/>
        <v/>
      </c>
      <c r="F2784" s="141" t="str">
        <f>IF(ISBLANK(A2784),"",IF(ISERROR(VLOOKUP(A2784,'Cadastro-Estoque'!A:J,1,FALSE)),"Produto não cadastrado",VLOOKUP(A2784,'Cadastro-Estoque'!A:J,4,FALSE)))</f>
        <v/>
      </c>
      <c r="G2784" s="141" t="str">
        <f>IF(ISBLANK(A2784),"",IF(ISERROR(VLOOKUP(A2784,'Cadastro-Estoque'!A:J,1,FALSE)),"Produto não cadastrado",VLOOKUP(A2784,'Cadastro-Estoque'!A:J,2,FALSE)))</f>
        <v/>
      </c>
      <c r="H2784" s="141" t="str">
        <f>IF(ISERROR(VLOOKUP(A2784,'Cadastro-Estoque'!A:J,1,FALSE)),"",VLOOKUP(A2784,'Cadastro-Estoque'!A:J,3,FALSE))</f>
        <v/>
      </c>
    </row>
    <row r="2785" spans="5:8">
      <c r="E2785" s="141" t="str">
        <f t="shared" si="43"/>
        <v/>
      </c>
      <c r="F2785" s="141" t="str">
        <f>IF(ISBLANK(A2785),"",IF(ISERROR(VLOOKUP(A2785,'Cadastro-Estoque'!A:J,1,FALSE)),"Produto não cadastrado",VLOOKUP(A2785,'Cadastro-Estoque'!A:J,4,FALSE)))</f>
        <v/>
      </c>
      <c r="G2785" s="141" t="str">
        <f>IF(ISBLANK(A2785),"",IF(ISERROR(VLOOKUP(A2785,'Cadastro-Estoque'!A:J,1,FALSE)),"Produto não cadastrado",VLOOKUP(A2785,'Cadastro-Estoque'!A:J,2,FALSE)))</f>
        <v/>
      </c>
      <c r="H2785" s="141" t="str">
        <f>IF(ISERROR(VLOOKUP(A2785,'Cadastro-Estoque'!A:J,1,FALSE)),"",VLOOKUP(A2785,'Cadastro-Estoque'!A:J,3,FALSE))</f>
        <v/>
      </c>
    </row>
    <row r="2786" spans="5:8">
      <c r="E2786" s="141" t="str">
        <f t="shared" si="43"/>
        <v/>
      </c>
      <c r="F2786" s="141" t="str">
        <f>IF(ISBLANK(A2786),"",IF(ISERROR(VLOOKUP(A2786,'Cadastro-Estoque'!A:J,1,FALSE)),"Produto não cadastrado",VLOOKUP(A2786,'Cadastro-Estoque'!A:J,4,FALSE)))</f>
        <v/>
      </c>
      <c r="G2786" s="141" t="str">
        <f>IF(ISBLANK(A2786),"",IF(ISERROR(VLOOKUP(A2786,'Cadastro-Estoque'!A:J,1,FALSE)),"Produto não cadastrado",VLOOKUP(A2786,'Cadastro-Estoque'!A:J,2,FALSE)))</f>
        <v/>
      </c>
      <c r="H2786" s="141" t="str">
        <f>IF(ISERROR(VLOOKUP(A2786,'Cadastro-Estoque'!A:J,1,FALSE)),"",VLOOKUP(A2786,'Cadastro-Estoque'!A:J,3,FALSE))</f>
        <v/>
      </c>
    </row>
    <row r="2787" spans="5:8">
      <c r="E2787" s="141" t="str">
        <f t="shared" si="43"/>
        <v/>
      </c>
      <c r="F2787" s="141" t="str">
        <f>IF(ISBLANK(A2787),"",IF(ISERROR(VLOOKUP(A2787,'Cadastro-Estoque'!A:J,1,FALSE)),"Produto não cadastrado",VLOOKUP(A2787,'Cadastro-Estoque'!A:J,4,FALSE)))</f>
        <v/>
      </c>
      <c r="G2787" s="141" t="str">
        <f>IF(ISBLANK(A2787),"",IF(ISERROR(VLOOKUP(A2787,'Cadastro-Estoque'!A:J,1,FALSE)),"Produto não cadastrado",VLOOKUP(A2787,'Cadastro-Estoque'!A:J,2,FALSE)))</f>
        <v/>
      </c>
      <c r="H2787" s="141" t="str">
        <f>IF(ISERROR(VLOOKUP(A2787,'Cadastro-Estoque'!A:J,1,FALSE)),"",VLOOKUP(A2787,'Cadastro-Estoque'!A:J,3,FALSE))</f>
        <v/>
      </c>
    </row>
    <row r="2788" spans="5:8">
      <c r="E2788" s="141" t="str">
        <f t="shared" si="43"/>
        <v/>
      </c>
      <c r="F2788" s="141" t="str">
        <f>IF(ISBLANK(A2788),"",IF(ISERROR(VLOOKUP(A2788,'Cadastro-Estoque'!A:J,1,FALSE)),"Produto não cadastrado",VLOOKUP(A2788,'Cadastro-Estoque'!A:J,4,FALSE)))</f>
        <v/>
      </c>
      <c r="G2788" s="141" t="str">
        <f>IF(ISBLANK(A2788),"",IF(ISERROR(VLOOKUP(A2788,'Cadastro-Estoque'!A:J,1,FALSE)),"Produto não cadastrado",VLOOKUP(A2788,'Cadastro-Estoque'!A:J,2,FALSE)))</f>
        <v/>
      </c>
      <c r="H2788" s="141" t="str">
        <f>IF(ISERROR(VLOOKUP(A2788,'Cadastro-Estoque'!A:J,1,FALSE)),"",VLOOKUP(A2788,'Cadastro-Estoque'!A:J,3,FALSE))</f>
        <v/>
      </c>
    </row>
    <row r="2789" spans="5:8">
      <c r="E2789" s="141" t="str">
        <f t="shared" si="43"/>
        <v/>
      </c>
      <c r="F2789" s="141" t="str">
        <f>IF(ISBLANK(A2789),"",IF(ISERROR(VLOOKUP(A2789,'Cadastro-Estoque'!A:J,1,FALSE)),"Produto não cadastrado",VLOOKUP(A2789,'Cadastro-Estoque'!A:J,4,FALSE)))</f>
        <v/>
      </c>
      <c r="G2789" s="141" t="str">
        <f>IF(ISBLANK(A2789),"",IF(ISERROR(VLOOKUP(A2789,'Cadastro-Estoque'!A:J,1,FALSE)),"Produto não cadastrado",VLOOKUP(A2789,'Cadastro-Estoque'!A:J,2,FALSE)))</f>
        <v/>
      </c>
      <c r="H2789" s="141" t="str">
        <f>IF(ISERROR(VLOOKUP(A2789,'Cadastro-Estoque'!A:J,1,FALSE)),"",VLOOKUP(A2789,'Cadastro-Estoque'!A:J,3,FALSE))</f>
        <v/>
      </c>
    </row>
    <row r="2790" spans="5:8">
      <c r="E2790" s="141" t="str">
        <f t="shared" si="43"/>
        <v/>
      </c>
      <c r="F2790" s="141" t="str">
        <f>IF(ISBLANK(A2790),"",IF(ISERROR(VLOOKUP(A2790,'Cadastro-Estoque'!A:J,1,FALSE)),"Produto não cadastrado",VLOOKUP(A2790,'Cadastro-Estoque'!A:J,4,FALSE)))</f>
        <v/>
      </c>
      <c r="G2790" s="141" t="str">
        <f>IF(ISBLANK(A2790),"",IF(ISERROR(VLOOKUP(A2790,'Cadastro-Estoque'!A:J,1,FALSE)),"Produto não cadastrado",VLOOKUP(A2790,'Cadastro-Estoque'!A:J,2,FALSE)))</f>
        <v/>
      </c>
      <c r="H2790" s="141" t="str">
        <f>IF(ISERROR(VLOOKUP(A2790,'Cadastro-Estoque'!A:J,1,FALSE)),"",VLOOKUP(A2790,'Cadastro-Estoque'!A:J,3,FALSE))</f>
        <v/>
      </c>
    </row>
    <row r="2791" spans="5:8">
      <c r="E2791" s="141" t="str">
        <f t="shared" si="43"/>
        <v/>
      </c>
      <c r="F2791" s="141" t="str">
        <f>IF(ISBLANK(A2791),"",IF(ISERROR(VLOOKUP(A2791,'Cadastro-Estoque'!A:J,1,FALSE)),"Produto não cadastrado",VLOOKUP(A2791,'Cadastro-Estoque'!A:J,4,FALSE)))</f>
        <v/>
      </c>
      <c r="G2791" s="141" t="str">
        <f>IF(ISBLANK(A2791),"",IF(ISERROR(VLOOKUP(A2791,'Cadastro-Estoque'!A:J,1,FALSE)),"Produto não cadastrado",VLOOKUP(A2791,'Cadastro-Estoque'!A:J,2,FALSE)))</f>
        <v/>
      </c>
      <c r="H2791" s="141" t="str">
        <f>IF(ISERROR(VLOOKUP(A2791,'Cadastro-Estoque'!A:J,1,FALSE)),"",VLOOKUP(A2791,'Cadastro-Estoque'!A:J,3,FALSE))</f>
        <v/>
      </c>
    </row>
    <row r="2792" spans="5:8">
      <c r="E2792" s="141" t="str">
        <f t="shared" si="43"/>
        <v/>
      </c>
      <c r="F2792" s="141" t="str">
        <f>IF(ISBLANK(A2792),"",IF(ISERROR(VLOOKUP(A2792,'Cadastro-Estoque'!A:J,1,FALSE)),"Produto não cadastrado",VLOOKUP(A2792,'Cadastro-Estoque'!A:J,4,FALSE)))</f>
        <v/>
      </c>
      <c r="G2792" s="141" t="str">
        <f>IF(ISBLANK(A2792),"",IF(ISERROR(VLOOKUP(A2792,'Cadastro-Estoque'!A:J,1,FALSE)),"Produto não cadastrado",VLOOKUP(A2792,'Cadastro-Estoque'!A:J,2,FALSE)))</f>
        <v/>
      </c>
      <c r="H2792" s="141" t="str">
        <f>IF(ISERROR(VLOOKUP(A2792,'Cadastro-Estoque'!A:J,1,FALSE)),"",VLOOKUP(A2792,'Cadastro-Estoque'!A:J,3,FALSE))</f>
        <v/>
      </c>
    </row>
    <row r="2793" spans="5:8">
      <c r="E2793" s="141" t="str">
        <f t="shared" si="43"/>
        <v/>
      </c>
      <c r="F2793" s="141" t="str">
        <f>IF(ISBLANK(A2793),"",IF(ISERROR(VLOOKUP(A2793,'Cadastro-Estoque'!A:J,1,FALSE)),"Produto não cadastrado",VLOOKUP(A2793,'Cadastro-Estoque'!A:J,4,FALSE)))</f>
        <v/>
      </c>
      <c r="G2793" s="141" t="str">
        <f>IF(ISBLANK(A2793),"",IF(ISERROR(VLOOKUP(A2793,'Cadastro-Estoque'!A:J,1,FALSE)),"Produto não cadastrado",VLOOKUP(A2793,'Cadastro-Estoque'!A:J,2,FALSE)))</f>
        <v/>
      </c>
      <c r="H2793" s="141" t="str">
        <f>IF(ISERROR(VLOOKUP(A2793,'Cadastro-Estoque'!A:J,1,FALSE)),"",VLOOKUP(A2793,'Cadastro-Estoque'!A:J,3,FALSE))</f>
        <v/>
      </c>
    </row>
    <row r="2794" spans="5:8">
      <c r="E2794" s="141" t="str">
        <f t="shared" si="43"/>
        <v/>
      </c>
      <c r="F2794" s="141" t="str">
        <f>IF(ISBLANK(A2794),"",IF(ISERROR(VLOOKUP(A2794,'Cadastro-Estoque'!A:J,1,FALSE)),"Produto não cadastrado",VLOOKUP(A2794,'Cadastro-Estoque'!A:J,4,FALSE)))</f>
        <v/>
      </c>
      <c r="G2794" s="141" t="str">
        <f>IF(ISBLANK(A2794),"",IF(ISERROR(VLOOKUP(A2794,'Cadastro-Estoque'!A:J,1,FALSE)),"Produto não cadastrado",VLOOKUP(A2794,'Cadastro-Estoque'!A:J,2,FALSE)))</f>
        <v/>
      </c>
      <c r="H2794" s="141" t="str">
        <f>IF(ISERROR(VLOOKUP(A2794,'Cadastro-Estoque'!A:J,1,FALSE)),"",VLOOKUP(A2794,'Cadastro-Estoque'!A:J,3,FALSE))</f>
        <v/>
      </c>
    </row>
    <row r="2795" spans="5:8">
      <c r="E2795" s="141" t="str">
        <f t="shared" si="43"/>
        <v/>
      </c>
      <c r="F2795" s="141" t="str">
        <f>IF(ISBLANK(A2795),"",IF(ISERROR(VLOOKUP(A2795,'Cadastro-Estoque'!A:J,1,FALSE)),"Produto não cadastrado",VLOOKUP(A2795,'Cadastro-Estoque'!A:J,4,FALSE)))</f>
        <v/>
      </c>
      <c r="G2795" s="141" t="str">
        <f>IF(ISBLANK(A2795),"",IF(ISERROR(VLOOKUP(A2795,'Cadastro-Estoque'!A:J,1,FALSE)),"Produto não cadastrado",VLOOKUP(A2795,'Cadastro-Estoque'!A:J,2,FALSE)))</f>
        <v/>
      </c>
      <c r="H2795" s="141" t="str">
        <f>IF(ISERROR(VLOOKUP(A2795,'Cadastro-Estoque'!A:J,1,FALSE)),"",VLOOKUP(A2795,'Cadastro-Estoque'!A:J,3,FALSE))</f>
        <v/>
      </c>
    </row>
    <row r="2796" spans="5:8">
      <c r="E2796" s="141" t="str">
        <f t="shared" si="43"/>
        <v/>
      </c>
      <c r="F2796" s="141" t="str">
        <f>IF(ISBLANK(A2796),"",IF(ISERROR(VLOOKUP(A2796,'Cadastro-Estoque'!A:J,1,FALSE)),"Produto não cadastrado",VLOOKUP(A2796,'Cadastro-Estoque'!A:J,4,FALSE)))</f>
        <v/>
      </c>
      <c r="G2796" s="141" t="str">
        <f>IF(ISBLANK(A2796),"",IF(ISERROR(VLOOKUP(A2796,'Cadastro-Estoque'!A:J,1,FALSE)),"Produto não cadastrado",VLOOKUP(A2796,'Cadastro-Estoque'!A:J,2,FALSE)))</f>
        <v/>
      </c>
      <c r="H2796" s="141" t="str">
        <f>IF(ISERROR(VLOOKUP(A2796,'Cadastro-Estoque'!A:J,1,FALSE)),"",VLOOKUP(A2796,'Cadastro-Estoque'!A:J,3,FALSE))</f>
        <v/>
      </c>
    </row>
    <row r="2797" spans="5:8">
      <c r="E2797" s="141" t="str">
        <f t="shared" si="43"/>
        <v/>
      </c>
      <c r="F2797" s="141" t="str">
        <f>IF(ISBLANK(A2797),"",IF(ISERROR(VLOOKUP(A2797,'Cadastro-Estoque'!A:J,1,FALSE)),"Produto não cadastrado",VLOOKUP(A2797,'Cadastro-Estoque'!A:J,4,FALSE)))</f>
        <v/>
      </c>
      <c r="G2797" s="141" t="str">
        <f>IF(ISBLANK(A2797),"",IF(ISERROR(VLOOKUP(A2797,'Cadastro-Estoque'!A:J,1,FALSE)),"Produto não cadastrado",VLOOKUP(A2797,'Cadastro-Estoque'!A:J,2,FALSE)))</f>
        <v/>
      </c>
      <c r="H2797" s="141" t="str">
        <f>IF(ISERROR(VLOOKUP(A2797,'Cadastro-Estoque'!A:J,1,FALSE)),"",VLOOKUP(A2797,'Cadastro-Estoque'!A:J,3,FALSE))</f>
        <v/>
      </c>
    </row>
    <row r="2798" spans="5:8">
      <c r="E2798" s="141" t="str">
        <f t="shared" si="43"/>
        <v/>
      </c>
      <c r="F2798" s="141" t="str">
        <f>IF(ISBLANK(A2798),"",IF(ISERROR(VLOOKUP(A2798,'Cadastro-Estoque'!A:J,1,FALSE)),"Produto não cadastrado",VLOOKUP(A2798,'Cadastro-Estoque'!A:J,4,FALSE)))</f>
        <v/>
      </c>
      <c r="G2798" s="141" t="str">
        <f>IF(ISBLANK(A2798),"",IF(ISERROR(VLOOKUP(A2798,'Cadastro-Estoque'!A:J,1,FALSE)),"Produto não cadastrado",VLOOKUP(A2798,'Cadastro-Estoque'!A:J,2,FALSE)))</f>
        <v/>
      </c>
      <c r="H2798" s="141" t="str">
        <f>IF(ISERROR(VLOOKUP(A2798,'Cadastro-Estoque'!A:J,1,FALSE)),"",VLOOKUP(A2798,'Cadastro-Estoque'!A:J,3,FALSE))</f>
        <v/>
      </c>
    </row>
    <row r="2799" spans="5:8">
      <c r="E2799" s="141" t="str">
        <f t="shared" si="43"/>
        <v/>
      </c>
      <c r="F2799" s="141" t="str">
        <f>IF(ISBLANK(A2799),"",IF(ISERROR(VLOOKUP(A2799,'Cadastro-Estoque'!A:J,1,FALSE)),"Produto não cadastrado",VLOOKUP(A2799,'Cadastro-Estoque'!A:J,4,FALSE)))</f>
        <v/>
      </c>
      <c r="G2799" s="141" t="str">
        <f>IF(ISBLANK(A2799),"",IF(ISERROR(VLOOKUP(A2799,'Cadastro-Estoque'!A:J,1,FALSE)),"Produto não cadastrado",VLOOKUP(A2799,'Cadastro-Estoque'!A:J,2,FALSE)))</f>
        <v/>
      </c>
      <c r="H2799" s="141" t="str">
        <f>IF(ISERROR(VLOOKUP(A2799,'Cadastro-Estoque'!A:J,1,FALSE)),"",VLOOKUP(A2799,'Cadastro-Estoque'!A:J,3,FALSE))</f>
        <v/>
      </c>
    </row>
    <row r="2800" spans="5:8">
      <c r="E2800" s="141" t="str">
        <f t="shared" si="43"/>
        <v/>
      </c>
      <c r="F2800" s="141" t="str">
        <f>IF(ISBLANK(A2800),"",IF(ISERROR(VLOOKUP(A2800,'Cadastro-Estoque'!A:J,1,FALSE)),"Produto não cadastrado",VLOOKUP(A2800,'Cadastro-Estoque'!A:J,4,FALSE)))</f>
        <v/>
      </c>
      <c r="G2800" s="141" t="str">
        <f>IF(ISBLANK(A2800),"",IF(ISERROR(VLOOKUP(A2800,'Cadastro-Estoque'!A:J,1,FALSE)),"Produto não cadastrado",VLOOKUP(A2800,'Cadastro-Estoque'!A:J,2,FALSE)))</f>
        <v/>
      </c>
      <c r="H2800" s="141" t="str">
        <f>IF(ISERROR(VLOOKUP(A2800,'Cadastro-Estoque'!A:J,1,FALSE)),"",VLOOKUP(A2800,'Cadastro-Estoque'!A:J,3,FALSE))</f>
        <v/>
      </c>
    </row>
    <row r="2801" spans="5:8">
      <c r="E2801" s="141" t="str">
        <f t="shared" si="43"/>
        <v/>
      </c>
      <c r="F2801" s="141" t="str">
        <f>IF(ISBLANK(A2801),"",IF(ISERROR(VLOOKUP(A2801,'Cadastro-Estoque'!A:J,1,FALSE)),"Produto não cadastrado",VLOOKUP(A2801,'Cadastro-Estoque'!A:J,4,FALSE)))</f>
        <v/>
      </c>
      <c r="G2801" s="141" t="str">
        <f>IF(ISBLANK(A2801),"",IF(ISERROR(VLOOKUP(A2801,'Cadastro-Estoque'!A:J,1,FALSE)),"Produto não cadastrado",VLOOKUP(A2801,'Cadastro-Estoque'!A:J,2,FALSE)))</f>
        <v/>
      </c>
      <c r="H2801" s="141" t="str">
        <f>IF(ISERROR(VLOOKUP(A2801,'Cadastro-Estoque'!A:J,1,FALSE)),"",VLOOKUP(A2801,'Cadastro-Estoque'!A:J,3,FALSE))</f>
        <v/>
      </c>
    </row>
    <row r="2802" spans="5:8">
      <c r="E2802" s="141" t="str">
        <f t="shared" si="43"/>
        <v/>
      </c>
      <c r="F2802" s="141" t="str">
        <f>IF(ISBLANK(A2802),"",IF(ISERROR(VLOOKUP(A2802,'Cadastro-Estoque'!A:J,1,FALSE)),"Produto não cadastrado",VLOOKUP(A2802,'Cadastro-Estoque'!A:J,4,FALSE)))</f>
        <v/>
      </c>
      <c r="G2802" s="141" t="str">
        <f>IF(ISBLANK(A2802),"",IF(ISERROR(VLOOKUP(A2802,'Cadastro-Estoque'!A:J,1,FALSE)),"Produto não cadastrado",VLOOKUP(A2802,'Cadastro-Estoque'!A:J,2,FALSE)))</f>
        <v/>
      </c>
      <c r="H2802" s="141" t="str">
        <f>IF(ISERROR(VLOOKUP(A2802,'Cadastro-Estoque'!A:J,1,FALSE)),"",VLOOKUP(A2802,'Cadastro-Estoque'!A:J,3,FALSE))</f>
        <v/>
      </c>
    </row>
    <row r="2803" spans="5:8">
      <c r="E2803" s="141" t="str">
        <f t="shared" si="43"/>
        <v/>
      </c>
      <c r="F2803" s="141" t="str">
        <f>IF(ISBLANK(A2803),"",IF(ISERROR(VLOOKUP(A2803,'Cadastro-Estoque'!A:J,1,FALSE)),"Produto não cadastrado",VLOOKUP(A2803,'Cadastro-Estoque'!A:J,4,FALSE)))</f>
        <v/>
      </c>
      <c r="G2803" s="141" t="str">
        <f>IF(ISBLANK(A2803),"",IF(ISERROR(VLOOKUP(A2803,'Cadastro-Estoque'!A:J,1,FALSE)),"Produto não cadastrado",VLOOKUP(A2803,'Cadastro-Estoque'!A:J,2,FALSE)))</f>
        <v/>
      </c>
      <c r="H2803" s="141" t="str">
        <f>IF(ISERROR(VLOOKUP(A2803,'Cadastro-Estoque'!A:J,1,FALSE)),"",VLOOKUP(A2803,'Cadastro-Estoque'!A:J,3,FALSE))</f>
        <v/>
      </c>
    </row>
    <row r="2804" spans="5:8">
      <c r="E2804" s="141" t="str">
        <f t="shared" si="43"/>
        <v/>
      </c>
      <c r="F2804" s="141" t="str">
        <f>IF(ISBLANK(A2804),"",IF(ISERROR(VLOOKUP(A2804,'Cadastro-Estoque'!A:J,1,FALSE)),"Produto não cadastrado",VLOOKUP(A2804,'Cadastro-Estoque'!A:J,4,FALSE)))</f>
        <v/>
      </c>
      <c r="G2804" s="141" t="str">
        <f>IF(ISBLANK(A2804),"",IF(ISERROR(VLOOKUP(A2804,'Cadastro-Estoque'!A:J,1,FALSE)),"Produto não cadastrado",VLOOKUP(A2804,'Cadastro-Estoque'!A:J,2,FALSE)))</f>
        <v/>
      </c>
      <c r="H2804" s="141" t="str">
        <f>IF(ISERROR(VLOOKUP(A2804,'Cadastro-Estoque'!A:J,1,FALSE)),"",VLOOKUP(A2804,'Cadastro-Estoque'!A:J,3,FALSE))</f>
        <v/>
      </c>
    </row>
    <row r="2805" spans="5:8">
      <c r="E2805" s="141" t="str">
        <f t="shared" si="43"/>
        <v/>
      </c>
      <c r="F2805" s="141" t="str">
        <f>IF(ISBLANK(A2805),"",IF(ISERROR(VLOOKUP(A2805,'Cadastro-Estoque'!A:J,1,FALSE)),"Produto não cadastrado",VLOOKUP(A2805,'Cadastro-Estoque'!A:J,4,FALSE)))</f>
        <v/>
      </c>
      <c r="G2805" s="141" t="str">
        <f>IF(ISBLANK(A2805),"",IF(ISERROR(VLOOKUP(A2805,'Cadastro-Estoque'!A:J,1,FALSE)),"Produto não cadastrado",VLOOKUP(A2805,'Cadastro-Estoque'!A:J,2,FALSE)))</f>
        <v/>
      </c>
      <c r="H2805" s="141" t="str">
        <f>IF(ISERROR(VLOOKUP(A2805,'Cadastro-Estoque'!A:J,1,FALSE)),"",VLOOKUP(A2805,'Cadastro-Estoque'!A:J,3,FALSE))</f>
        <v/>
      </c>
    </row>
    <row r="2806" spans="5:8">
      <c r="E2806" s="141" t="str">
        <f t="shared" si="43"/>
        <v/>
      </c>
      <c r="F2806" s="141" t="str">
        <f>IF(ISBLANK(A2806),"",IF(ISERROR(VLOOKUP(A2806,'Cadastro-Estoque'!A:J,1,FALSE)),"Produto não cadastrado",VLOOKUP(A2806,'Cadastro-Estoque'!A:J,4,FALSE)))</f>
        <v/>
      </c>
      <c r="G2806" s="141" t="str">
        <f>IF(ISBLANK(A2806),"",IF(ISERROR(VLOOKUP(A2806,'Cadastro-Estoque'!A:J,1,FALSE)),"Produto não cadastrado",VLOOKUP(A2806,'Cadastro-Estoque'!A:J,2,FALSE)))</f>
        <v/>
      </c>
      <c r="H2806" s="141" t="str">
        <f>IF(ISERROR(VLOOKUP(A2806,'Cadastro-Estoque'!A:J,1,FALSE)),"",VLOOKUP(A2806,'Cadastro-Estoque'!A:J,3,FALSE))</f>
        <v/>
      </c>
    </row>
    <row r="2807" spans="5:8">
      <c r="E2807" s="141" t="str">
        <f t="shared" si="43"/>
        <v/>
      </c>
      <c r="F2807" s="141" t="str">
        <f>IF(ISBLANK(A2807),"",IF(ISERROR(VLOOKUP(A2807,'Cadastro-Estoque'!A:J,1,FALSE)),"Produto não cadastrado",VLOOKUP(A2807,'Cadastro-Estoque'!A:J,4,FALSE)))</f>
        <v/>
      </c>
      <c r="G2807" s="141" t="str">
        <f>IF(ISBLANK(A2807),"",IF(ISERROR(VLOOKUP(A2807,'Cadastro-Estoque'!A:J,1,FALSE)),"Produto não cadastrado",VLOOKUP(A2807,'Cadastro-Estoque'!A:J,2,FALSE)))</f>
        <v/>
      </c>
      <c r="H2807" s="141" t="str">
        <f>IF(ISERROR(VLOOKUP(A2807,'Cadastro-Estoque'!A:J,1,FALSE)),"",VLOOKUP(A2807,'Cadastro-Estoque'!A:J,3,FALSE))</f>
        <v/>
      </c>
    </row>
    <row r="2808" spans="5:8">
      <c r="E2808" s="141" t="str">
        <f t="shared" si="43"/>
        <v/>
      </c>
      <c r="F2808" s="141" t="str">
        <f>IF(ISBLANK(A2808),"",IF(ISERROR(VLOOKUP(A2808,'Cadastro-Estoque'!A:J,1,FALSE)),"Produto não cadastrado",VLOOKUP(A2808,'Cadastro-Estoque'!A:J,4,FALSE)))</f>
        <v/>
      </c>
      <c r="G2808" s="141" t="str">
        <f>IF(ISBLANK(A2808),"",IF(ISERROR(VLOOKUP(A2808,'Cadastro-Estoque'!A:J,1,FALSE)),"Produto não cadastrado",VLOOKUP(A2808,'Cadastro-Estoque'!A:J,2,FALSE)))</f>
        <v/>
      </c>
      <c r="H2808" s="141" t="str">
        <f>IF(ISERROR(VLOOKUP(A2808,'Cadastro-Estoque'!A:J,1,FALSE)),"",VLOOKUP(A2808,'Cadastro-Estoque'!A:J,3,FALSE))</f>
        <v/>
      </c>
    </row>
    <row r="2809" spans="5:8">
      <c r="E2809" s="141" t="str">
        <f t="shared" si="43"/>
        <v/>
      </c>
      <c r="F2809" s="141" t="str">
        <f>IF(ISBLANK(A2809),"",IF(ISERROR(VLOOKUP(A2809,'Cadastro-Estoque'!A:J,1,FALSE)),"Produto não cadastrado",VLOOKUP(A2809,'Cadastro-Estoque'!A:J,4,FALSE)))</f>
        <v/>
      </c>
      <c r="G2809" s="141" t="str">
        <f>IF(ISBLANK(A2809),"",IF(ISERROR(VLOOKUP(A2809,'Cadastro-Estoque'!A:J,1,FALSE)),"Produto não cadastrado",VLOOKUP(A2809,'Cadastro-Estoque'!A:J,2,FALSE)))</f>
        <v/>
      </c>
      <c r="H2809" s="141" t="str">
        <f>IF(ISERROR(VLOOKUP(A2809,'Cadastro-Estoque'!A:J,1,FALSE)),"",VLOOKUP(A2809,'Cadastro-Estoque'!A:J,3,FALSE))</f>
        <v/>
      </c>
    </row>
    <row r="2810" spans="5:8">
      <c r="E2810" s="141" t="str">
        <f t="shared" si="43"/>
        <v/>
      </c>
      <c r="F2810" s="141" t="str">
        <f>IF(ISBLANK(A2810),"",IF(ISERROR(VLOOKUP(A2810,'Cadastro-Estoque'!A:J,1,FALSE)),"Produto não cadastrado",VLOOKUP(A2810,'Cadastro-Estoque'!A:J,4,FALSE)))</f>
        <v/>
      </c>
      <c r="G2810" s="141" t="str">
        <f>IF(ISBLANK(A2810),"",IF(ISERROR(VLOOKUP(A2810,'Cadastro-Estoque'!A:J,1,FALSE)),"Produto não cadastrado",VLOOKUP(A2810,'Cadastro-Estoque'!A:J,2,FALSE)))</f>
        <v/>
      </c>
      <c r="H2810" s="141" t="str">
        <f>IF(ISERROR(VLOOKUP(A2810,'Cadastro-Estoque'!A:J,1,FALSE)),"",VLOOKUP(A2810,'Cadastro-Estoque'!A:J,3,FALSE))</f>
        <v/>
      </c>
    </row>
    <row r="2811" spans="5:8">
      <c r="E2811" s="141" t="str">
        <f t="shared" si="43"/>
        <v/>
      </c>
      <c r="F2811" s="141" t="str">
        <f>IF(ISBLANK(A2811),"",IF(ISERROR(VLOOKUP(A2811,'Cadastro-Estoque'!A:J,1,FALSE)),"Produto não cadastrado",VLOOKUP(A2811,'Cadastro-Estoque'!A:J,4,FALSE)))</f>
        <v/>
      </c>
      <c r="G2811" s="141" t="str">
        <f>IF(ISBLANK(A2811),"",IF(ISERROR(VLOOKUP(A2811,'Cadastro-Estoque'!A:J,1,FALSE)),"Produto não cadastrado",VLOOKUP(A2811,'Cadastro-Estoque'!A:J,2,FALSE)))</f>
        <v/>
      </c>
      <c r="H2811" s="141" t="str">
        <f>IF(ISERROR(VLOOKUP(A2811,'Cadastro-Estoque'!A:J,1,FALSE)),"",VLOOKUP(A2811,'Cadastro-Estoque'!A:J,3,FALSE))</f>
        <v/>
      </c>
    </row>
    <row r="2812" spans="5:8">
      <c r="E2812" s="141" t="str">
        <f t="shared" si="43"/>
        <v/>
      </c>
      <c r="F2812" s="141" t="str">
        <f>IF(ISBLANK(A2812),"",IF(ISERROR(VLOOKUP(A2812,'Cadastro-Estoque'!A:J,1,FALSE)),"Produto não cadastrado",VLOOKUP(A2812,'Cadastro-Estoque'!A:J,4,FALSE)))</f>
        <v/>
      </c>
      <c r="G2812" s="141" t="str">
        <f>IF(ISBLANK(A2812),"",IF(ISERROR(VLOOKUP(A2812,'Cadastro-Estoque'!A:J,1,FALSE)),"Produto não cadastrado",VLOOKUP(A2812,'Cadastro-Estoque'!A:J,2,FALSE)))</f>
        <v/>
      </c>
      <c r="H2812" s="141" t="str">
        <f>IF(ISERROR(VLOOKUP(A2812,'Cadastro-Estoque'!A:J,1,FALSE)),"",VLOOKUP(A2812,'Cadastro-Estoque'!A:J,3,FALSE))</f>
        <v/>
      </c>
    </row>
    <row r="2813" spans="5:8">
      <c r="E2813" s="141" t="str">
        <f t="shared" si="43"/>
        <v/>
      </c>
      <c r="F2813" s="141" t="str">
        <f>IF(ISBLANK(A2813),"",IF(ISERROR(VLOOKUP(A2813,'Cadastro-Estoque'!A:J,1,FALSE)),"Produto não cadastrado",VLOOKUP(A2813,'Cadastro-Estoque'!A:J,4,FALSE)))</f>
        <v/>
      </c>
      <c r="G2813" s="141" t="str">
        <f>IF(ISBLANK(A2813),"",IF(ISERROR(VLOOKUP(A2813,'Cadastro-Estoque'!A:J,1,FALSE)),"Produto não cadastrado",VLOOKUP(A2813,'Cadastro-Estoque'!A:J,2,FALSE)))</f>
        <v/>
      </c>
      <c r="H2813" s="141" t="str">
        <f>IF(ISERROR(VLOOKUP(A2813,'Cadastro-Estoque'!A:J,1,FALSE)),"",VLOOKUP(A2813,'Cadastro-Estoque'!A:J,3,FALSE))</f>
        <v/>
      </c>
    </row>
    <row r="2814" spans="5:8">
      <c r="E2814" s="141" t="str">
        <f t="shared" si="43"/>
        <v/>
      </c>
      <c r="F2814" s="141" t="str">
        <f>IF(ISBLANK(A2814),"",IF(ISERROR(VLOOKUP(A2814,'Cadastro-Estoque'!A:J,1,FALSE)),"Produto não cadastrado",VLOOKUP(A2814,'Cadastro-Estoque'!A:J,4,FALSE)))</f>
        <v/>
      </c>
      <c r="G2814" s="141" t="str">
        <f>IF(ISBLANK(A2814),"",IF(ISERROR(VLOOKUP(A2814,'Cadastro-Estoque'!A:J,1,FALSE)),"Produto não cadastrado",VLOOKUP(A2814,'Cadastro-Estoque'!A:J,2,FALSE)))</f>
        <v/>
      </c>
      <c r="H2814" s="141" t="str">
        <f>IF(ISERROR(VLOOKUP(A2814,'Cadastro-Estoque'!A:J,1,FALSE)),"",VLOOKUP(A2814,'Cadastro-Estoque'!A:J,3,FALSE))</f>
        <v/>
      </c>
    </row>
    <row r="2815" spans="5:8">
      <c r="E2815" s="141" t="str">
        <f t="shared" si="43"/>
        <v/>
      </c>
      <c r="F2815" s="141" t="str">
        <f>IF(ISBLANK(A2815),"",IF(ISERROR(VLOOKUP(A2815,'Cadastro-Estoque'!A:J,1,FALSE)),"Produto não cadastrado",VLOOKUP(A2815,'Cadastro-Estoque'!A:J,4,FALSE)))</f>
        <v/>
      </c>
      <c r="G2815" s="141" t="str">
        <f>IF(ISBLANK(A2815),"",IF(ISERROR(VLOOKUP(A2815,'Cadastro-Estoque'!A:J,1,FALSE)),"Produto não cadastrado",VLOOKUP(A2815,'Cadastro-Estoque'!A:J,2,FALSE)))</f>
        <v/>
      </c>
      <c r="H2815" s="141" t="str">
        <f>IF(ISERROR(VLOOKUP(A2815,'Cadastro-Estoque'!A:J,1,FALSE)),"",VLOOKUP(A2815,'Cadastro-Estoque'!A:J,3,FALSE))</f>
        <v/>
      </c>
    </row>
    <row r="2816" spans="5:8">
      <c r="E2816" s="141" t="str">
        <f t="shared" si="43"/>
        <v/>
      </c>
      <c r="F2816" s="141" t="str">
        <f>IF(ISBLANK(A2816),"",IF(ISERROR(VLOOKUP(A2816,'Cadastro-Estoque'!A:J,1,FALSE)),"Produto não cadastrado",VLOOKUP(A2816,'Cadastro-Estoque'!A:J,4,FALSE)))</f>
        <v/>
      </c>
      <c r="G2816" s="141" t="str">
        <f>IF(ISBLANK(A2816),"",IF(ISERROR(VLOOKUP(A2816,'Cadastro-Estoque'!A:J,1,FALSE)),"Produto não cadastrado",VLOOKUP(A2816,'Cadastro-Estoque'!A:J,2,FALSE)))</f>
        <v/>
      </c>
      <c r="H2816" s="141" t="str">
        <f>IF(ISERROR(VLOOKUP(A2816,'Cadastro-Estoque'!A:J,1,FALSE)),"",VLOOKUP(A2816,'Cadastro-Estoque'!A:J,3,FALSE))</f>
        <v/>
      </c>
    </row>
    <row r="2817" spans="5:8">
      <c r="E2817" s="141" t="str">
        <f t="shared" si="43"/>
        <v/>
      </c>
      <c r="F2817" s="141" t="str">
        <f>IF(ISBLANK(A2817),"",IF(ISERROR(VLOOKUP(A2817,'Cadastro-Estoque'!A:J,1,FALSE)),"Produto não cadastrado",VLOOKUP(A2817,'Cadastro-Estoque'!A:J,4,FALSE)))</f>
        <v/>
      </c>
      <c r="G2817" s="141" t="str">
        <f>IF(ISBLANK(A2817),"",IF(ISERROR(VLOOKUP(A2817,'Cadastro-Estoque'!A:J,1,FALSE)),"Produto não cadastrado",VLOOKUP(A2817,'Cadastro-Estoque'!A:J,2,FALSE)))</f>
        <v/>
      </c>
      <c r="H2817" s="141" t="str">
        <f>IF(ISERROR(VLOOKUP(A2817,'Cadastro-Estoque'!A:J,1,FALSE)),"",VLOOKUP(A2817,'Cadastro-Estoque'!A:J,3,FALSE))</f>
        <v/>
      </c>
    </row>
    <row r="2818" spans="5:8">
      <c r="E2818" s="141" t="str">
        <f t="shared" si="43"/>
        <v/>
      </c>
      <c r="F2818" s="141" t="str">
        <f>IF(ISBLANK(A2818),"",IF(ISERROR(VLOOKUP(A2818,'Cadastro-Estoque'!A:J,1,FALSE)),"Produto não cadastrado",VLOOKUP(A2818,'Cadastro-Estoque'!A:J,4,FALSE)))</f>
        <v/>
      </c>
      <c r="G2818" s="141" t="str">
        <f>IF(ISBLANK(A2818),"",IF(ISERROR(VLOOKUP(A2818,'Cadastro-Estoque'!A:J,1,FALSE)),"Produto não cadastrado",VLOOKUP(A2818,'Cadastro-Estoque'!A:J,2,FALSE)))</f>
        <v/>
      </c>
      <c r="H2818" s="141" t="str">
        <f>IF(ISERROR(VLOOKUP(A2818,'Cadastro-Estoque'!A:J,1,FALSE)),"",VLOOKUP(A2818,'Cadastro-Estoque'!A:J,3,FALSE))</f>
        <v/>
      </c>
    </row>
    <row r="2819" spans="5:8">
      <c r="E2819" s="141" t="str">
        <f t="shared" si="43"/>
        <v/>
      </c>
      <c r="F2819" s="141" t="str">
        <f>IF(ISBLANK(A2819),"",IF(ISERROR(VLOOKUP(A2819,'Cadastro-Estoque'!A:J,1,FALSE)),"Produto não cadastrado",VLOOKUP(A2819,'Cadastro-Estoque'!A:J,4,FALSE)))</f>
        <v/>
      </c>
      <c r="G2819" s="141" t="str">
        <f>IF(ISBLANK(A2819),"",IF(ISERROR(VLOOKUP(A2819,'Cadastro-Estoque'!A:J,1,FALSE)),"Produto não cadastrado",VLOOKUP(A2819,'Cadastro-Estoque'!A:J,2,FALSE)))</f>
        <v/>
      </c>
      <c r="H2819" s="141" t="str">
        <f>IF(ISERROR(VLOOKUP(A2819,'Cadastro-Estoque'!A:J,1,FALSE)),"",VLOOKUP(A2819,'Cadastro-Estoque'!A:J,3,FALSE))</f>
        <v/>
      </c>
    </row>
    <row r="2820" spans="5:8">
      <c r="E2820" s="141" t="str">
        <f t="shared" ref="E2820:E2883" si="44">IF(ISBLANK(A2820),"",C2820*D2820)</f>
        <v/>
      </c>
      <c r="F2820" s="141" t="str">
        <f>IF(ISBLANK(A2820),"",IF(ISERROR(VLOOKUP(A2820,'Cadastro-Estoque'!A:J,1,FALSE)),"Produto não cadastrado",VLOOKUP(A2820,'Cadastro-Estoque'!A:J,4,FALSE)))</f>
        <v/>
      </c>
      <c r="G2820" s="141" t="str">
        <f>IF(ISBLANK(A2820),"",IF(ISERROR(VLOOKUP(A2820,'Cadastro-Estoque'!A:J,1,FALSE)),"Produto não cadastrado",VLOOKUP(A2820,'Cadastro-Estoque'!A:J,2,FALSE)))</f>
        <v/>
      </c>
      <c r="H2820" s="141" t="str">
        <f>IF(ISERROR(VLOOKUP(A2820,'Cadastro-Estoque'!A:J,1,FALSE)),"",VLOOKUP(A2820,'Cadastro-Estoque'!A:J,3,FALSE))</f>
        <v/>
      </c>
    </row>
    <row r="2821" spans="5:8">
      <c r="E2821" s="141" t="str">
        <f t="shared" si="44"/>
        <v/>
      </c>
      <c r="F2821" s="141" t="str">
        <f>IF(ISBLANK(A2821),"",IF(ISERROR(VLOOKUP(A2821,'Cadastro-Estoque'!A:J,1,FALSE)),"Produto não cadastrado",VLOOKUP(A2821,'Cadastro-Estoque'!A:J,4,FALSE)))</f>
        <v/>
      </c>
      <c r="G2821" s="141" t="str">
        <f>IF(ISBLANK(A2821),"",IF(ISERROR(VLOOKUP(A2821,'Cadastro-Estoque'!A:J,1,FALSE)),"Produto não cadastrado",VLOOKUP(A2821,'Cadastro-Estoque'!A:J,2,FALSE)))</f>
        <v/>
      </c>
      <c r="H2821" s="141" t="str">
        <f>IF(ISERROR(VLOOKUP(A2821,'Cadastro-Estoque'!A:J,1,FALSE)),"",VLOOKUP(A2821,'Cadastro-Estoque'!A:J,3,FALSE))</f>
        <v/>
      </c>
    </row>
    <row r="2822" spans="5:8">
      <c r="E2822" s="141" t="str">
        <f t="shared" si="44"/>
        <v/>
      </c>
      <c r="F2822" s="141" t="str">
        <f>IF(ISBLANK(A2822),"",IF(ISERROR(VLOOKUP(A2822,'Cadastro-Estoque'!A:J,1,FALSE)),"Produto não cadastrado",VLOOKUP(A2822,'Cadastro-Estoque'!A:J,4,FALSE)))</f>
        <v/>
      </c>
      <c r="G2822" s="141" t="str">
        <f>IF(ISBLANK(A2822),"",IF(ISERROR(VLOOKUP(A2822,'Cadastro-Estoque'!A:J,1,FALSE)),"Produto não cadastrado",VLOOKUP(A2822,'Cadastro-Estoque'!A:J,2,FALSE)))</f>
        <v/>
      </c>
      <c r="H2822" s="141" t="str">
        <f>IF(ISERROR(VLOOKUP(A2822,'Cadastro-Estoque'!A:J,1,FALSE)),"",VLOOKUP(A2822,'Cadastro-Estoque'!A:J,3,FALSE))</f>
        <v/>
      </c>
    </row>
    <row r="2823" spans="5:8">
      <c r="E2823" s="141" t="str">
        <f t="shared" si="44"/>
        <v/>
      </c>
      <c r="F2823" s="141" t="str">
        <f>IF(ISBLANK(A2823),"",IF(ISERROR(VLOOKUP(A2823,'Cadastro-Estoque'!A:J,1,FALSE)),"Produto não cadastrado",VLOOKUP(A2823,'Cadastro-Estoque'!A:J,4,FALSE)))</f>
        <v/>
      </c>
      <c r="G2823" s="141" t="str">
        <f>IF(ISBLANK(A2823),"",IF(ISERROR(VLOOKUP(A2823,'Cadastro-Estoque'!A:J,1,FALSE)),"Produto não cadastrado",VLOOKUP(A2823,'Cadastro-Estoque'!A:J,2,FALSE)))</f>
        <v/>
      </c>
      <c r="H2823" s="141" t="str">
        <f>IF(ISERROR(VLOOKUP(A2823,'Cadastro-Estoque'!A:J,1,FALSE)),"",VLOOKUP(A2823,'Cadastro-Estoque'!A:J,3,FALSE))</f>
        <v/>
      </c>
    </row>
    <row r="2824" spans="5:8">
      <c r="E2824" s="141" t="str">
        <f t="shared" si="44"/>
        <v/>
      </c>
      <c r="F2824" s="141" t="str">
        <f>IF(ISBLANK(A2824),"",IF(ISERROR(VLOOKUP(A2824,'Cadastro-Estoque'!A:J,1,FALSE)),"Produto não cadastrado",VLOOKUP(A2824,'Cadastro-Estoque'!A:J,4,FALSE)))</f>
        <v/>
      </c>
      <c r="G2824" s="141" t="str">
        <f>IF(ISBLANK(A2824),"",IF(ISERROR(VLOOKUP(A2824,'Cadastro-Estoque'!A:J,1,FALSE)),"Produto não cadastrado",VLOOKUP(A2824,'Cadastro-Estoque'!A:J,2,FALSE)))</f>
        <v/>
      </c>
      <c r="H2824" s="141" t="str">
        <f>IF(ISERROR(VLOOKUP(A2824,'Cadastro-Estoque'!A:J,1,FALSE)),"",VLOOKUP(A2824,'Cadastro-Estoque'!A:J,3,FALSE))</f>
        <v/>
      </c>
    </row>
    <row r="2825" spans="5:8">
      <c r="E2825" s="141" t="str">
        <f t="shared" si="44"/>
        <v/>
      </c>
      <c r="F2825" s="141" t="str">
        <f>IF(ISBLANK(A2825),"",IF(ISERROR(VLOOKUP(A2825,'Cadastro-Estoque'!A:J,1,FALSE)),"Produto não cadastrado",VLOOKUP(A2825,'Cadastro-Estoque'!A:J,4,FALSE)))</f>
        <v/>
      </c>
      <c r="G2825" s="141" t="str">
        <f>IF(ISBLANK(A2825),"",IF(ISERROR(VLOOKUP(A2825,'Cadastro-Estoque'!A:J,1,FALSE)),"Produto não cadastrado",VLOOKUP(A2825,'Cadastro-Estoque'!A:J,2,FALSE)))</f>
        <v/>
      </c>
      <c r="H2825" s="141" t="str">
        <f>IF(ISERROR(VLOOKUP(A2825,'Cadastro-Estoque'!A:J,1,FALSE)),"",VLOOKUP(A2825,'Cadastro-Estoque'!A:J,3,FALSE))</f>
        <v/>
      </c>
    </row>
    <row r="2826" spans="5:8">
      <c r="E2826" s="141" t="str">
        <f t="shared" si="44"/>
        <v/>
      </c>
      <c r="F2826" s="141" t="str">
        <f>IF(ISBLANK(A2826),"",IF(ISERROR(VLOOKUP(A2826,'Cadastro-Estoque'!A:J,1,FALSE)),"Produto não cadastrado",VLOOKUP(A2826,'Cadastro-Estoque'!A:J,4,FALSE)))</f>
        <v/>
      </c>
      <c r="G2826" s="141" t="str">
        <f>IF(ISBLANK(A2826),"",IF(ISERROR(VLOOKUP(A2826,'Cadastro-Estoque'!A:J,1,FALSE)),"Produto não cadastrado",VLOOKUP(A2826,'Cadastro-Estoque'!A:J,2,FALSE)))</f>
        <v/>
      </c>
      <c r="H2826" s="141" t="str">
        <f>IF(ISERROR(VLOOKUP(A2826,'Cadastro-Estoque'!A:J,1,FALSE)),"",VLOOKUP(A2826,'Cadastro-Estoque'!A:J,3,FALSE))</f>
        <v/>
      </c>
    </row>
    <row r="2827" spans="5:8">
      <c r="E2827" s="141" t="str">
        <f t="shared" si="44"/>
        <v/>
      </c>
      <c r="F2827" s="141" t="str">
        <f>IF(ISBLANK(A2827),"",IF(ISERROR(VLOOKUP(A2827,'Cadastro-Estoque'!A:J,1,FALSE)),"Produto não cadastrado",VLOOKUP(A2827,'Cadastro-Estoque'!A:J,4,FALSE)))</f>
        <v/>
      </c>
      <c r="G2827" s="141" t="str">
        <f>IF(ISBLANK(A2827),"",IF(ISERROR(VLOOKUP(A2827,'Cadastro-Estoque'!A:J,1,FALSE)),"Produto não cadastrado",VLOOKUP(A2827,'Cadastro-Estoque'!A:J,2,FALSE)))</f>
        <v/>
      </c>
      <c r="H2827" s="141" t="str">
        <f>IF(ISERROR(VLOOKUP(A2827,'Cadastro-Estoque'!A:J,1,FALSE)),"",VLOOKUP(A2827,'Cadastro-Estoque'!A:J,3,FALSE))</f>
        <v/>
      </c>
    </row>
    <row r="2828" spans="5:8">
      <c r="E2828" s="141" t="str">
        <f t="shared" si="44"/>
        <v/>
      </c>
      <c r="F2828" s="141" t="str">
        <f>IF(ISBLANK(A2828),"",IF(ISERROR(VLOOKUP(A2828,'Cadastro-Estoque'!A:J,1,FALSE)),"Produto não cadastrado",VLOOKUP(A2828,'Cadastro-Estoque'!A:J,4,FALSE)))</f>
        <v/>
      </c>
      <c r="G2828" s="141" t="str">
        <f>IF(ISBLANK(A2828),"",IF(ISERROR(VLOOKUP(A2828,'Cadastro-Estoque'!A:J,1,FALSE)),"Produto não cadastrado",VLOOKUP(A2828,'Cadastro-Estoque'!A:J,2,FALSE)))</f>
        <v/>
      </c>
      <c r="H2828" s="141" t="str">
        <f>IF(ISERROR(VLOOKUP(A2828,'Cadastro-Estoque'!A:J,1,FALSE)),"",VLOOKUP(A2828,'Cadastro-Estoque'!A:J,3,FALSE))</f>
        <v/>
      </c>
    </row>
    <row r="2829" spans="5:8">
      <c r="E2829" s="141" t="str">
        <f t="shared" si="44"/>
        <v/>
      </c>
      <c r="F2829" s="141" t="str">
        <f>IF(ISBLANK(A2829),"",IF(ISERROR(VLOOKUP(A2829,'Cadastro-Estoque'!A:J,1,FALSE)),"Produto não cadastrado",VLOOKUP(A2829,'Cadastro-Estoque'!A:J,4,FALSE)))</f>
        <v/>
      </c>
      <c r="G2829" s="141" t="str">
        <f>IF(ISBLANK(A2829),"",IF(ISERROR(VLOOKUP(A2829,'Cadastro-Estoque'!A:J,1,FALSE)),"Produto não cadastrado",VLOOKUP(A2829,'Cadastro-Estoque'!A:J,2,FALSE)))</f>
        <v/>
      </c>
      <c r="H2829" s="141" t="str">
        <f>IF(ISERROR(VLOOKUP(A2829,'Cadastro-Estoque'!A:J,1,FALSE)),"",VLOOKUP(A2829,'Cadastro-Estoque'!A:J,3,FALSE))</f>
        <v/>
      </c>
    </row>
    <row r="2830" spans="5:8">
      <c r="E2830" s="141" t="str">
        <f t="shared" si="44"/>
        <v/>
      </c>
      <c r="F2830" s="141" t="str">
        <f>IF(ISBLANK(A2830),"",IF(ISERROR(VLOOKUP(A2830,'Cadastro-Estoque'!A:J,1,FALSE)),"Produto não cadastrado",VLOOKUP(A2830,'Cadastro-Estoque'!A:J,4,FALSE)))</f>
        <v/>
      </c>
      <c r="G2830" s="141" t="str">
        <f>IF(ISBLANK(A2830),"",IF(ISERROR(VLOOKUP(A2830,'Cadastro-Estoque'!A:J,1,FALSE)),"Produto não cadastrado",VLOOKUP(A2830,'Cadastro-Estoque'!A:J,2,FALSE)))</f>
        <v/>
      </c>
      <c r="H2830" s="141" t="str">
        <f>IF(ISERROR(VLOOKUP(A2830,'Cadastro-Estoque'!A:J,1,FALSE)),"",VLOOKUP(A2830,'Cadastro-Estoque'!A:J,3,FALSE))</f>
        <v/>
      </c>
    </row>
    <row r="2831" spans="5:8">
      <c r="E2831" s="141" t="str">
        <f t="shared" si="44"/>
        <v/>
      </c>
      <c r="F2831" s="141" t="str">
        <f>IF(ISBLANK(A2831),"",IF(ISERROR(VLOOKUP(A2831,'Cadastro-Estoque'!A:J,1,FALSE)),"Produto não cadastrado",VLOOKUP(A2831,'Cadastro-Estoque'!A:J,4,FALSE)))</f>
        <v/>
      </c>
      <c r="G2831" s="141" t="str">
        <f>IF(ISBLANK(A2831),"",IF(ISERROR(VLOOKUP(A2831,'Cadastro-Estoque'!A:J,1,FALSE)),"Produto não cadastrado",VLOOKUP(A2831,'Cadastro-Estoque'!A:J,2,FALSE)))</f>
        <v/>
      </c>
      <c r="H2831" s="141" t="str">
        <f>IF(ISERROR(VLOOKUP(A2831,'Cadastro-Estoque'!A:J,1,FALSE)),"",VLOOKUP(A2831,'Cadastro-Estoque'!A:J,3,FALSE))</f>
        <v/>
      </c>
    </row>
    <row r="2832" spans="5:8">
      <c r="E2832" s="141" t="str">
        <f t="shared" si="44"/>
        <v/>
      </c>
      <c r="F2832" s="141" t="str">
        <f>IF(ISBLANK(A2832),"",IF(ISERROR(VLOOKUP(A2832,'Cadastro-Estoque'!A:J,1,FALSE)),"Produto não cadastrado",VLOOKUP(A2832,'Cadastro-Estoque'!A:J,4,FALSE)))</f>
        <v/>
      </c>
      <c r="G2832" s="141" t="str">
        <f>IF(ISBLANK(A2832),"",IF(ISERROR(VLOOKUP(A2832,'Cadastro-Estoque'!A:J,1,FALSE)),"Produto não cadastrado",VLOOKUP(A2832,'Cadastro-Estoque'!A:J,2,FALSE)))</f>
        <v/>
      </c>
      <c r="H2832" s="141" t="str">
        <f>IF(ISERROR(VLOOKUP(A2832,'Cadastro-Estoque'!A:J,1,FALSE)),"",VLOOKUP(A2832,'Cadastro-Estoque'!A:J,3,FALSE))</f>
        <v/>
      </c>
    </row>
    <row r="2833" spans="5:8">
      <c r="E2833" s="141" t="str">
        <f t="shared" si="44"/>
        <v/>
      </c>
      <c r="F2833" s="141" t="str">
        <f>IF(ISBLANK(A2833),"",IF(ISERROR(VLOOKUP(A2833,'Cadastro-Estoque'!A:J,1,FALSE)),"Produto não cadastrado",VLOOKUP(A2833,'Cadastro-Estoque'!A:J,4,FALSE)))</f>
        <v/>
      </c>
      <c r="G2833" s="141" t="str">
        <f>IF(ISBLANK(A2833),"",IF(ISERROR(VLOOKUP(A2833,'Cadastro-Estoque'!A:J,1,FALSE)),"Produto não cadastrado",VLOOKUP(A2833,'Cadastro-Estoque'!A:J,2,FALSE)))</f>
        <v/>
      </c>
      <c r="H2833" s="141" t="str">
        <f>IF(ISERROR(VLOOKUP(A2833,'Cadastro-Estoque'!A:J,1,FALSE)),"",VLOOKUP(A2833,'Cadastro-Estoque'!A:J,3,FALSE))</f>
        <v/>
      </c>
    </row>
    <row r="2834" spans="5:8">
      <c r="E2834" s="141" t="str">
        <f t="shared" si="44"/>
        <v/>
      </c>
      <c r="F2834" s="141" t="str">
        <f>IF(ISBLANK(A2834),"",IF(ISERROR(VLOOKUP(A2834,'Cadastro-Estoque'!A:J,1,FALSE)),"Produto não cadastrado",VLOOKUP(A2834,'Cadastro-Estoque'!A:J,4,FALSE)))</f>
        <v/>
      </c>
      <c r="G2834" s="141" t="str">
        <f>IF(ISBLANK(A2834),"",IF(ISERROR(VLOOKUP(A2834,'Cadastro-Estoque'!A:J,1,FALSE)),"Produto não cadastrado",VLOOKUP(A2834,'Cadastro-Estoque'!A:J,2,FALSE)))</f>
        <v/>
      </c>
      <c r="H2834" s="141" t="str">
        <f>IF(ISERROR(VLOOKUP(A2834,'Cadastro-Estoque'!A:J,1,FALSE)),"",VLOOKUP(A2834,'Cadastro-Estoque'!A:J,3,FALSE))</f>
        <v/>
      </c>
    </row>
    <row r="2835" spans="5:8">
      <c r="E2835" s="141" t="str">
        <f t="shared" si="44"/>
        <v/>
      </c>
      <c r="F2835" s="141" t="str">
        <f>IF(ISBLANK(A2835),"",IF(ISERROR(VLOOKUP(A2835,'Cadastro-Estoque'!A:J,1,FALSE)),"Produto não cadastrado",VLOOKUP(A2835,'Cadastro-Estoque'!A:J,4,FALSE)))</f>
        <v/>
      </c>
      <c r="G2835" s="141" t="str">
        <f>IF(ISBLANK(A2835),"",IF(ISERROR(VLOOKUP(A2835,'Cadastro-Estoque'!A:J,1,FALSE)),"Produto não cadastrado",VLOOKUP(A2835,'Cadastro-Estoque'!A:J,2,FALSE)))</f>
        <v/>
      </c>
      <c r="H2835" s="141" t="str">
        <f>IF(ISERROR(VLOOKUP(A2835,'Cadastro-Estoque'!A:J,1,FALSE)),"",VLOOKUP(A2835,'Cadastro-Estoque'!A:J,3,FALSE))</f>
        <v/>
      </c>
    </row>
    <row r="2836" spans="5:8">
      <c r="E2836" s="141" t="str">
        <f t="shared" si="44"/>
        <v/>
      </c>
      <c r="F2836" s="141" t="str">
        <f>IF(ISBLANK(A2836),"",IF(ISERROR(VLOOKUP(A2836,'Cadastro-Estoque'!A:J,1,FALSE)),"Produto não cadastrado",VLOOKUP(A2836,'Cadastro-Estoque'!A:J,4,FALSE)))</f>
        <v/>
      </c>
      <c r="G2836" s="141" t="str">
        <f>IF(ISBLANK(A2836),"",IF(ISERROR(VLOOKUP(A2836,'Cadastro-Estoque'!A:J,1,FALSE)),"Produto não cadastrado",VLOOKUP(A2836,'Cadastro-Estoque'!A:J,2,FALSE)))</f>
        <v/>
      </c>
      <c r="H2836" s="141" t="str">
        <f>IF(ISERROR(VLOOKUP(A2836,'Cadastro-Estoque'!A:J,1,FALSE)),"",VLOOKUP(A2836,'Cadastro-Estoque'!A:J,3,FALSE))</f>
        <v/>
      </c>
    </row>
    <row r="2837" spans="5:8">
      <c r="E2837" s="141" t="str">
        <f t="shared" si="44"/>
        <v/>
      </c>
      <c r="F2837" s="141" t="str">
        <f>IF(ISBLANK(A2837),"",IF(ISERROR(VLOOKUP(A2837,'Cadastro-Estoque'!A:J,1,FALSE)),"Produto não cadastrado",VLOOKUP(A2837,'Cadastro-Estoque'!A:J,4,FALSE)))</f>
        <v/>
      </c>
      <c r="G2837" s="141" t="str">
        <f>IF(ISBLANK(A2837),"",IF(ISERROR(VLOOKUP(A2837,'Cadastro-Estoque'!A:J,1,FALSE)),"Produto não cadastrado",VLOOKUP(A2837,'Cadastro-Estoque'!A:J,2,FALSE)))</f>
        <v/>
      </c>
      <c r="H2837" s="141" t="str">
        <f>IF(ISERROR(VLOOKUP(A2837,'Cadastro-Estoque'!A:J,1,FALSE)),"",VLOOKUP(A2837,'Cadastro-Estoque'!A:J,3,FALSE))</f>
        <v/>
      </c>
    </row>
    <row r="2838" spans="5:8">
      <c r="E2838" s="141" t="str">
        <f t="shared" si="44"/>
        <v/>
      </c>
      <c r="F2838" s="141" t="str">
        <f>IF(ISBLANK(A2838),"",IF(ISERROR(VLOOKUP(A2838,'Cadastro-Estoque'!A:J,1,FALSE)),"Produto não cadastrado",VLOOKUP(A2838,'Cadastro-Estoque'!A:J,4,FALSE)))</f>
        <v/>
      </c>
      <c r="G2838" s="141" t="str">
        <f>IF(ISBLANK(A2838),"",IF(ISERROR(VLOOKUP(A2838,'Cadastro-Estoque'!A:J,1,FALSE)),"Produto não cadastrado",VLOOKUP(A2838,'Cadastro-Estoque'!A:J,2,FALSE)))</f>
        <v/>
      </c>
      <c r="H2838" s="141" t="str">
        <f>IF(ISERROR(VLOOKUP(A2838,'Cadastro-Estoque'!A:J,1,FALSE)),"",VLOOKUP(A2838,'Cadastro-Estoque'!A:J,3,FALSE))</f>
        <v/>
      </c>
    </row>
    <row r="2839" spans="5:8">
      <c r="E2839" s="141" t="str">
        <f t="shared" si="44"/>
        <v/>
      </c>
      <c r="F2839" s="141" t="str">
        <f>IF(ISBLANK(A2839),"",IF(ISERROR(VLOOKUP(A2839,'Cadastro-Estoque'!A:J,1,FALSE)),"Produto não cadastrado",VLOOKUP(A2839,'Cadastro-Estoque'!A:J,4,FALSE)))</f>
        <v/>
      </c>
      <c r="G2839" s="141" t="str">
        <f>IF(ISBLANK(A2839),"",IF(ISERROR(VLOOKUP(A2839,'Cadastro-Estoque'!A:J,1,FALSE)),"Produto não cadastrado",VLOOKUP(A2839,'Cadastro-Estoque'!A:J,2,FALSE)))</f>
        <v/>
      </c>
      <c r="H2839" s="141" t="str">
        <f>IF(ISERROR(VLOOKUP(A2839,'Cadastro-Estoque'!A:J,1,FALSE)),"",VLOOKUP(A2839,'Cadastro-Estoque'!A:J,3,FALSE))</f>
        <v/>
      </c>
    </row>
    <row r="2840" spans="5:8">
      <c r="E2840" s="141" t="str">
        <f t="shared" si="44"/>
        <v/>
      </c>
      <c r="F2840" s="141" t="str">
        <f>IF(ISBLANK(A2840),"",IF(ISERROR(VLOOKUP(A2840,'Cadastro-Estoque'!A:J,1,FALSE)),"Produto não cadastrado",VLOOKUP(A2840,'Cadastro-Estoque'!A:J,4,FALSE)))</f>
        <v/>
      </c>
      <c r="G2840" s="141" t="str">
        <f>IF(ISBLANK(A2840),"",IF(ISERROR(VLOOKUP(A2840,'Cadastro-Estoque'!A:J,1,FALSE)),"Produto não cadastrado",VLOOKUP(A2840,'Cadastro-Estoque'!A:J,2,FALSE)))</f>
        <v/>
      </c>
      <c r="H2840" s="141" t="str">
        <f>IF(ISERROR(VLOOKUP(A2840,'Cadastro-Estoque'!A:J,1,FALSE)),"",VLOOKUP(A2840,'Cadastro-Estoque'!A:J,3,FALSE))</f>
        <v/>
      </c>
    </row>
    <row r="2841" spans="5:8">
      <c r="E2841" s="141" t="str">
        <f t="shared" si="44"/>
        <v/>
      </c>
      <c r="F2841" s="141" t="str">
        <f>IF(ISBLANK(A2841),"",IF(ISERROR(VLOOKUP(A2841,'Cadastro-Estoque'!A:J,1,FALSE)),"Produto não cadastrado",VLOOKUP(A2841,'Cadastro-Estoque'!A:J,4,FALSE)))</f>
        <v/>
      </c>
      <c r="G2841" s="141" t="str">
        <f>IF(ISBLANK(A2841),"",IF(ISERROR(VLOOKUP(A2841,'Cadastro-Estoque'!A:J,1,FALSE)),"Produto não cadastrado",VLOOKUP(A2841,'Cadastro-Estoque'!A:J,2,FALSE)))</f>
        <v/>
      </c>
      <c r="H2841" s="141" t="str">
        <f>IF(ISERROR(VLOOKUP(A2841,'Cadastro-Estoque'!A:J,1,FALSE)),"",VLOOKUP(A2841,'Cadastro-Estoque'!A:J,3,FALSE))</f>
        <v/>
      </c>
    </row>
    <row r="2842" spans="5:8">
      <c r="E2842" s="141" t="str">
        <f t="shared" si="44"/>
        <v/>
      </c>
      <c r="F2842" s="141" t="str">
        <f>IF(ISBLANK(A2842),"",IF(ISERROR(VLOOKUP(A2842,'Cadastro-Estoque'!A:J,1,FALSE)),"Produto não cadastrado",VLOOKUP(A2842,'Cadastro-Estoque'!A:J,4,FALSE)))</f>
        <v/>
      </c>
      <c r="G2842" s="141" t="str">
        <f>IF(ISBLANK(A2842),"",IF(ISERROR(VLOOKUP(A2842,'Cadastro-Estoque'!A:J,1,FALSE)),"Produto não cadastrado",VLOOKUP(A2842,'Cadastro-Estoque'!A:J,2,FALSE)))</f>
        <v/>
      </c>
      <c r="H2842" s="141" t="str">
        <f>IF(ISERROR(VLOOKUP(A2842,'Cadastro-Estoque'!A:J,1,FALSE)),"",VLOOKUP(A2842,'Cadastro-Estoque'!A:J,3,FALSE))</f>
        <v/>
      </c>
    </row>
    <row r="2843" spans="5:8">
      <c r="E2843" s="141" t="str">
        <f t="shared" si="44"/>
        <v/>
      </c>
      <c r="F2843" s="141" t="str">
        <f>IF(ISBLANK(A2843),"",IF(ISERROR(VLOOKUP(A2843,'Cadastro-Estoque'!A:J,1,FALSE)),"Produto não cadastrado",VLOOKUP(A2843,'Cadastro-Estoque'!A:J,4,FALSE)))</f>
        <v/>
      </c>
      <c r="G2843" s="141" t="str">
        <f>IF(ISBLANK(A2843),"",IF(ISERROR(VLOOKUP(A2843,'Cadastro-Estoque'!A:J,1,FALSE)),"Produto não cadastrado",VLOOKUP(A2843,'Cadastro-Estoque'!A:J,2,FALSE)))</f>
        <v/>
      </c>
      <c r="H2843" s="141" t="str">
        <f>IF(ISERROR(VLOOKUP(A2843,'Cadastro-Estoque'!A:J,1,FALSE)),"",VLOOKUP(A2843,'Cadastro-Estoque'!A:J,3,FALSE))</f>
        <v/>
      </c>
    </row>
    <row r="2844" spans="5:8">
      <c r="E2844" s="141" t="str">
        <f t="shared" si="44"/>
        <v/>
      </c>
      <c r="F2844" s="141" t="str">
        <f>IF(ISBLANK(A2844),"",IF(ISERROR(VLOOKUP(A2844,'Cadastro-Estoque'!A:J,1,FALSE)),"Produto não cadastrado",VLOOKUP(A2844,'Cadastro-Estoque'!A:J,4,FALSE)))</f>
        <v/>
      </c>
      <c r="G2844" s="141" t="str">
        <f>IF(ISBLANK(A2844),"",IF(ISERROR(VLOOKUP(A2844,'Cadastro-Estoque'!A:J,1,FALSE)),"Produto não cadastrado",VLOOKUP(A2844,'Cadastro-Estoque'!A:J,2,FALSE)))</f>
        <v/>
      </c>
      <c r="H2844" s="141" t="str">
        <f>IF(ISERROR(VLOOKUP(A2844,'Cadastro-Estoque'!A:J,1,FALSE)),"",VLOOKUP(A2844,'Cadastro-Estoque'!A:J,3,FALSE))</f>
        <v/>
      </c>
    </row>
    <row r="2845" spans="5:8">
      <c r="E2845" s="141" t="str">
        <f t="shared" si="44"/>
        <v/>
      </c>
      <c r="F2845" s="141" t="str">
        <f>IF(ISBLANK(A2845),"",IF(ISERROR(VLOOKUP(A2845,'Cadastro-Estoque'!A:J,1,FALSE)),"Produto não cadastrado",VLOOKUP(A2845,'Cadastro-Estoque'!A:J,4,FALSE)))</f>
        <v/>
      </c>
      <c r="G2845" s="141" t="str">
        <f>IF(ISBLANK(A2845),"",IF(ISERROR(VLOOKUP(A2845,'Cadastro-Estoque'!A:J,1,FALSE)),"Produto não cadastrado",VLOOKUP(A2845,'Cadastro-Estoque'!A:J,2,FALSE)))</f>
        <v/>
      </c>
      <c r="H2845" s="141" t="str">
        <f>IF(ISERROR(VLOOKUP(A2845,'Cadastro-Estoque'!A:J,1,FALSE)),"",VLOOKUP(A2845,'Cadastro-Estoque'!A:J,3,FALSE))</f>
        <v/>
      </c>
    </row>
    <row r="2846" spans="5:8">
      <c r="E2846" s="141" t="str">
        <f t="shared" si="44"/>
        <v/>
      </c>
      <c r="F2846" s="141" t="str">
        <f>IF(ISBLANK(A2846),"",IF(ISERROR(VLOOKUP(A2846,'Cadastro-Estoque'!A:J,1,FALSE)),"Produto não cadastrado",VLOOKUP(A2846,'Cadastro-Estoque'!A:J,4,FALSE)))</f>
        <v/>
      </c>
      <c r="G2846" s="141" t="str">
        <f>IF(ISBLANK(A2846),"",IF(ISERROR(VLOOKUP(A2846,'Cadastro-Estoque'!A:J,1,FALSE)),"Produto não cadastrado",VLOOKUP(A2846,'Cadastro-Estoque'!A:J,2,FALSE)))</f>
        <v/>
      </c>
      <c r="H2846" s="141" t="str">
        <f>IF(ISERROR(VLOOKUP(A2846,'Cadastro-Estoque'!A:J,1,FALSE)),"",VLOOKUP(A2846,'Cadastro-Estoque'!A:J,3,FALSE))</f>
        <v/>
      </c>
    </row>
    <row r="2847" spans="5:8">
      <c r="E2847" s="141" t="str">
        <f t="shared" si="44"/>
        <v/>
      </c>
      <c r="F2847" s="141" t="str">
        <f>IF(ISBLANK(A2847),"",IF(ISERROR(VLOOKUP(A2847,'Cadastro-Estoque'!A:J,1,FALSE)),"Produto não cadastrado",VLOOKUP(A2847,'Cadastro-Estoque'!A:J,4,FALSE)))</f>
        <v/>
      </c>
      <c r="G2847" s="141" t="str">
        <f>IF(ISBLANK(A2847),"",IF(ISERROR(VLOOKUP(A2847,'Cadastro-Estoque'!A:J,1,FALSE)),"Produto não cadastrado",VLOOKUP(A2847,'Cadastro-Estoque'!A:J,2,FALSE)))</f>
        <v/>
      </c>
      <c r="H2847" s="141" t="str">
        <f>IF(ISERROR(VLOOKUP(A2847,'Cadastro-Estoque'!A:J,1,FALSE)),"",VLOOKUP(A2847,'Cadastro-Estoque'!A:J,3,FALSE))</f>
        <v/>
      </c>
    </row>
    <row r="2848" spans="5:8">
      <c r="E2848" s="141" t="str">
        <f t="shared" si="44"/>
        <v/>
      </c>
      <c r="F2848" s="141" t="str">
        <f>IF(ISBLANK(A2848),"",IF(ISERROR(VLOOKUP(A2848,'Cadastro-Estoque'!A:J,1,FALSE)),"Produto não cadastrado",VLOOKUP(A2848,'Cadastro-Estoque'!A:J,4,FALSE)))</f>
        <v/>
      </c>
      <c r="G2848" s="141" t="str">
        <f>IF(ISBLANK(A2848),"",IF(ISERROR(VLOOKUP(A2848,'Cadastro-Estoque'!A:J,1,FALSE)),"Produto não cadastrado",VLOOKUP(A2848,'Cadastro-Estoque'!A:J,2,FALSE)))</f>
        <v/>
      </c>
      <c r="H2848" s="141" t="str">
        <f>IF(ISERROR(VLOOKUP(A2848,'Cadastro-Estoque'!A:J,1,FALSE)),"",VLOOKUP(A2848,'Cadastro-Estoque'!A:J,3,FALSE))</f>
        <v/>
      </c>
    </row>
    <row r="2849" spans="5:8">
      <c r="E2849" s="141" t="str">
        <f t="shared" si="44"/>
        <v/>
      </c>
      <c r="F2849" s="141" t="str">
        <f>IF(ISBLANK(A2849),"",IF(ISERROR(VLOOKUP(A2849,'Cadastro-Estoque'!A:J,1,FALSE)),"Produto não cadastrado",VLOOKUP(A2849,'Cadastro-Estoque'!A:J,4,FALSE)))</f>
        <v/>
      </c>
      <c r="G2849" s="141" t="str">
        <f>IF(ISBLANK(A2849),"",IF(ISERROR(VLOOKUP(A2849,'Cadastro-Estoque'!A:J,1,FALSE)),"Produto não cadastrado",VLOOKUP(A2849,'Cadastro-Estoque'!A:J,2,FALSE)))</f>
        <v/>
      </c>
      <c r="H2849" s="141" t="str">
        <f>IF(ISERROR(VLOOKUP(A2849,'Cadastro-Estoque'!A:J,1,FALSE)),"",VLOOKUP(A2849,'Cadastro-Estoque'!A:J,3,FALSE))</f>
        <v/>
      </c>
    </row>
    <row r="2850" spans="5:8">
      <c r="E2850" s="141" t="str">
        <f t="shared" si="44"/>
        <v/>
      </c>
      <c r="F2850" s="141" t="str">
        <f>IF(ISBLANK(A2850),"",IF(ISERROR(VLOOKUP(A2850,'Cadastro-Estoque'!A:J,1,FALSE)),"Produto não cadastrado",VLOOKUP(A2850,'Cadastro-Estoque'!A:J,4,FALSE)))</f>
        <v/>
      </c>
      <c r="G2850" s="141" t="str">
        <f>IF(ISBLANK(A2850),"",IF(ISERROR(VLOOKUP(A2850,'Cadastro-Estoque'!A:J,1,FALSE)),"Produto não cadastrado",VLOOKUP(A2850,'Cadastro-Estoque'!A:J,2,FALSE)))</f>
        <v/>
      </c>
      <c r="H2850" s="141" t="str">
        <f>IF(ISERROR(VLOOKUP(A2850,'Cadastro-Estoque'!A:J,1,FALSE)),"",VLOOKUP(A2850,'Cadastro-Estoque'!A:J,3,FALSE))</f>
        <v/>
      </c>
    </row>
    <row r="2851" spans="5:8">
      <c r="E2851" s="141" t="str">
        <f t="shared" si="44"/>
        <v/>
      </c>
      <c r="F2851" s="141" t="str">
        <f>IF(ISBLANK(A2851),"",IF(ISERROR(VLOOKUP(A2851,'Cadastro-Estoque'!A:J,1,FALSE)),"Produto não cadastrado",VLOOKUP(A2851,'Cadastro-Estoque'!A:J,4,FALSE)))</f>
        <v/>
      </c>
      <c r="G2851" s="141" t="str">
        <f>IF(ISBLANK(A2851),"",IF(ISERROR(VLOOKUP(A2851,'Cadastro-Estoque'!A:J,1,FALSE)),"Produto não cadastrado",VLOOKUP(A2851,'Cadastro-Estoque'!A:J,2,FALSE)))</f>
        <v/>
      </c>
      <c r="H2851" s="141" t="str">
        <f>IF(ISERROR(VLOOKUP(A2851,'Cadastro-Estoque'!A:J,1,FALSE)),"",VLOOKUP(A2851,'Cadastro-Estoque'!A:J,3,FALSE))</f>
        <v/>
      </c>
    </row>
    <row r="2852" spans="5:8">
      <c r="E2852" s="141" t="str">
        <f t="shared" si="44"/>
        <v/>
      </c>
      <c r="F2852" s="141" t="str">
        <f>IF(ISBLANK(A2852),"",IF(ISERROR(VLOOKUP(A2852,'Cadastro-Estoque'!A:J,1,FALSE)),"Produto não cadastrado",VLOOKUP(A2852,'Cadastro-Estoque'!A:J,4,FALSE)))</f>
        <v/>
      </c>
      <c r="G2852" s="141" t="str">
        <f>IF(ISBLANK(A2852),"",IF(ISERROR(VLOOKUP(A2852,'Cadastro-Estoque'!A:J,1,FALSE)),"Produto não cadastrado",VLOOKUP(A2852,'Cadastro-Estoque'!A:J,2,FALSE)))</f>
        <v/>
      </c>
      <c r="H2852" s="141" t="str">
        <f>IF(ISERROR(VLOOKUP(A2852,'Cadastro-Estoque'!A:J,1,FALSE)),"",VLOOKUP(A2852,'Cadastro-Estoque'!A:J,3,FALSE))</f>
        <v/>
      </c>
    </row>
    <row r="2853" spans="5:8">
      <c r="E2853" s="141" t="str">
        <f t="shared" si="44"/>
        <v/>
      </c>
      <c r="F2853" s="141" t="str">
        <f>IF(ISBLANK(A2853),"",IF(ISERROR(VLOOKUP(A2853,'Cadastro-Estoque'!A:J,1,FALSE)),"Produto não cadastrado",VLOOKUP(A2853,'Cadastro-Estoque'!A:J,4,FALSE)))</f>
        <v/>
      </c>
      <c r="G2853" s="141" t="str">
        <f>IF(ISBLANK(A2853),"",IF(ISERROR(VLOOKUP(A2853,'Cadastro-Estoque'!A:J,1,FALSE)),"Produto não cadastrado",VLOOKUP(A2853,'Cadastro-Estoque'!A:J,2,FALSE)))</f>
        <v/>
      </c>
      <c r="H2853" s="141" t="str">
        <f>IF(ISERROR(VLOOKUP(A2853,'Cadastro-Estoque'!A:J,1,FALSE)),"",VLOOKUP(A2853,'Cadastro-Estoque'!A:J,3,FALSE))</f>
        <v/>
      </c>
    </row>
    <row r="2854" spans="5:8">
      <c r="E2854" s="141" t="str">
        <f t="shared" si="44"/>
        <v/>
      </c>
      <c r="F2854" s="141" t="str">
        <f>IF(ISBLANK(A2854),"",IF(ISERROR(VLOOKUP(A2854,'Cadastro-Estoque'!A:J,1,FALSE)),"Produto não cadastrado",VLOOKUP(A2854,'Cadastro-Estoque'!A:J,4,FALSE)))</f>
        <v/>
      </c>
      <c r="G2854" s="141" t="str">
        <f>IF(ISBLANK(A2854),"",IF(ISERROR(VLOOKUP(A2854,'Cadastro-Estoque'!A:J,1,FALSE)),"Produto não cadastrado",VLOOKUP(A2854,'Cadastro-Estoque'!A:J,2,FALSE)))</f>
        <v/>
      </c>
      <c r="H2854" s="141" t="str">
        <f>IF(ISERROR(VLOOKUP(A2854,'Cadastro-Estoque'!A:J,1,FALSE)),"",VLOOKUP(A2854,'Cadastro-Estoque'!A:J,3,FALSE))</f>
        <v/>
      </c>
    </row>
    <row r="2855" spans="5:8">
      <c r="E2855" s="141" t="str">
        <f t="shared" si="44"/>
        <v/>
      </c>
      <c r="F2855" s="141" t="str">
        <f>IF(ISBLANK(A2855),"",IF(ISERROR(VLOOKUP(A2855,'Cadastro-Estoque'!A:J,1,FALSE)),"Produto não cadastrado",VLOOKUP(A2855,'Cadastro-Estoque'!A:J,4,FALSE)))</f>
        <v/>
      </c>
      <c r="G2855" s="141" t="str">
        <f>IF(ISBLANK(A2855),"",IF(ISERROR(VLOOKUP(A2855,'Cadastro-Estoque'!A:J,1,FALSE)),"Produto não cadastrado",VLOOKUP(A2855,'Cadastro-Estoque'!A:J,2,FALSE)))</f>
        <v/>
      </c>
      <c r="H2855" s="141" t="str">
        <f>IF(ISERROR(VLOOKUP(A2855,'Cadastro-Estoque'!A:J,1,FALSE)),"",VLOOKUP(A2855,'Cadastro-Estoque'!A:J,3,FALSE))</f>
        <v/>
      </c>
    </row>
    <row r="2856" spans="5:8">
      <c r="E2856" s="141" t="str">
        <f t="shared" si="44"/>
        <v/>
      </c>
      <c r="F2856" s="141" t="str">
        <f>IF(ISBLANK(A2856),"",IF(ISERROR(VLOOKUP(A2856,'Cadastro-Estoque'!A:J,1,FALSE)),"Produto não cadastrado",VLOOKUP(A2856,'Cadastro-Estoque'!A:J,4,FALSE)))</f>
        <v/>
      </c>
      <c r="G2856" s="141" t="str">
        <f>IF(ISBLANK(A2856),"",IF(ISERROR(VLOOKUP(A2856,'Cadastro-Estoque'!A:J,1,FALSE)),"Produto não cadastrado",VLOOKUP(A2856,'Cadastro-Estoque'!A:J,2,FALSE)))</f>
        <v/>
      </c>
      <c r="H2856" s="141" t="str">
        <f>IF(ISERROR(VLOOKUP(A2856,'Cadastro-Estoque'!A:J,1,FALSE)),"",VLOOKUP(A2856,'Cadastro-Estoque'!A:J,3,FALSE))</f>
        <v/>
      </c>
    </row>
    <row r="2857" spans="5:8">
      <c r="E2857" s="141" t="str">
        <f t="shared" si="44"/>
        <v/>
      </c>
      <c r="F2857" s="141" t="str">
        <f>IF(ISBLANK(A2857),"",IF(ISERROR(VLOOKUP(A2857,'Cadastro-Estoque'!A:J,1,FALSE)),"Produto não cadastrado",VLOOKUP(A2857,'Cadastro-Estoque'!A:J,4,FALSE)))</f>
        <v/>
      </c>
      <c r="G2857" s="141" t="str">
        <f>IF(ISBLANK(A2857),"",IF(ISERROR(VLOOKUP(A2857,'Cadastro-Estoque'!A:J,1,FALSE)),"Produto não cadastrado",VLOOKUP(A2857,'Cadastro-Estoque'!A:J,2,FALSE)))</f>
        <v/>
      </c>
      <c r="H2857" s="141" t="str">
        <f>IF(ISERROR(VLOOKUP(A2857,'Cadastro-Estoque'!A:J,1,FALSE)),"",VLOOKUP(A2857,'Cadastro-Estoque'!A:J,3,FALSE))</f>
        <v/>
      </c>
    </row>
    <row r="2858" spans="5:8">
      <c r="E2858" s="141" t="str">
        <f t="shared" si="44"/>
        <v/>
      </c>
      <c r="F2858" s="141" t="str">
        <f>IF(ISBLANK(A2858),"",IF(ISERROR(VLOOKUP(A2858,'Cadastro-Estoque'!A:J,1,FALSE)),"Produto não cadastrado",VLOOKUP(A2858,'Cadastro-Estoque'!A:J,4,FALSE)))</f>
        <v/>
      </c>
      <c r="G2858" s="141" t="str">
        <f>IF(ISBLANK(A2858),"",IF(ISERROR(VLOOKUP(A2858,'Cadastro-Estoque'!A:J,1,FALSE)),"Produto não cadastrado",VLOOKUP(A2858,'Cadastro-Estoque'!A:J,2,FALSE)))</f>
        <v/>
      </c>
      <c r="H2858" s="141" t="str">
        <f>IF(ISERROR(VLOOKUP(A2858,'Cadastro-Estoque'!A:J,1,FALSE)),"",VLOOKUP(A2858,'Cadastro-Estoque'!A:J,3,FALSE))</f>
        <v/>
      </c>
    </row>
    <row r="2859" spans="5:8">
      <c r="E2859" s="141" t="str">
        <f t="shared" si="44"/>
        <v/>
      </c>
      <c r="F2859" s="141" t="str">
        <f>IF(ISBLANK(A2859),"",IF(ISERROR(VLOOKUP(A2859,'Cadastro-Estoque'!A:J,1,FALSE)),"Produto não cadastrado",VLOOKUP(A2859,'Cadastro-Estoque'!A:J,4,FALSE)))</f>
        <v/>
      </c>
      <c r="G2859" s="141" t="str">
        <f>IF(ISBLANK(A2859),"",IF(ISERROR(VLOOKUP(A2859,'Cadastro-Estoque'!A:J,1,FALSE)),"Produto não cadastrado",VLOOKUP(A2859,'Cadastro-Estoque'!A:J,2,FALSE)))</f>
        <v/>
      </c>
      <c r="H2859" s="141" t="str">
        <f>IF(ISERROR(VLOOKUP(A2859,'Cadastro-Estoque'!A:J,1,FALSE)),"",VLOOKUP(A2859,'Cadastro-Estoque'!A:J,3,FALSE))</f>
        <v/>
      </c>
    </row>
    <row r="2860" spans="5:8">
      <c r="E2860" s="141" t="str">
        <f t="shared" si="44"/>
        <v/>
      </c>
      <c r="F2860" s="141" t="str">
        <f>IF(ISBLANK(A2860),"",IF(ISERROR(VLOOKUP(A2860,'Cadastro-Estoque'!A:J,1,FALSE)),"Produto não cadastrado",VLOOKUP(A2860,'Cadastro-Estoque'!A:J,4,FALSE)))</f>
        <v/>
      </c>
      <c r="G2860" s="141" t="str">
        <f>IF(ISBLANK(A2860),"",IF(ISERROR(VLOOKUP(A2860,'Cadastro-Estoque'!A:J,1,FALSE)),"Produto não cadastrado",VLOOKUP(A2860,'Cadastro-Estoque'!A:J,2,FALSE)))</f>
        <v/>
      </c>
      <c r="H2860" s="141" t="str">
        <f>IF(ISERROR(VLOOKUP(A2860,'Cadastro-Estoque'!A:J,1,FALSE)),"",VLOOKUP(A2860,'Cadastro-Estoque'!A:J,3,FALSE))</f>
        <v/>
      </c>
    </row>
    <row r="2861" spans="5:8">
      <c r="E2861" s="141" t="str">
        <f t="shared" si="44"/>
        <v/>
      </c>
      <c r="F2861" s="141" t="str">
        <f>IF(ISBLANK(A2861),"",IF(ISERROR(VLOOKUP(A2861,'Cadastro-Estoque'!A:J,1,FALSE)),"Produto não cadastrado",VLOOKUP(A2861,'Cadastro-Estoque'!A:J,4,FALSE)))</f>
        <v/>
      </c>
      <c r="G2861" s="141" t="str">
        <f>IF(ISBLANK(A2861),"",IF(ISERROR(VLOOKUP(A2861,'Cadastro-Estoque'!A:J,1,FALSE)),"Produto não cadastrado",VLOOKUP(A2861,'Cadastro-Estoque'!A:J,2,FALSE)))</f>
        <v/>
      </c>
      <c r="H2861" s="141" t="str">
        <f>IF(ISERROR(VLOOKUP(A2861,'Cadastro-Estoque'!A:J,1,FALSE)),"",VLOOKUP(A2861,'Cadastro-Estoque'!A:J,3,FALSE))</f>
        <v/>
      </c>
    </row>
    <row r="2862" spans="5:8">
      <c r="E2862" s="141" t="str">
        <f t="shared" si="44"/>
        <v/>
      </c>
      <c r="F2862" s="141" t="str">
        <f>IF(ISBLANK(A2862),"",IF(ISERROR(VLOOKUP(A2862,'Cadastro-Estoque'!A:J,1,FALSE)),"Produto não cadastrado",VLOOKUP(A2862,'Cadastro-Estoque'!A:J,4,FALSE)))</f>
        <v/>
      </c>
      <c r="G2862" s="141" t="str">
        <f>IF(ISBLANK(A2862),"",IF(ISERROR(VLOOKUP(A2862,'Cadastro-Estoque'!A:J,1,FALSE)),"Produto não cadastrado",VLOOKUP(A2862,'Cadastro-Estoque'!A:J,2,FALSE)))</f>
        <v/>
      </c>
      <c r="H2862" s="141" t="str">
        <f>IF(ISERROR(VLOOKUP(A2862,'Cadastro-Estoque'!A:J,1,FALSE)),"",VLOOKUP(A2862,'Cadastro-Estoque'!A:J,3,FALSE))</f>
        <v/>
      </c>
    </row>
    <row r="2863" spans="5:8">
      <c r="E2863" s="141" t="str">
        <f t="shared" si="44"/>
        <v/>
      </c>
      <c r="F2863" s="141" t="str">
        <f>IF(ISBLANK(A2863),"",IF(ISERROR(VLOOKUP(A2863,'Cadastro-Estoque'!A:J,1,FALSE)),"Produto não cadastrado",VLOOKUP(A2863,'Cadastro-Estoque'!A:J,4,FALSE)))</f>
        <v/>
      </c>
      <c r="G2863" s="141" t="str">
        <f>IF(ISBLANK(A2863),"",IF(ISERROR(VLOOKUP(A2863,'Cadastro-Estoque'!A:J,1,FALSE)),"Produto não cadastrado",VLOOKUP(A2863,'Cadastro-Estoque'!A:J,2,FALSE)))</f>
        <v/>
      </c>
      <c r="H2863" s="141" t="str">
        <f>IF(ISERROR(VLOOKUP(A2863,'Cadastro-Estoque'!A:J,1,FALSE)),"",VLOOKUP(A2863,'Cadastro-Estoque'!A:J,3,FALSE))</f>
        <v/>
      </c>
    </row>
    <row r="2864" spans="5:8">
      <c r="E2864" s="141" t="str">
        <f t="shared" si="44"/>
        <v/>
      </c>
      <c r="F2864" s="141" t="str">
        <f>IF(ISBLANK(A2864),"",IF(ISERROR(VLOOKUP(A2864,'Cadastro-Estoque'!A:J,1,FALSE)),"Produto não cadastrado",VLOOKUP(A2864,'Cadastro-Estoque'!A:J,4,FALSE)))</f>
        <v/>
      </c>
      <c r="G2864" s="141" t="str">
        <f>IF(ISBLANK(A2864),"",IF(ISERROR(VLOOKUP(A2864,'Cadastro-Estoque'!A:J,1,FALSE)),"Produto não cadastrado",VLOOKUP(A2864,'Cadastro-Estoque'!A:J,2,FALSE)))</f>
        <v/>
      </c>
      <c r="H2864" s="141" t="str">
        <f>IF(ISERROR(VLOOKUP(A2864,'Cadastro-Estoque'!A:J,1,FALSE)),"",VLOOKUP(A2864,'Cadastro-Estoque'!A:J,3,FALSE))</f>
        <v/>
      </c>
    </row>
    <row r="2865" spans="5:8">
      <c r="E2865" s="141" t="str">
        <f t="shared" si="44"/>
        <v/>
      </c>
      <c r="F2865" s="141" t="str">
        <f>IF(ISBLANK(A2865),"",IF(ISERROR(VLOOKUP(A2865,'Cadastro-Estoque'!A:J,1,FALSE)),"Produto não cadastrado",VLOOKUP(A2865,'Cadastro-Estoque'!A:J,4,FALSE)))</f>
        <v/>
      </c>
      <c r="G2865" s="141" t="str">
        <f>IF(ISBLANK(A2865),"",IF(ISERROR(VLOOKUP(A2865,'Cadastro-Estoque'!A:J,1,FALSE)),"Produto não cadastrado",VLOOKUP(A2865,'Cadastro-Estoque'!A:J,2,FALSE)))</f>
        <v/>
      </c>
      <c r="H2865" s="141" t="str">
        <f>IF(ISERROR(VLOOKUP(A2865,'Cadastro-Estoque'!A:J,1,FALSE)),"",VLOOKUP(A2865,'Cadastro-Estoque'!A:J,3,FALSE))</f>
        <v/>
      </c>
    </row>
    <row r="2866" spans="5:8">
      <c r="E2866" s="141" t="str">
        <f t="shared" si="44"/>
        <v/>
      </c>
      <c r="F2866" s="141" t="str">
        <f>IF(ISBLANK(A2866),"",IF(ISERROR(VLOOKUP(A2866,'Cadastro-Estoque'!A:J,1,FALSE)),"Produto não cadastrado",VLOOKUP(A2866,'Cadastro-Estoque'!A:J,4,FALSE)))</f>
        <v/>
      </c>
      <c r="G2866" s="141" t="str">
        <f>IF(ISBLANK(A2866),"",IF(ISERROR(VLOOKUP(A2866,'Cadastro-Estoque'!A:J,1,FALSE)),"Produto não cadastrado",VLOOKUP(A2866,'Cadastro-Estoque'!A:J,2,FALSE)))</f>
        <v/>
      </c>
      <c r="H2866" s="141" t="str">
        <f>IF(ISERROR(VLOOKUP(A2866,'Cadastro-Estoque'!A:J,1,FALSE)),"",VLOOKUP(A2866,'Cadastro-Estoque'!A:J,3,FALSE))</f>
        <v/>
      </c>
    </row>
    <row r="2867" spans="5:8">
      <c r="E2867" s="141" t="str">
        <f t="shared" si="44"/>
        <v/>
      </c>
      <c r="F2867" s="141" t="str">
        <f>IF(ISBLANK(A2867),"",IF(ISERROR(VLOOKUP(A2867,'Cadastro-Estoque'!A:J,1,FALSE)),"Produto não cadastrado",VLOOKUP(A2867,'Cadastro-Estoque'!A:J,4,FALSE)))</f>
        <v/>
      </c>
      <c r="G2867" s="141" t="str">
        <f>IF(ISBLANK(A2867),"",IF(ISERROR(VLOOKUP(A2867,'Cadastro-Estoque'!A:J,1,FALSE)),"Produto não cadastrado",VLOOKUP(A2867,'Cadastro-Estoque'!A:J,2,FALSE)))</f>
        <v/>
      </c>
      <c r="H2867" s="141" t="str">
        <f>IF(ISERROR(VLOOKUP(A2867,'Cadastro-Estoque'!A:J,1,FALSE)),"",VLOOKUP(A2867,'Cadastro-Estoque'!A:J,3,FALSE))</f>
        <v/>
      </c>
    </row>
    <row r="2868" spans="5:8">
      <c r="E2868" s="141" t="str">
        <f t="shared" si="44"/>
        <v/>
      </c>
      <c r="F2868" s="141" t="str">
        <f>IF(ISBLANK(A2868),"",IF(ISERROR(VLOOKUP(A2868,'Cadastro-Estoque'!A:J,1,FALSE)),"Produto não cadastrado",VLOOKUP(A2868,'Cadastro-Estoque'!A:J,4,FALSE)))</f>
        <v/>
      </c>
      <c r="G2868" s="141" t="str">
        <f>IF(ISBLANK(A2868),"",IF(ISERROR(VLOOKUP(A2868,'Cadastro-Estoque'!A:J,1,FALSE)),"Produto não cadastrado",VLOOKUP(A2868,'Cadastro-Estoque'!A:J,2,FALSE)))</f>
        <v/>
      </c>
      <c r="H2868" s="141" t="str">
        <f>IF(ISERROR(VLOOKUP(A2868,'Cadastro-Estoque'!A:J,1,FALSE)),"",VLOOKUP(A2868,'Cadastro-Estoque'!A:J,3,FALSE))</f>
        <v/>
      </c>
    </row>
    <row r="2869" spans="5:8">
      <c r="E2869" s="141" t="str">
        <f t="shared" si="44"/>
        <v/>
      </c>
      <c r="F2869" s="141" t="str">
        <f>IF(ISBLANK(A2869),"",IF(ISERROR(VLOOKUP(A2869,'Cadastro-Estoque'!A:J,1,FALSE)),"Produto não cadastrado",VLOOKUP(A2869,'Cadastro-Estoque'!A:J,4,FALSE)))</f>
        <v/>
      </c>
      <c r="G2869" s="141" t="str">
        <f>IF(ISBLANK(A2869),"",IF(ISERROR(VLOOKUP(A2869,'Cadastro-Estoque'!A:J,1,FALSE)),"Produto não cadastrado",VLOOKUP(A2869,'Cadastro-Estoque'!A:J,2,FALSE)))</f>
        <v/>
      </c>
      <c r="H2869" s="141" t="str">
        <f>IF(ISERROR(VLOOKUP(A2869,'Cadastro-Estoque'!A:J,1,FALSE)),"",VLOOKUP(A2869,'Cadastro-Estoque'!A:J,3,FALSE))</f>
        <v/>
      </c>
    </row>
    <row r="2870" spans="5:8">
      <c r="E2870" s="141" t="str">
        <f t="shared" si="44"/>
        <v/>
      </c>
      <c r="F2870" s="141" t="str">
        <f>IF(ISBLANK(A2870),"",IF(ISERROR(VLOOKUP(A2870,'Cadastro-Estoque'!A:J,1,FALSE)),"Produto não cadastrado",VLOOKUP(A2870,'Cadastro-Estoque'!A:J,4,FALSE)))</f>
        <v/>
      </c>
      <c r="G2870" s="141" t="str">
        <f>IF(ISBLANK(A2870),"",IF(ISERROR(VLOOKUP(A2870,'Cadastro-Estoque'!A:J,1,FALSE)),"Produto não cadastrado",VLOOKUP(A2870,'Cadastro-Estoque'!A:J,2,FALSE)))</f>
        <v/>
      </c>
      <c r="H2870" s="141" t="str">
        <f>IF(ISERROR(VLOOKUP(A2870,'Cadastro-Estoque'!A:J,1,FALSE)),"",VLOOKUP(A2870,'Cadastro-Estoque'!A:J,3,FALSE))</f>
        <v/>
      </c>
    </row>
    <row r="2871" spans="5:8">
      <c r="E2871" s="141" t="str">
        <f t="shared" si="44"/>
        <v/>
      </c>
      <c r="F2871" s="141" t="str">
        <f>IF(ISBLANK(A2871),"",IF(ISERROR(VLOOKUP(A2871,'Cadastro-Estoque'!A:J,1,FALSE)),"Produto não cadastrado",VLOOKUP(A2871,'Cadastro-Estoque'!A:J,4,FALSE)))</f>
        <v/>
      </c>
      <c r="G2871" s="141" t="str">
        <f>IF(ISBLANK(A2871),"",IF(ISERROR(VLOOKUP(A2871,'Cadastro-Estoque'!A:J,1,FALSE)),"Produto não cadastrado",VLOOKUP(A2871,'Cadastro-Estoque'!A:J,2,FALSE)))</f>
        <v/>
      </c>
      <c r="H2871" s="141" t="str">
        <f>IF(ISERROR(VLOOKUP(A2871,'Cadastro-Estoque'!A:J,1,FALSE)),"",VLOOKUP(A2871,'Cadastro-Estoque'!A:J,3,FALSE))</f>
        <v/>
      </c>
    </row>
    <row r="2872" spans="5:8">
      <c r="E2872" s="141" t="str">
        <f t="shared" si="44"/>
        <v/>
      </c>
      <c r="F2872" s="141" t="str">
        <f>IF(ISBLANK(A2872),"",IF(ISERROR(VLOOKUP(A2872,'Cadastro-Estoque'!A:J,1,FALSE)),"Produto não cadastrado",VLOOKUP(A2872,'Cadastro-Estoque'!A:J,4,FALSE)))</f>
        <v/>
      </c>
      <c r="G2872" s="141" t="str">
        <f>IF(ISBLANK(A2872),"",IF(ISERROR(VLOOKUP(A2872,'Cadastro-Estoque'!A:J,1,FALSE)),"Produto não cadastrado",VLOOKUP(A2872,'Cadastro-Estoque'!A:J,2,FALSE)))</f>
        <v/>
      </c>
      <c r="H2872" s="141" t="str">
        <f>IF(ISERROR(VLOOKUP(A2872,'Cadastro-Estoque'!A:J,1,FALSE)),"",VLOOKUP(A2872,'Cadastro-Estoque'!A:J,3,FALSE))</f>
        <v/>
      </c>
    </row>
    <row r="2873" spans="5:8">
      <c r="E2873" s="141" t="str">
        <f t="shared" si="44"/>
        <v/>
      </c>
      <c r="F2873" s="141" t="str">
        <f>IF(ISBLANK(A2873),"",IF(ISERROR(VLOOKUP(A2873,'Cadastro-Estoque'!A:J,1,FALSE)),"Produto não cadastrado",VLOOKUP(A2873,'Cadastro-Estoque'!A:J,4,FALSE)))</f>
        <v/>
      </c>
      <c r="G2873" s="141" t="str">
        <f>IF(ISBLANK(A2873),"",IF(ISERROR(VLOOKUP(A2873,'Cadastro-Estoque'!A:J,1,FALSE)),"Produto não cadastrado",VLOOKUP(A2873,'Cadastro-Estoque'!A:J,2,FALSE)))</f>
        <v/>
      </c>
      <c r="H2873" s="141" t="str">
        <f>IF(ISERROR(VLOOKUP(A2873,'Cadastro-Estoque'!A:J,1,FALSE)),"",VLOOKUP(A2873,'Cadastro-Estoque'!A:J,3,FALSE))</f>
        <v/>
      </c>
    </row>
    <row r="2874" spans="5:8">
      <c r="E2874" s="141" t="str">
        <f t="shared" si="44"/>
        <v/>
      </c>
      <c r="F2874" s="141" t="str">
        <f>IF(ISBLANK(A2874),"",IF(ISERROR(VLOOKUP(A2874,'Cadastro-Estoque'!A:J,1,FALSE)),"Produto não cadastrado",VLOOKUP(A2874,'Cadastro-Estoque'!A:J,4,FALSE)))</f>
        <v/>
      </c>
      <c r="G2874" s="141" t="str">
        <f>IF(ISBLANK(A2874),"",IF(ISERROR(VLOOKUP(A2874,'Cadastro-Estoque'!A:J,1,FALSE)),"Produto não cadastrado",VLOOKUP(A2874,'Cadastro-Estoque'!A:J,2,FALSE)))</f>
        <v/>
      </c>
      <c r="H2874" s="141" t="str">
        <f>IF(ISERROR(VLOOKUP(A2874,'Cadastro-Estoque'!A:J,1,FALSE)),"",VLOOKUP(A2874,'Cadastro-Estoque'!A:J,3,FALSE))</f>
        <v/>
      </c>
    </row>
    <row r="2875" spans="5:8">
      <c r="E2875" s="141" t="str">
        <f t="shared" si="44"/>
        <v/>
      </c>
      <c r="F2875" s="141" t="str">
        <f>IF(ISBLANK(A2875),"",IF(ISERROR(VLOOKUP(A2875,'Cadastro-Estoque'!A:J,1,FALSE)),"Produto não cadastrado",VLOOKUP(A2875,'Cadastro-Estoque'!A:J,4,FALSE)))</f>
        <v/>
      </c>
      <c r="G2875" s="141" t="str">
        <f>IF(ISBLANK(A2875),"",IF(ISERROR(VLOOKUP(A2875,'Cadastro-Estoque'!A:J,1,FALSE)),"Produto não cadastrado",VLOOKUP(A2875,'Cadastro-Estoque'!A:J,2,FALSE)))</f>
        <v/>
      </c>
      <c r="H2875" s="141" t="str">
        <f>IF(ISERROR(VLOOKUP(A2875,'Cadastro-Estoque'!A:J,1,FALSE)),"",VLOOKUP(A2875,'Cadastro-Estoque'!A:J,3,FALSE))</f>
        <v/>
      </c>
    </row>
    <row r="2876" spans="5:8">
      <c r="E2876" s="141" t="str">
        <f t="shared" si="44"/>
        <v/>
      </c>
      <c r="F2876" s="141" t="str">
        <f>IF(ISBLANK(A2876),"",IF(ISERROR(VLOOKUP(A2876,'Cadastro-Estoque'!A:J,1,FALSE)),"Produto não cadastrado",VLOOKUP(A2876,'Cadastro-Estoque'!A:J,4,FALSE)))</f>
        <v/>
      </c>
      <c r="G2876" s="141" t="str">
        <f>IF(ISBLANK(A2876),"",IF(ISERROR(VLOOKUP(A2876,'Cadastro-Estoque'!A:J,1,FALSE)),"Produto não cadastrado",VLOOKUP(A2876,'Cadastro-Estoque'!A:J,2,FALSE)))</f>
        <v/>
      </c>
      <c r="H2876" s="141" t="str">
        <f>IF(ISERROR(VLOOKUP(A2876,'Cadastro-Estoque'!A:J,1,FALSE)),"",VLOOKUP(A2876,'Cadastro-Estoque'!A:J,3,FALSE))</f>
        <v/>
      </c>
    </row>
    <row r="2877" spans="5:8">
      <c r="E2877" s="141" t="str">
        <f t="shared" si="44"/>
        <v/>
      </c>
      <c r="F2877" s="141" t="str">
        <f>IF(ISBLANK(A2877),"",IF(ISERROR(VLOOKUP(A2877,'Cadastro-Estoque'!A:J,1,FALSE)),"Produto não cadastrado",VLOOKUP(A2877,'Cadastro-Estoque'!A:J,4,FALSE)))</f>
        <v/>
      </c>
      <c r="G2877" s="141" t="str">
        <f>IF(ISBLANK(A2877),"",IF(ISERROR(VLOOKUP(A2877,'Cadastro-Estoque'!A:J,1,FALSE)),"Produto não cadastrado",VLOOKUP(A2877,'Cadastro-Estoque'!A:J,2,FALSE)))</f>
        <v/>
      </c>
      <c r="H2877" s="141" t="str">
        <f>IF(ISERROR(VLOOKUP(A2877,'Cadastro-Estoque'!A:J,1,FALSE)),"",VLOOKUP(A2877,'Cadastro-Estoque'!A:J,3,FALSE))</f>
        <v/>
      </c>
    </row>
    <row r="2878" spans="5:8">
      <c r="E2878" s="141" t="str">
        <f t="shared" si="44"/>
        <v/>
      </c>
      <c r="F2878" s="141" t="str">
        <f>IF(ISBLANK(A2878),"",IF(ISERROR(VLOOKUP(A2878,'Cadastro-Estoque'!A:J,1,FALSE)),"Produto não cadastrado",VLOOKUP(A2878,'Cadastro-Estoque'!A:J,4,FALSE)))</f>
        <v/>
      </c>
      <c r="G2878" s="141" t="str">
        <f>IF(ISBLANK(A2878),"",IF(ISERROR(VLOOKUP(A2878,'Cadastro-Estoque'!A:J,1,FALSE)),"Produto não cadastrado",VLOOKUP(A2878,'Cadastro-Estoque'!A:J,2,FALSE)))</f>
        <v/>
      </c>
      <c r="H2878" s="141" t="str">
        <f>IF(ISERROR(VLOOKUP(A2878,'Cadastro-Estoque'!A:J,1,FALSE)),"",VLOOKUP(A2878,'Cadastro-Estoque'!A:J,3,FALSE))</f>
        <v/>
      </c>
    </row>
    <row r="2879" spans="5:8">
      <c r="E2879" s="141" t="str">
        <f t="shared" si="44"/>
        <v/>
      </c>
      <c r="F2879" s="141" t="str">
        <f>IF(ISBLANK(A2879),"",IF(ISERROR(VLOOKUP(A2879,'Cadastro-Estoque'!A:J,1,FALSE)),"Produto não cadastrado",VLOOKUP(A2879,'Cadastro-Estoque'!A:J,4,FALSE)))</f>
        <v/>
      </c>
      <c r="G2879" s="141" t="str">
        <f>IF(ISBLANK(A2879),"",IF(ISERROR(VLOOKUP(A2879,'Cadastro-Estoque'!A:J,1,FALSE)),"Produto não cadastrado",VLOOKUP(A2879,'Cadastro-Estoque'!A:J,2,FALSE)))</f>
        <v/>
      </c>
      <c r="H2879" s="141" t="str">
        <f>IF(ISERROR(VLOOKUP(A2879,'Cadastro-Estoque'!A:J,1,FALSE)),"",VLOOKUP(A2879,'Cadastro-Estoque'!A:J,3,FALSE))</f>
        <v/>
      </c>
    </row>
    <row r="2880" spans="5:8">
      <c r="E2880" s="141" t="str">
        <f t="shared" si="44"/>
        <v/>
      </c>
      <c r="F2880" s="141" t="str">
        <f>IF(ISBLANK(A2880),"",IF(ISERROR(VLOOKUP(A2880,'Cadastro-Estoque'!A:J,1,FALSE)),"Produto não cadastrado",VLOOKUP(A2880,'Cadastro-Estoque'!A:J,4,FALSE)))</f>
        <v/>
      </c>
      <c r="G2880" s="141" t="str">
        <f>IF(ISBLANK(A2880),"",IF(ISERROR(VLOOKUP(A2880,'Cadastro-Estoque'!A:J,1,FALSE)),"Produto não cadastrado",VLOOKUP(A2880,'Cadastro-Estoque'!A:J,2,FALSE)))</f>
        <v/>
      </c>
      <c r="H2880" s="141" t="str">
        <f>IF(ISERROR(VLOOKUP(A2880,'Cadastro-Estoque'!A:J,1,FALSE)),"",VLOOKUP(A2880,'Cadastro-Estoque'!A:J,3,FALSE))</f>
        <v/>
      </c>
    </row>
    <row r="2881" spans="5:8">
      <c r="E2881" s="141" t="str">
        <f t="shared" si="44"/>
        <v/>
      </c>
      <c r="F2881" s="141" t="str">
        <f>IF(ISBLANK(A2881),"",IF(ISERROR(VLOOKUP(A2881,'Cadastro-Estoque'!A:J,1,FALSE)),"Produto não cadastrado",VLOOKUP(A2881,'Cadastro-Estoque'!A:J,4,FALSE)))</f>
        <v/>
      </c>
      <c r="G2881" s="141" t="str">
        <f>IF(ISBLANK(A2881),"",IF(ISERROR(VLOOKUP(A2881,'Cadastro-Estoque'!A:J,1,FALSE)),"Produto não cadastrado",VLOOKUP(A2881,'Cadastro-Estoque'!A:J,2,FALSE)))</f>
        <v/>
      </c>
      <c r="H2881" s="141" t="str">
        <f>IF(ISERROR(VLOOKUP(A2881,'Cadastro-Estoque'!A:J,1,FALSE)),"",VLOOKUP(A2881,'Cadastro-Estoque'!A:J,3,FALSE))</f>
        <v/>
      </c>
    </row>
    <row r="2882" spans="5:8">
      <c r="E2882" s="141" t="str">
        <f t="shared" si="44"/>
        <v/>
      </c>
      <c r="F2882" s="141" t="str">
        <f>IF(ISBLANK(A2882),"",IF(ISERROR(VLOOKUP(A2882,'Cadastro-Estoque'!A:J,1,FALSE)),"Produto não cadastrado",VLOOKUP(A2882,'Cadastro-Estoque'!A:J,4,FALSE)))</f>
        <v/>
      </c>
      <c r="G2882" s="141" t="str">
        <f>IF(ISBLANK(A2882),"",IF(ISERROR(VLOOKUP(A2882,'Cadastro-Estoque'!A:J,1,FALSE)),"Produto não cadastrado",VLOOKUP(A2882,'Cadastro-Estoque'!A:J,2,FALSE)))</f>
        <v/>
      </c>
      <c r="H2882" s="141" t="str">
        <f>IF(ISERROR(VLOOKUP(A2882,'Cadastro-Estoque'!A:J,1,FALSE)),"",VLOOKUP(A2882,'Cadastro-Estoque'!A:J,3,FALSE))</f>
        <v/>
      </c>
    </row>
    <row r="2883" spans="5:8">
      <c r="E2883" s="141" t="str">
        <f t="shared" si="44"/>
        <v/>
      </c>
      <c r="F2883" s="141" t="str">
        <f>IF(ISBLANK(A2883),"",IF(ISERROR(VLOOKUP(A2883,'Cadastro-Estoque'!A:J,1,FALSE)),"Produto não cadastrado",VLOOKUP(A2883,'Cadastro-Estoque'!A:J,4,FALSE)))</f>
        <v/>
      </c>
      <c r="G2883" s="141" t="str">
        <f>IF(ISBLANK(A2883),"",IF(ISERROR(VLOOKUP(A2883,'Cadastro-Estoque'!A:J,1,FALSE)),"Produto não cadastrado",VLOOKUP(A2883,'Cadastro-Estoque'!A:J,2,FALSE)))</f>
        <v/>
      </c>
      <c r="H2883" s="141" t="str">
        <f>IF(ISERROR(VLOOKUP(A2883,'Cadastro-Estoque'!A:J,1,FALSE)),"",VLOOKUP(A2883,'Cadastro-Estoque'!A:J,3,FALSE))</f>
        <v/>
      </c>
    </row>
    <row r="2884" spans="5:8">
      <c r="E2884" s="141" t="str">
        <f t="shared" ref="E2884:E2947" si="45">IF(ISBLANK(A2884),"",C2884*D2884)</f>
        <v/>
      </c>
      <c r="F2884" s="141" t="str">
        <f>IF(ISBLANK(A2884),"",IF(ISERROR(VLOOKUP(A2884,'Cadastro-Estoque'!A:J,1,FALSE)),"Produto não cadastrado",VLOOKUP(A2884,'Cadastro-Estoque'!A:J,4,FALSE)))</f>
        <v/>
      </c>
      <c r="G2884" s="141" t="str">
        <f>IF(ISBLANK(A2884),"",IF(ISERROR(VLOOKUP(A2884,'Cadastro-Estoque'!A:J,1,FALSE)),"Produto não cadastrado",VLOOKUP(A2884,'Cadastro-Estoque'!A:J,2,FALSE)))</f>
        <v/>
      </c>
      <c r="H2884" s="141" t="str">
        <f>IF(ISERROR(VLOOKUP(A2884,'Cadastro-Estoque'!A:J,1,FALSE)),"",VLOOKUP(A2884,'Cadastro-Estoque'!A:J,3,FALSE))</f>
        <v/>
      </c>
    </row>
    <row r="2885" spans="5:8">
      <c r="E2885" s="141" t="str">
        <f t="shared" si="45"/>
        <v/>
      </c>
      <c r="F2885" s="141" t="str">
        <f>IF(ISBLANK(A2885),"",IF(ISERROR(VLOOKUP(A2885,'Cadastro-Estoque'!A:J,1,FALSE)),"Produto não cadastrado",VLOOKUP(A2885,'Cadastro-Estoque'!A:J,4,FALSE)))</f>
        <v/>
      </c>
      <c r="G2885" s="141" t="str">
        <f>IF(ISBLANK(A2885),"",IF(ISERROR(VLOOKUP(A2885,'Cadastro-Estoque'!A:J,1,FALSE)),"Produto não cadastrado",VLOOKUP(A2885,'Cadastro-Estoque'!A:J,2,FALSE)))</f>
        <v/>
      </c>
      <c r="H2885" s="141" t="str">
        <f>IF(ISERROR(VLOOKUP(A2885,'Cadastro-Estoque'!A:J,1,FALSE)),"",VLOOKUP(A2885,'Cadastro-Estoque'!A:J,3,FALSE))</f>
        <v/>
      </c>
    </row>
    <row r="2886" spans="5:8">
      <c r="E2886" s="141" t="str">
        <f t="shared" si="45"/>
        <v/>
      </c>
      <c r="F2886" s="141" t="str">
        <f>IF(ISBLANK(A2886),"",IF(ISERROR(VLOOKUP(A2886,'Cadastro-Estoque'!A:J,1,FALSE)),"Produto não cadastrado",VLOOKUP(A2886,'Cadastro-Estoque'!A:J,4,FALSE)))</f>
        <v/>
      </c>
      <c r="G2886" s="141" t="str">
        <f>IF(ISBLANK(A2886),"",IF(ISERROR(VLOOKUP(A2886,'Cadastro-Estoque'!A:J,1,FALSE)),"Produto não cadastrado",VLOOKUP(A2886,'Cadastro-Estoque'!A:J,2,FALSE)))</f>
        <v/>
      </c>
      <c r="H2886" s="141" t="str">
        <f>IF(ISERROR(VLOOKUP(A2886,'Cadastro-Estoque'!A:J,1,FALSE)),"",VLOOKUP(A2886,'Cadastro-Estoque'!A:J,3,FALSE))</f>
        <v/>
      </c>
    </row>
    <row r="2887" spans="5:8">
      <c r="E2887" s="141" t="str">
        <f t="shared" si="45"/>
        <v/>
      </c>
      <c r="F2887" s="141" t="str">
        <f>IF(ISBLANK(A2887),"",IF(ISERROR(VLOOKUP(A2887,'Cadastro-Estoque'!A:J,1,FALSE)),"Produto não cadastrado",VLOOKUP(A2887,'Cadastro-Estoque'!A:J,4,FALSE)))</f>
        <v/>
      </c>
      <c r="G2887" s="141" t="str">
        <f>IF(ISBLANK(A2887),"",IF(ISERROR(VLOOKUP(A2887,'Cadastro-Estoque'!A:J,1,FALSE)),"Produto não cadastrado",VLOOKUP(A2887,'Cadastro-Estoque'!A:J,2,FALSE)))</f>
        <v/>
      </c>
      <c r="H2887" s="141" t="str">
        <f>IF(ISERROR(VLOOKUP(A2887,'Cadastro-Estoque'!A:J,1,FALSE)),"",VLOOKUP(A2887,'Cadastro-Estoque'!A:J,3,FALSE))</f>
        <v/>
      </c>
    </row>
    <row r="2888" spans="5:8">
      <c r="E2888" s="141" t="str">
        <f t="shared" si="45"/>
        <v/>
      </c>
      <c r="F2888" s="141" t="str">
        <f>IF(ISBLANK(A2888),"",IF(ISERROR(VLOOKUP(A2888,'Cadastro-Estoque'!A:J,1,FALSE)),"Produto não cadastrado",VLOOKUP(A2888,'Cadastro-Estoque'!A:J,4,FALSE)))</f>
        <v/>
      </c>
      <c r="G2888" s="141" t="str">
        <f>IF(ISBLANK(A2888),"",IF(ISERROR(VLOOKUP(A2888,'Cadastro-Estoque'!A:J,1,FALSE)),"Produto não cadastrado",VLOOKUP(A2888,'Cadastro-Estoque'!A:J,2,FALSE)))</f>
        <v/>
      </c>
      <c r="H2888" s="141" t="str">
        <f>IF(ISERROR(VLOOKUP(A2888,'Cadastro-Estoque'!A:J,1,FALSE)),"",VLOOKUP(A2888,'Cadastro-Estoque'!A:J,3,FALSE))</f>
        <v/>
      </c>
    </row>
    <row r="2889" spans="5:8">
      <c r="E2889" s="141" t="str">
        <f t="shared" si="45"/>
        <v/>
      </c>
      <c r="F2889" s="141" t="str">
        <f>IF(ISBLANK(A2889),"",IF(ISERROR(VLOOKUP(A2889,'Cadastro-Estoque'!A:J,1,FALSE)),"Produto não cadastrado",VLOOKUP(A2889,'Cadastro-Estoque'!A:J,4,FALSE)))</f>
        <v/>
      </c>
      <c r="G2889" s="141" t="str">
        <f>IF(ISBLANK(A2889),"",IF(ISERROR(VLOOKUP(A2889,'Cadastro-Estoque'!A:J,1,FALSE)),"Produto não cadastrado",VLOOKUP(A2889,'Cadastro-Estoque'!A:J,2,FALSE)))</f>
        <v/>
      </c>
      <c r="H2889" s="141" t="str">
        <f>IF(ISERROR(VLOOKUP(A2889,'Cadastro-Estoque'!A:J,1,FALSE)),"",VLOOKUP(A2889,'Cadastro-Estoque'!A:J,3,FALSE))</f>
        <v/>
      </c>
    </row>
    <row r="2890" spans="5:8">
      <c r="E2890" s="141" t="str">
        <f t="shared" si="45"/>
        <v/>
      </c>
      <c r="F2890" s="141" t="str">
        <f>IF(ISBLANK(A2890),"",IF(ISERROR(VLOOKUP(A2890,'Cadastro-Estoque'!A:J,1,FALSE)),"Produto não cadastrado",VLOOKUP(A2890,'Cadastro-Estoque'!A:J,4,FALSE)))</f>
        <v/>
      </c>
      <c r="G2890" s="141" t="str">
        <f>IF(ISBLANK(A2890),"",IF(ISERROR(VLOOKUP(A2890,'Cadastro-Estoque'!A:J,1,FALSE)),"Produto não cadastrado",VLOOKUP(A2890,'Cadastro-Estoque'!A:J,2,FALSE)))</f>
        <v/>
      </c>
      <c r="H2890" s="141" t="str">
        <f>IF(ISERROR(VLOOKUP(A2890,'Cadastro-Estoque'!A:J,1,FALSE)),"",VLOOKUP(A2890,'Cadastro-Estoque'!A:J,3,FALSE))</f>
        <v/>
      </c>
    </row>
    <row r="2891" spans="5:8">
      <c r="E2891" s="141" t="str">
        <f t="shared" si="45"/>
        <v/>
      </c>
      <c r="F2891" s="141" t="str">
        <f>IF(ISBLANK(A2891),"",IF(ISERROR(VLOOKUP(A2891,'Cadastro-Estoque'!A:J,1,FALSE)),"Produto não cadastrado",VLOOKUP(A2891,'Cadastro-Estoque'!A:J,4,FALSE)))</f>
        <v/>
      </c>
      <c r="G2891" s="141" t="str">
        <f>IF(ISBLANK(A2891),"",IF(ISERROR(VLOOKUP(A2891,'Cadastro-Estoque'!A:J,1,FALSE)),"Produto não cadastrado",VLOOKUP(A2891,'Cadastro-Estoque'!A:J,2,FALSE)))</f>
        <v/>
      </c>
      <c r="H2891" s="141" t="str">
        <f>IF(ISERROR(VLOOKUP(A2891,'Cadastro-Estoque'!A:J,1,FALSE)),"",VLOOKUP(A2891,'Cadastro-Estoque'!A:J,3,FALSE))</f>
        <v/>
      </c>
    </row>
    <row r="2892" spans="5:8">
      <c r="E2892" s="141" t="str">
        <f t="shared" si="45"/>
        <v/>
      </c>
      <c r="F2892" s="141" t="str">
        <f>IF(ISBLANK(A2892),"",IF(ISERROR(VLOOKUP(A2892,'Cadastro-Estoque'!A:J,1,FALSE)),"Produto não cadastrado",VLOOKUP(A2892,'Cadastro-Estoque'!A:J,4,FALSE)))</f>
        <v/>
      </c>
      <c r="G2892" s="141" t="str">
        <f>IF(ISBLANK(A2892),"",IF(ISERROR(VLOOKUP(A2892,'Cadastro-Estoque'!A:J,1,FALSE)),"Produto não cadastrado",VLOOKUP(A2892,'Cadastro-Estoque'!A:J,2,FALSE)))</f>
        <v/>
      </c>
      <c r="H2892" s="141" t="str">
        <f>IF(ISERROR(VLOOKUP(A2892,'Cadastro-Estoque'!A:J,1,FALSE)),"",VLOOKUP(A2892,'Cadastro-Estoque'!A:J,3,FALSE))</f>
        <v/>
      </c>
    </row>
    <row r="2893" spans="5:8">
      <c r="E2893" s="141" t="str">
        <f t="shared" si="45"/>
        <v/>
      </c>
      <c r="F2893" s="141" t="str">
        <f>IF(ISBLANK(A2893),"",IF(ISERROR(VLOOKUP(A2893,'Cadastro-Estoque'!A:J,1,FALSE)),"Produto não cadastrado",VLOOKUP(A2893,'Cadastro-Estoque'!A:J,4,FALSE)))</f>
        <v/>
      </c>
      <c r="G2893" s="141" t="str">
        <f>IF(ISBLANK(A2893),"",IF(ISERROR(VLOOKUP(A2893,'Cadastro-Estoque'!A:J,1,FALSE)),"Produto não cadastrado",VLOOKUP(A2893,'Cadastro-Estoque'!A:J,2,FALSE)))</f>
        <v/>
      </c>
      <c r="H2893" s="141" t="str">
        <f>IF(ISERROR(VLOOKUP(A2893,'Cadastro-Estoque'!A:J,1,FALSE)),"",VLOOKUP(A2893,'Cadastro-Estoque'!A:J,3,FALSE))</f>
        <v/>
      </c>
    </row>
    <row r="2894" spans="5:8">
      <c r="E2894" s="141" t="str">
        <f t="shared" si="45"/>
        <v/>
      </c>
      <c r="F2894" s="141" t="str">
        <f>IF(ISBLANK(A2894),"",IF(ISERROR(VLOOKUP(A2894,'Cadastro-Estoque'!A:J,1,FALSE)),"Produto não cadastrado",VLOOKUP(A2894,'Cadastro-Estoque'!A:J,4,FALSE)))</f>
        <v/>
      </c>
      <c r="G2894" s="141" t="str">
        <f>IF(ISBLANK(A2894),"",IF(ISERROR(VLOOKUP(A2894,'Cadastro-Estoque'!A:J,1,FALSE)),"Produto não cadastrado",VLOOKUP(A2894,'Cadastro-Estoque'!A:J,2,FALSE)))</f>
        <v/>
      </c>
      <c r="H2894" s="141" t="str">
        <f>IF(ISERROR(VLOOKUP(A2894,'Cadastro-Estoque'!A:J,1,FALSE)),"",VLOOKUP(A2894,'Cadastro-Estoque'!A:J,3,FALSE))</f>
        <v/>
      </c>
    </row>
    <row r="2895" spans="5:8">
      <c r="E2895" s="141" t="str">
        <f t="shared" si="45"/>
        <v/>
      </c>
      <c r="F2895" s="141" t="str">
        <f>IF(ISBLANK(A2895),"",IF(ISERROR(VLOOKUP(A2895,'Cadastro-Estoque'!A:J,1,FALSE)),"Produto não cadastrado",VLOOKUP(A2895,'Cadastro-Estoque'!A:J,4,FALSE)))</f>
        <v/>
      </c>
      <c r="G2895" s="141" t="str">
        <f>IF(ISBLANK(A2895),"",IF(ISERROR(VLOOKUP(A2895,'Cadastro-Estoque'!A:J,1,FALSE)),"Produto não cadastrado",VLOOKUP(A2895,'Cadastro-Estoque'!A:J,2,FALSE)))</f>
        <v/>
      </c>
      <c r="H2895" s="141" t="str">
        <f>IF(ISERROR(VLOOKUP(A2895,'Cadastro-Estoque'!A:J,1,FALSE)),"",VLOOKUP(A2895,'Cadastro-Estoque'!A:J,3,FALSE))</f>
        <v/>
      </c>
    </row>
    <row r="2896" spans="5:8">
      <c r="E2896" s="141" t="str">
        <f t="shared" si="45"/>
        <v/>
      </c>
      <c r="F2896" s="141" t="str">
        <f>IF(ISBLANK(A2896),"",IF(ISERROR(VLOOKUP(A2896,'Cadastro-Estoque'!A:J,1,FALSE)),"Produto não cadastrado",VLOOKUP(A2896,'Cadastro-Estoque'!A:J,4,FALSE)))</f>
        <v/>
      </c>
      <c r="G2896" s="141" t="str">
        <f>IF(ISBLANK(A2896),"",IF(ISERROR(VLOOKUP(A2896,'Cadastro-Estoque'!A:J,1,FALSE)),"Produto não cadastrado",VLOOKUP(A2896,'Cadastro-Estoque'!A:J,2,FALSE)))</f>
        <v/>
      </c>
      <c r="H2896" s="141" t="str">
        <f>IF(ISERROR(VLOOKUP(A2896,'Cadastro-Estoque'!A:J,1,FALSE)),"",VLOOKUP(A2896,'Cadastro-Estoque'!A:J,3,FALSE))</f>
        <v/>
      </c>
    </row>
    <row r="2897" spans="5:8">
      <c r="E2897" s="141" t="str">
        <f t="shared" si="45"/>
        <v/>
      </c>
      <c r="F2897" s="141" t="str">
        <f>IF(ISBLANK(A2897),"",IF(ISERROR(VLOOKUP(A2897,'Cadastro-Estoque'!A:J,1,FALSE)),"Produto não cadastrado",VLOOKUP(A2897,'Cadastro-Estoque'!A:J,4,FALSE)))</f>
        <v/>
      </c>
      <c r="G2897" s="141" t="str">
        <f>IF(ISBLANK(A2897),"",IF(ISERROR(VLOOKUP(A2897,'Cadastro-Estoque'!A:J,1,FALSE)),"Produto não cadastrado",VLOOKUP(A2897,'Cadastro-Estoque'!A:J,2,FALSE)))</f>
        <v/>
      </c>
      <c r="H2897" s="141" t="str">
        <f>IF(ISERROR(VLOOKUP(A2897,'Cadastro-Estoque'!A:J,1,FALSE)),"",VLOOKUP(A2897,'Cadastro-Estoque'!A:J,3,FALSE))</f>
        <v/>
      </c>
    </row>
    <row r="2898" spans="5:8">
      <c r="E2898" s="141" t="str">
        <f t="shared" si="45"/>
        <v/>
      </c>
      <c r="F2898" s="141" t="str">
        <f>IF(ISBLANK(A2898),"",IF(ISERROR(VLOOKUP(A2898,'Cadastro-Estoque'!A:J,1,FALSE)),"Produto não cadastrado",VLOOKUP(A2898,'Cadastro-Estoque'!A:J,4,FALSE)))</f>
        <v/>
      </c>
      <c r="G2898" s="141" t="str">
        <f>IF(ISBLANK(A2898),"",IF(ISERROR(VLOOKUP(A2898,'Cadastro-Estoque'!A:J,1,FALSE)),"Produto não cadastrado",VLOOKUP(A2898,'Cadastro-Estoque'!A:J,2,FALSE)))</f>
        <v/>
      </c>
      <c r="H2898" s="141" t="str">
        <f>IF(ISERROR(VLOOKUP(A2898,'Cadastro-Estoque'!A:J,1,FALSE)),"",VLOOKUP(A2898,'Cadastro-Estoque'!A:J,3,FALSE))</f>
        <v/>
      </c>
    </row>
    <row r="2899" spans="5:8">
      <c r="E2899" s="141" t="str">
        <f t="shared" si="45"/>
        <v/>
      </c>
      <c r="F2899" s="141" t="str">
        <f>IF(ISBLANK(A2899),"",IF(ISERROR(VLOOKUP(A2899,'Cadastro-Estoque'!A:J,1,FALSE)),"Produto não cadastrado",VLOOKUP(A2899,'Cadastro-Estoque'!A:J,4,FALSE)))</f>
        <v/>
      </c>
      <c r="G2899" s="141" t="str">
        <f>IF(ISBLANK(A2899),"",IF(ISERROR(VLOOKUP(A2899,'Cadastro-Estoque'!A:J,1,FALSE)),"Produto não cadastrado",VLOOKUP(A2899,'Cadastro-Estoque'!A:J,2,FALSE)))</f>
        <v/>
      </c>
      <c r="H2899" s="141" t="str">
        <f>IF(ISERROR(VLOOKUP(A2899,'Cadastro-Estoque'!A:J,1,FALSE)),"",VLOOKUP(A2899,'Cadastro-Estoque'!A:J,3,FALSE))</f>
        <v/>
      </c>
    </row>
    <row r="2900" spans="5:8">
      <c r="E2900" s="141" t="str">
        <f t="shared" si="45"/>
        <v/>
      </c>
      <c r="F2900" s="141" t="str">
        <f>IF(ISBLANK(A2900),"",IF(ISERROR(VLOOKUP(A2900,'Cadastro-Estoque'!A:J,1,FALSE)),"Produto não cadastrado",VLOOKUP(A2900,'Cadastro-Estoque'!A:J,4,FALSE)))</f>
        <v/>
      </c>
      <c r="G2900" s="141" t="str">
        <f>IF(ISBLANK(A2900),"",IF(ISERROR(VLOOKUP(A2900,'Cadastro-Estoque'!A:J,1,FALSE)),"Produto não cadastrado",VLOOKUP(A2900,'Cadastro-Estoque'!A:J,2,FALSE)))</f>
        <v/>
      </c>
      <c r="H2900" s="141" t="str">
        <f>IF(ISERROR(VLOOKUP(A2900,'Cadastro-Estoque'!A:J,1,FALSE)),"",VLOOKUP(A2900,'Cadastro-Estoque'!A:J,3,FALSE))</f>
        <v/>
      </c>
    </row>
    <row r="2901" spans="5:8">
      <c r="E2901" s="141" t="str">
        <f t="shared" si="45"/>
        <v/>
      </c>
      <c r="F2901" s="141" t="str">
        <f>IF(ISBLANK(A2901),"",IF(ISERROR(VLOOKUP(A2901,'Cadastro-Estoque'!A:J,1,FALSE)),"Produto não cadastrado",VLOOKUP(A2901,'Cadastro-Estoque'!A:J,4,FALSE)))</f>
        <v/>
      </c>
      <c r="G2901" s="141" t="str">
        <f>IF(ISBLANK(A2901),"",IF(ISERROR(VLOOKUP(A2901,'Cadastro-Estoque'!A:J,1,FALSE)),"Produto não cadastrado",VLOOKUP(A2901,'Cadastro-Estoque'!A:J,2,FALSE)))</f>
        <v/>
      </c>
      <c r="H2901" s="141" t="str">
        <f>IF(ISERROR(VLOOKUP(A2901,'Cadastro-Estoque'!A:J,1,FALSE)),"",VLOOKUP(A2901,'Cadastro-Estoque'!A:J,3,FALSE))</f>
        <v/>
      </c>
    </row>
    <row r="2902" spans="5:8">
      <c r="E2902" s="141" t="str">
        <f t="shared" si="45"/>
        <v/>
      </c>
      <c r="F2902" s="141" t="str">
        <f>IF(ISBLANK(A2902),"",IF(ISERROR(VLOOKUP(A2902,'Cadastro-Estoque'!A:J,1,FALSE)),"Produto não cadastrado",VLOOKUP(A2902,'Cadastro-Estoque'!A:J,4,FALSE)))</f>
        <v/>
      </c>
      <c r="G2902" s="141" t="str">
        <f>IF(ISBLANK(A2902),"",IF(ISERROR(VLOOKUP(A2902,'Cadastro-Estoque'!A:J,1,FALSE)),"Produto não cadastrado",VLOOKUP(A2902,'Cadastro-Estoque'!A:J,2,FALSE)))</f>
        <v/>
      </c>
      <c r="H2902" s="141" t="str">
        <f>IF(ISERROR(VLOOKUP(A2902,'Cadastro-Estoque'!A:J,1,FALSE)),"",VLOOKUP(A2902,'Cadastro-Estoque'!A:J,3,FALSE))</f>
        <v/>
      </c>
    </row>
    <row r="2903" spans="5:8">
      <c r="E2903" s="141" t="str">
        <f t="shared" si="45"/>
        <v/>
      </c>
      <c r="F2903" s="141" t="str">
        <f>IF(ISBLANK(A2903),"",IF(ISERROR(VLOOKUP(A2903,'Cadastro-Estoque'!A:J,1,FALSE)),"Produto não cadastrado",VLOOKUP(A2903,'Cadastro-Estoque'!A:J,4,FALSE)))</f>
        <v/>
      </c>
      <c r="G2903" s="141" t="str">
        <f>IF(ISBLANK(A2903),"",IF(ISERROR(VLOOKUP(A2903,'Cadastro-Estoque'!A:J,1,FALSE)),"Produto não cadastrado",VLOOKUP(A2903,'Cadastro-Estoque'!A:J,2,FALSE)))</f>
        <v/>
      </c>
      <c r="H2903" s="141" t="str">
        <f>IF(ISERROR(VLOOKUP(A2903,'Cadastro-Estoque'!A:J,1,FALSE)),"",VLOOKUP(A2903,'Cadastro-Estoque'!A:J,3,FALSE))</f>
        <v/>
      </c>
    </row>
    <row r="2904" spans="5:8">
      <c r="E2904" s="141" t="str">
        <f t="shared" si="45"/>
        <v/>
      </c>
      <c r="F2904" s="141" t="str">
        <f>IF(ISBLANK(A2904),"",IF(ISERROR(VLOOKUP(A2904,'Cadastro-Estoque'!A:J,1,FALSE)),"Produto não cadastrado",VLOOKUP(A2904,'Cadastro-Estoque'!A:J,4,FALSE)))</f>
        <v/>
      </c>
      <c r="G2904" s="141" t="str">
        <f>IF(ISBLANK(A2904),"",IF(ISERROR(VLOOKUP(A2904,'Cadastro-Estoque'!A:J,1,FALSE)),"Produto não cadastrado",VLOOKUP(A2904,'Cadastro-Estoque'!A:J,2,FALSE)))</f>
        <v/>
      </c>
      <c r="H2904" s="141" t="str">
        <f>IF(ISERROR(VLOOKUP(A2904,'Cadastro-Estoque'!A:J,1,FALSE)),"",VLOOKUP(A2904,'Cadastro-Estoque'!A:J,3,FALSE))</f>
        <v/>
      </c>
    </row>
    <row r="2905" spans="5:8">
      <c r="E2905" s="141" t="str">
        <f t="shared" si="45"/>
        <v/>
      </c>
      <c r="F2905" s="141" t="str">
        <f>IF(ISBLANK(A2905),"",IF(ISERROR(VLOOKUP(A2905,'Cadastro-Estoque'!A:J,1,FALSE)),"Produto não cadastrado",VLOOKUP(A2905,'Cadastro-Estoque'!A:J,4,FALSE)))</f>
        <v/>
      </c>
      <c r="G2905" s="141" t="str">
        <f>IF(ISBLANK(A2905),"",IF(ISERROR(VLOOKUP(A2905,'Cadastro-Estoque'!A:J,1,FALSE)),"Produto não cadastrado",VLOOKUP(A2905,'Cadastro-Estoque'!A:J,2,FALSE)))</f>
        <v/>
      </c>
      <c r="H2905" s="141" t="str">
        <f>IF(ISERROR(VLOOKUP(A2905,'Cadastro-Estoque'!A:J,1,FALSE)),"",VLOOKUP(A2905,'Cadastro-Estoque'!A:J,3,FALSE))</f>
        <v/>
      </c>
    </row>
    <row r="2906" spans="5:8">
      <c r="E2906" s="141" t="str">
        <f t="shared" si="45"/>
        <v/>
      </c>
      <c r="F2906" s="141" t="str">
        <f>IF(ISBLANK(A2906),"",IF(ISERROR(VLOOKUP(A2906,'Cadastro-Estoque'!A:J,1,FALSE)),"Produto não cadastrado",VLOOKUP(A2906,'Cadastro-Estoque'!A:J,4,FALSE)))</f>
        <v/>
      </c>
      <c r="G2906" s="141" t="str">
        <f>IF(ISBLANK(A2906),"",IF(ISERROR(VLOOKUP(A2906,'Cadastro-Estoque'!A:J,1,FALSE)),"Produto não cadastrado",VLOOKUP(A2906,'Cadastro-Estoque'!A:J,2,FALSE)))</f>
        <v/>
      </c>
      <c r="H2906" s="141" t="str">
        <f>IF(ISERROR(VLOOKUP(A2906,'Cadastro-Estoque'!A:J,1,FALSE)),"",VLOOKUP(A2906,'Cadastro-Estoque'!A:J,3,FALSE))</f>
        <v/>
      </c>
    </row>
    <row r="2907" spans="5:8">
      <c r="E2907" s="141" t="str">
        <f t="shared" si="45"/>
        <v/>
      </c>
      <c r="F2907" s="141" t="str">
        <f>IF(ISBLANK(A2907),"",IF(ISERROR(VLOOKUP(A2907,'Cadastro-Estoque'!A:J,1,FALSE)),"Produto não cadastrado",VLOOKUP(A2907,'Cadastro-Estoque'!A:J,4,FALSE)))</f>
        <v/>
      </c>
      <c r="G2907" s="141" t="str">
        <f>IF(ISBLANK(A2907),"",IF(ISERROR(VLOOKUP(A2907,'Cadastro-Estoque'!A:J,1,FALSE)),"Produto não cadastrado",VLOOKUP(A2907,'Cadastro-Estoque'!A:J,2,FALSE)))</f>
        <v/>
      </c>
      <c r="H2907" s="141" t="str">
        <f>IF(ISERROR(VLOOKUP(A2907,'Cadastro-Estoque'!A:J,1,FALSE)),"",VLOOKUP(A2907,'Cadastro-Estoque'!A:J,3,FALSE))</f>
        <v/>
      </c>
    </row>
    <row r="2908" spans="5:8">
      <c r="E2908" s="141" t="str">
        <f t="shared" si="45"/>
        <v/>
      </c>
      <c r="F2908" s="141" t="str">
        <f>IF(ISBLANK(A2908),"",IF(ISERROR(VLOOKUP(A2908,'Cadastro-Estoque'!A:J,1,FALSE)),"Produto não cadastrado",VLOOKUP(A2908,'Cadastro-Estoque'!A:J,4,FALSE)))</f>
        <v/>
      </c>
      <c r="G2908" s="141" t="str">
        <f>IF(ISBLANK(A2908),"",IF(ISERROR(VLOOKUP(A2908,'Cadastro-Estoque'!A:J,1,FALSE)),"Produto não cadastrado",VLOOKUP(A2908,'Cadastro-Estoque'!A:J,2,FALSE)))</f>
        <v/>
      </c>
      <c r="H2908" s="141" t="str">
        <f>IF(ISERROR(VLOOKUP(A2908,'Cadastro-Estoque'!A:J,1,FALSE)),"",VLOOKUP(A2908,'Cadastro-Estoque'!A:J,3,FALSE))</f>
        <v/>
      </c>
    </row>
    <row r="2909" spans="5:8">
      <c r="E2909" s="141" t="str">
        <f t="shared" si="45"/>
        <v/>
      </c>
      <c r="F2909" s="141" t="str">
        <f>IF(ISBLANK(A2909),"",IF(ISERROR(VLOOKUP(A2909,'Cadastro-Estoque'!A:J,1,FALSE)),"Produto não cadastrado",VLOOKUP(A2909,'Cadastro-Estoque'!A:J,4,FALSE)))</f>
        <v/>
      </c>
      <c r="G2909" s="141" t="str">
        <f>IF(ISBLANK(A2909),"",IF(ISERROR(VLOOKUP(A2909,'Cadastro-Estoque'!A:J,1,FALSE)),"Produto não cadastrado",VLOOKUP(A2909,'Cadastro-Estoque'!A:J,2,FALSE)))</f>
        <v/>
      </c>
      <c r="H2909" s="141" t="str">
        <f>IF(ISERROR(VLOOKUP(A2909,'Cadastro-Estoque'!A:J,1,FALSE)),"",VLOOKUP(A2909,'Cadastro-Estoque'!A:J,3,FALSE))</f>
        <v/>
      </c>
    </row>
    <row r="2910" spans="5:8">
      <c r="E2910" s="141" t="str">
        <f t="shared" si="45"/>
        <v/>
      </c>
      <c r="F2910" s="141" t="str">
        <f>IF(ISBLANK(A2910),"",IF(ISERROR(VLOOKUP(A2910,'Cadastro-Estoque'!A:J,1,FALSE)),"Produto não cadastrado",VLOOKUP(A2910,'Cadastro-Estoque'!A:J,4,FALSE)))</f>
        <v/>
      </c>
      <c r="G2910" s="141" t="str">
        <f>IF(ISBLANK(A2910),"",IF(ISERROR(VLOOKUP(A2910,'Cadastro-Estoque'!A:J,1,FALSE)),"Produto não cadastrado",VLOOKUP(A2910,'Cadastro-Estoque'!A:J,2,FALSE)))</f>
        <v/>
      </c>
      <c r="H2910" s="141" t="str">
        <f>IF(ISERROR(VLOOKUP(A2910,'Cadastro-Estoque'!A:J,1,FALSE)),"",VLOOKUP(A2910,'Cadastro-Estoque'!A:J,3,FALSE))</f>
        <v/>
      </c>
    </row>
    <row r="2911" spans="5:8">
      <c r="E2911" s="141" t="str">
        <f t="shared" si="45"/>
        <v/>
      </c>
      <c r="F2911" s="141" t="str">
        <f>IF(ISBLANK(A2911),"",IF(ISERROR(VLOOKUP(A2911,'Cadastro-Estoque'!A:J,1,FALSE)),"Produto não cadastrado",VLOOKUP(A2911,'Cadastro-Estoque'!A:J,4,FALSE)))</f>
        <v/>
      </c>
      <c r="G2911" s="141" t="str">
        <f>IF(ISBLANK(A2911),"",IF(ISERROR(VLOOKUP(A2911,'Cadastro-Estoque'!A:J,1,FALSE)),"Produto não cadastrado",VLOOKUP(A2911,'Cadastro-Estoque'!A:J,2,FALSE)))</f>
        <v/>
      </c>
      <c r="H2911" s="141" t="str">
        <f>IF(ISERROR(VLOOKUP(A2911,'Cadastro-Estoque'!A:J,1,FALSE)),"",VLOOKUP(A2911,'Cadastro-Estoque'!A:J,3,FALSE))</f>
        <v/>
      </c>
    </row>
    <row r="2912" spans="5:8">
      <c r="E2912" s="141" t="str">
        <f t="shared" si="45"/>
        <v/>
      </c>
      <c r="F2912" s="141" t="str">
        <f>IF(ISBLANK(A2912),"",IF(ISERROR(VLOOKUP(A2912,'Cadastro-Estoque'!A:J,1,FALSE)),"Produto não cadastrado",VLOOKUP(A2912,'Cadastro-Estoque'!A:J,4,FALSE)))</f>
        <v/>
      </c>
      <c r="G2912" s="141" t="str">
        <f>IF(ISBLANK(A2912),"",IF(ISERROR(VLOOKUP(A2912,'Cadastro-Estoque'!A:J,1,FALSE)),"Produto não cadastrado",VLOOKUP(A2912,'Cadastro-Estoque'!A:J,2,FALSE)))</f>
        <v/>
      </c>
      <c r="H2912" s="141" t="str">
        <f>IF(ISERROR(VLOOKUP(A2912,'Cadastro-Estoque'!A:J,1,FALSE)),"",VLOOKUP(A2912,'Cadastro-Estoque'!A:J,3,FALSE))</f>
        <v/>
      </c>
    </row>
    <row r="2913" spans="5:8">
      <c r="E2913" s="141" t="str">
        <f t="shared" si="45"/>
        <v/>
      </c>
      <c r="F2913" s="141" t="str">
        <f>IF(ISBLANK(A2913),"",IF(ISERROR(VLOOKUP(A2913,'Cadastro-Estoque'!A:J,1,FALSE)),"Produto não cadastrado",VLOOKUP(A2913,'Cadastro-Estoque'!A:J,4,FALSE)))</f>
        <v/>
      </c>
      <c r="G2913" s="141" t="str">
        <f>IF(ISBLANK(A2913),"",IF(ISERROR(VLOOKUP(A2913,'Cadastro-Estoque'!A:J,1,FALSE)),"Produto não cadastrado",VLOOKUP(A2913,'Cadastro-Estoque'!A:J,2,FALSE)))</f>
        <v/>
      </c>
      <c r="H2913" s="141" t="str">
        <f>IF(ISERROR(VLOOKUP(A2913,'Cadastro-Estoque'!A:J,1,FALSE)),"",VLOOKUP(A2913,'Cadastro-Estoque'!A:J,3,FALSE))</f>
        <v/>
      </c>
    </row>
    <row r="2914" spans="5:8">
      <c r="E2914" s="141" t="str">
        <f t="shared" si="45"/>
        <v/>
      </c>
      <c r="F2914" s="141" t="str">
        <f>IF(ISBLANK(A2914),"",IF(ISERROR(VLOOKUP(A2914,'Cadastro-Estoque'!A:J,1,FALSE)),"Produto não cadastrado",VLOOKUP(A2914,'Cadastro-Estoque'!A:J,4,FALSE)))</f>
        <v/>
      </c>
      <c r="G2914" s="141" t="str">
        <f>IF(ISBLANK(A2914),"",IF(ISERROR(VLOOKUP(A2914,'Cadastro-Estoque'!A:J,1,FALSE)),"Produto não cadastrado",VLOOKUP(A2914,'Cadastro-Estoque'!A:J,2,FALSE)))</f>
        <v/>
      </c>
      <c r="H2914" s="141" t="str">
        <f>IF(ISERROR(VLOOKUP(A2914,'Cadastro-Estoque'!A:J,1,FALSE)),"",VLOOKUP(A2914,'Cadastro-Estoque'!A:J,3,FALSE))</f>
        <v/>
      </c>
    </row>
    <row r="2915" spans="5:8">
      <c r="E2915" s="141" t="str">
        <f t="shared" si="45"/>
        <v/>
      </c>
      <c r="F2915" s="141" t="str">
        <f>IF(ISBLANK(A2915),"",IF(ISERROR(VLOOKUP(A2915,'Cadastro-Estoque'!A:J,1,FALSE)),"Produto não cadastrado",VLOOKUP(A2915,'Cadastro-Estoque'!A:J,4,FALSE)))</f>
        <v/>
      </c>
      <c r="G2915" s="141" t="str">
        <f>IF(ISBLANK(A2915),"",IF(ISERROR(VLOOKUP(A2915,'Cadastro-Estoque'!A:J,1,FALSE)),"Produto não cadastrado",VLOOKUP(A2915,'Cadastro-Estoque'!A:J,2,FALSE)))</f>
        <v/>
      </c>
      <c r="H2915" s="141" t="str">
        <f>IF(ISERROR(VLOOKUP(A2915,'Cadastro-Estoque'!A:J,1,FALSE)),"",VLOOKUP(A2915,'Cadastro-Estoque'!A:J,3,FALSE))</f>
        <v/>
      </c>
    </row>
    <row r="2916" spans="5:8">
      <c r="E2916" s="141" t="str">
        <f t="shared" si="45"/>
        <v/>
      </c>
      <c r="F2916" s="141" t="str">
        <f>IF(ISBLANK(A2916),"",IF(ISERROR(VLOOKUP(A2916,'Cadastro-Estoque'!A:J,1,FALSE)),"Produto não cadastrado",VLOOKUP(A2916,'Cadastro-Estoque'!A:J,4,FALSE)))</f>
        <v/>
      </c>
      <c r="G2916" s="141" t="str">
        <f>IF(ISBLANK(A2916),"",IF(ISERROR(VLOOKUP(A2916,'Cadastro-Estoque'!A:J,1,FALSE)),"Produto não cadastrado",VLOOKUP(A2916,'Cadastro-Estoque'!A:J,2,FALSE)))</f>
        <v/>
      </c>
      <c r="H2916" s="141" t="str">
        <f>IF(ISERROR(VLOOKUP(A2916,'Cadastro-Estoque'!A:J,1,FALSE)),"",VLOOKUP(A2916,'Cadastro-Estoque'!A:J,3,FALSE))</f>
        <v/>
      </c>
    </row>
    <row r="2917" spans="5:8">
      <c r="E2917" s="141" t="str">
        <f t="shared" si="45"/>
        <v/>
      </c>
      <c r="F2917" s="141" t="str">
        <f>IF(ISBLANK(A2917),"",IF(ISERROR(VLOOKUP(A2917,'Cadastro-Estoque'!A:J,1,FALSE)),"Produto não cadastrado",VLOOKUP(A2917,'Cadastro-Estoque'!A:J,4,FALSE)))</f>
        <v/>
      </c>
      <c r="G2917" s="141" t="str">
        <f>IF(ISBLANK(A2917),"",IF(ISERROR(VLOOKUP(A2917,'Cadastro-Estoque'!A:J,1,FALSE)),"Produto não cadastrado",VLOOKUP(A2917,'Cadastro-Estoque'!A:J,2,FALSE)))</f>
        <v/>
      </c>
      <c r="H2917" s="141" t="str">
        <f>IF(ISERROR(VLOOKUP(A2917,'Cadastro-Estoque'!A:J,1,FALSE)),"",VLOOKUP(A2917,'Cadastro-Estoque'!A:J,3,FALSE))</f>
        <v/>
      </c>
    </row>
    <row r="2918" spans="5:8">
      <c r="E2918" s="141" t="str">
        <f t="shared" si="45"/>
        <v/>
      </c>
      <c r="F2918" s="141" t="str">
        <f>IF(ISBLANK(A2918),"",IF(ISERROR(VLOOKUP(A2918,'Cadastro-Estoque'!A:J,1,FALSE)),"Produto não cadastrado",VLOOKUP(A2918,'Cadastro-Estoque'!A:J,4,FALSE)))</f>
        <v/>
      </c>
      <c r="G2918" s="141" t="str">
        <f>IF(ISBLANK(A2918),"",IF(ISERROR(VLOOKUP(A2918,'Cadastro-Estoque'!A:J,1,FALSE)),"Produto não cadastrado",VLOOKUP(A2918,'Cadastro-Estoque'!A:J,2,FALSE)))</f>
        <v/>
      </c>
      <c r="H2918" s="141" t="str">
        <f>IF(ISERROR(VLOOKUP(A2918,'Cadastro-Estoque'!A:J,1,FALSE)),"",VLOOKUP(A2918,'Cadastro-Estoque'!A:J,3,FALSE))</f>
        <v/>
      </c>
    </row>
    <row r="2919" spans="5:8">
      <c r="E2919" s="141" t="str">
        <f t="shared" si="45"/>
        <v/>
      </c>
      <c r="F2919" s="141" t="str">
        <f>IF(ISBLANK(A2919),"",IF(ISERROR(VLOOKUP(A2919,'Cadastro-Estoque'!A:J,1,FALSE)),"Produto não cadastrado",VLOOKUP(A2919,'Cadastro-Estoque'!A:J,4,FALSE)))</f>
        <v/>
      </c>
      <c r="G2919" s="141" t="str">
        <f>IF(ISBLANK(A2919),"",IF(ISERROR(VLOOKUP(A2919,'Cadastro-Estoque'!A:J,1,FALSE)),"Produto não cadastrado",VLOOKUP(A2919,'Cadastro-Estoque'!A:J,2,FALSE)))</f>
        <v/>
      </c>
      <c r="H2919" s="141" t="str">
        <f>IF(ISERROR(VLOOKUP(A2919,'Cadastro-Estoque'!A:J,1,FALSE)),"",VLOOKUP(A2919,'Cadastro-Estoque'!A:J,3,FALSE))</f>
        <v/>
      </c>
    </row>
    <row r="2920" spans="5:8">
      <c r="E2920" s="141" t="str">
        <f t="shared" si="45"/>
        <v/>
      </c>
      <c r="F2920" s="141" t="str">
        <f>IF(ISBLANK(A2920),"",IF(ISERROR(VLOOKUP(A2920,'Cadastro-Estoque'!A:J,1,FALSE)),"Produto não cadastrado",VLOOKUP(A2920,'Cadastro-Estoque'!A:J,4,FALSE)))</f>
        <v/>
      </c>
      <c r="G2920" s="141" t="str">
        <f>IF(ISBLANK(A2920),"",IF(ISERROR(VLOOKUP(A2920,'Cadastro-Estoque'!A:J,1,FALSE)),"Produto não cadastrado",VLOOKUP(A2920,'Cadastro-Estoque'!A:J,2,FALSE)))</f>
        <v/>
      </c>
      <c r="H2920" s="141" t="str">
        <f>IF(ISERROR(VLOOKUP(A2920,'Cadastro-Estoque'!A:J,1,FALSE)),"",VLOOKUP(A2920,'Cadastro-Estoque'!A:J,3,FALSE))</f>
        <v/>
      </c>
    </row>
    <row r="2921" spans="5:8">
      <c r="E2921" s="141" t="str">
        <f t="shared" si="45"/>
        <v/>
      </c>
      <c r="F2921" s="141" t="str">
        <f>IF(ISBLANK(A2921),"",IF(ISERROR(VLOOKUP(A2921,'Cadastro-Estoque'!A:J,1,FALSE)),"Produto não cadastrado",VLOOKUP(A2921,'Cadastro-Estoque'!A:J,4,FALSE)))</f>
        <v/>
      </c>
      <c r="G2921" s="141" t="str">
        <f>IF(ISBLANK(A2921),"",IF(ISERROR(VLOOKUP(A2921,'Cadastro-Estoque'!A:J,1,FALSE)),"Produto não cadastrado",VLOOKUP(A2921,'Cadastro-Estoque'!A:J,2,FALSE)))</f>
        <v/>
      </c>
      <c r="H2921" s="141" t="str">
        <f>IF(ISERROR(VLOOKUP(A2921,'Cadastro-Estoque'!A:J,1,FALSE)),"",VLOOKUP(A2921,'Cadastro-Estoque'!A:J,3,FALSE))</f>
        <v/>
      </c>
    </row>
    <row r="2922" spans="5:8">
      <c r="E2922" s="141" t="str">
        <f t="shared" si="45"/>
        <v/>
      </c>
      <c r="F2922" s="141" t="str">
        <f>IF(ISBLANK(A2922),"",IF(ISERROR(VLOOKUP(A2922,'Cadastro-Estoque'!A:J,1,FALSE)),"Produto não cadastrado",VLOOKUP(A2922,'Cadastro-Estoque'!A:J,4,FALSE)))</f>
        <v/>
      </c>
      <c r="G2922" s="141" t="str">
        <f>IF(ISBLANK(A2922),"",IF(ISERROR(VLOOKUP(A2922,'Cadastro-Estoque'!A:J,1,FALSE)),"Produto não cadastrado",VLOOKUP(A2922,'Cadastro-Estoque'!A:J,2,FALSE)))</f>
        <v/>
      </c>
      <c r="H2922" s="141" t="str">
        <f>IF(ISERROR(VLOOKUP(A2922,'Cadastro-Estoque'!A:J,1,FALSE)),"",VLOOKUP(A2922,'Cadastro-Estoque'!A:J,3,FALSE))</f>
        <v/>
      </c>
    </row>
    <row r="2923" spans="5:8">
      <c r="E2923" s="141" t="str">
        <f t="shared" si="45"/>
        <v/>
      </c>
      <c r="F2923" s="141" t="str">
        <f>IF(ISBLANK(A2923),"",IF(ISERROR(VLOOKUP(A2923,'Cadastro-Estoque'!A:J,1,FALSE)),"Produto não cadastrado",VLOOKUP(A2923,'Cadastro-Estoque'!A:J,4,FALSE)))</f>
        <v/>
      </c>
      <c r="G2923" s="141" t="str">
        <f>IF(ISBLANK(A2923),"",IF(ISERROR(VLOOKUP(A2923,'Cadastro-Estoque'!A:J,1,FALSE)),"Produto não cadastrado",VLOOKUP(A2923,'Cadastro-Estoque'!A:J,2,FALSE)))</f>
        <v/>
      </c>
      <c r="H2923" s="141" t="str">
        <f>IF(ISERROR(VLOOKUP(A2923,'Cadastro-Estoque'!A:J,1,FALSE)),"",VLOOKUP(A2923,'Cadastro-Estoque'!A:J,3,FALSE))</f>
        <v/>
      </c>
    </row>
    <row r="2924" spans="5:8">
      <c r="E2924" s="141" t="str">
        <f t="shared" si="45"/>
        <v/>
      </c>
      <c r="F2924" s="141" t="str">
        <f>IF(ISBLANK(A2924),"",IF(ISERROR(VLOOKUP(A2924,'Cadastro-Estoque'!A:J,1,FALSE)),"Produto não cadastrado",VLOOKUP(A2924,'Cadastro-Estoque'!A:J,4,FALSE)))</f>
        <v/>
      </c>
      <c r="G2924" s="141" t="str">
        <f>IF(ISBLANK(A2924),"",IF(ISERROR(VLOOKUP(A2924,'Cadastro-Estoque'!A:J,1,FALSE)),"Produto não cadastrado",VLOOKUP(A2924,'Cadastro-Estoque'!A:J,2,FALSE)))</f>
        <v/>
      </c>
      <c r="H2924" s="141" t="str">
        <f>IF(ISERROR(VLOOKUP(A2924,'Cadastro-Estoque'!A:J,1,FALSE)),"",VLOOKUP(A2924,'Cadastro-Estoque'!A:J,3,FALSE))</f>
        <v/>
      </c>
    </row>
    <row r="2925" spans="5:8">
      <c r="E2925" s="141" t="str">
        <f t="shared" si="45"/>
        <v/>
      </c>
      <c r="F2925" s="141" t="str">
        <f>IF(ISBLANK(A2925),"",IF(ISERROR(VLOOKUP(A2925,'Cadastro-Estoque'!A:J,1,FALSE)),"Produto não cadastrado",VLOOKUP(A2925,'Cadastro-Estoque'!A:J,4,FALSE)))</f>
        <v/>
      </c>
      <c r="G2925" s="141" t="str">
        <f>IF(ISBLANK(A2925),"",IF(ISERROR(VLOOKUP(A2925,'Cadastro-Estoque'!A:J,1,FALSE)),"Produto não cadastrado",VLOOKUP(A2925,'Cadastro-Estoque'!A:J,2,FALSE)))</f>
        <v/>
      </c>
      <c r="H2925" s="141" t="str">
        <f>IF(ISERROR(VLOOKUP(A2925,'Cadastro-Estoque'!A:J,1,FALSE)),"",VLOOKUP(A2925,'Cadastro-Estoque'!A:J,3,FALSE))</f>
        <v/>
      </c>
    </row>
    <row r="2926" spans="5:8">
      <c r="E2926" s="141" t="str">
        <f t="shared" si="45"/>
        <v/>
      </c>
      <c r="F2926" s="141" t="str">
        <f>IF(ISBLANK(A2926),"",IF(ISERROR(VLOOKUP(A2926,'Cadastro-Estoque'!A:J,1,FALSE)),"Produto não cadastrado",VLOOKUP(A2926,'Cadastro-Estoque'!A:J,4,FALSE)))</f>
        <v/>
      </c>
      <c r="G2926" s="141" t="str">
        <f>IF(ISBLANK(A2926),"",IF(ISERROR(VLOOKUP(A2926,'Cadastro-Estoque'!A:J,1,FALSE)),"Produto não cadastrado",VLOOKUP(A2926,'Cadastro-Estoque'!A:J,2,FALSE)))</f>
        <v/>
      </c>
      <c r="H2926" s="141" t="str">
        <f>IF(ISERROR(VLOOKUP(A2926,'Cadastro-Estoque'!A:J,1,FALSE)),"",VLOOKUP(A2926,'Cadastro-Estoque'!A:J,3,FALSE))</f>
        <v/>
      </c>
    </row>
    <row r="2927" spans="5:8">
      <c r="E2927" s="141" t="str">
        <f t="shared" si="45"/>
        <v/>
      </c>
      <c r="F2927" s="141" t="str">
        <f>IF(ISBLANK(A2927),"",IF(ISERROR(VLOOKUP(A2927,'Cadastro-Estoque'!A:J,1,FALSE)),"Produto não cadastrado",VLOOKUP(A2927,'Cadastro-Estoque'!A:J,4,FALSE)))</f>
        <v/>
      </c>
      <c r="G2927" s="141" t="str">
        <f>IF(ISBLANK(A2927),"",IF(ISERROR(VLOOKUP(A2927,'Cadastro-Estoque'!A:J,1,FALSE)),"Produto não cadastrado",VLOOKUP(A2927,'Cadastro-Estoque'!A:J,2,FALSE)))</f>
        <v/>
      </c>
      <c r="H2927" s="141" t="str">
        <f>IF(ISERROR(VLOOKUP(A2927,'Cadastro-Estoque'!A:J,1,FALSE)),"",VLOOKUP(A2927,'Cadastro-Estoque'!A:J,3,FALSE))</f>
        <v/>
      </c>
    </row>
    <row r="2928" spans="5:8">
      <c r="E2928" s="141" t="str">
        <f t="shared" si="45"/>
        <v/>
      </c>
      <c r="F2928" s="141" t="str">
        <f>IF(ISBLANK(A2928),"",IF(ISERROR(VLOOKUP(A2928,'Cadastro-Estoque'!A:J,1,FALSE)),"Produto não cadastrado",VLOOKUP(A2928,'Cadastro-Estoque'!A:J,4,FALSE)))</f>
        <v/>
      </c>
      <c r="G2928" s="141" t="str">
        <f>IF(ISBLANK(A2928),"",IF(ISERROR(VLOOKUP(A2928,'Cadastro-Estoque'!A:J,1,FALSE)),"Produto não cadastrado",VLOOKUP(A2928,'Cadastro-Estoque'!A:J,2,FALSE)))</f>
        <v/>
      </c>
      <c r="H2928" s="141" t="str">
        <f>IF(ISERROR(VLOOKUP(A2928,'Cadastro-Estoque'!A:J,1,FALSE)),"",VLOOKUP(A2928,'Cadastro-Estoque'!A:J,3,FALSE))</f>
        <v/>
      </c>
    </row>
    <row r="2929" spans="5:8">
      <c r="E2929" s="141" t="str">
        <f t="shared" si="45"/>
        <v/>
      </c>
      <c r="F2929" s="141" t="str">
        <f>IF(ISBLANK(A2929),"",IF(ISERROR(VLOOKUP(A2929,'Cadastro-Estoque'!A:J,1,FALSE)),"Produto não cadastrado",VLOOKUP(A2929,'Cadastro-Estoque'!A:J,4,FALSE)))</f>
        <v/>
      </c>
      <c r="G2929" s="141" t="str">
        <f>IF(ISBLANK(A2929),"",IF(ISERROR(VLOOKUP(A2929,'Cadastro-Estoque'!A:J,1,FALSE)),"Produto não cadastrado",VLOOKUP(A2929,'Cadastro-Estoque'!A:J,2,FALSE)))</f>
        <v/>
      </c>
      <c r="H2929" s="141" t="str">
        <f>IF(ISERROR(VLOOKUP(A2929,'Cadastro-Estoque'!A:J,1,FALSE)),"",VLOOKUP(A2929,'Cadastro-Estoque'!A:J,3,FALSE))</f>
        <v/>
      </c>
    </row>
    <row r="2930" spans="5:8">
      <c r="E2930" s="141" t="str">
        <f t="shared" si="45"/>
        <v/>
      </c>
      <c r="F2930" s="141" t="str">
        <f>IF(ISBLANK(A2930),"",IF(ISERROR(VLOOKUP(A2930,'Cadastro-Estoque'!A:J,1,FALSE)),"Produto não cadastrado",VLOOKUP(A2930,'Cadastro-Estoque'!A:J,4,FALSE)))</f>
        <v/>
      </c>
      <c r="G2930" s="141" t="str">
        <f>IF(ISBLANK(A2930),"",IF(ISERROR(VLOOKUP(A2930,'Cadastro-Estoque'!A:J,1,FALSE)),"Produto não cadastrado",VLOOKUP(A2930,'Cadastro-Estoque'!A:J,2,FALSE)))</f>
        <v/>
      </c>
      <c r="H2930" s="141" t="str">
        <f>IF(ISERROR(VLOOKUP(A2930,'Cadastro-Estoque'!A:J,1,FALSE)),"",VLOOKUP(A2930,'Cadastro-Estoque'!A:J,3,FALSE))</f>
        <v/>
      </c>
    </row>
    <row r="2931" spans="5:8">
      <c r="E2931" s="141" t="str">
        <f t="shared" si="45"/>
        <v/>
      </c>
      <c r="F2931" s="141" t="str">
        <f>IF(ISBLANK(A2931),"",IF(ISERROR(VLOOKUP(A2931,'Cadastro-Estoque'!A:J,1,FALSE)),"Produto não cadastrado",VLOOKUP(A2931,'Cadastro-Estoque'!A:J,4,FALSE)))</f>
        <v/>
      </c>
      <c r="G2931" s="141" t="str">
        <f>IF(ISBLANK(A2931),"",IF(ISERROR(VLOOKUP(A2931,'Cadastro-Estoque'!A:J,1,FALSE)),"Produto não cadastrado",VLOOKUP(A2931,'Cadastro-Estoque'!A:J,2,FALSE)))</f>
        <v/>
      </c>
      <c r="H2931" s="141" t="str">
        <f>IF(ISERROR(VLOOKUP(A2931,'Cadastro-Estoque'!A:J,1,FALSE)),"",VLOOKUP(A2931,'Cadastro-Estoque'!A:J,3,FALSE))</f>
        <v/>
      </c>
    </row>
    <row r="2932" spans="5:8">
      <c r="E2932" s="141" t="str">
        <f t="shared" si="45"/>
        <v/>
      </c>
      <c r="F2932" s="141" t="str">
        <f>IF(ISBLANK(A2932),"",IF(ISERROR(VLOOKUP(A2932,'Cadastro-Estoque'!A:J,1,FALSE)),"Produto não cadastrado",VLOOKUP(A2932,'Cadastro-Estoque'!A:J,4,FALSE)))</f>
        <v/>
      </c>
      <c r="G2932" s="141" t="str">
        <f>IF(ISBLANK(A2932),"",IF(ISERROR(VLOOKUP(A2932,'Cadastro-Estoque'!A:J,1,FALSE)),"Produto não cadastrado",VLOOKUP(A2932,'Cadastro-Estoque'!A:J,2,FALSE)))</f>
        <v/>
      </c>
      <c r="H2932" s="141" t="str">
        <f>IF(ISERROR(VLOOKUP(A2932,'Cadastro-Estoque'!A:J,1,FALSE)),"",VLOOKUP(A2932,'Cadastro-Estoque'!A:J,3,FALSE))</f>
        <v/>
      </c>
    </row>
    <row r="2933" spans="5:8">
      <c r="E2933" s="141" t="str">
        <f t="shared" si="45"/>
        <v/>
      </c>
      <c r="F2933" s="141" t="str">
        <f>IF(ISBLANK(A2933),"",IF(ISERROR(VLOOKUP(A2933,'Cadastro-Estoque'!A:J,1,FALSE)),"Produto não cadastrado",VLOOKUP(A2933,'Cadastro-Estoque'!A:J,4,FALSE)))</f>
        <v/>
      </c>
      <c r="G2933" s="141" t="str">
        <f>IF(ISBLANK(A2933),"",IF(ISERROR(VLOOKUP(A2933,'Cadastro-Estoque'!A:J,1,FALSE)),"Produto não cadastrado",VLOOKUP(A2933,'Cadastro-Estoque'!A:J,2,FALSE)))</f>
        <v/>
      </c>
      <c r="H2933" s="141" t="str">
        <f>IF(ISERROR(VLOOKUP(A2933,'Cadastro-Estoque'!A:J,1,FALSE)),"",VLOOKUP(A2933,'Cadastro-Estoque'!A:J,3,FALSE))</f>
        <v/>
      </c>
    </row>
    <row r="2934" spans="5:8">
      <c r="E2934" s="141" t="str">
        <f t="shared" si="45"/>
        <v/>
      </c>
      <c r="F2934" s="141" t="str">
        <f>IF(ISBLANK(A2934),"",IF(ISERROR(VLOOKUP(A2934,'Cadastro-Estoque'!A:J,1,FALSE)),"Produto não cadastrado",VLOOKUP(A2934,'Cadastro-Estoque'!A:J,4,FALSE)))</f>
        <v/>
      </c>
      <c r="G2934" s="141" t="str">
        <f>IF(ISBLANK(A2934),"",IF(ISERROR(VLOOKUP(A2934,'Cadastro-Estoque'!A:J,1,FALSE)),"Produto não cadastrado",VLOOKUP(A2934,'Cadastro-Estoque'!A:J,2,FALSE)))</f>
        <v/>
      </c>
      <c r="H2934" s="141" t="str">
        <f>IF(ISERROR(VLOOKUP(A2934,'Cadastro-Estoque'!A:J,1,FALSE)),"",VLOOKUP(A2934,'Cadastro-Estoque'!A:J,3,FALSE))</f>
        <v/>
      </c>
    </row>
    <row r="2935" spans="5:8">
      <c r="E2935" s="141" t="str">
        <f t="shared" si="45"/>
        <v/>
      </c>
      <c r="F2935" s="141" t="str">
        <f>IF(ISBLANK(A2935),"",IF(ISERROR(VLOOKUP(A2935,'Cadastro-Estoque'!A:J,1,FALSE)),"Produto não cadastrado",VLOOKUP(A2935,'Cadastro-Estoque'!A:J,4,FALSE)))</f>
        <v/>
      </c>
      <c r="G2935" s="141" t="str">
        <f>IF(ISBLANK(A2935),"",IF(ISERROR(VLOOKUP(A2935,'Cadastro-Estoque'!A:J,1,FALSE)),"Produto não cadastrado",VLOOKUP(A2935,'Cadastro-Estoque'!A:J,2,FALSE)))</f>
        <v/>
      </c>
      <c r="H2935" s="141" t="str">
        <f>IF(ISERROR(VLOOKUP(A2935,'Cadastro-Estoque'!A:J,1,FALSE)),"",VLOOKUP(A2935,'Cadastro-Estoque'!A:J,3,FALSE))</f>
        <v/>
      </c>
    </row>
    <row r="2936" spans="5:8">
      <c r="E2936" s="141" t="str">
        <f t="shared" si="45"/>
        <v/>
      </c>
      <c r="F2936" s="141" t="str">
        <f>IF(ISBLANK(A2936),"",IF(ISERROR(VLOOKUP(A2936,'Cadastro-Estoque'!A:J,1,FALSE)),"Produto não cadastrado",VLOOKUP(A2936,'Cadastro-Estoque'!A:J,4,FALSE)))</f>
        <v/>
      </c>
      <c r="G2936" s="141" t="str">
        <f>IF(ISBLANK(A2936),"",IF(ISERROR(VLOOKUP(A2936,'Cadastro-Estoque'!A:J,1,FALSE)),"Produto não cadastrado",VLOOKUP(A2936,'Cadastro-Estoque'!A:J,2,FALSE)))</f>
        <v/>
      </c>
      <c r="H2936" s="141" t="str">
        <f>IF(ISERROR(VLOOKUP(A2936,'Cadastro-Estoque'!A:J,1,FALSE)),"",VLOOKUP(A2936,'Cadastro-Estoque'!A:J,3,FALSE))</f>
        <v/>
      </c>
    </row>
    <row r="2937" spans="5:8">
      <c r="E2937" s="141" t="str">
        <f t="shared" si="45"/>
        <v/>
      </c>
      <c r="F2937" s="141" t="str">
        <f>IF(ISBLANK(A2937),"",IF(ISERROR(VLOOKUP(A2937,'Cadastro-Estoque'!A:J,1,FALSE)),"Produto não cadastrado",VLOOKUP(A2937,'Cadastro-Estoque'!A:J,4,FALSE)))</f>
        <v/>
      </c>
      <c r="G2937" s="141" t="str">
        <f>IF(ISBLANK(A2937),"",IF(ISERROR(VLOOKUP(A2937,'Cadastro-Estoque'!A:J,1,FALSE)),"Produto não cadastrado",VLOOKUP(A2937,'Cadastro-Estoque'!A:J,2,FALSE)))</f>
        <v/>
      </c>
      <c r="H2937" s="141" t="str">
        <f>IF(ISERROR(VLOOKUP(A2937,'Cadastro-Estoque'!A:J,1,FALSE)),"",VLOOKUP(A2937,'Cadastro-Estoque'!A:J,3,FALSE))</f>
        <v/>
      </c>
    </row>
    <row r="2938" spans="5:8">
      <c r="E2938" s="141" t="str">
        <f t="shared" si="45"/>
        <v/>
      </c>
      <c r="F2938" s="141" t="str">
        <f>IF(ISBLANK(A2938),"",IF(ISERROR(VLOOKUP(A2938,'Cadastro-Estoque'!A:J,1,FALSE)),"Produto não cadastrado",VLOOKUP(A2938,'Cadastro-Estoque'!A:J,4,FALSE)))</f>
        <v/>
      </c>
      <c r="G2938" s="141" t="str">
        <f>IF(ISBLANK(A2938),"",IF(ISERROR(VLOOKUP(A2938,'Cadastro-Estoque'!A:J,1,FALSE)),"Produto não cadastrado",VLOOKUP(A2938,'Cadastro-Estoque'!A:J,2,FALSE)))</f>
        <v/>
      </c>
      <c r="H2938" s="141" t="str">
        <f>IF(ISERROR(VLOOKUP(A2938,'Cadastro-Estoque'!A:J,1,FALSE)),"",VLOOKUP(A2938,'Cadastro-Estoque'!A:J,3,FALSE))</f>
        <v/>
      </c>
    </row>
    <row r="2939" spans="5:8">
      <c r="E2939" s="141" t="str">
        <f t="shared" si="45"/>
        <v/>
      </c>
      <c r="F2939" s="141" t="str">
        <f>IF(ISBLANK(A2939),"",IF(ISERROR(VLOOKUP(A2939,'Cadastro-Estoque'!A:J,1,FALSE)),"Produto não cadastrado",VLOOKUP(A2939,'Cadastro-Estoque'!A:J,4,FALSE)))</f>
        <v/>
      </c>
      <c r="G2939" s="141" t="str">
        <f>IF(ISBLANK(A2939),"",IF(ISERROR(VLOOKUP(A2939,'Cadastro-Estoque'!A:J,1,FALSE)),"Produto não cadastrado",VLOOKUP(A2939,'Cadastro-Estoque'!A:J,2,FALSE)))</f>
        <v/>
      </c>
      <c r="H2939" s="141" t="str">
        <f>IF(ISERROR(VLOOKUP(A2939,'Cadastro-Estoque'!A:J,1,FALSE)),"",VLOOKUP(A2939,'Cadastro-Estoque'!A:J,3,FALSE))</f>
        <v/>
      </c>
    </row>
    <row r="2940" spans="5:8">
      <c r="E2940" s="141" t="str">
        <f t="shared" si="45"/>
        <v/>
      </c>
      <c r="F2940" s="141" t="str">
        <f>IF(ISBLANK(A2940),"",IF(ISERROR(VLOOKUP(A2940,'Cadastro-Estoque'!A:J,1,FALSE)),"Produto não cadastrado",VLOOKUP(A2940,'Cadastro-Estoque'!A:J,4,FALSE)))</f>
        <v/>
      </c>
      <c r="G2940" s="141" t="str">
        <f>IF(ISBLANK(A2940),"",IF(ISERROR(VLOOKUP(A2940,'Cadastro-Estoque'!A:J,1,FALSE)),"Produto não cadastrado",VLOOKUP(A2940,'Cadastro-Estoque'!A:J,2,FALSE)))</f>
        <v/>
      </c>
      <c r="H2940" s="141" t="str">
        <f>IF(ISERROR(VLOOKUP(A2940,'Cadastro-Estoque'!A:J,1,FALSE)),"",VLOOKUP(A2940,'Cadastro-Estoque'!A:J,3,FALSE))</f>
        <v/>
      </c>
    </row>
    <row r="2941" spans="5:8">
      <c r="E2941" s="141" t="str">
        <f t="shared" si="45"/>
        <v/>
      </c>
      <c r="F2941" s="141" t="str">
        <f>IF(ISBLANK(A2941),"",IF(ISERROR(VLOOKUP(A2941,'Cadastro-Estoque'!A:J,1,FALSE)),"Produto não cadastrado",VLOOKUP(A2941,'Cadastro-Estoque'!A:J,4,FALSE)))</f>
        <v/>
      </c>
      <c r="G2941" s="141" t="str">
        <f>IF(ISBLANK(A2941),"",IF(ISERROR(VLOOKUP(A2941,'Cadastro-Estoque'!A:J,1,FALSE)),"Produto não cadastrado",VLOOKUP(A2941,'Cadastro-Estoque'!A:J,2,FALSE)))</f>
        <v/>
      </c>
      <c r="H2941" s="141" t="str">
        <f>IF(ISERROR(VLOOKUP(A2941,'Cadastro-Estoque'!A:J,1,FALSE)),"",VLOOKUP(A2941,'Cadastro-Estoque'!A:J,3,FALSE))</f>
        <v/>
      </c>
    </row>
    <row r="2942" spans="5:8">
      <c r="E2942" s="141" t="str">
        <f t="shared" si="45"/>
        <v/>
      </c>
      <c r="F2942" s="141" t="str">
        <f>IF(ISBLANK(A2942),"",IF(ISERROR(VLOOKUP(A2942,'Cadastro-Estoque'!A:J,1,FALSE)),"Produto não cadastrado",VLOOKUP(A2942,'Cadastro-Estoque'!A:J,4,FALSE)))</f>
        <v/>
      </c>
      <c r="G2942" s="141" t="str">
        <f>IF(ISBLANK(A2942),"",IF(ISERROR(VLOOKUP(A2942,'Cadastro-Estoque'!A:J,1,FALSE)),"Produto não cadastrado",VLOOKUP(A2942,'Cadastro-Estoque'!A:J,2,FALSE)))</f>
        <v/>
      </c>
      <c r="H2942" s="141" t="str">
        <f>IF(ISERROR(VLOOKUP(A2942,'Cadastro-Estoque'!A:J,1,FALSE)),"",VLOOKUP(A2942,'Cadastro-Estoque'!A:J,3,FALSE))</f>
        <v/>
      </c>
    </row>
    <row r="2943" spans="5:8">
      <c r="E2943" s="141" t="str">
        <f t="shared" si="45"/>
        <v/>
      </c>
      <c r="F2943" s="141" t="str">
        <f>IF(ISBLANK(A2943),"",IF(ISERROR(VLOOKUP(A2943,'Cadastro-Estoque'!A:J,1,FALSE)),"Produto não cadastrado",VLOOKUP(A2943,'Cadastro-Estoque'!A:J,4,FALSE)))</f>
        <v/>
      </c>
      <c r="G2943" s="141" t="str">
        <f>IF(ISBLANK(A2943),"",IF(ISERROR(VLOOKUP(A2943,'Cadastro-Estoque'!A:J,1,FALSE)),"Produto não cadastrado",VLOOKUP(A2943,'Cadastro-Estoque'!A:J,2,FALSE)))</f>
        <v/>
      </c>
      <c r="H2943" s="141" t="str">
        <f>IF(ISERROR(VLOOKUP(A2943,'Cadastro-Estoque'!A:J,1,FALSE)),"",VLOOKUP(A2943,'Cadastro-Estoque'!A:J,3,FALSE))</f>
        <v/>
      </c>
    </row>
    <row r="2944" spans="5:8">
      <c r="E2944" s="141" t="str">
        <f t="shared" si="45"/>
        <v/>
      </c>
      <c r="F2944" s="141" t="str">
        <f>IF(ISBLANK(A2944),"",IF(ISERROR(VLOOKUP(A2944,'Cadastro-Estoque'!A:J,1,FALSE)),"Produto não cadastrado",VLOOKUP(A2944,'Cadastro-Estoque'!A:J,4,FALSE)))</f>
        <v/>
      </c>
      <c r="G2944" s="141" t="str">
        <f>IF(ISBLANK(A2944),"",IF(ISERROR(VLOOKUP(A2944,'Cadastro-Estoque'!A:J,1,FALSE)),"Produto não cadastrado",VLOOKUP(A2944,'Cadastro-Estoque'!A:J,2,FALSE)))</f>
        <v/>
      </c>
      <c r="H2944" s="141" t="str">
        <f>IF(ISERROR(VLOOKUP(A2944,'Cadastro-Estoque'!A:J,1,FALSE)),"",VLOOKUP(A2944,'Cadastro-Estoque'!A:J,3,FALSE))</f>
        <v/>
      </c>
    </row>
    <row r="2945" spans="5:8">
      <c r="E2945" s="141" t="str">
        <f t="shared" si="45"/>
        <v/>
      </c>
      <c r="F2945" s="141" t="str">
        <f>IF(ISBLANK(A2945),"",IF(ISERROR(VLOOKUP(A2945,'Cadastro-Estoque'!A:J,1,FALSE)),"Produto não cadastrado",VLOOKUP(A2945,'Cadastro-Estoque'!A:J,4,FALSE)))</f>
        <v/>
      </c>
      <c r="G2945" s="141" t="str">
        <f>IF(ISBLANK(A2945),"",IF(ISERROR(VLOOKUP(A2945,'Cadastro-Estoque'!A:J,1,FALSE)),"Produto não cadastrado",VLOOKUP(A2945,'Cadastro-Estoque'!A:J,2,FALSE)))</f>
        <v/>
      </c>
      <c r="H2945" s="141" t="str">
        <f>IF(ISERROR(VLOOKUP(A2945,'Cadastro-Estoque'!A:J,1,FALSE)),"",VLOOKUP(A2945,'Cadastro-Estoque'!A:J,3,FALSE))</f>
        <v/>
      </c>
    </row>
    <row r="2946" spans="5:8">
      <c r="E2946" s="141" t="str">
        <f t="shared" si="45"/>
        <v/>
      </c>
      <c r="F2946" s="141" t="str">
        <f>IF(ISBLANK(A2946),"",IF(ISERROR(VLOOKUP(A2946,'Cadastro-Estoque'!A:J,1,FALSE)),"Produto não cadastrado",VLOOKUP(A2946,'Cadastro-Estoque'!A:J,4,FALSE)))</f>
        <v/>
      </c>
      <c r="G2946" s="141" t="str">
        <f>IF(ISBLANK(A2946),"",IF(ISERROR(VLOOKUP(A2946,'Cadastro-Estoque'!A:J,1,FALSE)),"Produto não cadastrado",VLOOKUP(A2946,'Cadastro-Estoque'!A:J,2,FALSE)))</f>
        <v/>
      </c>
      <c r="H2946" s="141" t="str">
        <f>IF(ISERROR(VLOOKUP(A2946,'Cadastro-Estoque'!A:J,1,FALSE)),"",VLOOKUP(A2946,'Cadastro-Estoque'!A:J,3,FALSE))</f>
        <v/>
      </c>
    </row>
    <row r="2947" spans="5:8">
      <c r="E2947" s="141" t="str">
        <f t="shared" si="45"/>
        <v/>
      </c>
      <c r="F2947" s="141" t="str">
        <f>IF(ISBLANK(A2947),"",IF(ISERROR(VLOOKUP(A2947,'Cadastro-Estoque'!A:J,1,FALSE)),"Produto não cadastrado",VLOOKUP(A2947,'Cadastro-Estoque'!A:J,4,FALSE)))</f>
        <v/>
      </c>
      <c r="G2947" s="141" t="str">
        <f>IF(ISBLANK(A2947),"",IF(ISERROR(VLOOKUP(A2947,'Cadastro-Estoque'!A:J,1,FALSE)),"Produto não cadastrado",VLOOKUP(A2947,'Cadastro-Estoque'!A:J,2,FALSE)))</f>
        <v/>
      </c>
      <c r="H2947" s="141" t="str">
        <f>IF(ISERROR(VLOOKUP(A2947,'Cadastro-Estoque'!A:J,1,FALSE)),"",VLOOKUP(A2947,'Cadastro-Estoque'!A:J,3,FALSE))</f>
        <v/>
      </c>
    </row>
    <row r="2948" spans="5:8">
      <c r="E2948" s="141" t="str">
        <f t="shared" ref="E2948:E3000" si="46">IF(ISBLANK(A2948),"",C2948*D2948)</f>
        <v/>
      </c>
      <c r="F2948" s="141" t="str">
        <f>IF(ISBLANK(A2948),"",IF(ISERROR(VLOOKUP(A2948,'Cadastro-Estoque'!A:J,1,FALSE)),"Produto não cadastrado",VLOOKUP(A2948,'Cadastro-Estoque'!A:J,4,FALSE)))</f>
        <v/>
      </c>
      <c r="G2948" s="141" t="str">
        <f>IF(ISBLANK(A2948),"",IF(ISERROR(VLOOKUP(A2948,'Cadastro-Estoque'!A:J,1,FALSE)),"Produto não cadastrado",VLOOKUP(A2948,'Cadastro-Estoque'!A:J,2,FALSE)))</f>
        <v/>
      </c>
      <c r="H2948" s="141" t="str">
        <f>IF(ISERROR(VLOOKUP(A2948,'Cadastro-Estoque'!A:J,1,FALSE)),"",VLOOKUP(A2948,'Cadastro-Estoque'!A:J,3,FALSE))</f>
        <v/>
      </c>
    </row>
    <row r="2949" spans="5:8">
      <c r="E2949" s="141" t="str">
        <f t="shared" si="46"/>
        <v/>
      </c>
      <c r="F2949" s="141" t="str">
        <f>IF(ISBLANK(A2949),"",IF(ISERROR(VLOOKUP(A2949,'Cadastro-Estoque'!A:J,1,FALSE)),"Produto não cadastrado",VLOOKUP(A2949,'Cadastro-Estoque'!A:J,4,FALSE)))</f>
        <v/>
      </c>
      <c r="G2949" s="141" t="str">
        <f>IF(ISBLANK(A2949),"",IF(ISERROR(VLOOKUP(A2949,'Cadastro-Estoque'!A:J,1,FALSE)),"Produto não cadastrado",VLOOKUP(A2949,'Cadastro-Estoque'!A:J,2,FALSE)))</f>
        <v/>
      </c>
      <c r="H2949" s="141" t="str">
        <f>IF(ISERROR(VLOOKUP(A2949,'Cadastro-Estoque'!A:J,1,FALSE)),"",VLOOKUP(A2949,'Cadastro-Estoque'!A:J,3,FALSE))</f>
        <v/>
      </c>
    </row>
    <row r="2950" spans="5:8">
      <c r="E2950" s="141" t="str">
        <f t="shared" si="46"/>
        <v/>
      </c>
      <c r="F2950" s="141" t="str">
        <f>IF(ISBLANK(A2950),"",IF(ISERROR(VLOOKUP(A2950,'Cadastro-Estoque'!A:J,1,FALSE)),"Produto não cadastrado",VLOOKUP(A2950,'Cadastro-Estoque'!A:J,4,FALSE)))</f>
        <v/>
      </c>
      <c r="G2950" s="141" t="str">
        <f>IF(ISBLANK(A2950),"",IF(ISERROR(VLOOKUP(A2950,'Cadastro-Estoque'!A:J,1,FALSE)),"Produto não cadastrado",VLOOKUP(A2950,'Cadastro-Estoque'!A:J,2,FALSE)))</f>
        <v/>
      </c>
      <c r="H2950" s="141" t="str">
        <f>IF(ISERROR(VLOOKUP(A2950,'Cadastro-Estoque'!A:J,1,FALSE)),"",VLOOKUP(A2950,'Cadastro-Estoque'!A:J,3,FALSE))</f>
        <v/>
      </c>
    </row>
    <row r="2951" spans="5:8">
      <c r="E2951" s="141" t="str">
        <f t="shared" si="46"/>
        <v/>
      </c>
      <c r="F2951" s="141" t="str">
        <f>IF(ISBLANK(A2951),"",IF(ISERROR(VLOOKUP(A2951,'Cadastro-Estoque'!A:J,1,FALSE)),"Produto não cadastrado",VLOOKUP(A2951,'Cadastro-Estoque'!A:J,4,FALSE)))</f>
        <v/>
      </c>
      <c r="G2951" s="141" t="str">
        <f>IF(ISBLANK(A2951),"",IF(ISERROR(VLOOKUP(A2951,'Cadastro-Estoque'!A:J,1,FALSE)),"Produto não cadastrado",VLOOKUP(A2951,'Cadastro-Estoque'!A:J,2,FALSE)))</f>
        <v/>
      </c>
      <c r="H2951" s="141" t="str">
        <f>IF(ISERROR(VLOOKUP(A2951,'Cadastro-Estoque'!A:J,1,FALSE)),"",VLOOKUP(A2951,'Cadastro-Estoque'!A:J,3,FALSE))</f>
        <v/>
      </c>
    </row>
    <row r="2952" spans="5:8">
      <c r="E2952" s="141" t="str">
        <f t="shared" si="46"/>
        <v/>
      </c>
      <c r="F2952" s="141" t="str">
        <f>IF(ISBLANK(A2952),"",IF(ISERROR(VLOOKUP(A2952,'Cadastro-Estoque'!A:J,1,FALSE)),"Produto não cadastrado",VLOOKUP(A2952,'Cadastro-Estoque'!A:J,4,FALSE)))</f>
        <v/>
      </c>
      <c r="G2952" s="141" t="str">
        <f>IF(ISBLANK(A2952),"",IF(ISERROR(VLOOKUP(A2952,'Cadastro-Estoque'!A:J,1,FALSE)),"Produto não cadastrado",VLOOKUP(A2952,'Cadastro-Estoque'!A:J,2,FALSE)))</f>
        <v/>
      </c>
      <c r="H2952" s="141" t="str">
        <f>IF(ISERROR(VLOOKUP(A2952,'Cadastro-Estoque'!A:J,1,FALSE)),"",VLOOKUP(A2952,'Cadastro-Estoque'!A:J,3,FALSE))</f>
        <v/>
      </c>
    </row>
    <row r="2953" spans="5:8">
      <c r="E2953" s="141" t="str">
        <f t="shared" si="46"/>
        <v/>
      </c>
      <c r="F2953" s="141" t="str">
        <f>IF(ISBLANK(A2953),"",IF(ISERROR(VLOOKUP(A2953,'Cadastro-Estoque'!A:J,1,FALSE)),"Produto não cadastrado",VLOOKUP(A2953,'Cadastro-Estoque'!A:J,4,FALSE)))</f>
        <v/>
      </c>
      <c r="G2953" s="141" t="str">
        <f>IF(ISBLANK(A2953),"",IF(ISERROR(VLOOKUP(A2953,'Cadastro-Estoque'!A:J,1,FALSE)),"Produto não cadastrado",VLOOKUP(A2953,'Cadastro-Estoque'!A:J,2,FALSE)))</f>
        <v/>
      </c>
      <c r="H2953" s="141" t="str">
        <f>IF(ISERROR(VLOOKUP(A2953,'Cadastro-Estoque'!A:J,1,FALSE)),"",VLOOKUP(A2953,'Cadastro-Estoque'!A:J,3,FALSE))</f>
        <v/>
      </c>
    </row>
    <row r="2954" spans="5:8">
      <c r="E2954" s="141" t="str">
        <f t="shared" si="46"/>
        <v/>
      </c>
      <c r="F2954" s="141" t="str">
        <f>IF(ISBLANK(A2954),"",IF(ISERROR(VLOOKUP(A2954,'Cadastro-Estoque'!A:J,1,FALSE)),"Produto não cadastrado",VLOOKUP(A2954,'Cadastro-Estoque'!A:J,4,FALSE)))</f>
        <v/>
      </c>
      <c r="G2954" s="141" t="str">
        <f>IF(ISBLANK(A2954),"",IF(ISERROR(VLOOKUP(A2954,'Cadastro-Estoque'!A:J,1,FALSE)),"Produto não cadastrado",VLOOKUP(A2954,'Cadastro-Estoque'!A:J,2,FALSE)))</f>
        <v/>
      </c>
      <c r="H2954" s="141" t="str">
        <f>IF(ISERROR(VLOOKUP(A2954,'Cadastro-Estoque'!A:J,1,FALSE)),"",VLOOKUP(A2954,'Cadastro-Estoque'!A:J,3,FALSE))</f>
        <v/>
      </c>
    </row>
    <row r="2955" spans="5:8">
      <c r="E2955" s="141" t="str">
        <f t="shared" si="46"/>
        <v/>
      </c>
      <c r="F2955" s="141" t="str">
        <f>IF(ISBLANK(A2955),"",IF(ISERROR(VLOOKUP(A2955,'Cadastro-Estoque'!A:J,1,FALSE)),"Produto não cadastrado",VLOOKUP(A2955,'Cadastro-Estoque'!A:J,4,FALSE)))</f>
        <v/>
      </c>
      <c r="G2955" s="141" t="str">
        <f>IF(ISBLANK(A2955),"",IF(ISERROR(VLOOKUP(A2955,'Cadastro-Estoque'!A:J,1,FALSE)),"Produto não cadastrado",VLOOKUP(A2955,'Cadastro-Estoque'!A:J,2,FALSE)))</f>
        <v/>
      </c>
      <c r="H2955" s="141" t="str">
        <f>IF(ISERROR(VLOOKUP(A2955,'Cadastro-Estoque'!A:J,1,FALSE)),"",VLOOKUP(A2955,'Cadastro-Estoque'!A:J,3,FALSE))</f>
        <v/>
      </c>
    </row>
    <row r="2956" spans="5:8">
      <c r="E2956" s="141" t="str">
        <f t="shared" si="46"/>
        <v/>
      </c>
      <c r="F2956" s="141" t="str">
        <f>IF(ISBLANK(A2956),"",IF(ISERROR(VLOOKUP(A2956,'Cadastro-Estoque'!A:J,1,FALSE)),"Produto não cadastrado",VLOOKUP(A2956,'Cadastro-Estoque'!A:J,4,FALSE)))</f>
        <v/>
      </c>
      <c r="G2956" s="141" t="str">
        <f>IF(ISBLANK(A2956),"",IF(ISERROR(VLOOKUP(A2956,'Cadastro-Estoque'!A:J,1,FALSE)),"Produto não cadastrado",VLOOKUP(A2956,'Cadastro-Estoque'!A:J,2,FALSE)))</f>
        <v/>
      </c>
      <c r="H2956" s="141" t="str">
        <f>IF(ISERROR(VLOOKUP(A2956,'Cadastro-Estoque'!A:J,1,FALSE)),"",VLOOKUP(A2956,'Cadastro-Estoque'!A:J,3,FALSE))</f>
        <v/>
      </c>
    </row>
    <row r="2957" spans="5:8">
      <c r="E2957" s="141" t="str">
        <f t="shared" si="46"/>
        <v/>
      </c>
      <c r="F2957" s="141" t="str">
        <f>IF(ISBLANK(A2957),"",IF(ISERROR(VLOOKUP(A2957,'Cadastro-Estoque'!A:J,1,FALSE)),"Produto não cadastrado",VLOOKUP(A2957,'Cadastro-Estoque'!A:J,4,FALSE)))</f>
        <v/>
      </c>
      <c r="G2957" s="141" t="str">
        <f>IF(ISBLANK(A2957),"",IF(ISERROR(VLOOKUP(A2957,'Cadastro-Estoque'!A:J,1,FALSE)),"Produto não cadastrado",VLOOKUP(A2957,'Cadastro-Estoque'!A:J,2,FALSE)))</f>
        <v/>
      </c>
      <c r="H2957" s="141" t="str">
        <f>IF(ISERROR(VLOOKUP(A2957,'Cadastro-Estoque'!A:J,1,FALSE)),"",VLOOKUP(A2957,'Cadastro-Estoque'!A:J,3,FALSE))</f>
        <v/>
      </c>
    </row>
    <row r="2958" spans="5:8">
      <c r="E2958" s="141" t="str">
        <f t="shared" si="46"/>
        <v/>
      </c>
      <c r="F2958" s="141" t="str">
        <f>IF(ISBLANK(A2958),"",IF(ISERROR(VLOOKUP(A2958,'Cadastro-Estoque'!A:J,1,FALSE)),"Produto não cadastrado",VLOOKUP(A2958,'Cadastro-Estoque'!A:J,4,FALSE)))</f>
        <v/>
      </c>
      <c r="G2958" s="141" t="str">
        <f>IF(ISBLANK(A2958),"",IF(ISERROR(VLOOKUP(A2958,'Cadastro-Estoque'!A:J,1,FALSE)),"Produto não cadastrado",VLOOKUP(A2958,'Cadastro-Estoque'!A:J,2,FALSE)))</f>
        <v/>
      </c>
      <c r="H2958" s="141" t="str">
        <f>IF(ISERROR(VLOOKUP(A2958,'Cadastro-Estoque'!A:J,1,FALSE)),"",VLOOKUP(A2958,'Cadastro-Estoque'!A:J,3,FALSE))</f>
        <v/>
      </c>
    </row>
    <row r="2959" spans="5:8">
      <c r="E2959" s="141" t="str">
        <f t="shared" si="46"/>
        <v/>
      </c>
      <c r="F2959" s="141" t="str">
        <f>IF(ISBLANK(A2959),"",IF(ISERROR(VLOOKUP(A2959,'Cadastro-Estoque'!A:J,1,FALSE)),"Produto não cadastrado",VLOOKUP(A2959,'Cadastro-Estoque'!A:J,4,FALSE)))</f>
        <v/>
      </c>
      <c r="G2959" s="141" t="str">
        <f>IF(ISBLANK(A2959),"",IF(ISERROR(VLOOKUP(A2959,'Cadastro-Estoque'!A:J,1,FALSE)),"Produto não cadastrado",VLOOKUP(A2959,'Cadastro-Estoque'!A:J,2,FALSE)))</f>
        <v/>
      </c>
      <c r="H2959" s="141" t="str">
        <f>IF(ISERROR(VLOOKUP(A2959,'Cadastro-Estoque'!A:J,1,FALSE)),"",VLOOKUP(A2959,'Cadastro-Estoque'!A:J,3,FALSE))</f>
        <v/>
      </c>
    </row>
    <row r="2960" spans="5:8">
      <c r="E2960" s="141" t="str">
        <f t="shared" si="46"/>
        <v/>
      </c>
      <c r="F2960" s="141" t="str">
        <f>IF(ISBLANK(A2960),"",IF(ISERROR(VLOOKUP(A2960,'Cadastro-Estoque'!A:J,1,FALSE)),"Produto não cadastrado",VLOOKUP(A2960,'Cadastro-Estoque'!A:J,4,FALSE)))</f>
        <v/>
      </c>
      <c r="G2960" s="141" t="str">
        <f>IF(ISBLANK(A2960),"",IF(ISERROR(VLOOKUP(A2960,'Cadastro-Estoque'!A:J,1,FALSE)),"Produto não cadastrado",VLOOKUP(A2960,'Cadastro-Estoque'!A:J,2,FALSE)))</f>
        <v/>
      </c>
      <c r="H2960" s="141" t="str">
        <f>IF(ISERROR(VLOOKUP(A2960,'Cadastro-Estoque'!A:J,1,FALSE)),"",VLOOKUP(A2960,'Cadastro-Estoque'!A:J,3,FALSE))</f>
        <v/>
      </c>
    </row>
    <row r="2961" spans="5:8">
      <c r="E2961" s="141" t="str">
        <f t="shared" si="46"/>
        <v/>
      </c>
      <c r="F2961" s="141" t="str">
        <f>IF(ISBLANK(A2961),"",IF(ISERROR(VLOOKUP(A2961,'Cadastro-Estoque'!A:J,1,FALSE)),"Produto não cadastrado",VLOOKUP(A2961,'Cadastro-Estoque'!A:J,4,FALSE)))</f>
        <v/>
      </c>
      <c r="G2961" s="141" t="str">
        <f>IF(ISBLANK(A2961),"",IF(ISERROR(VLOOKUP(A2961,'Cadastro-Estoque'!A:J,1,FALSE)),"Produto não cadastrado",VLOOKUP(A2961,'Cadastro-Estoque'!A:J,2,FALSE)))</f>
        <v/>
      </c>
      <c r="H2961" s="141" t="str">
        <f>IF(ISERROR(VLOOKUP(A2961,'Cadastro-Estoque'!A:J,1,FALSE)),"",VLOOKUP(A2961,'Cadastro-Estoque'!A:J,3,FALSE))</f>
        <v/>
      </c>
    </row>
    <row r="2962" spans="5:8">
      <c r="E2962" s="141" t="str">
        <f t="shared" si="46"/>
        <v/>
      </c>
      <c r="F2962" s="141" t="str">
        <f>IF(ISBLANK(A2962),"",IF(ISERROR(VLOOKUP(A2962,'Cadastro-Estoque'!A:J,1,FALSE)),"Produto não cadastrado",VLOOKUP(A2962,'Cadastro-Estoque'!A:J,4,FALSE)))</f>
        <v/>
      </c>
      <c r="G2962" s="141" t="str">
        <f>IF(ISBLANK(A2962),"",IF(ISERROR(VLOOKUP(A2962,'Cadastro-Estoque'!A:J,1,FALSE)),"Produto não cadastrado",VLOOKUP(A2962,'Cadastro-Estoque'!A:J,2,FALSE)))</f>
        <v/>
      </c>
      <c r="H2962" s="141" t="str">
        <f>IF(ISERROR(VLOOKUP(A2962,'Cadastro-Estoque'!A:J,1,FALSE)),"",VLOOKUP(A2962,'Cadastro-Estoque'!A:J,3,FALSE))</f>
        <v/>
      </c>
    </row>
    <row r="2963" spans="5:8">
      <c r="E2963" s="141" t="str">
        <f t="shared" si="46"/>
        <v/>
      </c>
      <c r="F2963" s="141" t="str">
        <f>IF(ISBLANK(A2963),"",IF(ISERROR(VLOOKUP(A2963,'Cadastro-Estoque'!A:J,1,FALSE)),"Produto não cadastrado",VLOOKUP(A2963,'Cadastro-Estoque'!A:J,4,FALSE)))</f>
        <v/>
      </c>
      <c r="G2963" s="141" t="str">
        <f>IF(ISBLANK(A2963),"",IF(ISERROR(VLOOKUP(A2963,'Cadastro-Estoque'!A:J,1,FALSE)),"Produto não cadastrado",VLOOKUP(A2963,'Cadastro-Estoque'!A:J,2,FALSE)))</f>
        <v/>
      </c>
      <c r="H2963" s="141" t="str">
        <f>IF(ISERROR(VLOOKUP(A2963,'Cadastro-Estoque'!A:J,1,FALSE)),"",VLOOKUP(A2963,'Cadastro-Estoque'!A:J,3,FALSE))</f>
        <v/>
      </c>
    </row>
    <row r="2964" spans="5:8">
      <c r="E2964" s="141" t="str">
        <f t="shared" si="46"/>
        <v/>
      </c>
      <c r="F2964" s="141" t="str">
        <f>IF(ISBLANK(A2964),"",IF(ISERROR(VLOOKUP(A2964,'Cadastro-Estoque'!A:J,1,FALSE)),"Produto não cadastrado",VLOOKUP(A2964,'Cadastro-Estoque'!A:J,4,FALSE)))</f>
        <v/>
      </c>
      <c r="G2964" s="141" t="str">
        <f>IF(ISBLANK(A2964),"",IF(ISERROR(VLOOKUP(A2964,'Cadastro-Estoque'!A:J,1,FALSE)),"Produto não cadastrado",VLOOKUP(A2964,'Cadastro-Estoque'!A:J,2,FALSE)))</f>
        <v/>
      </c>
      <c r="H2964" s="141" t="str">
        <f>IF(ISERROR(VLOOKUP(A2964,'Cadastro-Estoque'!A:J,1,FALSE)),"",VLOOKUP(A2964,'Cadastro-Estoque'!A:J,3,FALSE))</f>
        <v/>
      </c>
    </row>
    <row r="2965" spans="5:8">
      <c r="E2965" s="141" t="str">
        <f t="shared" si="46"/>
        <v/>
      </c>
      <c r="F2965" s="141" t="str">
        <f>IF(ISBLANK(A2965),"",IF(ISERROR(VLOOKUP(A2965,'Cadastro-Estoque'!A:J,1,FALSE)),"Produto não cadastrado",VLOOKUP(A2965,'Cadastro-Estoque'!A:J,4,FALSE)))</f>
        <v/>
      </c>
      <c r="G2965" s="141" t="str">
        <f>IF(ISBLANK(A2965),"",IF(ISERROR(VLOOKUP(A2965,'Cadastro-Estoque'!A:J,1,FALSE)),"Produto não cadastrado",VLOOKUP(A2965,'Cadastro-Estoque'!A:J,2,FALSE)))</f>
        <v/>
      </c>
      <c r="H2965" s="141" t="str">
        <f>IF(ISERROR(VLOOKUP(A2965,'Cadastro-Estoque'!A:J,1,FALSE)),"",VLOOKUP(A2965,'Cadastro-Estoque'!A:J,3,FALSE))</f>
        <v/>
      </c>
    </row>
    <row r="2966" spans="5:8">
      <c r="E2966" s="141" t="str">
        <f t="shared" si="46"/>
        <v/>
      </c>
      <c r="F2966" s="141" t="str">
        <f>IF(ISBLANK(A2966),"",IF(ISERROR(VLOOKUP(A2966,'Cadastro-Estoque'!A:J,1,FALSE)),"Produto não cadastrado",VLOOKUP(A2966,'Cadastro-Estoque'!A:J,4,FALSE)))</f>
        <v/>
      </c>
      <c r="G2966" s="141" t="str">
        <f>IF(ISBLANK(A2966),"",IF(ISERROR(VLOOKUP(A2966,'Cadastro-Estoque'!A:J,1,FALSE)),"Produto não cadastrado",VLOOKUP(A2966,'Cadastro-Estoque'!A:J,2,FALSE)))</f>
        <v/>
      </c>
      <c r="H2966" s="141" t="str">
        <f>IF(ISERROR(VLOOKUP(A2966,'Cadastro-Estoque'!A:J,1,FALSE)),"",VLOOKUP(A2966,'Cadastro-Estoque'!A:J,3,FALSE))</f>
        <v/>
      </c>
    </row>
    <row r="2967" spans="5:8">
      <c r="E2967" s="141" t="str">
        <f t="shared" si="46"/>
        <v/>
      </c>
      <c r="F2967" s="141" t="str">
        <f>IF(ISBLANK(A2967),"",IF(ISERROR(VLOOKUP(A2967,'Cadastro-Estoque'!A:J,1,FALSE)),"Produto não cadastrado",VLOOKUP(A2967,'Cadastro-Estoque'!A:J,4,FALSE)))</f>
        <v/>
      </c>
      <c r="G2967" s="141" t="str">
        <f>IF(ISBLANK(A2967),"",IF(ISERROR(VLOOKUP(A2967,'Cadastro-Estoque'!A:J,1,FALSE)),"Produto não cadastrado",VLOOKUP(A2967,'Cadastro-Estoque'!A:J,2,FALSE)))</f>
        <v/>
      </c>
      <c r="H2967" s="141" t="str">
        <f>IF(ISERROR(VLOOKUP(A2967,'Cadastro-Estoque'!A:J,1,FALSE)),"",VLOOKUP(A2967,'Cadastro-Estoque'!A:J,3,FALSE))</f>
        <v/>
      </c>
    </row>
    <row r="2968" spans="5:8">
      <c r="E2968" s="141" t="str">
        <f t="shared" si="46"/>
        <v/>
      </c>
      <c r="F2968" s="141" t="str">
        <f>IF(ISBLANK(A2968),"",IF(ISERROR(VLOOKUP(A2968,'Cadastro-Estoque'!A:J,1,FALSE)),"Produto não cadastrado",VLOOKUP(A2968,'Cadastro-Estoque'!A:J,4,FALSE)))</f>
        <v/>
      </c>
      <c r="G2968" s="141" t="str">
        <f>IF(ISBLANK(A2968),"",IF(ISERROR(VLOOKUP(A2968,'Cadastro-Estoque'!A:J,1,FALSE)),"Produto não cadastrado",VLOOKUP(A2968,'Cadastro-Estoque'!A:J,2,FALSE)))</f>
        <v/>
      </c>
      <c r="H2968" s="141" t="str">
        <f>IF(ISERROR(VLOOKUP(A2968,'Cadastro-Estoque'!A:J,1,FALSE)),"",VLOOKUP(A2968,'Cadastro-Estoque'!A:J,3,FALSE))</f>
        <v/>
      </c>
    </row>
    <row r="2969" spans="5:8">
      <c r="E2969" s="141" t="str">
        <f t="shared" si="46"/>
        <v/>
      </c>
      <c r="F2969" s="141" t="str">
        <f>IF(ISBLANK(A2969),"",IF(ISERROR(VLOOKUP(A2969,'Cadastro-Estoque'!A:J,1,FALSE)),"Produto não cadastrado",VLOOKUP(A2969,'Cadastro-Estoque'!A:J,4,FALSE)))</f>
        <v/>
      </c>
      <c r="G2969" s="141" t="str">
        <f>IF(ISBLANK(A2969),"",IF(ISERROR(VLOOKUP(A2969,'Cadastro-Estoque'!A:J,1,FALSE)),"Produto não cadastrado",VLOOKUP(A2969,'Cadastro-Estoque'!A:J,2,FALSE)))</f>
        <v/>
      </c>
      <c r="H2969" s="141" t="str">
        <f>IF(ISERROR(VLOOKUP(A2969,'Cadastro-Estoque'!A:J,1,FALSE)),"",VLOOKUP(A2969,'Cadastro-Estoque'!A:J,3,FALSE))</f>
        <v/>
      </c>
    </row>
    <row r="2970" spans="5:8">
      <c r="E2970" s="141" t="str">
        <f t="shared" si="46"/>
        <v/>
      </c>
      <c r="F2970" s="141" t="str">
        <f>IF(ISBLANK(A2970),"",IF(ISERROR(VLOOKUP(A2970,'Cadastro-Estoque'!A:J,1,FALSE)),"Produto não cadastrado",VLOOKUP(A2970,'Cadastro-Estoque'!A:J,4,FALSE)))</f>
        <v/>
      </c>
      <c r="G2970" s="141" t="str">
        <f>IF(ISBLANK(A2970),"",IF(ISERROR(VLOOKUP(A2970,'Cadastro-Estoque'!A:J,1,FALSE)),"Produto não cadastrado",VLOOKUP(A2970,'Cadastro-Estoque'!A:J,2,FALSE)))</f>
        <v/>
      </c>
      <c r="H2970" s="141" t="str">
        <f>IF(ISERROR(VLOOKUP(A2970,'Cadastro-Estoque'!A:J,1,FALSE)),"",VLOOKUP(A2970,'Cadastro-Estoque'!A:J,3,FALSE))</f>
        <v/>
      </c>
    </row>
    <row r="2971" spans="5:8">
      <c r="E2971" s="141" t="str">
        <f t="shared" si="46"/>
        <v/>
      </c>
      <c r="F2971" s="141" t="str">
        <f>IF(ISBLANK(A2971),"",IF(ISERROR(VLOOKUP(A2971,'Cadastro-Estoque'!A:J,1,FALSE)),"Produto não cadastrado",VLOOKUP(A2971,'Cadastro-Estoque'!A:J,4,FALSE)))</f>
        <v/>
      </c>
      <c r="G2971" s="141" t="str">
        <f>IF(ISBLANK(A2971),"",IF(ISERROR(VLOOKUP(A2971,'Cadastro-Estoque'!A:J,1,FALSE)),"Produto não cadastrado",VLOOKUP(A2971,'Cadastro-Estoque'!A:J,2,FALSE)))</f>
        <v/>
      </c>
      <c r="H2971" s="141" t="str">
        <f>IF(ISERROR(VLOOKUP(A2971,'Cadastro-Estoque'!A:J,1,FALSE)),"",VLOOKUP(A2971,'Cadastro-Estoque'!A:J,3,FALSE))</f>
        <v/>
      </c>
    </row>
    <row r="2972" spans="5:8">
      <c r="E2972" s="141" t="str">
        <f t="shared" si="46"/>
        <v/>
      </c>
      <c r="F2972" s="141" t="str">
        <f>IF(ISBLANK(A2972),"",IF(ISERROR(VLOOKUP(A2972,'Cadastro-Estoque'!A:J,1,FALSE)),"Produto não cadastrado",VLOOKUP(A2972,'Cadastro-Estoque'!A:J,4,FALSE)))</f>
        <v/>
      </c>
      <c r="G2972" s="141" t="str">
        <f>IF(ISBLANK(A2972),"",IF(ISERROR(VLOOKUP(A2972,'Cadastro-Estoque'!A:J,1,FALSE)),"Produto não cadastrado",VLOOKUP(A2972,'Cadastro-Estoque'!A:J,2,FALSE)))</f>
        <v/>
      </c>
      <c r="H2972" s="141" t="str">
        <f>IF(ISERROR(VLOOKUP(A2972,'Cadastro-Estoque'!A:J,1,FALSE)),"",VLOOKUP(A2972,'Cadastro-Estoque'!A:J,3,FALSE))</f>
        <v/>
      </c>
    </row>
    <row r="2973" spans="5:8">
      <c r="E2973" s="141" t="str">
        <f t="shared" si="46"/>
        <v/>
      </c>
      <c r="F2973" s="141" t="str">
        <f>IF(ISBLANK(A2973),"",IF(ISERROR(VLOOKUP(A2973,'Cadastro-Estoque'!A:J,1,FALSE)),"Produto não cadastrado",VLOOKUP(A2973,'Cadastro-Estoque'!A:J,4,FALSE)))</f>
        <v/>
      </c>
      <c r="G2973" s="141" t="str">
        <f>IF(ISBLANK(A2973),"",IF(ISERROR(VLOOKUP(A2973,'Cadastro-Estoque'!A:J,1,FALSE)),"Produto não cadastrado",VLOOKUP(A2973,'Cadastro-Estoque'!A:J,2,FALSE)))</f>
        <v/>
      </c>
      <c r="H2973" s="141" t="str">
        <f>IF(ISERROR(VLOOKUP(A2973,'Cadastro-Estoque'!A:J,1,FALSE)),"",VLOOKUP(A2973,'Cadastro-Estoque'!A:J,3,FALSE))</f>
        <v/>
      </c>
    </row>
    <row r="2974" spans="5:8">
      <c r="E2974" s="141" t="str">
        <f t="shared" si="46"/>
        <v/>
      </c>
      <c r="F2974" s="141" t="str">
        <f>IF(ISBLANK(A2974),"",IF(ISERROR(VLOOKUP(A2974,'Cadastro-Estoque'!A:J,1,FALSE)),"Produto não cadastrado",VLOOKUP(A2974,'Cadastro-Estoque'!A:J,4,FALSE)))</f>
        <v/>
      </c>
      <c r="G2974" s="141" t="str">
        <f>IF(ISBLANK(A2974),"",IF(ISERROR(VLOOKUP(A2974,'Cadastro-Estoque'!A:J,1,FALSE)),"Produto não cadastrado",VLOOKUP(A2974,'Cadastro-Estoque'!A:J,2,FALSE)))</f>
        <v/>
      </c>
      <c r="H2974" s="141" t="str">
        <f>IF(ISERROR(VLOOKUP(A2974,'Cadastro-Estoque'!A:J,1,FALSE)),"",VLOOKUP(A2974,'Cadastro-Estoque'!A:J,3,FALSE))</f>
        <v/>
      </c>
    </row>
    <row r="2975" spans="5:8">
      <c r="E2975" s="141" t="str">
        <f t="shared" si="46"/>
        <v/>
      </c>
      <c r="F2975" s="141" t="str">
        <f>IF(ISBLANK(A2975),"",IF(ISERROR(VLOOKUP(A2975,'Cadastro-Estoque'!A:J,1,FALSE)),"Produto não cadastrado",VLOOKUP(A2975,'Cadastro-Estoque'!A:J,4,FALSE)))</f>
        <v/>
      </c>
      <c r="G2975" s="141" t="str">
        <f>IF(ISBLANK(A2975),"",IF(ISERROR(VLOOKUP(A2975,'Cadastro-Estoque'!A:J,1,FALSE)),"Produto não cadastrado",VLOOKUP(A2975,'Cadastro-Estoque'!A:J,2,FALSE)))</f>
        <v/>
      </c>
      <c r="H2975" s="141" t="str">
        <f>IF(ISERROR(VLOOKUP(A2975,'Cadastro-Estoque'!A:J,1,FALSE)),"",VLOOKUP(A2975,'Cadastro-Estoque'!A:J,3,FALSE))</f>
        <v/>
      </c>
    </row>
    <row r="2976" spans="5:8">
      <c r="E2976" s="141" t="str">
        <f t="shared" si="46"/>
        <v/>
      </c>
      <c r="F2976" s="141" t="str">
        <f>IF(ISBLANK(A2976),"",IF(ISERROR(VLOOKUP(A2976,'Cadastro-Estoque'!A:J,1,FALSE)),"Produto não cadastrado",VLOOKUP(A2976,'Cadastro-Estoque'!A:J,4,FALSE)))</f>
        <v/>
      </c>
      <c r="G2976" s="141" t="str">
        <f>IF(ISBLANK(A2976),"",IF(ISERROR(VLOOKUP(A2976,'Cadastro-Estoque'!A:J,1,FALSE)),"Produto não cadastrado",VLOOKUP(A2976,'Cadastro-Estoque'!A:J,2,FALSE)))</f>
        <v/>
      </c>
      <c r="H2976" s="141" t="str">
        <f>IF(ISERROR(VLOOKUP(A2976,'Cadastro-Estoque'!A:J,1,FALSE)),"",VLOOKUP(A2976,'Cadastro-Estoque'!A:J,3,FALSE))</f>
        <v/>
      </c>
    </row>
    <row r="2977" spans="5:8">
      <c r="E2977" s="141" t="str">
        <f t="shared" si="46"/>
        <v/>
      </c>
      <c r="F2977" s="141" t="str">
        <f>IF(ISBLANK(A2977),"",IF(ISERROR(VLOOKUP(A2977,'Cadastro-Estoque'!A:J,1,FALSE)),"Produto não cadastrado",VLOOKUP(A2977,'Cadastro-Estoque'!A:J,4,FALSE)))</f>
        <v/>
      </c>
      <c r="G2977" s="141" t="str">
        <f>IF(ISBLANK(A2977),"",IF(ISERROR(VLOOKUP(A2977,'Cadastro-Estoque'!A:J,1,FALSE)),"Produto não cadastrado",VLOOKUP(A2977,'Cadastro-Estoque'!A:J,2,FALSE)))</f>
        <v/>
      </c>
      <c r="H2977" s="141" t="str">
        <f>IF(ISERROR(VLOOKUP(A2977,'Cadastro-Estoque'!A:J,1,FALSE)),"",VLOOKUP(A2977,'Cadastro-Estoque'!A:J,3,FALSE))</f>
        <v/>
      </c>
    </row>
    <row r="2978" spans="5:8">
      <c r="E2978" s="141" t="str">
        <f t="shared" si="46"/>
        <v/>
      </c>
      <c r="F2978" s="141" t="str">
        <f>IF(ISBLANK(A2978),"",IF(ISERROR(VLOOKUP(A2978,'Cadastro-Estoque'!A:J,1,FALSE)),"Produto não cadastrado",VLOOKUP(A2978,'Cadastro-Estoque'!A:J,4,FALSE)))</f>
        <v/>
      </c>
      <c r="G2978" s="141" t="str">
        <f>IF(ISBLANK(A2978),"",IF(ISERROR(VLOOKUP(A2978,'Cadastro-Estoque'!A:J,1,FALSE)),"Produto não cadastrado",VLOOKUP(A2978,'Cadastro-Estoque'!A:J,2,FALSE)))</f>
        <v/>
      </c>
      <c r="H2978" s="141" t="str">
        <f>IF(ISERROR(VLOOKUP(A2978,'Cadastro-Estoque'!A:J,1,FALSE)),"",VLOOKUP(A2978,'Cadastro-Estoque'!A:J,3,FALSE))</f>
        <v/>
      </c>
    </row>
    <row r="2979" spans="5:8">
      <c r="E2979" s="141" t="str">
        <f t="shared" si="46"/>
        <v/>
      </c>
      <c r="F2979" s="141" t="str">
        <f>IF(ISBLANK(A2979),"",IF(ISERROR(VLOOKUP(A2979,'Cadastro-Estoque'!A:J,1,FALSE)),"Produto não cadastrado",VLOOKUP(A2979,'Cadastro-Estoque'!A:J,4,FALSE)))</f>
        <v/>
      </c>
      <c r="G2979" s="141" t="str">
        <f>IF(ISBLANK(A2979),"",IF(ISERROR(VLOOKUP(A2979,'Cadastro-Estoque'!A:J,1,FALSE)),"Produto não cadastrado",VLOOKUP(A2979,'Cadastro-Estoque'!A:J,2,FALSE)))</f>
        <v/>
      </c>
      <c r="H2979" s="141" t="str">
        <f>IF(ISERROR(VLOOKUP(A2979,'Cadastro-Estoque'!A:J,1,FALSE)),"",VLOOKUP(A2979,'Cadastro-Estoque'!A:J,3,FALSE))</f>
        <v/>
      </c>
    </row>
    <row r="2980" spans="5:8">
      <c r="E2980" s="141" t="str">
        <f t="shared" si="46"/>
        <v/>
      </c>
      <c r="F2980" s="141" t="str">
        <f>IF(ISBLANK(A2980),"",IF(ISERROR(VLOOKUP(A2980,'Cadastro-Estoque'!A:J,1,FALSE)),"Produto não cadastrado",VLOOKUP(A2980,'Cadastro-Estoque'!A:J,4,FALSE)))</f>
        <v/>
      </c>
      <c r="G2980" s="141" t="str">
        <f>IF(ISBLANK(A2980),"",IF(ISERROR(VLOOKUP(A2980,'Cadastro-Estoque'!A:J,1,FALSE)),"Produto não cadastrado",VLOOKUP(A2980,'Cadastro-Estoque'!A:J,2,FALSE)))</f>
        <v/>
      </c>
      <c r="H2980" s="141" t="str">
        <f>IF(ISERROR(VLOOKUP(A2980,'Cadastro-Estoque'!A:J,1,FALSE)),"",VLOOKUP(A2980,'Cadastro-Estoque'!A:J,3,FALSE))</f>
        <v/>
      </c>
    </row>
    <row r="2981" spans="5:8">
      <c r="E2981" s="141" t="str">
        <f t="shared" si="46"/>
        <v/>
      </c>
      <c r="F2981" s="141" t="str">
        <f>IF(ISBLANK(A2981),"",IF(ISERROR(VLOOKUP(A2981,'Cadastro-Estoque'!A:J,1,FALSE)),"Produto não cadastrado",VLOOKUP(A2981,'Cadastro-Estoque'!A:J,4,FALSE)))</f>
        <v/>
      </c>
      <c r="G2981" s="141" t="str">
        <f>IF(ISBLANK(A2981),"",IF(ISERROR(VLOOKUP(A2981,'Cadastro-Estoque'!A:J,1,FALSE)),"Produto não cadastrado",VLOOKUP(A2981,'Cadastro-Estoque'!A:J,2,FALSE)))</f>
        <v/>
      </c>
      <c r="H2981" s="141" t="str">
        <f>IF(ISERROR(VLOOKUP(A2981,'Cadastro-Estoque'!A:J,1,FALSE)),"",VLOOKUP(A2981,'Cadastro-Estoque'!A:J,3,FALSE))</f>
        <v/>
      </c>
    </row>
    <row r="2982" spans="5:8">
      <c r="E2982" s="141" t="str">
        <f t="shared" si="46"/>
        <v/>
      </c>
      <c r="F2982" s="141" t="str">
        <f>IF(ISBLANK(A2982),"",IF(ISERROR(VLOOKUP(A2982,'Cadastro-Estoque'!A:J,1,FALSE)),"Produto não cadastrado",VLOOKUP(A2982,'Cadastro-Estoque'!A:J,4,FALSE)))</f>
        <v/>
      </c>
      <c r="G2982" s="141" t="str">
        <f>IF(ISBLANK(A2982),"",IF(ISERROR(VLOOKUP(A2982,'Cadastro-Estoque'!A:J,1,FALSE)),"Produto não cadastrado",VLOOKUP(A2982,'Cadastro-Estoque'!A:J,2,FALSE)))</f>
        <v/>
      </c>
      <c r="H2982" s="141" t="str">
        <f>IF(ISERROR(VLOOKUP(A2982,'Cadastro-Estoque'!A:J,1,FALSE)),"",VLOOKUP(A2982,'Cadastro-Estoque'!A:J,3,FALSE))</f>
        <v/>
      </c>
    </row>
    <row r="2983" spans="5:8">
      <c r="E2983" s="141" t="str">
        <f t="shared" si="46"/>
        <v/>
      </c>
      <c r="F2983" s="141" t="str">
        <f>IF(ISBLANK(A2983),"",IF(ISERROR(VLOOKUP(A2983,'Cadastro-Estoque'!A:J,1,FALSE)),"Produto não cadastrado",VLOOKUP(A2983,'Cadastro-Estoque'!A:J,4,FALSE)))</f>
        <v/>
      </c>
      <c r="G2983" s="141" t="str">
        <f>IF(ISBLANK(A2983),"",IF(ISERROR(VLOOKUP(A2983,'Cadastro-Estoque'!A:J,1,FALSE)),"Produto não cadastrado",VLOOKUP(A2983,'Cadastro-Estoque'!A:J,2,FALSE)))</f>
        <v/>
      </c>
      <c r="H2983" s="141" t="str">
        <f>IF(ISERROR(VLOOKUP(A2983,'Cadastro-Estoque'!A:J,1,FALSE)),"",VLOOKUP(A2983,'Cadastro-Estoque'!A:J,3,FALSE))</f>
        <v/>
      </c>
    </row>
    <row r="2984" spans="5:8">
      <c r="E2984" s="141" t="str">
        <f t="shared" si="46"/>
        <v/>
      </c>
      <c r="F2984" s="141" t="str">
        <f>IF(ISBLANK(A2984),"",IF(ISERROR(VLOOKUP(A2984,'Cadastro-Estoque'!A:J,1,FALSE)),"Produto não cadastrado",VLOOKUP(A2984,'Cadastro-Estoque'!A:J,4,FALSE)))</f>
        <v/>
      </c>
      <c r="G2984" s="141" t="str">
        <f>IF(ISBLANK(A2984),"",IF(ISERROR(VLOOKUP(A2984,'Cadastro-Estoque'!A:J,1,FALSE)),"Produto não cadastrado",VLOOKUP(A2984,'Cadastro-Estoque'!A:J,2,FALSE)))</f>
        <v/>
      </c>
      <c r="H2984" s="141" t="str">
        <f>IF(ISERROR(VLOOKUP(A2984,'Cadastro-Estoque'!A:J,1,FALSE)),"",VLOOKUP(A2984,'Cadastro-Estoque'!A:J,3,FALSE))</f>
        <v/>
      </c>
    </row>
    <row r="2985" spans="5:8">
      <c r="E2985" s="141" t="str">
        <f t="shared" si="46"/>
        <v/>
      </c>
      <c r="F2985" s="141" t="str">
        <f>IF(ISBLANK(A2985),"",IF(ISERROR(VLOOKUP(A2985,'Cadastro-Estoque'!A:J,1,FALSE)),"Produto não cadastrado",VLOOKUP(A2985,'Cadastro-Estoque'!A:J,4,FALSE)))</f>
        <v/>
      </c>
      <c r="G2985" s="141" t="str">
        <f>IF(ISBLANK(A2985),"",IF(ISERROR(VLOOKUP(A2985,'Cadastro-Estoque'!A:J,1,FALSE)),"Produto não cadastrado",VLOOKUP(A2985,'Cadastro-Estoque'!A:J,2,FALSE)))</f>
        <v/>
      </c>
      <c r="H2985" s="141" t="str">
        <f>IF(ISERROR(VLOOKUP(A2985,'Cadastro-Estoque'!A:J,1,FALSE)),"",VLOOKUP(A2985,'Cadastro-Estoque'!A:J,3,FALSE))</f>
        <v/>
      </c>
    </row>
    <row r="2986" spans="5:8">
      <c r="E2986" s="141" t="str">
        <f t="shared" si="46"/>
        <v/>
      </c>
      <c r="F2986" s="141" t="str">
        <f>IF(ISBLANK(A2986),"",IF(ISERROR(VLOOKUP(A2986,'Cadastro-Estoque'!A:J,1,FALSE)),"Produto não cadastrado",VLOOKUP(A2986,'Cadastro-Estoque'!A:J,4,FALSE)))</f>
        <v/>
      </c>
      <c r="G2986" s="141" t="str">
        <f>IF(ISBLANK(A2986),"",IF(ISERROR(VLOOKUP(A2986,'Cadastro-Estoque'!A:J,1,FALSE)),"Produto não cadastrado",VLOOKUP(A2986,'Cadastro-Estoque'!A:J,2,FALSE)))</f>
        <v/>
      </c>
      <c r="H2986" s="141" t="str">
        <f>IF(ISERROR(VLOOKUP(A2986,'Cadastro-Estoque'!A:J,1,FALSE)),"",VLOOKUP(A2986,'Cadastro-Estoque'!A:J,3,FALSE))</f>
        <v/>
      </c>
    </row>
    <row r="2987" spans="5:8">
      <c r="E2987" s="141" t="str">
        <f t="shared" si="46"/>
        <v/>
      </c>
      <c r="F2987" s="141" t="str">
        <f>IF(ISBLANK(A2987),"",IF(ISERROR(VLOOKUP(A2987,'Cadastro-Estoque'!A:J,1,FALSE)),"Produto não cadastrado",VLOOKUP(A2987,'Cadastro-Estoque'!A:J,4,FALSE)))</f>
        <v/>
      </c>
      <c r="G2987" s="141" t="str">
        <f>IF(ISBLANK(A2987),"",IF(ISERROR(VLOOKUP(A2987,'Cadastro-Estoque'!A:J,1,FALSE)),"Produto não cadastrado",VLOOKUP(A2987,'Cadastro-Estoque'!A:J,2,FALSE)))</f>
        <v/>
      </c>
      <c r="H2987" s="141" t="str">
        <f>IF(ISERROR(VLOOKUP(A2987,'Cadastro-Estoque'!A:J,1,FALSE)),"",VLOOKUP(A2987,'Cadastro-Estoque'!A:J,3,FALSE))</f>
        <v/>
      </c>
    </row>
    <row r="2988" spans="5:8">
      <c r="E2988" s="141" t="str">
        <f t="shared" si="46"/>
        <v/>
      </c>
      <c r="F2988" s="141" t="str">
        <f>IF(ISBLANK(A2988),"",IF(ISERROR(VLOOKUP(A2988,'Cadastro-Estoque'!A:J,1,FALSE)),"Produto não cadastrado",VLOOKUP(A2988,'Cadastro-Estoque'!A:J,4,FALSE)))</f>
        <v/>
      </c>
      <c r="G2988" s="141" t="str">
        <f>IF(ISBLANK(A2988),"",IF(ISERROR(VLOOKUP(A2988,'Cadastro-Estoque'!A:J,1,FALSE)),"Produto não cadastrado",VLOOKUP(A2988,'Cadastro-Estoque'!A:J,2,FALSE)))</f>
        <v/>
      </c>
      <c r="H2988" s="141" t="str">
        <f>IF(ISERROR(VLOOKUP(A2988,'Cadastro-Estoque'!A:J,1,FALSE)),"",VLOOKUP(A2988,'Cadastro-Estoque'!A:J,3,FALSE))</f>
        <v/>
      </c>
    </row>
    <row r="2989" spans="5:8">
      <c r="E2989" s="141" t="str">
        <f t="shared" si="46"/>
        <v/>
      </c>
      <c r="F2989" s="141" t="str">
        <f>IF(ISBLANK(A2989),"",IF(ISERROR(VLOOKUP(A2989,'Cadastro-Estoque'!A:J,1,FALSE)),"Produto não cadastrado",VLOOKUP(A2989,'Cadastro-Estoque'!A:J,4,FALSE)))</f>
        <v/>
      </c>
      <c r="G2989" s="141" t="str">
        <f>IF(ISBLANK(A2989),"",IF(ISERROR(VLOOKUP(A2989,'Cadastro-Estoque'!A:J,1,FALSE)),"Produto não cadastrado",VLOOKUP(A2989,'Cadastro-Estoque'!A:J,2,FALSE)))</f>
        <v/>
      </c>
      <c r="H2989" s="141" t="str">
        <f>IF(ISERROR(VLOOKUP(A2989,'Cadastro-Estoque'!A:J,1,FALSE)),"",VLOOKUP(A2989,'Cadastro-Estoque'!A:J,3,FALSE))</f>
        <v/>
      </c>
    </row>
    <row r="2990" spans="5:8">
      <c r="E2990" s="141" t="str">
        <f t="shared" si="46"/>
        <v/>
      </c>
      <c r="F2990" s="141" t="str">
        <f>IF(ISBLANK(A2990),"",IF(ISERROR(VLOOKUP(A2990,'Cadastro-Estoque'!A:J,1,FALSE)),"Produto não cadastrado",VLOOKUP(A2990,'Cadastro-Estoque'!A:J,4,FALSE)))</f>
        <v/>
      </c>
      <c r="G2990" s="141" t="str">
        <f>IF(ISBLANK(A2990),"",IF(ISERROR(VLOOKUP(A2990,'Cadastro-Estoque'!A:J,1,FALSE)),"Produto não cadastrado",VLOOKUP(A2990,'Cadastro-Estoque'!A:J,2,FALSE)))</f>
        <v/>
      </c>
      <c r="H2990" s="141" t="str">
        <f>IF(ISERROR(VLOOKUP(A2990,'Cadastro-Estoque'!A:J,1,FALSE)),"",VLOOKUP(A2990,'Cadastro-Estoque'!A:J,3,FALSE))</f>
        <v/>
      </c>
    </row>
    <row r="2991" spans="5:8">
      <c r="E2991" s="141" t="str">
        <f t="shared" si="46"/>
        <v/>
      </c>
      <c r="F2991" s="141" t="str">
        <f>IF(ISBLANK(A2991),"",IF(ISERROR(VLOOKUP(A2991,'Cadastro-Estoque'!A:J,1,FALSE)),"Produto não cadastrado",VLOOKUP(A2991,'Cadastro-Estoque'!A:J,4,FALSE)))</f>
        <v/>
      </c>
      <c r="G2991" s="141" t="str">
        <f>IF(ISBLANK(A2991),"",IF(ISERROR(VLOOKUP(A2991,'Cadastro-Estoque'!A:J,1,FALSE)),"Produto não cadastrado",VLOOKUP(A2991,'Cadastro-Estoque'!A:J,2,FALSE)))</f>
        <v/>
      </c>
      <c r="H2991" s="141" t="str">
        <f>IF(ISERROR(VLOOKUP(A2991,'Cadastro-Estoque'!A:J,1,FALSE)),"",VLOOKUP(A2991,'Cadastro-Estoque'!A:J,3,FALSE))</f>
        <v/>
      </c>
    </row>
    <row r="2992" spans="5:8">
      <c r="E2992" s="141" t="str">
        <f t="shared" si="46"/>
        <v/>
      </c>
      <c r="F2992" s="141" t="str">
        <f>IF(ISBLANK(A2992),"",IF(ISERROR(VLOOKUP(A2992,'Cadastro-Estoque'!A:J,1,FALSE)),"Produto não cadastrado",VLOOKUP(A2992,'Cadastro-Estoque'!A:J,4,FALSE)))</f>
        <v/>
      </c>
      <c r="G2992" s="141" t="str">
        <f>IF(ISBLANK(A2992),"",IF(ISERROR(VLOOKUP(A2992,'Cadastro-Estoque'!A:J,1,FALSE)),"Produto não cadastrado",VLOOKUP(A2992,'Cadastro-Estoque'!A:J,2,FALSE)))</f>
        <v/>
      </c>
      <c r="H2992" s="141" t="str">
        <f>IF(ISERROR(VLOOKUP(A2992,'Cadastro-Estoque'!A:J,1,FALSE)),"",VLOOKUP(A2992,'Cadastro-Estoque'!A:J,3,FALSE))</f>
        <v/>
      </c>
    </row>
    <row r="2993" spans="5:8">
      <c r="E2993" s="141" t="str">
        <f t="shared" si="46"/>
        <v/>
      </c>
      <c r="F2993" s="141" t="str">
        <f>IF(ISBLANK(A2993),"",IF(ISERROR(VLOOKUP(A2993,'Cadastro-Estoque'!A:J,1,FALSE)),"Produto não cadastrado",VLOOKUP(A2993,'Cadastro-Estoque'!A:J,4,FALSE)))</f>
        <v/>
      </c>
      <c r="G2993" s="141" t="str">
        <f>IF(ISBLANK(A2993),"",IF(ISERROR(VLOOKUP(A2993,'Cadastro-Estoque'!A:J,1,FALSE)),"Produto não cadastrado",VLOOKUP(A2993,'Cadastro-Estoque'!A:J,2,FALSE)))</f>
        <v/>
      </c>
      <c r="H2993" s="141" t="str">
        <f>IF(ISERROR(VLOOKUP(A2993,'Cadastro-Estoque'!A:J,1,FALSE)),"",VLOOKUP(A2993,'Cadastro-Estoque'!A:J,3,FALSE))</f>
        <v/>
      </c>
    </row>
    <row r="2994" spans="5:8">
      <c r="E2994" s="141" t="str">
        <f t="shared" si="46"/>
        <v/>
      </c>
      <c r="F2994" s="141" t="str">
        <f>IF(ISBLANK(A2994),"",IF(ISERROR(VLOOKUP(A2994,'Cadastro-Estoque'!A:J,1,FALSE)),"Produto não cadastrado",VLOOKUP(A2994,'Cadastro-Estoque'!A:J,4,FALSE)))</f>
        <v/>
      </c>
      <c r="G2994" s="141" t="str">
        <f>IF(ISBLANK(A2994),"",IF(ISERROR(VLOOKUP(A2994,'Cadastro-Estoque'!A:J,1,FALSE)),"Produto não cadastrado",VLOOKUP(A2994,'Cadastro-Estoque'!A:J,2,FALSE)))</f>
        <v/>
      </c>
      <c r="H2994" s="141" t="str">
        <f>IF(ISERROR(VLOOKUP(A2994,'Cadastro-Estoque'!A:J,1,FALSE)),"",VLOOKUP(A2994,'Cadastro-Estoque'!A:J,3,FALSE))</f>
        <v/>
      </c>
    </row>
    <row r="2995" spans="5:8">
      <c r="E2995" s="141" t="str">
        <f t="shared" si="46"/>
        <v/>
      </c>
      <c r="F2995" s="141" t="str">
        <f>IF(ISBLANK(A2995),"",IF(ISERROR(VLOOKUP(A2995,'Cadastro-Estoque'!A:J,1,FALSE)),"Produto não cadastrado",VLOOKUP(A2995,'Cadastro-Estoque'!A:J,4,FALSE)))</f>
        <v/>
      </c>
      <c r="G2995" s="141" t="str">
        <f>IF(ISBLANK(A2995),"",IF(ISERROR(VLOOKUP(A2995,'Cadastro-Estoque'!A:J,1,FALSE)),"Produto não cadastrado",VLOOKUP(A2995,'Cadastro-Estoque'!A:J,2,FALSE)))</f>
        <v/>
      </c>
      <c r="H2995" s="141" t="str">
        <f>IF(ISERROR(VLOOKUP(A2995,'Cadastro-Estoque'!A:J,1,FALSE)),"",VLOOKUP(A2995,'Cadastro-Estoque'!A:J,3,FALSE))</f>
        <v/>
      </c>
    </row>
    <row r="2996" spans="5:8">
      <c r="E2996" s="141" t="str">
        <f t="shared" si="46"/>
        <v/>
      </c>
      <c r="F2996" s="141" t="str">
        <f>IF(ISBLANK(A2996),"",IF(ISERROR(VLOOKUP(A2996,'Cadastro-Estoque'!A:J,1,FALSE)),"Produto não cadastrado",VLOOKUP(A2996,'Cadastro-Estoque'!A:J,4,FALSE)))</f>
        <v/>
      </c>
      <c r="G2996" s="141" t="str">
        <f>IF(ISBLANK(A2996),"",IF(ISERROR(VLOOKUP(A2996,'Cadastro-Estoque'!A:J,1,FALSE)),"Produto não cadastrado",VLOOKUP(A2996,'Cadastro-Estoque'!A:J,2,FALSE)))</f>
        <v/>
      </c>
      <c r="H2996" s="141" t="str">
        <f>IF(ISERROR(VLOOKUP(A2996,'Cadastro-Estoque'!A:J,1,FALSE)),"",VLOOKUP(A2996,'Cadastro-Estoque'!A:J,3,FALSE))</f>
        <v/>
      </c>
    </row>
    <row r="2997" spans="5:8">
      <c r="E2997" s="141" t="str">
        <f t="shared" si="46"/>
        <v/>
      </c>
      <c r="F2997" s="141" t="str">
        <f>IF(ISBLANK(A2997),"",IF(ISERROR(VLOOKUP(A2997,'Cadastro-Estoque'!A:J,1,FALSE)),"Produto não cadastrado",VLOOKUP(A2997,'Cadastro-Estoque'!A:J,4,FALSE)))</f>
        <v/>
      </c>
      <c r="G2997" s="141" t="str">
        <f>IF(ISBLANK(A2997),"",IF(ISERROR(VLOOKUP(A2997,'Cadastro-Estoque'!A:J,1,FALSE)),"Produto não cadastrado",VLOOKUP(A2997,'Cadastro-Estoque'!A:J,2,FALSE)))</f>
        <v/>
      </c>
      <c r="H2997" s="141" t="str">
        <f>IF(ISERROR(VLOOKUP(A2997,'Cadastro-Estoque'!A:J,1,FALSE)),"",VLOOKUP(A2997,'Cadastro-Estoque'!A:J,3,FALSE))</f>
        <v/>
      </c>
    </row>
    <row r="2998" spans="5:8">
      <c r="E2998" s="141" t="str">
        <f t="shared" si="46"/>
        <v/>
      </c>
      <c r="F2998" s="141" t="str">
        <f>IF(ISBLANK(A2998),"",IF(ISERROR(VLOOKUP(A2998,'Cadastro-Estoque'!A:J,1,FALSE)),"Produto não cadastrado",VLOOKUP(A2998,'Cadastro-Estoque'!A:J,4,FALSE)))</f>
        <v/>
      </c>
      <c r="G2998" s="141" t="str">
        <f>IF(ISBLANK(A2998),"",IF(ISERROR(VLOOKUP(A2998,'Cadastro-Estoque'!A:J,1,FALSE)),"Produto não cadastrado",VLOOKUP(A2998,'Cadastro-Estoque'!A:J,2,FALSE)))</f>
        <v/>
      </c>
      <c r="H2998" s="141" t="str">
        <f>IF(ISERROR(VLOOKUP(A2998,'Cadastro-Estoque'!A:J,1,FALSE)),"",VLOOKUP(A2998,'Cadastro-Estoque'!A:J,3,FALSE))</f>
        <v/>
      </c>
    </row>
    <row r="2999" spans="5:8">
      <c r="E2999" s="141" t="str">
        <f t="shared" si="46"/>
        <v/>
      </c>
      <c r="F2999" s="141" t="str">
        <f>IF(ISBLANK(A2999),"",IF(ISERROR(VLOOKUP(A2999,'Cadastro-Estoque'!A:J,1,FALSE)),"Produto não cadastrado",VLOOKUP(A2999,'Cadastro-Estoque'!A:J,4,FALSE)))</f>
        <v/>
      </c>
      <c r="G2999" s="141" t="str">
        <f>IF(ISBLANK(A2999),"",IF(ISERROR(VLOOKUP(A2999,'Cadastro-Estoque'!A:J,1,FALSE)),"Produto não cadastrado",VLOOKUP(A2999,'Cadastro-Estoque'!A:J,2,FALSE)))</f>
        <v/>
      </c>
      <c r="H2999" s="141" t="str">
        <f>IF(ISERROR(VLOOKUP(A2999,'Cadastro-Estoque'!A:J,1,FALSE)),"",VLOOKUP(A2999,'Cadastro-Estoque'!A:J,3,FALSE))</f>
        <v/>
      </c>
    </row>
    <row r="3000" spans="5:8">
      <c r="E3000" s="141" t="str">
        <f t="shared" si="46"/>
        <v/>
      </c>
      <c r="F3000" s="141" t="str">
        <f>IF(ISBLANK(A3000),"",IF(ISERROR(VLOOKUP(A3000,'Cadastro-Estoque'!A:J,1,FALSE)),"Produto não cadastrado",VLOOKUP(A3000,'Cadastro-Estoque'!A:J,4,FALSE)))</f>
        <v/>
      </c>
      <c r="G3000" s="141" t="str">
        <f>IF(ISBLANK(A3000),"",IF(ISERROR(VLOOKUP(A3000,'Cadastro-Estoque'!A:J,1,FALSE)),"Produto não cadastrado",VLOOKUP(A3000,'Cadastro-Estoque'!A:J,2,FALSE)))</f>
        <v/>
      </c>
      <c r="H3000" s="141" t="str">
        <f>IF(ISERROR(VLOOKUP(A3000,'Cadastro-Estoque'!A:J,1,FALSE)),"",VLOOKUP(A3000,'Cadastro-Estoque'!A:J,3,FALSE))</f>
        <v/>
      </c>
    </row>
  </sheetData>
  <sheetProtection autoFilter="0"/>
  <autoFilter ref="A2:H31"/>
  <mergeCells count="2">
    <mergeCell ref="A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50"/>
  </sheetPr>
  <dimension ref="A1:WVM500"/>
  <sheetViews>
    <sheetView workbookViewId="0">
      <selection sqref="A1:N1"/>
    </sheetView>
  </sheetViews>
  <sheetFormatPr defaultColWidth="0" defaultRowHeight="14.4"/>
  <cols>
    <col min="1" max="1" width="10.33203125" customWidth="1"/>
    <col min="2" max="2" width="57.44140625" customWidth="1"/>
    <col min="3" max="3" width="2.6640625" customWidth="1"/>
    <col min="4" max="4" width="10.33203125" customWidth="1"/>
    <col min="5" max="5" width="57.44140625" customWidth="1"/>
    <col min="6" max="6" width="2.44140625" hidden="1" customWidth="1"/>
    <col min="7" max="255" width="0" hidden="1" customWidth="1"/>
    <col min="256" max="256" width="4.44140625" hidden="1"/>
    <col min="257" max="257" width="10.33203125" customWidth="1"/>
    <col min="258" max="258" width="57.44140625" customWidth="1"/>
    <col min="259" max="259" width="2.6640625" customWidth="1"/>
    <col min="260" max="260" width="10.33203125" customWidth="1"/>
    <col min="261" max="261" width="57.44140625" customWidth="1"/>
    <col min="262" max="511" width="4.44140625" hidden="1" customWidth="1"/>
    <col min="512" max="512" width="4.44140625" hidden="1"/>
    <col min="513" max="513" width="10.33203125" customWidth="1"/>
    <col min="514" max="514" width="57.44140625" customWidth="1"/>
    <col min="515" max="515" width="2.6640625" customWidth="1"/>
    <col min="516" max="516" width="10.33203125" customWidth="1"/>
    <col min="517" max="517" width="57.44140625" customWidth="1"/>
    <col min="518" max="767" width="4.44140625" hidden="1" customWidth="1"/>
    <col min="768" max="768" width="4.44140625" hidden="1"/>
    <col min="769" max="769" width="10.33203125" customWidth="1"/>
    <col min="770" max="770" width="57.44140625" customWidth="1"/>
    <col min="771" max="771" width="2.6640625" customWidth="1"/>
    <col min="772" max="772" width="10.33203125" customWidth="1"/>
    <col min="773" max="773" width="57.44140625" customWidth="1"/>
    <col min="774" max="1023" width="4.44140625" hidden="1" customWidth="1"/>
    <col min="1024" max="1024" width="4.44140625" hidden="1"/>
    <col min="1025" max="1025" width="10.33203125" customWidth="1"/>
    <col min="1026" max="1026" width="57.44140625" customWidth="1"/>
    <col min="1027" max="1027" width="2.6640625" customWidth="1"/>
    <col min="1028" max="1028" width="10.33203125" customWidth="1"/>
    <col min="1029" max="1029" width="57.44140625" customWidth="1"/>
    <col min="1030" max="1279" width="4.44140625" hidden="1" customWidth="1"/>
    <col min="1280" max="1280" width="4.44140625" hidden="1"/>
    <col min="1281" max="1281" width="10.33203125" customWidth="1"/>
    <col min="1282" max="1282" width="57.44140625" customWidth="1"/>
    <col min="1283" max="1283" width="2.6640625" customWidth="1"/>
    <col min="1284" max="1284" width="10.33203125" customWidth="1"/>
    <col min="1285" max="1285" width="57.44140625" customWidth="1"/>
    <col min="1286" max="1535" width="4.44140625" hidden="1" customWidth="1"/>
    <col min="1536" max="1536" width="4.44140625" hidden="1"/>
    <col min="1537" max="1537" width="10.33203125" customWidth="1"/>
    <col min="1538" max="1538" width="57.44140625" customWidth="1"/>
    <col min="1539" max="1539" width="2.6640625" customWidth="1"/>
    <col min="1540" max="1540" width="10.33203125" customWidth="1"/>
    <col min="1541" max="1541" width="57.44140625" customWidth="1"/>
    <col min="1542" max="1791" width="4.44140625" hidden="1" customWidth="1"/>
    <col min="1792" max="1792" width="4.44140625" hidden="1"/>
    <col min="1793" max="1793" width="10.33203125" customWidth="1"/>
    <col min="1794" max="1794" width="57.44140625" customWidth="1"/>
    <col min="1795" max="1795" width="2.6640625" customWidth="1"/>
    <col min="1796" max="1796" width="10.33203125" customWidth="1"/>
    <col min="1797" max="1797" width="57.44140625" customWidth="1"/>
    <col min="1798" max="2047" width="4.44140625" hidden="1" customWidth="1"/>
    <col min="2048" max="2048" width="4.44140625" hidden="1"/>
    <col min="2049" max="2049" width="10.33203125" customWidth="1"/>
    <col min="2050" max="2050" width="57.44140625" customWidth="1"/>
    <col min="2051" max="2051" width="2.6640625" customWidth="1"/>
    <col min="2052" max="2052" width="10.33203125" customWidth="1"/>
    <col min="2053" max="2053" width="57.44140625" customWidth="1"/>
    <col min="2054" max="2303" width="4.44140625" hidden="1" customWidth="1"/>
    <col min="2304" max="2304" width="4.44140625" hidden="1"/>
    <col min="2305" max="2305" width="10.33203125" customWidth="1"/>
    <col min="2306" max="2306" width="57.44140625" customWidth="1"/>
    <col min="2307" max="2307" width="2.6640625" customWidth="1"/>
    <col min="2308" max="2308" width="10.33203125" customWidth="1"/>
    <col min="2309" max="2309" width="57.44140625" customWidth="1"/>
    <col min="2310" max="2559" width="4.44140625" hidden="1" customWidth="1"/>
    <col min="2560" max="2560" width="4.44140625" hidden="1"/>
    <col min="2561" max="2561" width="10.33203125" customWidth="1"/>
    <col min="2562" max="2562" width="57.44140625" customWidth="1"/>
    <col min="2563" max="2563" width="2.6640625" customWidth="1"/>
    <col min="2564" max="2564" width="10.33203125" customWidth="1"/>
    <col min="2565" max="2565" width="57.44140625" customWidth="1"/>
    <col min="2566" max="2815" width="4.44140625" hidden="1" customWidth="1"/>
    <col min="2816" max="2816" width="4.44140625" hidden="1"/>
    <col min="2817" max="2817" width="10.33203125" customWidth="1"/>
    <col min="2818" max="2818" width="57.44140625" customWidth="1"/>
    <col min="2819" max="2819" width="2.6640625" customWidth="1"/>
    <col min="2820" max="2820" width="10.33203125" customWidth="1"/>
    <col min="2821" max="2821" width="57.44140625" customWidth="1"/>
    <col min="2822" max="3071" width="4.44140625" hidden="1" customWidth="1"/>
    <col min="3072" max="3072" width="4.44140625" hidden="1"/>
    <col min="3073" max="3073" width="10.33203125" customWidth="1"/>
    <col min="3074" max="3074" width="57.44140625" customWidth="1"/>
    <col min="3075" max="3075" width="2.6640625" customWidth="1"/>
    <col min="3076" max="3076" width="10.33203125" customWidth="1"/>
    <col min="3077" max="3077" width="57.44140625" customWidth="1"/>
    <col min="3078" max="3327" width="4.44140625" hidden="1" customWidth="1"/>
    <col min="3328" max="3328" width="4.44140625" hidden="1"/>
    <col min="3329" max="3329" width="10.33203125" customWidth="1"/>
    <col min="3330" max="3330" width="57.44140625" customWidth="1"/>
    <col min="3331" max="3331" width="2.6640625" customWidth="1"/>
    <col min="3332" max="3332" width="10.33203125" customWidth="1"/>
    <col min="3333" max="3333" width="57.44140625" customWidth="1"/>
    <col min="3334" max="3583" width="4.44140625" hidden="1" customWidth="1"/>
    <col min="3584" max="3584" width="4.44140625" hidden="1"/>
    <col min="3585" max="3585" width="10.33203125" customWidth="1"/>
    <col min="3586" max="3586" width="57.44140625" customWidth="1"/>
    <col min="3587" max="3587" width="2.6640625" customWidth="1"/>
    <col min="3588" max="3588" width="10.33203125" customWidth="1"/>
    <col min="3589" max="3589" width="57.44140625" customWidth="1"/>
    <col min="3590" max="3839" width="4.44140625" hidden="1" customWidth="1"/>
    <col min="3840" max="3840" width="4.44140625" hidden="1"/>
    <col min="3841" max="3841" width="10.33203125" customWidth="1"/>
    <col min="3842" max="3842" width="57.44140625" customWidth="1"/>
    <col min="3843" max="3843" width="2.6640625" customWidth="1"/>
    <col min="3844" max="3844" width="10.33203125" customWidth="1"/>
    <col min="3845" max="3845" width="57.44140625" customWidth="1"/>
    <col min="3846" max="4095" width="4.44140625" hidden="1" customWidth="1"/>
    <col min="4096" max="4096" width="4.44140625" hidden="1"/>
    <col min="4097" max="4097" width="10.33203125" customWidth="1"/>
    <col min="4098" max="4098" width="57.44140625" customWidth="1"/>
    <col min="4099" max="4099" width="2.6640625" customWidth="1"/>
    <col min="4100" max="4100" width="10.33203125" customWidth="1"/>
    <col min="4101" max="4101" width="57.44140625" customWidth="1"/>
    <col min="4102" max="4351" width="4.44140625" hidden="1" customWidth="1"/>
    <col min="4352" max="4352" width="4.44140625" hidden="1"/>
    <col min="4353" max="4353" width="10.33203125" customWidth="1"/>
    <col min="4354" max="4354" width="57.44140625" customWidth="1"/>
    <col min="4355" max="4355" width="2.6640625" customWidth="1"/>
    <col min="4356" max="4356" width="10.33203125" customWidth="1"/>
    <col min="4357" max="4357" width="57.44140625" customWidth="1"/>
    <col min="4358" max="4607" width="4.44140625" hidden="1" customWidth="1"/>
    <col min="4608" max="4608" width="4.44140625" hidden="1"/>
    <col min="4609" max="4609" width="10.33203125" customWidth="1"/>
    <col min="4610" max="4610" width="57.44140625" customWidth="1"/>
    <col min="4611" max="4611" width="2.6640625" customWidth="1"/>
    <col min="4612" max="4612" width="10.33203125" customWidth="1"/>
    <col min="4613" max="4613" width="57.44140625" customWidth="1"/>
    <col min="4614" max="4863" width="4.44140625" hidden="1" customWidth="1"/>
    <col min="4864" max="4864" width="4.44140625" hidden="1"/>
    <col min="4865" max="4865" width="10.33203125" customWidth="1"/>
    <col min="4866" max="4866" width="57.44140625" customWidth="1"/>
    <col min="4867" max="4867" width="2.6640625" customWidth="1"/>
    <col min="4868" max="4868" width="10.33203125" customWidth="1"/>
    <col min="4869" max="4869" width="57.44140625" customWidth="1"/>
    <col min="4870" max="5119" width="4.44140625" hidden="1" customWidth="1"/>
    <col min="5120" max="5120" width="4.44140625" hidden="1"/>
    <col min="5121" max="5121" width="10.33203125" customWidth="1"/>
    <col min="5122" max="5122" width="57.44140625" customWidth="1"/>
    <col min="5123" max="5123" width="2.6640625" customWidth="1"/>
    <col min="5124" max="5124" width="10.33203125" customWidth="1"/>
    <col min="5125" max="5125" width="57.44140625" customWidth="1"/>
    <col min="5126" max="5375" width="4.44140625" hidden="1" customWidth="1"/>
    <col min="5376" max="5376" width="4.44140625" hidden="1"/>
    <col min="5377" max="5377" width="10.33203125" customWidth="1"/>
    <col min="5378" max="5378" width="57.44140625" customWidth="1"/>
    <col min="5379" max="5379" width="2.6640625" customWidth="1"/>
    <col min="5380" max="5380" width="10.33203125" customWidth="1"/>
    <col min="5381" max="5381" width="57.44140625" customWidth="1"/>
    <col min="5382" max="5631" width="4.44140625" hidden="1" customWidth="1"/>
    <col min="5632" max="5632" width="4.44140625" hidden="1"/>
    <col min="5633" max="5633" width="10.33203125" customWidth="1"/>
    <col min="5634" max="5634" width="57.44140625" customWidth="1"/>
    <col min="5635" max="5635" width="2.6640625" customWidth="1"/>
    <col min="5636" max="5636" width="10.33203125" customWidth="1"/>
    <col min="5637" max="5637" width="57.44140625" customWidth="1"/>
    <col min="5638" max="5887" width="4.44140625" hidden="1" customWidth="1"/>
    <col min="5888" max="5888" width="4.44140625" hidden="1"/>
    <col min="5889" max="5889" width="10.33203125" customWidth="1"/>
    <col min="5890" max="5890" width="57.44140625" customWidth="1"/>
    <col min="5891" max="5891" width="2.6640625" customWidth="1"/>
    <col min="5892" max="5892" width="10.33203125" customWidth="1"/>
    <col min="5893" max="5893" width="57.44140625" customWidth="1"/>
    <col min="5894" max="6143" width="4.44140625" hidden="1" customWidth="1"/>
    <col min="6144" max="6144" width="4.44140625" hidden="1"/>
    <col min="6145" max="6145" width="10.33203125" customWidth="1"/>
    <col min="6146" max="6146" width="57.44140625" customWidth="1"/>
    <col min="6147" max="6147" width="2.6640625" customWidth="1"/>
    <col min="6148" max="6148" width="10.33203125" customWidth="1"/>
    <col min="6149" max="6149" width="57.44140625" customWidth="1"/>
    <col min="6150" max="6399" width="4.44140625" hidden="1" customWidth="1"/>
    <col min="6400" max="6400" width="4.44140625" hidden="1"/>
    <col min="6401" max="6401" width="10.33203125" customWidth="1"/>
    <col min="6402" max="6402" width="57.44140625" customWidth="1"/>
    <col min="6403" max="6403" width="2.6640625" customWidth="1"/>
    <col min="6404" max="6404" width="10.33203125" customWidth="1"/>
    <col min="6405" max="6405" width="57.44140625" customWidth="1"/>
    <col min="6406" max="6655" width="4.44140625" hidden="1" customWidth="1"/>
    <col min="6656" max="6656" width="4.44140625" hidden="1"/>
    <col min="6657" max="6657" width="10.33203125" customWidth="1"/>
    <col min="6658" max="6658" width="57.44140625" customWidth="1"/>
    <col min="6659" max="6659" width="2.6640625" customWidth="1"/>
    <col min="6660" max="6660" width="10.33203125" customWidth="1"/>
    <col min="6661" max="6661" width="57.44140625" customWidth="1"/>
    <col min="6662" max="6911" width="4.44140625" hidden="1" customWidth="1"/>
    <col min="6912" max="6912" width="4.44140625" hidden="1"/>
    <col min="6913" max="6913" width="10.33203125" customWidth="1"/>
    <col min="6914" max="6914" width="57.44140625" customWidth="1"/>
    <col min="6915" max="6915" width="2.6640625" customWidth="1"/>
    <col min="6916" max="6916" width="10.33203125" customWidth="1"/>
    <col min="6917" max="6917" width="57.44140625" customWidth="1"/>
    <col min="6918" max="7167" width="4.44140625" hidden="1" customWidth="1"/>
    <col min="7168" max="7168" width="4.44140625" hidden="1"/>
    <col min="7169" max="7169" width="10.33203125" customWidth="1"/>
    <col min="7170" max="7170" width="57.44140625" customWidth="1"/>
    <col min="7171" max="7171" width="2.6640625" customWidth="1"/>
    <col min="7172" max="7172" width="10.33203125" customWidth="1"/>
    <col min="7173" max="7173" width="57.44140625" customWidth="1"/>
    <col min="7174" max="7423" width="4.44140625" hidden="1" customWidth="1"/>
    <col min="7424" max="7424" width="4.44140625" hidden="1"/>
    <col min="7425" max="7425" width="10.33203125" customWidth="1"/>
    <col min="7426" max="7426" width="57.44140625" customWidth="1"/>
    <col min="7427" max="7427" width="2.6640625" customWidth="1"/>
    <col min="7428" max="7428" width="10.33203125" customWidth="1"/>
    <col min="7429" max="7429" width="57.44140625" customWidth="1"/>
    <col min="7430" max="7679" width="4.44140625" hidden="1" customWidth="1"/>
    <col min="7680" max="7680" width="4.44140625" hidden="1"/>
    <col min="7681" max="7681" width="10.33203125" customWidth="1"/>
    <col min="7682" max="7682" width="57.44140625" customWidth="1"/>
    <col min="7683" max="7683" width="2.6640625" customWidth="1"/>
    <col min="7684" max="7684" width="10.33203125" customWidth="1"/>
    <col min="7685" max="7685" width="57.44140625" customWidth="1"/>
    <col min="7686" max="7935" width="4.44140625" hidden="1" customWidth="1"/>
    <col min="7936" max="7936" width="4.44140625" hidden="1"/>
    <col min="7937" max="7937" width="10.33203125" customWidth="1"/>
    <col min="7938" max="7938" width="57.44140625" customWidth="1"/>
    <col min="7939" max="7939" width="2.6640625" customWidth="1"/>
    <col min="7940" max="7940" width="10.33203125" customWidth="1"/>
    <col min="7941" max="7941" width="57.44140625" customWidth="1"/>
    <col min="7942" max="8191" width="4.44140625" hidden="1" customWidth="1"/>
    <col min="8192" max="8192" width="4.44140625" hidden="1"/>
    <col min="8193" max="8193" width="10.33203125" customWidth="1"/>
    <col min="8194" max="8194" width="57.44140625" customWidth="1"/>
    <col min="8195" max="8195" width="2.6640625" customWidth="1"/>
    <col min="8196" max="8196" width="10.33203125" customWidth="1"/>
    <col min="8197" max="8197" width="57.44140625" customWidth="1"/>
    <col min="8198" max="8447" width="4.44140625" hidden="1" customWidth="1"/>
    <col min="8448" max="8448" width="4.44140625" hidden="1"/>
    <col min="8449" max="8449" width="10.33203125" customWidth="1"/>
    <col min="8450" max="8450" width="57.44140625" customWidth="1"/>
    <col min="8451" max="8451" width="2.6640625" customWidth="1"/>
    <col min="8452" max="8452" width="10.33203125" customWidth="1"/>
    <col min="8453" max="8453" width="57.44140625" customWidth="1"/>
    <col min="8454" max="8703" width="4.44140625" hidden="1" customWidth="1"/>
    <col min="8704" max="8704" width="4.44140625" hidden="1"/>
    <col min="8705" max="8705" width="10.33203125" customWidth="1"/>
    <col min="8706" max="8706" width="57.44140625" customWidth="1"/>
    <col min="8707" max="8707" width="2.6640625" customWidth="1"/>
    <col min="8708" max="8708" width="10.33203125" customWidth="1"/>
    <col min="8709" max="8709" width="57.44140625" customWidth="1"/>
    <col min="8710" max="8959" width="4.44140625" hidden="1" customWidth="1"/>
    <col min="8960" max="8960" width="4.44140625" hidden="1"/>
    <col min="8961" max="8961" width="10.33203125" customWidth="1"/>
    <col min="8962" max="8962" width="57.44140625" customWidth="1"/>
    <col min="8963" max="8963" width="2.6640625" customWidth="1"/>
    <col min="8964" max="8964" width="10.33203125" customWidth="1"/>
    <col min="8965" max="8965" width="57.44140625" customWidth="1"/>
    <col min="8966" max="9215" width="4.44140625" hidden="1" customWidth="1"/>
    <col min="9216" max="9216" width="4.44140625" hidden="1"/>
    <col min="9217" max="9217" width="10.33203125" customWidth="1"/>
    <col min="9218" max="9218" width="57.44140625" customWidth="1"/>
    <col min="9219" max="9219" width="2.6640625" customWidth="1"/>
    <col min="9220" max="9220" width="10.33203125" customWidth="1"/>
    <col min="9221" max="9221" width="57.44140625" customWidth="1"/>
    <col min="9222" max="9471" width="4.44140625" hidden="1" customWidth="1"/>
    <col min="9472" max="9472" width="4.44140625" hidden="1"/>
    <col min="9473" max="9473" width="10.33203125" customWidth="1"/>
    <col min="9474" max="9474" width="57.44140625" customWidth="1"/>
    <col min="9475" max="9475" width="2.6640625" customWidth="1"/>
    <col min="9476" max="9476" width="10.33203125" customWidth="1"/>
    <col min="9477" max="9477" width="57.44140625" customWidth="1"/>
    <col min="9478" max="9727" width="4.44140625" hidden="1" customWidth="1"/>
    <col min="9728" max="9728" width="4.44140625" hidden="1"/>
    <col min="9729" max="9729" width="10.33203125" customWidth="1"/>
    <col min="9730" max="9730" width="57.44140625" customWidth="1"/>
    <col min="9731" max="9731" width="2.6640625" customWidth="1"/>
    <col min="9732" max="9732" width="10.33203125" customWidth="1"/>
    <col min="9733" max="9733" width="57.44140625" customWidth="1"/>
    <col min="9734" max="9983" width="4.44140625" hidden="1" customWidth="1"/>
    <col min="9984" max="9984" width="4.44140625" hidden="1"/>
    <col min="9985" max="9985" width="10.33203125" customWidth="1"/>
    <col min="9986" max="9986" width="57.44140625" customWidth="1"/>
    <col min="9987" max="9987" width="2.6640625" customWidth="1"/>
    <col min="9988" max="9988" width="10.33203125" customWidth="1"/>
    <col min="9989" max="9989" width="57.44140625" customWidth="1"/>
    <col min="9990" max="10239" width="4.44140625" hidden="1" customWidth="1"/>
    <col min="10240" max="10240" width="4.44140625" hidden="1"/>
    <col min="10241" max="10241" width="10.33203125" customWidth="1"/>
    <col min="10242" max="10242" width="57.44140625" customWidth="1"/>
    <col min="10243" max="10243" width="2.6640625" customWidth="1"/>
    <col min="10244" max="10244" width="10.33203125" customWidth="1"/>
    <col min="10245" max="10245" width="57.44140625" customWidth="1"/>
    <col min="10246" max="10495" width="4.44140625" hidden="1" customWidth="1"/>
    <col min="10496" max="10496" width="4.44140625" hidden="1"/>
    <col min="10497" max="10497" width="10.33203125" customWidth="1"/>
    <col min="10498" max="10498" width="57.44140625" customWidth="1"/>
    <col min="10499" max="10499" width="2.6640625" customWidth="1"/>
    <col min="10500" max="10500" width="10.33203125" customWidth="1"/>
    <col min="10501" max="10501" width="57.44140625" customWidth="1"/>
    <col min="10502" max="10751" width="4.44140625" hidden="1" customWidth="1"/>
    <col min="10752" max="10752" width="4.44140625" hidden="1"/>
    <col min="10753" max="10753" width="10.33203125" customWidth="1"/>
    <col min="10754" max="10754" width="57.44140625" customWidth="1"/>
    <col min="10755" max="10755" width="2.6640625" customWidth="1"/>
    <col min="10756" max="10756" width="10.33203125" customWidth="1"/>
    <col min="10757" max="10757" width="57.44140625" customWidth="1"/>
    <col min="10758" max="11007" width="4.44140625" hidden="1" customWidth="1"/>
    <col min="11008" max="11008" width="4.44140625" hidden="1"/>
    <col min="11009" max="11009" width="10.33203125" customWidth="1"/>
    <col min="11010" max="11010" width="57.44140625" customWidth="1"/>
    <col min="11011" max="11011" width="2.6640625" customWidth="1"/>
    <col min="11012" max="11012" width="10.33203125" customWidth="1"/>
    <col min="11013" max="11013" width="57.44140625" customWidth="1"/>
    <col min="11014" max="11263" width="4.44140625" hidden="1" customWidth="1"/>
    <col min="11264" max="11264" width="4.44140625" hidden="1"/>
    <col min="11265" max="11265" width="10.33203125" customWidth="1"/>
    <col min="11266" max="11266" width="57.44140625" customWidth="1"/>
    <col min="11267" max="11267" width="2.6640625" customWidth="1"/>
    <col min="11268" max="11268" width="10.33203125" customWidth="1"/>
    <col min="11269" max="11269" width="57.44140625" customWidth="1"/>
    <col min="11270" max="11519" width="4.44140625" hidden="1" customWidth="1"/>
    <col min="11520" max="11520" width="4.44140625" hidden="1"/>
    <col min="11521" max="11521" width="10.33203125" customWidth="1"/>
    <col min="11522" max="11522" width="57.44140625" customWidth="1"/>
    <col min="11523" max="11523" width="2.6640625" customWidth="1"/>
    <col min="11524" max="11524" width="10.33203125" customWidth="1"/>
    <col min="11525" max="11525" width="57.44140625" customWidth="1"/>
    <col min="11526" max="11775" width="4.44140625" hidden="1" customWidth="1"/>
    <col min="11776" max="11776" width="4.44140625" hidden="1"/>
    <col min="11777" max="11777" width="10.33203125" customWidth="1"/>
    <col min="11778" max="11778" width="57.44140625" customWidth="1"/>
    <col min="11779" max="11779" width="2.6640625" customWidth="1"/>
    <col min="11780" max="11780" width="10.33203125" customWidth="1"/>
    <col min="11781" max="11781" width="57.44140625" customWidth="1"/>
    <col min="11782" max="12031" width="4.44140625" hidden="1" customWidth="1"/>
    <col min="12032" max="12032" width="4.44140625" hidden="1"/>
    <col min="12033" max="12033" width="10.33203125" customWidth="1"/>
    <col min="12034" max="12034" width="57.44140625" customWidth="1"/>
    <col min="12035" max="12035" width="2.6640625" customWidth="1"/>
    <col min="12036" max="12036" width="10.33203125" customWidth="1"/>
    <col min="12037" max="12037" width="57.44140625" customWidth="1"/>
    <col min="12038" max="12287" width="4.44140625" hidden="1" customWidth="1"/>
    <col min="12288" max="12288" width="4.44140625" hidden="1"/>
    <col min="12289" max="12289" width="10.33203125" customWidth="1"/>
    <col min="12290" max="12290" width="57.44140625" customWidth="1"/>
    <col min="12291" max="12291" width="2.6640625" customWidth="1"/>
    <col min="12292" max="12292" width="10.33203125" customWidth="1"/>
    <col min="12293" max="12293" width="57.44140625" customWidth="1"/>
    <col min="12294" max="12543" width="4.44140625" hidden="1" customWidth="1"/>
    <col min="12544" max="12544" width="4.44140625" hidden="1"/>
    <col min="12545" max="12545" width="10.33203125" customWidth="1"/>
    <col min="12546" max="12546" width="57.44140625" customWidth="1"/>
    <col min="12547" max="12547" width="2.6640625" customWidth="1"/>
    <col min="12548" max="12548" width="10.33203125" customWidth="1"/>
    <col min="12549" max="12549" width="57.44140625" customWidth="1"/>
    <col min="12550" max="12799" width="4.44140625" hidden="1" customWidth="1"/>
    <col min="12800" max="12800" width="4.44140625" hidden="1"/>
    <col min="12801" max="12801" width="10.33203125" customWidth="1"/>
    <col min="12802" max="12802" width="57.44140625" customWidth="1"/>
    <col min="12803" max="12803" width="2.6640625" customWidth="1"/>
    <col min="12804" max="12804" width="10.33203125" customWidth="1"/>
    <col min="12805" max="12805" width="57.44140625" customWidth="1"/>
    <col min="12806" max="13055" width="4.44140625" hidden="1" customWidth="1"/>
    <col min="13056" max="13056" width="4.44140625" hidden="1"/>
    <col min="13057" max="13057" width="10.33203125" customWidth="1"/>
    <col min="13058" max="13058" width="57.44140625" customWidth="1"/>
    <col min="13059" max="13059" width="2.6640625" customWidth="1"/>
    <col min="13060" max="13060" width="10.33203125" customWidth="1"/>
    <col min="13061" max="13061" width="57.44140625" customWidth="1"/>
    <col min="13062" max="13311" width="4.44140625" hidden="1" customWidth="1"/>
    <col min="13312" max="13312" width="4.44140625" hidden="1"/>
    <col min="13313" max="13313" width="10.33203125" customWidth="1"/>
    <col min="13314" max="13314" width="57.44140625" customWidth="1"/>
    <col min="13315" max="13315" width="2.6640625" customWidth="1"/>
    <col min="13316" max="13316" width="10.33203125" customWidth="1"/>
    <col min="13317" max="13317" width="57.44140625" customWidth="1"/>
    <col min="13318" max="13567" width="4.44140625" hidden="1" customWidth="1"/>
    <col min="13568" max="13568" width="4.44140625" hidden="1"/>
    <col min="13569" max="13569" width="10.33203125" customWidth="1"/>
    <col min="13570" max="13570" width="57.44140625" customWidth="1"/>
    <col min="13571" max="13571" width="2.6640625" customWidth="1"/>
    <col min="13572" max="13572" width="10.33203125" customWidth="1"/>
    <col min="13573" max="13573" width="57.44140625" customWidth="1"/>
    <col min="13574" max="13823" width="4.44140625" hidden="1" customWidth="1"/>
    <col min="13824" max="13824" width="4.44140625" hidden="1"/>
    <col min="13825" max="13825" width="10.33203125" customWidth="1"/>
    <col min="13826" max="13826" width="57.44140625" customWidth="1"/>
    <col min="13827" max="13827" width="2.6640625" customWidth="1"/>
    <col min="13828" max="13828" width="10.33203125" customWidth="1"/>
    <col min="13829" max="13829" width="57.44140625" customWidth="1"/>
    <col min="13830" max="14079" width="4.44140625" hidden="1" customWidth="1"/>
    <col min="14080" max="14080" width="4.44140625" hidden="1"/>
    <col min="14081" max="14081" width="10.33203125" customWidth="1"/>
    <col min="14082" max="14082" width="57.44140625" customWidth="1"/>
    <col min="14083" max="14083" width="2.6640625" customWidth="1"/>
    <col min="14084" max="14084" width="10.33203125" customWidth="1"/>
    <col min="14085" max="14085" width="57.44140625" customWidth="1"/>
    <col min="14086" max="14335" width="4.44140625" hidden="1" customWidth="1"/>
    <col min="14336" max="14336" width="4.44140625" hidden="1"/>
    <col min="14337" max="14337" width="10.33203125" customWidth="1"/>
    <col min="14338" max="14338" width="57.44140625" customWidth="1"/>
    <col min="14339" max="14339" width="2.6640625" customWidth="1"/>
    <col min="14340" max="14340" width="10.33203125" customWidth="1"/>
    <col min="14341" max="14341" width="57.44140625" customWidth="1"/>
    <col min="14342" max="14591" width="4.44140625" hidden="1" customWidth="1"/>
    <col min="14592" max="14592" width="4.44140625" hidden="1"/>
    <col min="14593" max="14593" width="10.33203125" customWidth="1"/>
    <col min="14594" max="14594" width="57.44140625" customWidth="1"/>
    <col min="14595" max="14595" width="2.6640625" customWidth="1"/>
    <col min="14596" max="14596" width="10.33203125" customWidth="1"/>
    <col min="14597" max="14597" width="57.44140625" customWidth="1"/>
    <col min="14598" max="14847" width="4.44140625" hidden="1" customWidth="1"/>
    <col min="14848" max="14848" width="4.44140625" hidden="1"/>
    <col min="14849" max="14849" width="10.33203125" customWidth="1"/>
    <col min="14850" max="14850" width="57.44140625" customWidth="1"/>
    <col min="14851" max="14851" width="2.6640625" customWidth="1"/>
    <col min="14852" max="14852" width="10.33203125" customWidth="1"/>
    <col min="14853" max="14853" width="57.44140625" customWidth="1"/>
    <col min="14854" max="15103" width="4.44140625" hidden="1" customWidth="1"/>
    <col min="15104" max="15104" width="4.44140625" hidden="1"/>
    <col min="15105" max="15105" width="10.33203125" customWidth="1"/>
    <col min="15106" max="15106" width="57.44140625" customWidth="1"/>
    <col min="15107" max="15107" width="2.6640625" customWidth="1"/>
    <col min="15108" max="15108" width="10.33203125" customWidth="1"/>
    <col min="15109" max="15109" width="57.44140625" customWidth="1"/>
    <col min="15110" max="15359" width="4.44140625" hidden="1" customWidth="1"/>
    <col min="15360" max="15360" width="4.44140625" hidden="1"/>
    <col min="15361" max="15361" width="10.33203125" customWidth="1"/>
    <col min="15362" max="15362" width="57.44140625" customWidth="1"/>
    <col min="15363" max="15363" width="2.6640625" customWidth="1"/>
    <col min="15364" max="15364" width="10.33203125" customWidth="1"/>
    <col min="15365" max="15365" width="57.44140625" customWidth="1"/>
    <col min="15366" max="15615" width="4.44140625" hidden="1" customWidth="1"/>
    <col min="15616" max="15616" width="4.44140625" hidden="1"/>
    <col min="15617" max="15617" width="10.33203125" customWidth="1"/>
    <col min="15618" max="15618" width="57.44140625" customWidth="1"/>
    <col min="15619" max="15619" width="2.6640625" customWidth="1"/>
    <col min="15620" max="15620" width="10.33203125" customWidth="1"/>
    <col min="15621" max="15621" width="57.44140625" customWidth="1"/>
    <col min="15622" max="15871" width="4.44140625" hidden="1" customWidth="1"/>
    <col min="15872" max="15872" width="4.44140625" hidden="1"/>
    <col min="15873" max="15873" width="10.33203125" customWidth="1"/>
    <col min="15874" max="15874" width="57.44140625" customWidth="1"/>
    <col min="15875" max="15875" width="2.6640625" customWidth="1"/>
    <col min="15876" max="15876" width="10.33203125" customWidth="1"/>
    <col min="15877" max="15877" width="57.44140625" customWidth="1"/>
    <col min="15878" max="16127" width="4.44140625" hidden="1" customWidth="1"/>
    <col min="16128" max="16128" width="4.44140625" hidden="1"/>
    <col min="16129" max="16129" width="10.33203125" customWidth="1"/>
    <col min="16130" max="16130" width="57.44140625" customWidth="1"/>
    <col min="16131" max="16131" width="2.6640625" customWidth="1"/>
    <col min="16132" max="16132" width="10.33203125" customWidth="1"/>
    <col min="16133" max="16133" width="57.44140625" customWidth="1"/>
    <col min="16134" max="16383" width="4.44140625" hidden="1" customWidth="1"/>
    <col min="16384" max="16384" width="4.44140625" hidden="1"/>
  </cols>
  <sheetData>
    <row r="1" spans="1:5" ht="24" customHeight="1">
      <c r="A1" s="227" t="s">
        <v>0</v>
      </c>
      <c r="B1" s="228"/>
      <c r="C1" s="1"/>
      <c r="D1" s="2" t="s">
        <v>1</v>
      </c>
      <c r="E1" s="3">
        <v>2014</v>
      </c>
    </row>
    <row r="2" spans="1:5" ht="15.6">
      <c r="A2" s="229" t="s">
        <v>2</v>
      </c>
      <c r="B2" s="230"/>
      <c r="C2" s="4"/>
      <c r="D2" s="231" t="s">
        <v>3</v>
      </c>
      <c r="E2" s="232"/>
    </row>
    <row r="3" spans="1:5">
      <c r="A3" s="5" t="s">
        <v>4</v>
      </c>
      <c r="B3" s="6" t="s">
        <v>5</v>
      </c>
      <c r="C3" s="4"/>
      <c r="D3" s="5" t="s">
        <v>4</v>
      </c>
      <c r="E3" s="6" t="s">
        <v>5</v>
      </c>
    </row>
    <row r="4" spans="1:5">
      <c r="A4" s="7">
        <v>1</v>
      </c>
      <c r="B4" s="8" t="s">
        <v>6</v>
      </c>
      <c r="C4" s="4"/>
      <c r="D4" s="7">
        <v>1</v>
      </c>
      <c r="E4" s="9" t="s">
        <v>7</v>
      </c>
    </row>
    <row r="5" spans="1:5">
      <c r="A5" s="7">
        <v>2</v>
      </c>
      <c r="B5" s="10" t="s">
        <v>8</v>
      </c>
      <c r="C5" s="4"/>
      <c r="D5" s="7">
        <v>2</v>
      </c>
      <c r="E5" s="9" t="s">
        <v>9</v>
      </c>
    </row>
    <row r="6" spans="1:5">
      <c r="A6" s="7">
        <v>3</v>
      </c>
      <c r="B6" s="7"/>
      <c r="C6" s="4"/>
      <c r="D6" s="7">
        <v>3</v>
      </c>
      <c r="E6" s="7"/>
    </row>
    <row r="7" spans="1:5">
      <c r="A7" s="7">
        <v>4</v>
      </c>
      <c r="B7" s="7"/>
      <c r="C7" s="4"/>
      <c r="D7" s="7">
        <v>4</v>
      </c>
      <c r="E7" s="9"/>
    </row>
    <row r="8" spans="1:5">
      <c r="A8" s="7">
        <v>5</v>
      </c>
      <c r="B8" s="7"/>
      <c r="C8" s="4"/>
      <c r="D8" s="7">
        <v>5</v>
      </c>
      <c r="E8" s="7"/>
    </row>
    <row r="9" spans="1:5">
      <c r="A9" s="7">
        <v>6</v>
      </c>
      <c r="B9" s="7"/>
      <c r="C9" s="4"/>
      <c r="D9" s="7">
        <v>6</v>
      </c>
      <c r="E9" s="7"/>
    </row>
    <row r="10" spans="1:5">
      <c r="A10" s="7">
        <v>7</v>
      </c>
      <c r="B10" s="7"/>
      <c r="C10" s="4"/>
      <c r="D10" s="7">
        <v>7</v>
      </c>
      <c r="E10" s="7"/>
    </row>
    <row r="11" spans="1:5">
      <c r="A11" s="7">
        <v>8</v>
      </c>
      <c r="B11" s="7"/>
      <c r="C11" s="4"/>
      <c r="D11" s="7">
        <v>8</v>
      </c>
      <c r="E11" s="7"/>
    </row>
    <row r="12" spans="1:5">
      <c r="A12" s="7">
        <v>9</v>
      </c>
      <c r="B12" s="7"/>
      <c r="C12" s="4"/>
      <c r="D12" s="7">
        <v>9</v>
      </c>
      <c r="E12" s="7"/>
    </row>
    <row r="13" spans="1:5">
      <c r="A13" s="7">
        <v>10</v>
      </c>
      <c r="B13" s="7"/>
      <c r="C13" s="4"/>
      <c r="D13" s="7">
        <v>10</v>
      </c>
      <c r="E13" s="7"/>
    </row>
    <row r="14" spans="1:5">
      <c r="A14" s="7">
        <v>11</v>
      </c>
      <c r="B14" s="7"/>
      <c r="C14" s="4"/>
      <c r="D14" s="7">
        <v>11</v>
      </c>
      <c r="E14" s="7"/>
    </row>
    <row r="15" spans="1:5">
      <c r="A15" s="7">
        <v>12</v>
      </c>
      <c r="B15" s="7"/>
      <c r="C15" s="4"/>
      <c r="D15" s="7">
        <v>12</v>
      </c>
      <c r="E15" s="7"/>
    </row>
    <row r="16" spans="1:5">
      <c r="A16" s="7">
        <v>13</v>
      </c>
      <c r="B16" s="7"/>
      <c r="C16" s="4"/>
      <c r="D16" s="7">
        <v>13</v>
      </c>
      <c r="E16" s="7"/>
    </row>
    <row r="17" spans="1:5">
      <c r="A17" s="7">
        <v>14</v>
      </c>
      <c r="B17" s="7"/>
      <c r="C17" s="4"/>
      <c r="D17" s="7">
        <v>14</v>
      </c>
      <c r="E17" s="7"/>
    </row>
    <row r="18" spans="1:5">
      <c r="A18" s="7">
        <v>15</v>
      </c>
      <c r="B18" s="7"/>
      <c r="C18" s="4"/>
      <c r="D18" s="7">
        <v>15</v>
      </c>
      <c r="E18" s="7"/>
    </row>
    <row r="19" spans="1:5">
      <c r="A19" s="7">
        <v>16</v>
      </c>
      <c r="B19" s="7"/>
      <c r="C19" s="4"/>
      <c r="D19" s="7">
        <v>16</v>
      </c>
      <c r="E19" s="7"/>
    </row>
    <row r="20" spans="1:5">
      <c r="A20" s="7">
        <v>17</v>
      </c>
      <c r="B20" s="7"/>
      <c r="C20" s="4"/>
      <c r="D20" s="7">
        <v>17</v>
      </c>
      <c r="E20" s="7"/>
    </row>
    <row r="21" spans="1:5">
      <c r="A21" s="7">
        <v>18</v>
      </c>
      <c r="B21" s="7"/>
      <c r="C21" s="4"/>
      <c r="D21" s="7">
        <v>18</v>
      </c>
      <c r="E21" s="7"/>
    </row>
    <row r="22" spans="1:5">
      <c r="A22" s="7">
        <v>19</v>
      </c>
      <c r="B22" s="7"/>
      <c r="C22" s="4"/>
      <c r="D22" s="7">
        <v>19</v>
      </c>
      <c r="E22" s="7"/>
    </row>
    <row r="23" spans="1:5">
      <c r="A23" s="7">
        <v>20</v>
      </c>
      <c r="B23" s="7"/>
      <c r="C23" s="4"/>
      <c r="D23" s="7">
        <v>20</v>
      </c>
      <c r="E23" s="7"/>
    </row>
    <row r="24" spans="1:5">
      <c r="A24" s="7">
        <v>21</v>
      </c>
      <c r="B24" s="7"/>
      <c r="C24" s="4"/>
      <c r="D24" s="7">
        <v>21</v>
      </c>
      <c r="E24" s="7"/>
    </row>
    <row r="25" spans="1:5">
      <c r="A25" s="7">
        <v>22</v>
      </c>
      <c r="B25" s="7"/>
      <c r="C25" s="4"/>
      <c r="D25" s="7">
        <v>22</v>
      </c>
      <c r="E25" s="7"/>
    </row>
    <row r="26" spans="1:5">
      <c r="A26" s="7">
        <v>23</v>
      </c>
      <c r="B26" s="7"/>
      <c r="C26" s="4"/>
      <c r="D26" s="7">
        <v>23</v>
      </c>
      <c r="E26" s="7"/>
    </row>
    <row r="27" spans="1:5">
      <c r="A27" s="7">
        <v>24</v>
      </c>
      <c r="B27" s="7"/>
      <c r="C27" s="4"/>
      <c r="D27" s="7">
        <v>24</v>
      </c>
      <c r="E27" s="7"/>
    </row>
    <row r="28" spans="1:5">
      <c r="A28" s="7">
        <v>25</v>
      </c>
      <c r="B28" s="7"/>
      <c r="C28" s="4"/>
      <c r="D28" s="7">
        <v>25</v>
      </c>
      <c r="E28" s="7"/>
    </row>
    <row r="29" spans="1:5">
      <c r="A29" s="7">
        <v>26</v>
      </c>
      <c r="B29" s="7"/>
      <c r="C29" s="4"/>
      <c r="D29" s="7">
        <v>26</v>
      </c>
      <c r="E29" s="7"/>
    </row>
    <row r="30" spans="1:5">
      <c r="A30" s="7">
        <v>27</v>
      </c>
      <c r="B30" s="7"/>
      <c r="C30" s="4"/>
      <c r="D30" s="7">
        <v>27</v>
      </c>
      <c r="E30" s="7"/>
    </row>
    <row r="31" spans="1:5">
      <c r="A31" s="7">
        <v>28</v>
      </c>
      <c r="B31" s="7"/>
      <c r="C31" s="4"/>
      <c r="D31" s="7">
        <v>28</v>
      </c>
      <c r="E31" s="7"/>
    </row>
    <row r="32" spans="1:5">
      <c r="A32" s="7">
        <v>29</v>
      </c>
      <c r="B32" s="7"/>
      <c r="C32" s="4"/>
      <c r="D32" s="7">
        <v>29</v>
      </c>
      <c r="E32" s="7"/>
    </row>
    <row r="33" spans="1:5">
      <c r="A33" s="7">
        <v>30</v>
      </c>
      <c r="B33" s="7"/>
      <c r="C33" s="4"/>
      <c r="D33" s="7">
        <v>30</v>
      </c>
      <c r="E33" s="7"/>
    </row>
    <row r="34" spans="1:5">
      <c r="A34" s="7">
        <v>31</v>
      </c>
      <c r="B34" s="7"/>
      <c r="C34" s="4"/>
      <c r="D34" s="7">
        <v>31</v>
      </c>
      <c r="E34" s="7"/>
    </row>
    <row r="35" spans="1:5">
      <c r="A35" s="7">
        <v>32</v>
      </c>
      <c r="B35" s="7"/>
      <c r="C35" s="4"/>
      <c r="D35" s="7">
        <v>32</v>
      </c>
      <c r="E35" s="7"/>
    </row>
    <row r="36" spans="1:5">
      <c r="A36" s="7">
        <v>33</v>
      </c>
      <c r="B36" s="7"/>
      <c r="C36" s="4"/>
      <c r="D36" s="7">
        <v>33</v>
      </c>
      <c r="E36" s="7"/>
    </row>
    <row r="37" spans="1:5">
      <c r="A37" s="7">
        <v>34</v>
      </c>
      <c r="B37" s="7"/>
      <c r="C37" s="4"/>
      <c r="D37" s="7">
        <v>34</v>
      </c>
      <c r="E37" s="7"/>
    </row>
    <row r="38" spans="1:5">
      <c r="A38" s="7">
        <v>35</v>
      </c>
      <c r="B38" s="7"/>
      <c r="C38" s="4"/>
      <c r="D38" s="7">
        <v>35</v>
      </c>
      <c r="E38" s="7"/>
    </row>
    <row r="39" spans="1:5">
      <c r="A39" s="7">
        <v>36</v>
      </c>
      <c r="B39" s="7"/>
      <c r="C39" s="4"/>
      <c r="D39" s="7">
        <v>36</v>
      </c>
      <c r="E39" s="7"/>
    </row>
    <row r="40" spans="1:5">
      <c r="A40" s="7">
        <v>37</v>
      </c>
      <c r="B40" s="7"/>
      <c r="C40" s="4"/>
      <c r="D40" s="7">
        <v>37</v>
      </c>
      <c r="E40" s="7"/>
    </row>
    <row r="41" spans="1:5">
      <c r="A41" s="7">
        <v>38</v>
      </c>
      <c r="B41" s="7"/>
      <c r="C41" s="4"/>
      <c r="D41" s="7">
        <v>38</v>
      </c>
      <c r="E41" s="7"/>
    </row>
    <row r="42" spans="1:5">
      <c r="A42" s="7">
        <v>39</v>
      </c>
      <c r="B42" s="7"/>
      <c r="C42" s="4"/>
      <c r="D42" s="7">
        <v>39</v>
      </c>
      <c r="E42" s="7"/>
    </row>
    <row r="43" spans="1:5">
      <c r="A43" s="7">
        <v>40</v>
      </c>
      <c r="B43" s="7"/>
      <c r="C43" s="4"/>
      <c r="D43" s="7">
        <v>40</v>
      </c>
      <c r="E43" s="7"/>
    </row>
    <row r="44" spans="1:5">
      <c r="A44" s="7">
        <v>41</v>
      </c>
      <c r="B44" s="7"/>
      <c r="C44" s="4"/>
      <c r="D44" s="7">
        <v>41</v>
      </c>
      <c r="E44" s="7"/>
    </row>
    <row r="45" spans="1:5">
      <c r="A45" s="7">
        <v>42</v>
      </c>
      <c r="B45" s="7"/>
      <c r="C45" s="4"/>
      <c r="D45" s="7">
        <v>42</v>
      </c>
      <c r="E45" s="7"/>
    </row>
    <row r="46" spans="1:5">
      <c r="A46" s="7">
        <v>43</v>
      </c>
      <c r="B46" s="7"/>
      <c r="C46" s="4"/>
      <c r="D46" s="7">
        <v>43</v>
      </c>
      <c r="E46" s="7"/>
    </row>
    <row r="47" spans="1:5">
      <c r="A47" s="7">
        <v>44</v>
      </c>
      <c r="B47" s="7"/>
      <c r="C47" s="4"/>
      <c r="D47" s="7">
        <v>44</v>
      </c>
      <c r="E47" s="7"/>
    </row>
    <row r="48" spans="1:5">
      <c r="A48" s="7">
        <v>45</v>
      </c>
      <c r="B48" s="7"/>
      <c r="C48" s="4"/>
      <c r="D48" s="7">
        <v>45</v>
      </c>
      <c r="E48" s="7"/>
    </row>
    <row r="49" spans="1:5">
      <c r="A49" s="7">
        <v>46</v>
      </c>
      <c r="B49" s="7"/>
      <c r="C49" s="4"/>
      <c r="D49" s="7">
        <v>46</v>
      </c>
      <c r="E49" s="7"/>
    </row>
    <row r="50" spans="1:5">
      <c r="A50" s="7">
        <v>47</v>
      </c>
      <c r="B50" s="7"/>
      <c r="C50" s="4"/>
      <c r="D50" s="7">
        <v>47</v>
      </c>
      <c r="E50" s="7"/>
    </row>
    <row r="51" spans="1:5">
      <c r="A51" s="7">
        <v>48</v>
      </c>
      <c r="B51" s="7"/>
      <c r="C51" s="4"/>
      <c r="D51" s="7">
        <v>48</v>
      </c>
      <c r="E51" s="7"/>
    </row>
    <row r="52" spans="1:5">
      <c r="A52" s="7">
        <v>49</v>
      </c>
      <c r="B52" s="7"/>
      <c r="C52" s="4"/>
      <c r="D52" s="7">
        <v>49</v>
      </c>
      <c r="E52" s="7"/>
    </row>
    <row r="53" spans="1:5">
      <c r="A53" s="7">
        <v>50</v>
      </c>
      <c r="B53" s="7"/>
      <c r="C53" s="4"/>
      <c r="D53" s="7">
        <v>50</v>
      </c>
      <c r="E53" s="7"/>
    </row>
    <row r="54" spans="1:5">
      <c r="A54" s="7">
        <v>51</v>
      </c>
      <c r="B54" s="7"/>
      <c r="C54" s="4"/>
      <c r="D54" s="7">
        <v>51</v>
      </c>
      <c r="E54" s="7"/>
    </row>
    <row r="55" spans="1:5">
      <c r="A55" s="7">
        <v>52</v>
      </c>
      <c r="B55" s="7"/>
      <c r="C55" s="4"/>
      <c r="D55" s="7">
        <v>52</v>
      </c>
      <c r="E55" s="7"/>
    </row>
    <row r="56" spans="1:5">
      <c r="A56" s="7">
        <v>53</v>
      </c>
      <c r="B56" s="7"/>
      <c r="C56" s="4"/>
      <c r="D56" s="7">
        <v>53</v>
      </c>
      <c r="E56" s="7"/>
    </row>
    <row r="57" spans="1:5">
      <c r="A57" s="7">
        <v>54</v>
      </c>
      <c r="B57" s="7"/>
      <c r="C57" s="4"/>
      <c r="D57" s="7">
        <v>54</v>
      </c>
      <c r="E57" s="7"/>
    </row>
    <row r="58" spans="1:5">
      <c r="A58" s="7">
        <v>55</v>
      </c>
      <c r="B58" s="7"/>
      <c r="C58" s="4"/>
      <c r="D58" s="7">
        <v>55</v>
      </c>
      <c r="E58" s="7"/>
    </row>
    <row r="59" spans="1:5">
      <c r="A59" s="7">
        <v>56</v>
      </c>
      <c r="B59" s="7"/>
      <c r="C59" s="4"/>
      <c r="D59" s="7">
        <v>56</v>
      </c>
      <c r="E59" s="7"/>
    </row>
    <row r="60" spans="1:5">
      <c r="A60" s="7">
        <v>57</v>
      </c>
      <c r="B60" s="7"/>
      <c r="C60" s="4"/>
      <c r="D60" s="7">
        <v>57</v>
      </c>
      <c r="E60" s="7"/>
    </row>
    <row r="61" spans="1:5">
      <c r="A61" s="7">
        <v>58</v>
      </c>
      <c r="B61" s="7"/>
      <c r="C61" s="4"/>
      <c r="D61" s="7">
        <v>58</v>
      </c>
      <c r="E61" s="7"/>
    </row>
    <row r="62" spans="1:5">
      <c r="A62" s="7">
        <v>59</v>
      </c>
      <c r="B62" s="7"/>
      <c r="C62" s="4"/>
      <c r="D62" s="7">
        <v>59</v>
      </c>
      <c r="E62" s="7"/>
    </row>
    <row r="63" spans="1:5">
      <c r="A63" s="7">
        <v>60</v>
      </c>
      <c r="B63" s="7"/>
      <c r="C63" s="4"/>
      <c r="D63" s="7">
        <v>60</v>
      </c>
      <c r="E63" s="7"/>
    </row>
    <row r="64" spans="1:5">
      <c r="A64" s="7">
        <v>61</v>
      </c>
      <c r="B64" s="7"/>
      <c r="C64" s="4"/>
      <c r="D64" s="7">
        <v>61</v>
      </c>
      <c r="E64" s="7"/>
    </row>
    <row r="65" spans="1:5">
      <c r="A65" s="7">
        <v>62</v>
      </c>
      <c r="B65" s="7"/>
      <c r="C65" s="4"/>
      <c r="D65" s="7">
        <v>62</v>
      </c>
      <c r="E65" s="7"/>
    </row>
    <row r="66" spans="1:5">
      <c r="A66" s="7">
        <v>63</v>
      </c>
      <c r="B66" s="7"/>
      <c r="C66" s="4"/>
      <c r="D66" s="7">
        <v>63</v>
      </c>
      <c r="E66" s="7"/>
    </row>
    <row r="67" spans="1:5">
      <c r="A67" s="7">
        <v>64</v>
      </c>
      <c r="B67" s="7"/>
      <c r="C67" s="4"/>
      <c r="D67" s="7">
        <v>64</v>
      </c>
      <c r="E67" s="7"/>
    </row>
    <row r="68" spans="1:5">
      <c r="A68" s="7">
        <v>65</v>
      </c>
      <c r="B68" s="7"/>
      <c r="C68" s="4"/>
      <c r="D68" s="7">
        <v>65</v>
      </c>
      <c r="E68" s="7"/>
    </row>
    <row r="69" spans="1:5">
      <c r="A69" s="7">
        <v>66</v>
      </c>
      <c r="B69" s="7"/>
      <c r="C69" s="4"/>
      <c r="D69" s="7">
        <v>66</v>
      </c>
      <c r="E69" s="7"/>
    </row>
    <row r="70" spans="1:5">
      <c r="A70" s="7">
        <v>67</v>
      </c>
      <c r="B70" s="7"/>
      <c r="C70" s="4"/>
      <c r="D70" s="7">
        <v>67</v>
      </c>
      <c r="E70" s="7"/>
    </row>
    <row r="71" spans="1:5">
      <c r="A71" s="7">
        <v>68</v>
      </c>
      <c r="B71" s="7"/>
      <c r="C71" s="4"/>
      <c r="D71" s="7">
        <v>68</v>
      </c>
      <c r="E71" s="7"/>
    </row>
    <row r="72" spans="1:5">
      <c r="A72" s="7">
        <v>69</v>
      </c>
      <c r="B72" s="7"/>
      <c r="C72" s="4"/>
      <c r="D72" s="7">
        <v>69</v>
      </c>
      <c r="E72" s="7"/>
    </row>
    <row r="73" spans="1:5">
      <c r="A73" s="7">
        <v>70</v>
      </c>
      <c r="B73" s="7"/>
      <c r="C73" s="4"/>
      <c r="D73" s="7">
        <v>70</v>
      </c>
      <c r="E73" s="7"/>
    </row>
    <row r="74" spans="1:5">
      <c r="A74" s="7">
        <v>71</v>
      </c>
      <c r="B74" s="7"/>
      <c r="C74" s="4"/>
      <c r="D74" s="7">
        <v>71</v>
      </c>
      <c r="E74" s="7"/>
    </row>
    <row r="75" spans="1:5">
      <c r="A75" s="7">
        <v>72</v>
      </c>
      <c r="B75" s="7"/>
      <c r="C75" s="4"/>
      <c r="D75" s="7">
        <v>72</v>
      </c>
      <c r="E75" s="7"/>
    </row>
    <row r="76" spans="1:5">
      <c r="A76" s="7">
        <v>73</v>
      </c>
      <c r="B76" s="7"/>
      <c r="C76" s="4"/>
      <c r="D76" s="7">
        <v>73</v>
      </c>
      <c r="E76" s="7"/>
    </row>
    <row r="77" spans="1:5">
      <c r="A77" s="7">
        <v>74</v>
      </c>
      <c r="B77" s="7"/>
      <c r="C77" s="4"/>
      <c r="D77" s="7">
        <v>74</v>
      </c>
      <c r="E77" s="7"/>
    </row>
    <row r="78" spans="1:5">
      <c r="A78" s="7">
        <v>75</v>
      </c>
      <c r="B78" s="7"/>
      <c r="C78" s="4"/>
      <c r="D78" s="7">
        <v>75</v>
      </c>
      <c r="E78" s="7"/>
    </row>
    <row r="79" spans="1:5">
      <c r="A79" s="7">
        <v>76</v>
      </c>
      <c r="B79" s="7"/>
      <c r="C79" s="4"/>
      <c r="D79" s="7">
        <v>76</v>
      </c>
      <c r="E79" s="7"/>
    </row>
    <row r="80" spans="1:5">
      <c r="A80" s="7">
        <v>77</v>
      </c>
      <c r="B80" s="7"/>
      <c r="C80" s="4"/>
      <c r="D80" s="7">
        <v>77</v>
      </c>
      <c r="E80" s="7"/>
    </row>
    <row r="81" spans="1:5">
      <c r="A81" s="7">
        <v>78</v>
      </c>
      <c r="B81" s="7"/>
      <c r="C81" s="4"/>
      <c r="D81" s="7">
        <v>78</v>
      </c>
      <c r="E81" s="7"/>
    </row>
    <row r="82" spans="1:5">
      <c r="A82" s="7">
        <v>79</v>
      </c>
      <c r="B82" s="7"/>
      <c r="C82" s="4"/>
      <c r="D82" s="7">
        <v>79</v>
      </c>
      <c r="E82" s="7"/>
    </row>
    <row r="83" spans="1:5">
      <c r="A83" s="7">
        <v>80</v>
      </c>
      <c r="B83" s="7"/>
      <c r="C83" s="4"/>
      <c r="D83" s="7">
        <v>80</v>
      </c>
      <c r="E83" s="7"/>
    </row>
    <row r="84" spans="1:5">
      <c r="A84" s="7">
        <v>81</v>
      </c>
      <c r="B84" s="7"/>
      <c r="C84" s="4"/>
      <c r="D84" s="7">
        <v>81</v>
      </c>
      <c r="E84" s="7"/>
    </row>
    <row r="85" spans="1:5">
      <c r="A85" s="7">
        <v>82</v>
      </c>
      <c r="B85" s="7"/>
      <c r="C85" s="4"/>
      <c r="D85" s="7">
        <v>82</v>
      </c>
      <c r="E85" s="7"/>
    </row>
    <row r="86" spans="1:5">
      <c r="A86" s="7">
        <v>83</v>
      </c>
      <c r="B86" s="7"/>
      <c r="C86" s="4"/>
      <c r="D86" s="7">
        <v>83</v>
      </c>
      <c r="E86" s="7"/>
    </row>
    <row r="87" spans="1:5">
      <c r="A87" s="7">
        <v>84</v>
      </c>
      <c r="B87" s="7"/>
      <c r="C87" s="4"/>
      <c r="D87" s="7">
        <v>84</v>
      </c>
      <c r="E87" s="7"/>
    </row>
    <row r="88" spans="1:5">
      <c r="A88" s="7">
        <v>85</v>
      </c>
      <c r="B88" s="7"/>
      <c r="C88" s="4"/>
      <c r="D88" s="7">
        <v>85</v>
      </c>
      <c r="E88" s="7"/>
    </row>
    <row r="89" spans="1:5">
      <c r="A89" s="7">
        <v>86</v>
      </c>
      <c r="B89" s="7"/>
      <c r="C89" s="4"/>
      <c r="D89" s="7">
        <v>86</v>
      </c>
      <c r="E89" s="7"/>
    </row>
    <row r="90" spans="1:5">
      <c r="A90" s="7">
        <v>87</v>
      </c>
      <c r="B90" s="7"/>
      <c r="C90" s="4"/>
      <c r="D90" s="7">
        <v>87</v>
      </c>
      <c r="E90" s="7"/>
    </row>
    <row r="91" spans="1:5">
      <c r="A91" s="7">
        <v>88</v>
      </c>
      <c r="B91" s="7"/>
      <c r="C91" s="4"/>
      <c r="D91" s="7">
        <v>88</v>
      </c>
      <c r="E91" s="7"/>
    </row>
    <row r="92" spans="1:5">
      <c r="A92" s="7">
        <v>89</v>
      </c>
      <c r="B92" s="7"/>
      <c r="C92" s="4"/>
      <c r="D92" s="7">
        <v>89</v>
      </c>
      <c r="E92" s="7"/>
    </row>
    <row r="93" spans="1:5">
      <c r="A93" s="7">
        <v>90</v>
      </c>
      <c r="B93" s="7"/>
      <c r="C93" s="4"/>
      <c r="D93" s="7">
        <v>90</v>
      </c>
      <c r="E93" s="7"/>
    </row>
    <row r="94" spans="1:5">
      <c r="A94" s="7">
        <v>91</v>
      </c>
      <c r="B94" s="7"/>
      <c r="C94" s="4"/>
      <c r="D94" s="7">
        <v>91</v>
      </c>
      <c r="E94" s="7"/>
    </row>
    <row r="95" spans="1:5">
      <c r="A95" s="7">
        <v>92</v>
      </c>
      <c r="B95" s="7"/>
      <c r="C95" s="4"/>
      <c r="D95" s="7">
        <v>92</v>
      </c>
      <c r="E95" s="7"/>
    </row>
    <row r="96" spans="1:5">
      <c r="A96" s="7">
        <v>93</v>
      </c>
      <c r="B96" s="7"/>
      <c r="C96" s="4"/>
      <c r="D96" s="7">
        <v>93</v>
      </c>
      <c r="E96" s="7"/>
    </row>
    <row r="97" spans="1:5">
      <c r="A97" s="7">
        <v>94</v>
      </c>
      <c r="B97" s="7"/>
      <c r="C97" s="4"/>
      <c r="D97" s="7">
        <v>94</v>
      </c>
      <c r="E97" s="7"/>
    </row>
    <row r="98" spans="1:5">
      <c r="A98" s="7">
        <v>95</v>
      </c>
      <c r="B98" s="7"/>
      <c r="C98" s="4"/>
      <c r="D98" s="7">
        <v>95</v>
      </c>
      <c r="E98" s="7"/>
    </row>
    <row r="99" spans="1:5">
      <c r="A99" s="7">
        <v>96</v>
      </c>
      <c r="B99" s="7"/>
      <c r="C99" s="4"/>
      <c r="D99" s="7">
        <v>96</v>
      </c>
      <c r="E99" s="7"/>
    </row>
    <row r="100" spans="1:5">
      <c r="A100" s="7">
        <v>97</v>
      </c>
      <c r="B100" s="7"/>
      <c r="C100" s="4"/>
      <c r="D100" s="7">
        <v>97</v>
      </c>
      <c r="E100" s="7"/>
    </row>
    <row r="101" spans="1:5">
      <c r="A101" s="7">
        <v>98</v>
      </c>
      <c r="B101" s="7"/>
      <c r="C101" s="4"/>
      <c r="D101" s="7">
        <v>98</v>
      </c>
      <c r="E101" s="7"/>
    </row>
    <row r="102" spans="1:5">
      <c r="A102" s="7">
        <v>99</v>
      </c>
      <c r="B102" s="7"/>
      <c r="C102" s="4"/>
      <c r="D102" s="7">
        <v>99</v>
      </c>
      <c r="E102" s="7"/>
    </row>
    <row r="103" spans="1:5">
      <c r="A103" s="7">
        <v>100</v>
      </c>
      <c r="B103" s="7"/>
      <c r="C103" s="4"/>
      <c r="D103" s="7">
        <v>100</v>
      </c>
      <c r="E103" s="7"/>
    </row>
    <row r="104" spans="1:5">
      <c r="A104" s="7"/>
      <c r="B104" s="7"/>
      <c r="C104" s="4"/>
      <c r="D104" s="7"/>
      <c r="E104" s="7"/>
    </row>
    <row r="105" spans="1:5">
      <c r="A105" s="7"/>
      <c r="B105" s="7"/>
      <c r="C105" s="4"/>
      <c r="D105" s="7"/>
      <c r="E105" s="7"/>
    </row>
    <row r="106" spans="1:5">
      <c r="A106" s="7"/>
      <c r="B106" s="7"/>
      <c r="C106" s="4"/>
      <c r="D106" s="7"/>
      <c r="E106" s="7"/>
    </row>
    <row r="107" spans="1:5">
      <c r="A107" s="7"/>
      <c r="B107" s="7"/>
      <c r="C107" s="4"/>
      <c r="D107" s="7"/>
      <c r="E107" s="7"/>
    </row>
    <row r="108" spans="1:5">
      <c r="A108" s="7"/>
      <c r="B108" s="7"/>
      <c r="C108" s="4"/>
      <c r="D108" s="7"/>
      <c r="E108" s="7"/>
    </row>
    <row r="109" spans="1:5">
      <c r="A109" s="7"/>
      <c r="B109" s="7"/>
      <c r="C109" s="4"/>
      <c r="D109" s="7"/>
      <c r="E109" s="7"/>
    </row>
    <row r="110" spans="1:5">
      <c r="A110" s="7"/>
      <c r="B110" s="7"/>
      <c r="C110" s="4"/>
      <c r="D110" s="7"/>
      <c r="E110" s="7"/>
    </row>
    <row r="111" spans="1:5">
      <c r="A111" s="7"/>
      <c r="B111" s="7"/>
      <c r="C111" s="4"/>
      <c r="D111" s="7"/>
      <c r="E111" s="7"/>
    </row>
    <row r="112" spans="1:5">
      <c r="A112" s="7"/>
      <c r="B112" s="7"/>
      <c r="C112" s="4"/>
      <c r="D112" s="7"/>
      <c r="E112" s="7"/>
    </row>
    <row r="113" spans="1:5">
      <c r="A113" s="7"/>
      <c r="B113" s="7"/>
      <c r="C113" s="4"/>
      <c r="D113" s="7"/>
      <c r="E113" s="7"/>
    </row>
    <row r="114" spans="1:5">
      <c r="A114" s="7"/>
      <c r="B114" s="7"/>
      <c r="C114" s="4"/>
      <c r="D114" s="7"/>
      <c r="E114" s="7"/>
    </row>
    <row r="115" spans="1:5">
      <c r="A115" s="7"/>
      <c r="B115" s="7"/>
      <c r="C115" s="4"/>
      <c r="D115" s="7"/>
      <c r="E115" s="7"/>
    </row>
    <row r="116" spans="1:5">
      <c r="A116" s="7"/>
      <c r="B116" s="7"/>
      <c r="C116" s="4"/>
      <c r="D116" s="7"/>
      <c r="E116" s="7"/>
    </row>
    <row r="117" spans="1:5">
      <c r="A117" s="7"/>
      <c r="B117" s="7"/>
      <c r="C117" s="4"/>
      <c r="D117" s="7"/>
      <c r="E117" s="7"/>
    </row>
    <row r="118" spans="1:5">
      <c r="A118" s="7"/>
      <c r="B118" s="7"/>
      <c r="C118" s="4"/>
      <c r="D118" s="7"/>
      <c r="E118" s="7"/>
    </row>
    <row r="119" spans="1:5">
      <c r="A119" s="7"/>
      <c r="B119" s="7"/>
      <c r="C119" s="4"/>
      <c r="D119" s="7"/>
      <c r="E119" s="7"/>
    </row>
    <row r="120" spans="1:5">
      <c r="A120" s="7"/>
      <c r="B120" s="7"/>
      <c r="C120" s="4"/>
      <c r="D120" s="7"/>
      <c r="E120" s="7"/>
    </row>
    <row r="121" spans="1:5">
      <c r="A121" s="7"/>
      <c r="B121" s="7"/>
      <c r="C121" s="4"/>
      <c r="D121" s="7"/>
      <c r="E121" s="7"/>
    </row>
    <row r="122" spans="1:5">
      <c r="A122" s="7"/>
      <c r="B122" s="7"/>
      <c r="C122" s="4"/>
      <c r="D122" s="7"/>
      <c r="E122" s="7"/>
    </row>
    <row r="123" spans="1:5">
      <c r="A123" s="7"/>
      <c r="B123" s="7"/>
      <c r="C123" s="4"/>
      <c r="D123" s="7"/>
      <c r="E123" s="7"/>
    </row>
    <row r="124" spans="1:5">
      <c r="A124" s="7"/>
      <c r="B124" s="7"/>
      <c r="C124" s="4"/>
      <c r="D124" s="7"/>
      <c r="E124" s="7"/>
    </row>
    <row r="125" spans="1:5">
      <c r="A125" s="7"/>
      <c r="B125" s="7"/>
      <c r="C125" s="4"/>
      <c r="D125" s="7"/>
      <c r="E125" s="7"/>
    </row>
    <row r="126" spans="1:5">
      <c r="A126" s="7"/>
      <c r="B126" s="7"/>
      <c r="C126" s="4"/>
      <c r="D126" s="7"/>
      <c r="E126" s="7"/>
    </row>
    <row r="127" spans="1:5">
      <c r="A127" s="7"/>
      <c r="B127" s="7"/>
      <c r="C127" s="4"/>
      <c r="D127" s="7"/>
      <c r="E127" s="7"/>
    </row>
    <row r="128" spans="1:5">
      <c r="A128" s="7"/>
      <c r="B128" s="7"/>
      <c r="C128" s="4"/>
      <c r="D128" s="7"/>
      <c r="E128" s="7"/>
    </row>
    <row r="129" spans="1:5">
      <c r="A129" s="7"/>
      <c r="B129" s="7"/>
      <c r="C129" s="4"/>
      <c r="D129" s="7"/>
      <c r="E129" s="7"/>
    </row>
    <row r="130" spans="1:5">
      <c r="A130" s="7"/>
      <c r="B130" s="7"/>
      <c r="C130" s="4"/>
      <c r="D130" s="7"/>
      <c r="E130" s="7"/>
    </row>
    <row r="131" spans="1:5">
      <c r="A131" s="7"/>
      <c r="B131" s="7"/>
      <c r="C131" s="4"/>
      <c r="D131" s="7"/>
      <c r="E131" s="7"/>
    </row>
    <row r="132" spans="1:5">
      <c r="A132" s="7"/>
      <c r="B132" s="7"/>
      <c r="C132" s="4"/>
      <c r="D132" s="7"/>
      <c r="E132" s="7"/>
    </row>
    <row r="133" spans="1:5">
      <c r="A133" s="7"/>
      <c r="B133" s="7"/>
      <c r="C133" s="4"/>
      <c r="D133" s="7"/>
      <c r="E133" s="7"/>
    </row>
    <row r="134" spans="1:5">
      <c r="A134" s="7"/>
      <c r="B134" s="7"/>
      <c r="C134" s="4"/>
      <c r="D134" s="7"/>
      <c r="E134" s="7"/>
    </row>
    <row r="135" spans="1:5">
      <c r="A135" s="7"/>
      <c r="B135" s="7"/>
      <c r="C135" s="4"/>
      <c r="D135" s="7"/>
      <c r="E135" s="7"/>
    </row>
    <row r="136" spans="1:5">
      <c r="A136" s="7"/>
      <c r="B136" s="7"/>
      <c r="C136" s="4"/>
      <c r="D136" s="7"/>
      <c r="E136" s="7"/>
    </row>
    <row r="137" spans="1:5">
      <c r="A137" s="7"/>
      <c r="B137" s="7"/>
      <c r="C137" s="4"/>
      <c r="D137" s="7"/>
      <c r="E137" s="7"/>
    </row>
    <row r="138" spans="1:5">
      <c r="A138" s="7"/>
      <c r="B138" s="7"/>
      <c r="C138" s="4"/>
      <c r="D138" s="7"/>
      <c r="E138" s="7"/>
    </row>
    <row r="139" spans="1:5">
      <c r="A139" s="7"/>
      <c r="B139" s="7"/>
      <c r="C139" s="4"/>
      <c r="D139" s="7"/>
      <c r="E139" s="7"/>
    </row>
    <row r="140" spans="1:5">
      <c r="A140" s="7"/>
      <c r="B140" s="7"/>
      <c r="C140" s="4"/>
      <c r="D140" s="7"/>
      <c r="E140" s="7"/>
    </row>
    <row r="141" spans="1:5">
      <c r="A141" s="7"/>
      <c r="B141" s="7"/>
      <c r="C141" s="4"/>
      <c r="D141" s="7"/>
      <c r="E141" s="7"/>
    </row>
    <row r="142" spans="1:5">
      <c r="A142" s="7"/>
      <c r="B142" s="7"/>
      <c r="C142" s="4"/>
      <c r="D142" s="7"/>
      <c r="E142" s="7"/>
    </row>
    <row r="143" spans="1:5">
      <c r="A143" s="7"/>
      <c r="B143" s="7"/>
      <c r="C143" s="4"/>
      <c r="D143" s="7"/>
      <c r="E143" s="7"/>
    </row>
    <row r="144" spans="1:5">
      <c r="A144" s="7"/>
      <c r="B144" s="7"/>
      <c r="C144" s="4"/>
      <c r="D144" s="7"/>
      <c r="E144" s="7"/>
    </row>
    <row r="145" spans="1:5">
      <c r="A145" s="7"/>
      <c r="B145" s="7"/>
      <c r="C145" s="4"/>
      <c r="D145" s="7"/>
      <c r="E145" s="7"/>
    </row>
    <row r="146" spans="1:5">
      <c r="A146" s="7"/>
      <c r="B146" s="7"/>
      <c r="C146" s="4"/>
      <c r="D146" s="7"/>
      <c r="E146" s="7"/>
    </row>
    <row r="147" spans="1:5">
      <c r="A147" s="7"/>
      <c r="B147" s="7"/>
      <c r="C147" s="4"/>
      <c r="D147" s="7"/>
      <c r="E147" s="7"/>
    </row>
    <row r="148" spans="1:5">
      <c r="A148" s="7"/>
      <c r="B148" s="7"/>
      <c r="C148" s="4"/>
      <c r="D148" s="7"/>
      <c r="E148" s="7"/>
    </row>
    <row r="149" spans="1:5">
      <c r="A149" s="7"/>
      <c r="B149" s="7"/>
      <c r="C149" s="4"/>
      <c r="D149" s="7"/>
      <c r="E149" s="7"/>
    </row>
    <row r="150" spans="1:5">
      <c r="A150" s="7"/>
      <c r="B150" s="7"/>
      <c r="C150" s="4"/>
      <c r="D150" s="11"/>
      <c r="E150" s="11"/>
    </row>
    <row r="151" spans="1:5">
      <c r="A151" s="7"/>
      <c r="B151" s="7"/>
      <c r="C151" s="4"/>
      <c r="D151" s="11"/>
      <c r="E151" s="11"/>
    </row>
    <row r="152" spans="1:5">
      <c r="A152" s="7"/>
      <c r="B152" s="7"/>
      <c r="C152" s="4"/>
      <c r="D152" s="11"/>
      <c r="E152" s="11"/>
    </row>
    <row r="153" spans="1:5">
      <c r="A153" s="7"/>
      <c r="B153" s="7"/>
      <c r="C153" s="4"/>
      <c r="D153" s="11"/>
      <c r="E153" s="11"/>
    </row>
    <row r="154" spans="1:5">
      <c r="A154" s="7"/>
      <c r="B154" s="7"/>
      <c r="C154" s="4"/>
      <c r="D154" s="11"/>
      <c r="E154" s="11"/>
    </row>
    <row r="155" spans="1:5">
      <c r="A155" s="7"/>
      <c r="B155" s="7"/>
      <c r="C155" s="4"/>
      <c r="D155" s="11"/>
      <c r="E155" s="11"/>
    </row>
    <row r="156" spans="1:5">
      <c r="A156" s="7"/>
      <c r="B156" s="7"/>
      <c r="C156" s="4"/>
      <c r="D156" s="11"/>
      <c r="E156" s="11"/>
    </row>
    <row r="157" spans="1:5">
      <c r="A157" s="7"/>
      <c r="B157" s="7"/>
      <c r="C157" s="4"/>
      <c r="D157" s="11"/>
      <c r="E157" s="11"/>
    </row>
    <row r="158" spans="1:5">
      <c r="A158" s="7"/>
      <c r="B158" s="7"/>
      <c r="C158" s="4"/>
      <c r="D158" s="11"/>
      <c r="E158" s="11"/>
    </row>
    <row r="159" spans="1:5">
      <c r="A159" s="7"/>
      <c r="B159" s="7"/>
      <c r="C159" s="4"/>
      <c r="D159" s="11"/>
      <c r="E159" s="11"/>
    </row>
    <row r="160" spans="1:5">
      <c r="A160" s="7"/>
      <c r="B160" s="7"/>
      <c r="C160" s="4"/>
      <c r="D160" s="11"/>
      <c r="E160" s="11"/>
    </row>
    <row r="161" spans="1:5">
      <c r="A161" s="7"/>
      <c r="B161" s="7"/>
      <c r="C161" s="4"/>
      <c r="D161" s="11"/>
      <c r="E161" s="11"/>
    </row>
    <row r="162" spans="1:5">
      <c r="A162" s="7"/>
      <c r="B162" s="7"/>
      <c r="C162" s="4"/>
      <c r="D162" s="11"/>
      <c r="E162" s="11"/>
    </row>
    <row r="163" spans="1:5">
      <c r="A163" s="7"/>
      <c r="B163" s="7"/>
      <c r="C163" s="4"/>
      <c r="D163" s="11"/>
      <c r="E163" s="11"/>
    </row>
    <row r="164" spans="1:5">
      <c r="A164" s="7"/>
      <c r="B164" s="7"/>
      <c r="C164" s="4"/>
      <c r="D164" s="11"/>
      <c r="E164" s="11"/>
    </row>
    <row r="165" spans="1:5">
      <c r="A165" s="7"/>
      <c r="B165" s="7"/>
      <c r="C165" s="4"/>
      <c r="D165" s="11"/>
      <c r="E165" s="11"/>
    </row>
    <row r="166" spans="1:5">
      <c r="A166" s="7"/>
      <c r="B166" s="7"/>
      <c r="C166" s="4"/>
      <c r="D166" s="11"/>
      <c r="E166" s="11"/>
    </row>
    <row r="167" spans="1:5">
      <c r="A167" s="7"/>
      <c r="B167" s="7"/>
      <c r="C167" s="4"/>
      <c r="D167" s="11"/>
      <c r="E167" s="11"/>
    </row>
    <row r="168" spans="1:5">
      <c r="A168" s="7"/>
      <c r="B168" s="7"/>
      <c r="C168" s="4"/>
      <c r="D168" s="11"/>
      <c r="E168" s="11"/>
    </row>
    <row r="169" spans="1:5">
      <c r="A169" s="7"/>
      <c r="B169" s="7"/>
      <c r="C169" s="4"/>
      <c r="D169" s="11"/>
      <c r="E169" s="11"/>
    </row>
    <row r="170" spans="1:5">
      <c r="A170" s="7"/>
      <c r="B170" s="7"/>
      <c r="C170" s="4"/>
      <c r="D170" s="11"/>
      <c r="E170" s="11"/>
    </row>
    <row r="171" spans="1:5">
      <c r="A171" s="7"/>
      <c r="B171" s="7"/>
      <c r="C171" s="4"/>
      <c r="D171" s="11"/>
      <c r="E171" s="11"/>
    </row>
    <row r="172" spans="1:5">
      <c r="A172" s="7"/>
      <c r="B172" s="7"/>
      <c r="C172" s="4"/>
      <c r="D172" s="11"/>
      <c r="E172" s="11"/>
    </row>
    <row r="173" spans="1:5">
      <c r="A173" s="7"/>
      <c r="B173" s="7"/>
      <c r="C173" s="4"/>
      <c r="D173" s="11"/>
      <c r="E173" s="11"/>
    </row>
    <row r="174" spans="1:5">
      <c r="A174" s="7"/>
      <c r="B174" s="7"/>
      <c r="C174" s="4"/>
      <c r="D174" s="11"/>
      <c r="E174" s="11"/>
    </row>
    <row r="175" spans="1:5">
      <c r="A175" s="7"/>
      <c r="B175" s="7"/>
      <c r="C175" s="4"/>
      <c r="D175" s="11"/>
      <c r="E175" s="11"/>
    </row>
    <row r="176" spans="1:5">
      <c r="A176" s="7"/>
      <c r="B176" s="7"/>
      <c r="C176" s="4"/>
      <c r="D176" s="11"/>
      <c r="E176" s="11"/>
    </row>
    <row r="177" spans="1:5">
      <c r="A177" s="7"/>
      <c r="B177" s="7"/>
      <c r="C177" s="4"/>
      <c r="D177" s="11"/>
      <c r="E177" s="11"/>
    </row>
    <row r="178" spans="1:5">
      <c r="A178" s="7"/>
      <c r="B178" s="7"/>
      <c r="C178" s="4"/>
      <c r="D178" s="11"/>
      <c r="E178" s="11"/>
    </row>
    <row r="179" spans="1:5">
      <c r="A179" s="7"/>
      <c r="B179" s="7"/>
      <c r="C179" s="4"/>
      <c r="D179" s="11"/>
      <c r="E179" s="11"/>
    </row>
    <row r="180" spans="1:5">
      <c r="A180" s="7"/>
      <c r="B180" s="7"/>
      <c r="C180" s="4"/>
      <c r="D180" s="11"/>
      <c r="E180" s="11"/>
    </row>
    <row r="181" spans="1:5">
      <c r="A181" s="7"/>
      <c r="B181" s="7"/>
      <c r="C181" s="4"/>
      <c r="D181" s="11"/>
      <c r="E181" s="11"/>
    </row>
    <row r="182" spans="1:5">
      <c r="A182" s="7"/>
      <c r="B182" s="7"/>
      <c r="C182" s="4"/>
      <c r="D182" s="11"/>
      <c r="E182" s="11"/>
    </row>
    <row r="183" spans="1:5">
      <c r="A183" s="7"/>
      <c r="B183" s="7"/>
      <c r="C183" s="4"/>
      <c r="D183" s="11"/>
      <c r="E183" s="11"/>
    </row>
    <row r="184" spans="1:5">
      <c r="A184" s="7"/>
      <c r="B184" s="7"/>
      <c r="C184" s="4"/>
      <c r="D184" s="11"/>
      <c r="E184" s="11"/>
    </row>
    <row r="185" spans="1:5">
      <c r="A185" s="7"/>
      <c r="B185" s="7"/>
      <c r="C185" s="4"/>
      <c r="D185" s="11"/>
      <c r="E185" s="11"/>
    </row>
    <row r="186" spans="1:5">
      <c r="A186" s="7"/>
      <c r="B186" s="7"/>
      <c r="C186" s="4"/>
      <c r="D186" s="11"/>
      <c r="E186" s="11"/>
    </row>
    <row r="187" spans="1:5">
      <c r="A187" s="7"/>
      <c r="B187" s="7"/>
      <c r="C187" s="4"/>
      <c r="D187" s="11"/>
      <c r="E187" s="11"/>
    </row>
    <row r="188" spans="1:5">
      <c r="A188" s="7"/>
      <c r="B188" s="7"/>
      <c r="C188" s="4"/>
      <c r="D188" s="11"/>
      <c r="E188" s="11"/>
    </row>
    <row r="189" spans="1:5">
      <c r="A189" s="7"/>
      <c r="B189" s="7"/>
      <c r="C189" s="4"/>
      <c r="D189" s="11"/>
      <c r="E189" s="11"/>
    </row>
    <row r="190" spans="1:5">
      <c r="A190" s="7"/>
      <c r="B190" s="7"/>
      <c r="C190" s="4"/>
      <c r="D190" s="11"/>
      <c r="E190" s="11"/>
    </row>
    <row r="191" spans="1:5">
      <c r="A191" s="7"/>
      <c r="B191" s="7"/>
      <c r="C191" s="4"/>
      <c r="D191" s="11"/>
      <c r="E191" s="11"/>
    </row>
    <row r="192" spans="1:5">
      <c r="A192" s="7"/>
      <c r="B192" s="7"/>
      <c r="C192" s="4"/>
      <c r="D192" s="11"/>
      <c r="E192" s="11"/>
    </row>
    <row r="193" spans="1:5">
      <c r="A193" s="7"/>
      <c r="B193" s="7"/>
      <c r="C193" s="4"/>
      <c r="D193" s="11"/>
      <c r="E193" s="11"/>
    </row>
    <row r="194" spans="1:5">
      <c r="A194" s="7"/>
      <c r="B194" s="7"/>
      <c r="C194" s="4"/>
      <c r="D194" s="11"/>
      <c r="E194" s="11"/>
    </row>
    <row r="195" spans="1:5">
      <c r="A195" s="7"/>
      <c r="B195" s="7"/>
      <c r="C195" s="4"/>
      <c r="D195" s="11"/>
      <c r="E195" s="11"/>
    </row>
    <row r="196" spans="1:5">
      <c r="A196" s="7"/>
      <c r="B196" s="7"/>
      <c r="C196" s="4"/>
      <c r="D196" s="11"/>
      <c r="E196" s="11"/>
    </row>
    <row r="197" spans="1:5">
      <c r="A197" s="7"/>
      <c r="B197" s="7"/>
      <c r="C197" s="4"/>
      <c r="D197" s="11"/>
      <c r="E197" s="11"/>
    </row>
    <row r="198" spans="1:5">
      <c r="A198" s="7"/>
      <c r="B198" s="7"/>
      <c r="C198" s="4"/>
      <c r="D198" s="11"/>
      <c r="E198" s="11"/>
    </row>
    <row r="199" spans="1:5">
      <c r="A199" s="7"/>
      <c r="B199" s="7"/>
      <c r="C199" s="4"/>
      <c r="D199" s="11"/>
      <c r="E199" s="11"/>
    </row>
    <row r="200" spans="1:5">
      <c r="A200" s="7"/>
      <c r="B200" s="7"/>
      <c r="C200" s="4"/>
      <c r="D200" s="11"/>
      <c r="E200" s="11"/>
    </row>
    <row r="201" spans="1:5">
      <c r="A201" s="7"/>
      <c r="B201" s="7"/>
      <c r="C201" s="4"/>
      <c r="D201" s="11"/>
      <c r="E201" s="11"/>
    </row>
    <row r="202" spans="1:5">
      <c r="A202" s="7"/>
      <c r="B202" s="7"/>
      <c r="C202" s="4"/>
      <c r="D202" s="11"/>
      <c r="E202" s="11"/>
    </row>
    <row r="203" spans="1:5">
      <c r="A203" s="7"/>
      <c r="B203" s="7"/>
      <c r="C203" s="4"/>
      <c r="D203" s="11"/>
      <c r="E203" s="11"/>
    </row>
    <row r="204" spans="1:5">
      <c r="A204" s="7"/>
      <c r="B204" s="7"/>
      <c r="C204" s="4"/>
      <c r="D204" s="11"/>
      <c r="E204" s="11"/>
    </row>
    <row r="205" spans="1:5">
      <c r="A205" s="7"/>
      <c r="B205" s="7"/>
      <c r="C205" s="4"/>
      <c r="D205" s="11"/>
      <c r="E205" s="11"/>
    </row>
    <row r="206" spans="1:5">
      <c r="A206" s="7"/>
      <c r="B206" s="7"/>
      <c r="C206" s="4"/>
      <c r="D206" s="11"/>
      <c r="E206" s="11"/>
    </row>
    <row r="207" spans="1:5">
      <c r="A207" s="7"/>
      <c r="B207" s="7"/>
      <c r="C207" s="4"/>
      <c r="D207" s="11"/>
      <c r="E207" s="11"/>
    </row>
    <row r="208" spans="1:5">
      <c r="A208" s="7"/>
      <c r="B208" s="7"/>
      <c r="C208" s="4"/>
      <c r="D208" s="11"/>
      <c r="E208" s="11"/>
    </row>
    <row r="209" spans="1:5">
      <c r="A209" s="7"/>
      <c r="B209" s="7"/>
      <c r="C209" s="4"/>
      <c r="D209" s="11"/>
      <c r="E209" s="11"/>
    </row>
    <row r="210" spans="1:5">
      <c r="A210" s="7"/>
      <c r="B210" s="7"/>
      <c r="C210" s="4"/>
      <c r="D210" s="11"/>
      <c r="E210" s="11"/>
    </row>
    <row r="211" spans="1:5">
      <c r="A211" s="7"/>
      <c r="B211" s="7"/>
      <c r="C211" s="4"/>
      <c r="D211" s="11"/>
      <c r="E211" s="11"/>
    </row>
    <row r="212" spans="1:5">
      <c r="A212" s="7"/>
      <c r="B212" s="7"/>
      <c r="C212" s="4"/>
      <c r="D212" s="11"/>
      <c r="E212" s="11"/>
    </row>
    <row r="213" spans="1:5">
      <c r="A213" s="7"/>
      <c r="B213" s="7"/>
      <c r="C213" s="4"/>
      <c r="D213" s="11"/>
      <c r="E213" s="11"/>
    </row>
    <row r="214" spans="1:5">
      <c r="A214" s="7"/>
      <c r="B214" s="7"/>
      <c r="C214" s="4"/>
      <c r="D214" s="11"/>
      <c r="E214" s="11"/>
    </row>
    <row r="215" spans="1:5">
      <c r="A215" s="7"/>
      <c r="B215" s="7"/>
      <c r="C215" s="4"/>
      <c r="D215" s="11"/>
      <c r="E215" s="11"/>
    </row>
    <row r="216" spans="1:5">
      <c r="A216" s="7"/>
      <c r="B216" s="7"/>
      <c r="C216" s="4"/>
      <c r="D216" s="11"/>
      <c r="E216" s="11"/>
    </row>
    <row r="217" spans="1:5">
      <c r="A217" s="7"/>
      <c r="B217" s="7"/>
      <c r="C217" s="4"/>
      <c r="D217" s="11"/>
      <c r="E217" s="11"/>
    </row>
    <row r="218" spans="1:5">
      <c r="A218" s="7"/>
      <c r="B218" s="7"/>
      <c r="C218" s="4"/>
      <c r="D218" s="11"/>
      <c r="E218" s="11"/>
    </row>
    <row r="219" spans="1:5">
      <c r="A219" s="7"/>
      <c r="B219" s="7"/>
      <c r="C219" s="4"/>
      <c r="D219" s="11"/>
      <c r="E219" s="11"/>
    </row>
    <row r="220" spans="1:5">
      <c r="A220" s="7"/>
      <c r="B220" s="7"/>
      <c r="C220" s="4"/>
      <c r="D220" s="11"/>
      <c r="E220" s="11"/>
    </row>
    <row r="221" spans="1:5">
      <c r="A221" s="7"/>
      <c r="B221" s="7"/>
      <c r="C221" s="4"/>
      <c r="D221" s="11"/>
      <c r="E221" s="11"/>
    </row>
    <row r="222" spans="1:5">
      <c r="A222" s="7"/>
      <c r="B222" s="7"/>
      <c r="C222" s="4"/>
      <c r="D222" s="11"/>
      <c r="E222" s="11"/>
    </row>
    <row r="223" spans="1:5">
      <c r="A223" s="11"/>
      <c r="B223" s="11"/>
      <c r="C223" s="4"/>
      <c r="D223" s="11"/>
      <c r="E223" s="11"/>
    </row>
    <row r="224" spans="1:5">
      <c r="A224" s="11"/>
      <c r="B224" s="11"/>
      <c r="C224" s="4"/>
      <c r="D224" s="11"/>
      <c r="E224" s="11"/>
    </row>
    <row r="225" spans="1:5">
      <c r="A225" s="11"/>
      <c r="B225" s="11"/>
      <c r="C225" s="4"/>
      <c r="D225" s="11"/>
      <c r="E225" s="11"/>
    </row>
    <row r="226" spans="1:5">
      <c r="A226" s="11"/>
      <c r="B226" s="11"/>
      <c r="C226" s="4"/>
      <c r="D226" s="11"/>
      <c r="E226" s="11"/>
    </row>
    <row r="227" spans="1:5">
      <c r="A227" s="11"/>
      <c r="B227" s="11"/>
      <c r="C227" s="4"/>
      <c r="D227" s="11"/>
      <c r="E227" s="11"/>
    </row>
    <row r="228" spans="1:5">
      <c r="A228" s="11"/>
      <c r="B228" s="11"/>
      <c r="C228" s="4"/>
      <c r="D228" s="11"/>
      <c r="E228" s="11"/>
    </row>
    <row r="229" spans="1:5">
      <c r="A229" s="11"/>
      <c r="B229" s="11"/>
      <c r="C229" s="4"/>
      <c r="D229" s="11"/>
      <c r="E229" s="11"/>
    </row>
    <row r="230" spans="1:5">
      <c r="A230" s="11"/>
      <c r="B230" s="11"/>
      <c r="C230" s="4"/>
      <c r="D230" s="11"/>
      <c r="E230" s="11"/>
    </row>
    <row r="231" spans="1:5">
      <c r="A231" s="11"/>
      <c r="B231" s="11"/>
      <c r="C231" s="4"/>
      <c r="D231" s="11"/>
      <c r="E231" s="11"/>
    </row>
    <row r="232" spans="1:5">
      <c r="A232" s="11"/>
      <c r="B232" s="11"/>
      <c r="C232" s="4"/>
      <c r="D232" s="11"/>
      <c r="E232" s="11"/>
    </row>
    <row r="233" spans="1:5">
      <c r="A233" s="11"/>
      <c r="B233" s="11"/>
      <c r="C233" s="4"/>
      <c r="D233" s="11"/>
      <c r="E233" s="11"/>
    </row>
    <row r="234" spans="1:5">
      <c r="A234" s="11"/>
      <c r="B234" s="11"/>
      <c r="C234" s="4"/>
      <c r="D234" s="11"/>
      <c r="E234" s="11"/>
    </row>
    <row r="235" spans="1:5">
      <c r="A235" s="11"/>
      <c r="B235" s="11"/>
      <c r="C235" s="4"/>
      <c r="D235" s="11"/>
      <c r="E235" s="11"/>
    </row>
    <row r="236" spans="1:5">
      <c r="A236" s="11"/>
      <c r="B236" s="11"/>
      <c r="C236" s="4"/>
      <c r="D236" s="11"/>
      <c r="E236" s="11"/>
    </row>
    <row r="237" spans="1:5">
      <c r="A237" s="11"/>
      <c r="B237" s="11"/>
      <c r="C237" s="4"/>
      <c r="D237" s="11"/>
      <c r="E237" s="11"/>
    </row>
    <row r="238" spans="1:5">
      <c r="A238" s="11"/>
      <c r="B238" s="11"/>
      <c r="C238" s="4"/>
      <c r="D238" s="11"/>
      <c r="E238" s="11"/>
    </row>
    <row r="239" spans="1:5">
      <c r="A239" s="11"/>
      <c r="B239" s="11"/>
      <c r="C239" s="4"/>
      <c r="D239" s="11"/>
      <c r="E239" s="11"/>
    </row>
    <row r="240" spans="1:5">
      <c r="A240" s="11"/>
      <c r="B240" s="11"/>
      <c r="C240" s="4"/>
      <c r="D240" s="11"/>
      <c r="E240" s="11"/>
    </row>
    <row r="241" spans="1:5">
      <c r="A241" s="11"/>
      <c r="B241" s="11"/>
      <c r="C241" s="4"/>
      <c r="D241" s="11"/>
      <c r="E241" s="11"/>
    </row>
    <row r="242" spans="1:5">
      <c r="A242" s="11"/>
      <c r="B242" s="11"/>
      <c r="C242" s="4"/>
      <c r="D242" s="11"/>
      <c r="E242" s="11"/>
    </row>
    <row r="243" spans="1:5">
      <c r="A243" s="11"/>
      <c r="B243" s="11"/>
      <c r="C243" s="4"/>
      <c r="D243" s="11"/>
      <c r="E243" s="11"/>
    </row>
    <row r="244" spans="1:5">
      <c r="A244" s="11"/>
      <c r="B244" s="11"/>
      <c r="C244" s="4"/>
      <c r="D244" s="11"/>
      <c r="E244" s="11"/>
    </row>
    <row r="245" spans="1:5">
      <c r="A245" s="11"/>
      <c r="B245" s="11"/>
      <c r="C245" s="4"/>
      <c r="D245" s="11"/>
      <c r="E245" s="11"/>
    </row>
    <row r="246" spans="1:5">
      <c r="A246" s="11"/>
      <c r="B246" s="11"/>
      <c r="C246" s="4"/>
      <c r="D246" s="11"/>
      <c r="E246" s="11"/>
    </row>
    <row r="247" spans="1:5">
      <c r="A247" s="11"/>
      <c r="B247" s="11"/>
      <c r="C247" s="4"/>
      <c r="D247" s="11"/>
      <c r="E247" s="11"/>
    </row>
    <row r="248" spans="1:5">
      <c r="A248" s="11"/>
      <c r="B248" s="11"/>
      <c r="C248" s="4"/>
      <c r="D248" s="11"/>
      <c r="E248" s="11"/>
    </row>
    <row r="249" spans="1:5">
      <c r="A249" s="11"/>
      <c r="B249" s="11"/>
      <c r="C249" s="4"/>
      <c r="D249" s="11"/>
      <c r="E249" s="11"/>
    </row>
    <row r="250" spans="1:5">
      <c r="A250" s="11"/>
      <c r="B250" s="11"/>
      <c r="C250" s="4"/>
      <c r="D250" s="11"/>
      <c r="E250" s="11"/>
    </row>
    <row r="251" spans="1:5">
      <c r="A251" s="11"/>
      <c r="B251" s="11"/>
      <c r="C251" s="4"/>
      <c r="D251" s="11"/>
      <c r="E251" s="11"/>
    </row>
    <row r="252" spans="1:5">
      <c r="A252" s="11"/>
      <c r="B252" s="11"/>
      <c r="C252" s="4"/>
      <c r="D252" s="11"/>
      <c r="E252" s="11"/>
    </row>
    <row r="253" spans="1:5">
      <c r="A253" s="11"/>
      <c r="B253" s="11"/>
      <c r="C253" s="4"/>
      <c r="D253" s="11"/>
      <c r="E253" s="11"/>
    </row>
    <row r="254" spans="1:5">
      <c r="A254" s="11"/>
      <c r="B254" s="11"/>
      <c r="C254" s="4"/>
      <c r="D254" s="11"/>
      <c r="E254" s="11"/>
    </row>
    <row r="255" spans="1:5">
      <c r="A255" s="11"/>
      <c r="B255" s="11"/>
      <c r="C255" s="4"/>
      <c r="D255" s="11"/>
      <c r="E255" s="11"/>
    </row>
    <row r="256" spans="1:5">
      <c r="A256" s="11"/>
      <c r="B256" s="11"/>
      <c r="C256" s="4"/>
      <c r="D256" s="11"/>
      <c r="E256" s="11"/>
    </row>
    <row r="257" spans="1:5">
      <c r="A257" s="11"/>
      <c r="B257" s="11"/>
      <c r="C257" s="4"/>
      <c r="D257" s="11"/>
      <c r="E257" s="11"/>
    </row>
    <row r="258" spans="1:5">
      <c r="A258" s="11"/>
      <c r="B258" s="11"/>
      <c r="C258" s="4"/>
      <c r="D258" s="11"/>
      <c r="E258" s="11"/>
    </row>
    <row r="259" spans="1:5">
      <c r="A259" s="11"/>
      <c r="B259" s="11"/>
      <c r="C259" s="4"/>
      <c r="D259" s="11"/>
      <c r="E259" s="11"/>
    </row>
    <row r="260" spans="1:5">
      <c r="A260" s="11"/>
      <c r="B260" s="11"/>
      <c r="C260" s="4"/>
      <c r="D260" s="11"/>
      <c r="E260" s="11"/>
    </row>
    <row r="261" spans="1:5">
      <c r="A261" s="11"/>
      <c r="B261" s="11"/>
      <c r="C261" s="4"/>
      <c r="D261" s="11"/>
      <c r="E261" s="11"/>
    </row>
    <row r="262" spans="1:5">
      <c r="A262" s="11"/>
      <c r="B262" s="11"/>
      <c r="C262" s="4"/>
      <c r="D262" s="11"/>
      <c r="E262" s="11"/>
    </row>
    <row r="263" spans="1:5">
      <c r="A263" s="11"/>
      <c r="B263" s="11"/>
      <c r="C263" s="4"/>
      <c r="D263" s="11"/>
      <c r="E263" s="11"/>
    </row>
    <row r="264" spans="1:5">
      <c r="A264" s="11"/>
      <c r="B264" s="11"/>
      <c r="C264" s="4"/>
      <c r="D264" s="11"/>
      <c r="E264" s="11"/>
    </row>
    <row r="265" spans="1:5">
      <c r="A265" s="11"/>
      <c r="B265" s="11"/>
      <c r="C265" s="4"/>
      <c r="D265" s="11"/>
      <c r="E265" s="11"/>
    </row>
    <row r="266" spans="1:5">
      <c r="A266" s="11"/>
      <c r="B266" s="11"/>
      <c r="C266" s="4"/>
      <c r="D266" s="11"/>
      <c r="E266" s="11"/>
    </row>
    <row r="267" spans="1:5">
      <c r="A267" s="11"/>
      <c r="B267" s="11"/>
      <c r="C267" s="4"/>
      <c r="D267" s="11"/>
      <c r="E267" s="11"/>
    </row>
    <row r="268" spans="1:5">
      <c r="A268" s="11"/>
      <c r="B268" s="11"/>
      <c r="C268" s="4"/>
      <c r="D268" s="11"/>
      <c r="E268" s="11"/>
    </row>
    <row r="269" spans="1:5">
      <c r="A269" s="11"/>
      <c r="B269" s="11"/>
      <c r="C269" s="4"/>
      <c r="D269" s="11"/>
      <c r="E269" s="11"/>
    </row>
    <row r="270" spans="1:5">
      <c r="A270" s="11"/>
      <c r="B270" s="11"/>
      <c r="C270" s="4"/>
      <c r="D270" s="11"/>
      <c r="E270" s="11"/>
    </row>
    <row r="271" spans="1:5">
      <c r="A271" s="11"/>
      <c r="B271" s="11"/>
      <c r="C271" s="4"/>
      <c r="D271" s="11"/>
      <c r="E271" s="11"/>
    </row>
    <row r="272" spans="1:5">
      <c r="A272" s="11"/>
      <c r="B272" s="11"/>
      <c r="C272" s="4"/>
      <c r="D272" s="11"/>
      <c r="E272" s="11"/>
    </row>
    <row r="273" spans="1:5">
      <c r="A273" s="11"/>
      <c r="B273" s="11"/>
      <c r="C273" s="4"/>
      <c r="D273" s="11"/>
      <c r="E273" s="11"/>
    </row>
    <row r="274" spans="1:5">
      <c r="A274" s="11"/>
      <c r="B274" s="11"/>
      <c r="C274" s="4"/>
      <c r="D274" s="11"/>
      <c r="E274" s="11"/>
    </row>
    <row r="275" spans="1:5">
      <c r="A275" s="11"/>
      <c r="B275" s="11"/>
      <c r="C275" s="4"/>
      <c r="D275" s="11"/>
      <c r="E275" s="11"/>
    </row>
    <row r="276" spans="1:5">
      <c r="A276" s="11"/>
      <c r="B276" s="11"/>
      <c r="C276" s="4"/>
      <c r="D276" s="11"/>
      <c r="E276" s="11"/>
    </row>
    <row r="277" spans="1:5">
      <c r="A277" s="11"/>
      <c r="B277" s="11"/>
      <c r="C277" s="4"/>
      <c r="D277" s="11"/>
      <c r="E277" s="11"/>
    </row>
    <row r="278" spans="1:5">
      <c r="A278" s="11"/>
      <c r="B278" s="11"/>
      <c r="C278" s="4"/>
      <c r="D278" s="11"/>
      <c r="E278" s="11"/>
    </row>
    <row r="279" spans="1:5">
      <c r="A279" s="11"/>
      <c r="B279" s="11"/>
      <c r="C279" s="4"/>
      <c r="D279" s="11"/>
      <c r="E279" s="11"/>
    </row>
    <row r="280" spans="1:5">
      <c r="A280" s="11"/>
      <c r="B280" s="11"/>
      <c r="C280" s="4"/>
      <c r="D280" s="11"/>
      <c r="E280" s="11"/>
    </row>
    <row r="281" spans="1:5">
      <c r="A281" s="11"/>
      <c r="B281" s="11"/>
      <c r="C281" s="4"/>
      <c r="D281" s="11"/>
      <c r="E281" s="11"/>
    </row>
    <row r="282" spans="1:5">
      <c r="A282" s="11"/>
      <c r="B282" s="11"/>
      <c r="C282" s="4"/>
      <c r="D282" s="11"/>
      <c r="E282" s="11"/>
    </row>
    <row r="283" spans="1:5">
      <c r="A283" s="11"/>
      <c r="B283" s="11"/>
      <c r="C283" s="4"/>
      <c r="D283" s="11"/>
      <c r="E283" s="11"/>
    </row>
    <row r="284" spans="1:5">
      <c r="A284" s="11"/>
      <c r="B284" s="11"/>
      <c r="C284" s="4"/>
      <c r="D284" s="11"/>
      <c r="E284" s="11"/>
    </row>
    <row r="285" spans="1:5">
      <c r="A285" s="11"/>
      <c r="B285" s="11"/>
      <c r="C285" s="4"/>
      <c r="D285" s="11"/>
      <c r="E285" s="11"/>
    </row>
    <row r="286" spans="1:5">
      <c r="A286" s="11"/>
      <c r="B286" s="11"/>
      <c r="C286" s="4"/>
      <c r="D286" s="11"/>
      <c r="E286" s="11"/>
    </row>
    <row r="287" spans="1:5">
      <c r="A287" s="11"/>
      <c r="B287" s="11"/>
      <c r="C287" s="4"/>
      <c r="D287" s="11"/>
      <c r="E287" s="11"/>
    </row>
    <row r="288" spans="1:5">
      <c r="A288" s="11"/>
      <c r="B288" s="11"/>
      <c r="C288" s="4"/>
      <c r="D288" s="11"/>
      <c r="E288" s="11"/>
    </row>
    <row r="289" spans="1:5">
      <c r="A289" s="11"/>
      <c r="B289" s="11"/>
      <c r="C289" s="4"/>
      <c r="D289" s="11"/>
      <c r="E289" s="11"/>
    </row>
    <row r="290" spans="1:5">
      <c r="A290" s="11"/>
      <c r="B290" s="11"/>
      <c r="C290" s="4"/>
      <c r="D290" s="11"/>
      <c r="E290" s="11"/>
    </row>
    <row r="291" spans="1:5">
      <c r="A291" s="11"/>
      <c r="B291" s="11"/>
      <c r="C291" s="4"/>
      <c r="D291" s="11"/>
      <c r="E291" s="11"/>
    </row>
    <row r="292" spans="1:5">
      <c r="A292" s="11"/>
      <c r="B292" s="11"/>
      <c r="C292" s="4"/>
      <c r="D292" s="11"/>
      <c r="E292" s="11"/>
    </row>
    <row r="293" spans="1:5">
      <c r="A293" s="11"/>
      <c r="B293" s="11"/>
      <c r="C293" s="4"/>
      <c r="D293" s="11"/>
      <c r="E293" s="11"/>
    </row>
    <row r="294" spans="1:5">
      <c r="A294" s="11"/>
      <c r="B294" s="11"/>
      <c r="C294" s="4"/>
      <c r="D294" s="11"/>
      <c r="E294" s="11"/>
    </row>
    <row r="295" spans="1:5">
      <c r="A295" s="11"/>
      <c r="B295" s="11"/>
      <c r="C295" s="4"/>
      <c r="D295" s="11"/>
      <c r="E295" s="11"/>
    </row>
    <row r="296" spans="1:5">
      <c r="A296" s="11"/>
      <c r="B296" s="11"/>
      <c r="C296" s="4"/>
      <c r="D296" s="11"/>
      <c r="E296" s="11"/>
    </row>
    <row r="297" spans="1:5">
      <c r="A297" s="11"/>
      <c r="B297" s="11"/>
      <c r="C297" s="4"/>
      <c r="D297" s="11"/>
      <c r="E297" s="11"/>
    </row>
    <row r="298" spans="1:5">
      <c r="A298" s="11"/>
      <c r="B298" s="11"/>
      <c r="C298" s="4"/>
      <c r="D298" s="11"/>
      <c r="E298" s="11"/>
    </row>
    <row r="299" spans="1:5">
      <c r="A299" s="11"/>
      <c r="B299" s="11"/>
      <c r="C299" s="4"/>
      <c r="D299" s="11"/>
      <c r="E299" s="11"/>
    </row>
    <row r="300" spans="1:5">
      <c r="A300" s="11"/>
      <c r="B300" s="11"/>
      <c r="C300" s="4"/>
      <c r="D300" s="11"/>
      <c r="E300" s="11"/>
    </row>
    <row r="301" spans="1:5">
      <c r="A301" s="11"/>
      <c r="B301" s="11"/>
      <c r="C301" s="4"/>
      <c r="D301" s="11"/>
      <c r="E301" s="11"/>
    </row>
    <row r="302" spans="1:5">
      <c r="A302" s="11"/>
      <c r="B302" s="11"/>
      <c r="C302" s="4"/>
      <c r="D302" s="11"/>
      <c r="E302" s="11"/>
    </row>
    <row r="303" spans="1:5">
      <c r="A303" s="11"/>
      <c r="B303" s="11"/>
      <c r="C303" s="4"/>
      <c r="D303" s="11"/>
      <c r="E303" s="11"/>
    </row>
    <row r="304" spans="1:5">
      <c r="A304" s="11"/>
      <c r="B304" s="11"/>
      <c r="C304" s="4"/>
      <c r="D304" s="11"/>
      <c r="E304" s="11"/>
    </row>
    <row r="305" spans="1:5">
      <c r="A305" s="11"/>
      <c r="B305" s="11"/>
      <c r="C305" s="4"/>
      <c r="D305" s="11"/>
      <c r="E305" s="11"/>
    </row>
    <row r="306" spans="1:5">
      <c r="A306" s="11"/>
      <c r="B306" s="11"/>
      <c r="C306" s="4"/>
      <c r="D306" s="11"/>
      <c r="E306" s="11"/>
    </row>
    <row r="307" spans="1:5">
      <c r="A307" s="11"/>
      <c r="B307" s="11"/>
      <c r="C307" s="4"/>
      <c r="D307" s="11"/>
      <c r="E307" s="11"/>
    </row>
    <row r="308" spans="1:5">
      <c r="A308" s="11"/>
      <c r="B308" s="11"/>
      <c r="C308" s="4"/>
      <c r="D308" s="11"/>
      <c r="E308" s="11"/>
    </row>
    <row r="309" spans="1:5">
      <c r="A309" s="11"/>
      <c r="B309" s="11"/>
      <c r="C309" s="4"/>
      <c r="D309" s="11"/>
      <c r="E309" s="11"/>
    </row>
    <row r="310" spans="1:5">
      <c r="A310" s="11"/>
      <c r="B310" s="11"/>
      <c r="C310" s="4"/>
      <c r="D310" s="11"/>
      <c r="E310" s="11"/>
    </row>
    <row r="311" spans="1:5">
      <c r="A311" s="11"/>
      <c r="B311" s="11"/>
      <c r="C311" s="4"/>
      <c r="D311" s="11"/>
      <c r="E311" s="11"/>
    </row>
    <row r="312" spans="1:5">
      <c r="A312" s="11"/>
      <c r="B312" s="11"/>
      <c r="C312" s="4"/>
      <c r="D312" s="11"/>
      <c r="E312" s="11"/>
    </row>
    <row r="313" spans="1:5">
      <c r="A313" s="11"/>
      <c r="B313" s="11"/>
      <c r="C313" s="4"/>
      <c r="D313" s="11"/>
      <c r="E313" s="11"/>
    </row>
    <row r="314" spans="1:5">
      <c r="A314" s="11"/>
      <c r="B314" s="11"/>
      <c r="C314" s="4"/>
      <c r="D314" s="11"/>
      <c r="E314" s="11"/>
    </row>
    <row r="315" spans="1:5">
      <c r="A315" s="11"/>
      <c r="B315" s="11"/>
      <c r="C315" s="4"/>
      <c r="D315" s="11"/>
      <c r="E315" s="11"/>
    </row>
    <row r="316" spans="1:5">
      <c r="A316" s="11"/>
      <c r="B316" s="11"/>
      <c r="C316" s="4"/>
      <c r="D316" s="11"/>
      <c r="E316" s="11"/>
    </row>
    <row r="317" spans="1:5">
      <c r="A317" s="11"/>
      <c r="B317" s="11"/>
      <c r="C317" s="4"/>
      <c r="D317" s="11"/>
      <c r="E317" s="11"/>
    </row>
    <row r="318" spans="1:5">
      <c r="A318" s="11"/>
      <c r="B318" s="11"/>
      <c r="C318" s="4"/>
      <c r="D318" s="11"/>
      <c r="E318" s="11"/>
    </row>
    <row r="319" spans="1:5">
      <c r="A319" s="11"/>
      <c r="B319" s="11"/>
      <c r="C319" s="4"/>
      <c r="D319" s="11"/>
      <c r="E319" s="11"/>
    </row>
    <row r="320" spans="1:5">
      <c r="A320" s="11"/>
      <c r="B320" s="11"/>
      <c r="C320" s="4"/>
      <c r="D320" s="11"/>
      <c r="E320" s="11"/>
    </row>
    <row r="321" spans="1:5">
      <c r="A321" s="11"/>
      <c r="B321" s="11"/>
      <c r="C321" s="4"/>
      <c r="D321" s="11"/>
      <c r="E321" s="11"/>
    </row>
    <row r="322" spans="1:5">
      <c r="A322" s="11"/>
      <c r="B322" s="11"/>
      <c r="C322" s="4"/>
      <c r="D322" s="11"/>
      <c r="E322" s="11"/>
    </row>
    <row r="323" spans="1:5">
      <c r="A323" s="11"/>
      <c r="B323" s="11"/>
      <c r="C323" s="4"/>
      <c r="D323" s="11"/>
      <c r="E323" s="11"/>
    </row>
    <row r="324" spans="1:5">
      <c r="A324" s="11"/>
      <c r="B324" s="11"/>
      <c r="C324" s="4"/>
      <c r="D324" s="11"/>
      <c r="E324" s="11"/>
    </row>
    <row r="325" spans="1:5">
      <c r="A325" s="11"/>
      <c r="B325" s="11"/>
      <c r="C325" s="4"/>
      <c r="D325" s="11"/>
      <c r="E325" s="11"/>
    </row>
    <row r="326" spans="1:5">
      <c r="A326" s="11"/>
      <c r="B326" s="11"/>
      <c r="C326" s="4"/>
      <c r="D326" s="11"/>
      <c r="E326" s="11"/>
    </row>
    <row r="327" spans="1:5">
      <c r="A327" s="11"/>
      <c r="B327" s="11"/>
      <c r="C327" s="4"/>
      <c r="D327" s="11"/>
      <c r="E327" s="11"/>
    </row>
    <row r="328" spans="1:5">
      <c r="A328" s="11"/>
      <c r="B328" s="11"/>
      <c r="C328" s="4"/>
      <c r="D328" s="11"/>
      <c r="E328" s="11"/>
    </row>
    <row r="329" spans="1:5">
      <c r="A329" s="11"/>
      <c r="B329" s="11"/>
      <c r="C329" s="4"/>
      <c r="D329" s="11"/>
      <c r="E329" s="11"/>
    </row>
    <row r="330" spans="1:5">
      <c r="A330" s="11"/>
      <c r="B330" s="11"/>
      <c r="C330" s="4"/>
      <c r="D330" s="11"/>
      <c r="E330" s="11"/>
    </row>
    <row r="331" spans="1:5">
      <c r="A331" s="11"/>
      <c r="B331" s="11"/>
      <c r="C331" s="4"/>
      <c r="D331" s="11"/>
      <c r="E331" s="11"/>
    </row>
    <row r="332" spans="1:5">
      <c r="A332" s="11"/>
      <c r="B332" s="11"/>
      <c r="C332" s="4"/>
      <c r="D332" s="11"/>
      <c r="E332" s="11"/>
    </row>
    <row r="333" spans="1:5">
      <c r="A333" s="11"/>
      <c r="B333" s="11"/>
      <c r="C333" s="4"/>
      <c r="D333" s="11"/>
      <c r="E333" s="11"/>
    </row>
    <row r="334" spans="1:5">
      <c r="A334" s="11"/>
      <c r="B334" s="11"/>
      <c r="C334" s="4"/>
      <c r="D334" s="11"/>
      <c r="E334" s="11"/>
    </row>
    <row r="335" spans="1:5">
      <c r="A335" s="11"/>
      <c r="B335" s="11"/>
      <c r="C335" s="4"/>
      <c r="D335" s="11"/>
      <c r="E335" s="11"/>
    </row>
    <row r="336" spans="1:5">
      <c r="A336" s="11"/>
      <c r="B336" s="11"/>
      <c r="C336" s="4"/>
      <c r="D336" s="11"/>
      <c r="E336" s="11"/>
    </row>
    <row r="337" spans="1:5">
      <c r="A337" s="11"/>
      <c r="B337" s="11"/>
      <c r="C337" s="4"/>
      <c r="D337" s="11"/>
      <c r="E337" s="11"/>
    </row>
    <row r="338" spans="1:5">
      <c r="A338" s="11"/>
      <c r="B338" s="11"/>
      <c r="C338" s="4"/>
      <c r="D338" s="11"/>
      <c r="E338" s="11"/>
    </row>
    <row r="339" spans="1:5">
      <c r="A339" s="11"/>
      <c r="B339" s="11"/>
      <c r="C339" s="4"/>
      <c r="D339" s="11"/>
      <c r="E339" s="11"/>
    </row>
    <row r="340" spans="1:5">
      <c r="A340" s="11"/>
      <c r="B340" s="11"/>
      <c r="C340" s="4"/>
      <c r="D340" s="11"/>
      <c r="E340" s="11"/>
    </row>
    <row r="341" spans="1:5">
      <c r="A341" s="11"/>
      <c r="B341" s="11"/>
      <c r="C341" s="4"/>
      <c r="D341" s="11"/>
      <c r="E341" s="11"/>
    </row>
    <row r="342" spans="1:5">
      <c r="A342" s="11"/>
      <c r="B342" s="11"/>
      <c r="C342" s="4"/>
      <c r="D342" s="11"/>
      <c r="E342" s="11"/>
    </row>
    <row r="343" spans="1:5">
      <c r="A343" s="11"/>
      <c r="B343" s="11"/>
      <c r="C343" s="4"/>
      <c r="D343" s="11"/>
      <c r="E343" s="11"/>
    </row>
    <row r="344" spans="1:5">
      <c r="A344" s="11"/>
      <c r="B344" s="11"/>
      <c r="C344" s="4"/>
      <c r="D344" s="11"/>
      <c r="E344" s="11"/>
    </row>
    <row r="345" spans="1:5">
      <c r="A345" s="11"/>
      <c r="B345" s="11"/>
      <c r="C345" s="4"/>
      <c r="D345" s="11"/>
      <c r="E345" s="11"/>
    </row>
    <row r="346" spans="1:5">
      <c r="A346" s="11"/>
      <c r="B346" s="11"/>
      <c r="C346" s="4"/>
      <c r="D346" s="11"/>
      <c r="E346" s="11"/>
    </row>
    <row r="347" spans="1:5">
      <c r="A347" s="11"/>
      <c r="B347" s="11"/>
      <c r="C347" s="4"/>
      <c r="D347" s="11"/>
      <c r="E347" s="11"/>
    </row>
    <row r="348" spans="1:5">
      <c r="A348" s="11"/>
      <c r="B348" s="11"/>
      <c r="C348" s="4"/>
      <c r="D348" s="11"/>
      <c r="E348" s="11"/>
    </row>
    <row r="349" spans="1:5">
      <c r="A349" s="11"/>
      <c r="B349" s="11"/>
      <c r="C349" s="4"/>
      <c r="D349" s="11"/>
      <c r="E349" s="11"/>
    </row>
    <row r="350" spans="1:5">
      <c r="A350" s="11"/>
      <c r="B350" s="11"/>
      <c r="C350" s="4"/>
      <c r="D350" s="11"/>
      <c r="E350" s="11"/>
    </row>
    <row r="351" spans="1:5">
      <c r="A351" s="11"/>
      <c r="B351" s="11"/>
      <c r="C351" s="4"/>
      <c r="D351" s="11"/>
      <c r="E351" s="11"/>
    </row>
    <row r="352" spans="1:5">
      <c r="A352" s="11"/>
      <c r="B352" s="11"/>
      <c r="C352" s="4"/>
      <c r="D352" s="11"/>
      <c r="E352" s="11"/>
    </row>
    <row r="353" spans="1:5">
      <c r="A353" s="11"/>
      <c r="B353" s="11"/>
      <c r="C353" s="4"/>
      <c r="D353" s="11"/>
      <c r="E353" s="11"/>
    </row>
    <row r="354" spans="1:5">
      <c r="A354" s="11"/>
      <c r="B354" s="11"/>
      <c r="C354" s="4"/>
      <c r="D354" s="11"/>
      <c r="E354" s="11"/>
    </row>
    <row r="355" spans="1:5">
      <c r="A355" s="11"/>
      <c r="B355" s="11"/>
      <c r="C355" s="4"/>
      <c r="D355" s="11"/>
      <c r="E355" s="11"/>
    </row>
    <row r="356" spans="1:5">
      <c r="A356" s="11"/>
      <c r="B356" s="11"/>
      <c r="C356" s="4"/>
      <c r="D356" s="11"/>
      <c r="E356" s="11"/>
    </row>
    <row r="357" spans="1:5">
      <c r="A357" s="11"/>
      <c r="B357" s="11"/>
      <c r="C357" s="4"/>
      <c r="D357" s="11"/>
      <c r="E357" s="11"/>
    </row>
    <row r="358" spans="1:5">
      <c r="A358" s="11"/>
      <c r="B358" s="11"/>
      <c r="C358" s="4"/>
      <c r="D358" s="11"/>
      <c r="E358" s="11"/>
    </row>
    <row r="359" spans="1:5">
      <c r="A359" s="11"/>
      <c r="B359" s="11"/>
      <c r="C359" s="4"/>
      <c r="D359" s="11"/>
      <c r="E359" s="11"/>
    </row>
    <row r="360" spans="1:5">
      <c r="A360" s="11"/>
      <c r="B360" s="11"/>
      <c r="C360" s="4"/>
      <c r="D360" s="11"/>
      <c r="E360" s="11"/>
    </row>
    <row r="361" spans="1:5">
      <c r="A361" s="11"/>
      <c r="B361" s="11"/>
      <c r="C361" s="4"/>
      <c r="D361" s="11"/>
      <c r="E361" s="11"/>
    </row>
    <row r="362" spans="1:5">
      <c r="A362" s="11"/>
      <c r="B362" s="11"/>
      <c r="C362" s="4"/>
      <c r="D362" s="11"/>
      <c r="E362" s="11"/>
    </row>
    <row r="363" spans="1:5">
      <c r="A363" s="11"/>
      <c r="B363" s="11"/>
      <c r="C363" s="4"/>
      <c r="D363" s="11"/>
      <c r="E363" s="11"/>
    </row>
    <row r="364" spans="1:5">
      <c r="A364" s="11"/>
      <c r="B364" s="11"/>
      <c r="C364" s="4"/>
      <c r="D364" s="11"/>
      <c r="E364" s="11"/>
    </row>
    <row r="365" spans="1:5">
      <c r="A365" s="11"/>
      <c r="B365" s="11"/>
      <c r="C365" s="4"/>
      <c r="D365" s="11"/>
      <c r="E365" s="11"/>
    </row>
    <row r="366" spans="1:5">
      <c r="A366" s="11"/>
      <c r="B366" s="11"/>
      <c r="C366" s="4"/>
      <c r="D366" s="11"/>
      <c r="E366" s="11"/>
    </row>
    <row r="367" spans="1:5">
      <c r="A367" s="11"/>
      <c r="B367" s="11"/>
      <c r="C367" s="4"/>
      <c r="D367" s="11"/>
      <c r="E367" s="11"/>
    </row>
    <row r="368" spans="1:5">
      <c r="A368" s="11"/>
      <c r="B368" s="11"/>
      <c r="C368" s="4"/>
      <c r="D368" s="11"/>
      <c r="E368" s="11"/>
    </row>
    <row r="369" spans="1:5">
      <c r="A369" s="11"/>
      <c r="B369" s="11"/>
      <c r="C369" s="4"/>
      <c r="D369" s="11"/>
      <c r="E369" s="11"/>
    </row>
    <row r="370" spans="1:5">
      <c r="A370" s="11"/>
      <c r="B370" s="11"/>
      <c r="C370" s="4"/>
      <c r="D370" s="11"/>
      <c r="E370" s="11"/>
    </row>
    <row r="371" spans="1:5">
      <c r="A371" s="11"/>
      <c r="B371" s="11"/>
      <c r="C371" s="4"/>
      <c r="D371" s="11"/>
      <c r="E371" s="11"/>
    </row>
    <row r="372" spans="1:5">
      <c r="A372" s="11"/>
      <c r="B372" s="11"/>
      <c r="C372" s="4"/>
      <c r="D372" s="11"/>
      <c r="E372" s="11"/>
    </row>
    <row r="373" spans="1:5">
      <c r="A373" s="11"/>
      <c r="B373" s="11"/>
      <c r="C373" s="4"/>
      <c r="D373" s="11"/>
      <c r="E373" s="11"/>
    </row>
    <row r="374" spans="1:5">
      <c r="A374" s="11"/>
      <c r="B374" s="11"/>
      <c r="C374" s="4"/>
      <c r="D374" s="11"/>
      <c r="E374" s="11"/>
    </row>
    <row r="375" spans="1:5">
      <c r="A375" s="11"/>
      <c r="B375" s="11"/>
      <c r="C375" s="4"/>
      <c r="D375" s="11"/>
      <c r="E375" s="11"/>
    </row>
    <row r="376" spans="1:5">
      <c r="A376" s="11"/>
      <c r="B376" s="11"/>
      <c r="C376" s="4"/>
      <c r="D376" s="11"/>
      <c r="E376" s="11"/>
    </row>
    <row r="377" spans="1:5">
      <c r="A377" s="11"/>
      <c r="B377" s="11"/>
      <c r="C377" s="4"/>
      <c r="D377" s="11"/>
      <c r="E377" s="11"/>
    </row>
    <row r="378" spans="1:5">
      <c r="A378" s="11"/>
      <c r="B378" s="11"/>
      <c r="C378" s="4"/>
      <c r="D378" s="11"/>
      <c r="E378" s="11"/>
    </row>
    <row r="379" spans="1:5">
      <c r="A379" s="11"/>
      <c r="B379" s="11"/>
      <c r="C379" s="4"/>
      <c r="D379" s="11"/>
      <c r="E379" s="11"/>
    </row>
    <row r="380" spans="1:5">
      <c r="A380" s="11"/>
      <c r="B380" s="11"/>
      <c r="C380" s="4"/>
      <c r="D380" s="11"/>
      <c r="E380" s="11"/>
    </row>
    <row r="381" spans="1:5">
      <c r="A381" s="11"/>
      <c r="B381" s="11"/>
      <c r="C381" s="4"/>
      <c r="D381" s="11"/>
      <c r="E381" s="11"/>
    </row>
    <row r="382" spans="1:5">
      <c r="A382" s="11"/>
      <c r="B382" s="11"/>
      <c r="C382" s="4"/>
      <c r="D382" s="11"/>
      <c r="E382" s="11"/>
    </row>
    <row r="383" spans="1:5">
      <c r="A383" s="11"/>
      <c r="B383" s="11"/>
      <c r="C383" s="4"/>
      <c r="D383" s="11"/>
      <c r="E383" s="11"/>
    </row>
    <row r="384" spans="1:5">
      <c r="A384" s="11"/>
      <c r="B384" s="11"/>
      <c r="C384" s="4"/>
      <c r="D384" s="11"/>
      <c r="E384" s="11"/>
    </row>
    <row r="385" spans="1:5">
      <c r="A385" s="11"/>
      <c r="B385" s="11"/>
      <c r="C385" s="4"/>
      <c r="D385" s="11"/>
      <c r="E385" s="11"/>
    </row>
    <row r="386" spans="1:5">
      <c r="A386" s="11"/>
      <c r="B386" s="11"/>
      <c r="C386" s="4"/>
      <c r="D386" s="11"/>
      <c r="E386" s="11"/>
    </row>
    <row r="387" spans="1:5">
      <c r="A387" s="11"/>
      <c r="B387" s="11"/>
      <c r="C387" s="4"/>
      <c r="D387" s="11"/>
      <c r="E387" s="11"/>
    </row>
    <row r="388" spans="1:5">
      <c r="A388" s="11"/>
      <c r="B388" s="11"/>
      <c r="C388" s="4"/>
      <c r="D388" s="11"/>
      <c r="E388" s="11"/>
    </row>
    <row r="389" spans="1:5">
      <c r="A389" s="11"/>
      <c r="B389" s="11"/>
      <c r="C389" s="4"/>
      <c r="D389" s="11"/>
      <c r="E389" s="11"/>
    </row>
    <row r="390" spans="1:5">
      <c r="A390" s="11"/>
      <c r="B390" s="11"/>
      <c r="C390" s="4"/>
      <c r="D390" s="11"/>
      <c r="E390" s="11"/>
    </row>
    <row r="391" spans="1:5">
      <c r="A391" s="11"/>
      <c r="B391" s="11"/>
      <c r="C391" s="4"/>
      <c r="D391" s="11"/>
      <c r="E391" s="11"/>
    </row>
    <row r="392" spans="1:5">
      <c r="A392" s="11"/>
      <c r="B392" s="11"/>
      <c r="C392" s="4"/>
      <c r="D392" s="11"/>
      <c r="E392" s="11"/>
    </row>
    <row r="393" spans="1:5">
      <c r="A393" s="11"/>
      <c r="B393" s="11"/>
      <c r="C393" s="4"/>
      <c r="D393" s="11"/>
      <c r="E393" s="11"/>
    </row>
    <row r="394" spans="1:5">
      <c r="A394" s="11"/>
      <c r="B394" s="11"/>
      <c r="C394" s="4"/>
      <c r="D394" s="11"/>
      <c r="E394" s="11"/>
    </row>
    <row r="395" spans="1:5">
      <c r="A395" s="11"/>
      <c r="B395" s="11"/>
      <c r="C395" s="4"/>
      <c r="D395" s="11"/>
      <c r="E395" s="11"/>
    </row>
    <row r="396" spans="1:5">
      <c r="A396" s="11"/>
      <c r="B396" s="11"/>
      <c r="C396" s="4"/>
      <c r="D396" s="11"/>
      <c r="E396" s="11"/>
    </row>
    <row r="397" spans="1:5">
      <c r="A397" s="11"/>
      <c r="B397" s="11"/>
      <c r="C397" s="4"/>
      <c r="D397" s="11"/>
      <c r="E397" s="11"/>
    </row>
    <row r="398" spans="1:5">
      <c r="A398" s="11"/>
      <c r="B398" s="11"/>
      <c r="C398" s="4"/>
      <c r="D398" s="11"/>
      <c r="E398" s="11"/>
    </row>
    <row r="399" spans="1:5">
      <c r="A399" s="11"/>
      <c r="B399" s="11"/>
      <c r="C399" s="4"/>
      <c r="D399" s="11"/>
      <c r="E399" s="11"/>
    </row>
    <row r="400" spans="1:5">
      <c r="A400" s="11"/>
      <c r="B400" s="11"/>
      <c r="C400" s="4"/>
      <c r="D400" s="11"/>
      <c r="E400" s="11"/>
    </row>
    <row r="401" spans="1:5">
      <c r="A401" s="11"/>
      <c r="B401" s="11"/>
      <c r="C401" s="4"/>
      <c r="D401" s="11"/>
      <c r="E401" s="11"/>
    </row>
    <row r="402" spans="1:5">
      <c r="A402" s="11"/>
      <c r="B402" s="11"/>
      <c r="C402" s="4"/>
      <c r="D402" s="11"/>
      <c r="E402" s="11"/>
    </row>
    <row r="403" spans="1:5">
      <c r="A403" s="11"/>
      <c r="B403" s="11"/>
      <c r="C403" s="4"/>
      <c r="D403" s="11"/>
      <c r="E403" s="11"/>
    </row>
    <row r="404" spans="1:5">
      <c r="A404" s="11"/>
      <c r="B404" s="11"/>
      <c r="C404" s="4"/>
      <c r="D404" s="11"/>
      <c r="E404" s="11"/>
    </row>
    <row r="405" spans="1:5">
      <c r="A405" s="11"/>
      <c r="B405" s="11"/>
      <c r="C405" s="4"/>
      <c r="D405" s="11"/>
      <c r="E405" s="11"/>
    </row>
    <row r="406" spans="1:5">
      <c r="A406" s="11"/>
      <c r="B406" s="11"/>
      <c r="C406" s="4"/>
      <c r="D406" s="11"/>
      <c r="E406" s="11"/>
    </row>
    <row r="407" spans="1:5">
      <c r="A407" s="11"/>
      <c r="B407" s="11"/>
      <c r="C407" s="4"/>
      <c r="D407" s="11"/>
      <c r="E407" s="11"/>
    </row>
    <row r="408" spans="1:5">
      <c r="A408" s="11"/>
      <c r="B408" s="11"/>
      <c r="C408" s="4"/>
      <c r="D408" s="11"/>
      <c r="E408" s="11"/>
    </row>
    <row r="409" spans="1:5">
      <c r="A409" s="11"/>
      <c r="B409" s="11"/>
      <c r="C409" s="4"/>
      <c r="D409" s="11"/>
      <c r="E409" s="11"/>
    </row>
    <row r="410" spans="1:5">
      <c r="A410" s="11"/>
      <c r="B410" s="11"/>
      <c r="C410" s="4"/>
      <c r="D410" s="11"/>
      <c r="E410" s="11"/>
    </row>
    <row r="411" spans="1:5">
      <c r="A411" s="11"/>
      <c r="B411" s="11"/>
      <c r="C411" s="4"/>
      <c r="D411" s="11"/>
      <c r="E411" s="11"/>
    </row>
    <row r="412" spans="1:5">
      <c r="A412" s="11"/>
      <c r="B412" s="11"/>
      <c r="C412" s="4"/>
      <c r="D412" s="11"/>
      <c r="E412" s="11"/>
    </row>
    <row r="413" spans="1:5">
      <c r="A413" s="11"/>
      <c r="B413" s="11"/>
      <c r="C413" s="4"/>
      <c r="D413" s="11"/>
      <c r="E413" s="11"/>
    </row>
    <row r="414" spans="1:5">
      <c r="A414" s="11"/>
      <c r="B414" s="11"/>
      <c r="C414" s="4"/>
      <c r="D414" s="11"/>
      <c r="E414" s="11"/>
    </row>
    <row r="415" spans="1:5">
      <c r="A415" s="11"/>
      <c r="B415" s="11"/>
      <c r="C415" s="4"/>
      <c r="D415" s="11"/>
      <c r="E415" s="11"/>
    </row>
    <row r="416" spans="1:5">
      <c r="A416" s="11"/>
      <c r="B416" s="11"/>
      <c r="C416" s="4"/>
      <c r="D416" s="11"/>
      <c r="E416" s="11"/>
    </row>
    <row r="417" spans="1:5">
      <c r="A417" s="11"/>
      <c r="B417" s="11"/>
      <c r="C417" s="4"/>
      <c r="D417" s="11"/>
      <c r="E417" s="11"/>
    </row>
    <row r="418" spans="1:5">
      <c r="A418" s="11"/>
      <c r="B418" s="11"/>
      <c r="C418" s="4"/>
      <c r="D418" s="11"/>
      <c r="E418" s="11"/>
    </row>
    <row r="419" spans="1:5">
      <c r="A419" s="11"/>
      <c r="B419" s="11"/>
      <c r="C419" s="4"/>
      <c r="D419" s="11"/>
      <c r="E419" s="11"/>
    </row>
    <row r="420" spans="1:5">
      <c r="A420" s="11"/>
      <c r="B420" s="11"/>
      <c r="C420" s="4"/>
      <c r="D420" s="11"/>
      <c r="E420" s="11"/>
    </row>
    <row r="421" spans="1:5">
      <c r="A421" s="11"/>
      <c r="B421" s="11"/>
      <c r="C421" s="4"/>
      <c r="D421" s="11"/>
      <c r="E421" s="11"/>
    </row>
    <row r="422" spans="1:5">
      <c r="A422" s="11"/>
      <c r="B422" s="11"/>
      <c r="C422" s="4"/>
      <c r="D422" s="11"/>
      <c r="E422" s="11"/>
    </row>
    <row r="423" spans="1:5">
      <c r="A423" s="11"/>
      <c r="B423" s="11"/>
      <c r="C423" s="4"/>
      <c r="D423" s="11"/>
      <c r="E423" s="11"/>
    </row>
    <row r="424" spans="1:5">
      <c r="A424" s="11"/>
      <c r="B424" s="11"/>
      <c r="C424" s="4"/>
      <c r="D424" s="11"/>
      <c r="E424" s="11"/>
    </row>
    <row r="425" spans="1:5">
      <c r="A425" s="11"/>
      <c r="B425" s="11"/>
      <c r="C425" s="4"/>
      <c r="D425" s="11"/>
      <c r="E425" s="11"/>
    </row>
    <row r="426" spans="1:5">
      <c r="A426" s="11"/>
      <c r="B426" s="11"/>
      <c r="C426" s="4"/>
      <c r="D426" s="11"/>
      <c r="E426" s="11"/>
    </row>
    <row r="427" spans="1:5">
      <c r="A427" s="11"/>
      <c r="B427" s="11"/>
      <c r="C427" s="4"/>
      <c r="D427" s="11"/>
      <c r="E427" s="11"/>
    </row>
    <row r="428" spans="1:5">
      <c r="A428" s="11"/>
      <c r="B428" s="11"/>
      <c r="C428" s="4"/>
      <c r="D428" s="11"/>
      <c r="E428" s="11"/>
    </row>
    <row r="429" spans="1:5">
      <c r="A429" s="11"/>
      <c r="B429" s="11"/>
      <c r="C429" s="4"/>
      <c r="D429" s="11"/>
      <c r="E429" s="11"/>
    </row>
    <row r="430" spans="1:5">
      <c r="A430" s="11"/>
      <c r="B430" s="11"/>
      <c r="C430" s="4"/>
      <c r="D430" s="11"/>
      <c r="E430" s="11"/>
    </row>
    <row r="431" spans="1:5">
      <c r="A431" s="11"/>
      <c r="B431" s="11"/>
      <c r="C431" s="4"/>
      <c r="D431" s="11"/>
      <c r="E431" s="11"/>
    </row>
    <row r="432" spans="1:5">
      <c r="A432" s="11"/>
      <c r="B432" s="11"/>
      <c r="C432" s="4"/>
      <c r="D432" s="11"/>
      <c r="E432" s="11"/>
    </row>
    <row r="433" spans="1:5">
      <c r="A433" s="11"/>
      <c r="B433" s="11"/>
      <c r="C433" s="4"/>
      <c r="D433" s="11"/>
      <c r="E433" s="11"/>
    </row>
    <row r="434" spans="1:5">
      <c r="A434" s="11"/>
      <c r="B434" s="11"/>
      <c r="C434" s="4"/>
      <c r="D434" s="11"/>
      <c r="E434" s="11"/>
    </row>
    <row r="435" spans="1:5">
      <c r="A435" s="11"/>
      <c r="B435" s="11"/>
      <c r="C435" s="4"/>
      <c r="D435" s="11"/>
      <c r="E435" s="11"/>
    </row>
    <row r="436" spans="1:5">
      <c r="A436" s="11"/>
      <c r="B436" s="11"/>
      <c r="C436" s="4"/>
      <c r="D436" s="11"/>
      <c r="E436" s="11"/>
    </row>
    <row r="437" spans="1:5">
      <c r="A437" s="11"/>
      <c r="B437" s="11"/>
      <c r="C437" s="4"/>
      <c r="D437" s="11"/>
      <c r="E437" s="11"/>
    </row>
    <row r="438" spans="1:5">
      <c r="A438" s="11"/>
      <c r="B438" s="11"/>
      <c r="C438" s="4"/>
      <c r="D438" s="11"/>
      <c r="E438" s="11"/>
    </row>
    <row r="439" spans="1:5">
      <c r="A439" s="11"/>
      <c r="B439" s="11"/>
      <c r="C439" s="4"/>
      <c r="D439" s="11"/>
      <c r="E439" s="11"/>
    </row>
    <row r="440" spans="1:5">
      <c r="A440" s="11"/>
      <c r="B440" s="11"/>
      <c r="C440" s="4"/>
      <c r="D440" s="11"/>
      <c r="E440" s="11"/>
    </row>
    <row r="441" spans="1:5">
      <c r="A441" s="11"/>
      <c r="B441" s="11"/>
      <c r="C441" s="4"/>
      <c r="D441" s="11"/>
      <c r="E441" s="11"/>
    </row>
    <row r="442" spans="1:5">
      <c r="A442" s="11"/>
      <c r="B442" s="11"/>
      <c r="C442" s="4"/>
      <c r="D442" s="11"/>
      <c r="E442" s="11"/>
    </row>
    <row r="443" spans="1:5">
      <c r="A443" s="11"/>
      <c r="B443" s="11"/>
      <c r="C443" s="4"/>
      <c r="D443" s="11"/>
      <c r="E443" s="11"/>
    </row>
    <row r="444" spans="1:5">
      <c r="A444" s="11"/>
      <c r="B444" s="11"/>
      <c r="C444" s="4"/>
      <c r="D444" s="11"/>
      <c r="E444" s="11"/>
    </row>
    <row r="445" spans="1:5">
      <c r="A445" s="11"/>
      <c r="B445" s="11"/>
      <c r="C445" s="4"/>
      <c r="D445" s="11"/>
      <c r="E445" s="11"/>
    </row>
    <row r="446" spans="1:5">
      <c r="A446" s="11"/>
      <c r="B446" s="11"/>
      <c r="C446" s="4"/>
      <c r="D446" s="11"/>
      <c r="E446" s="11"/>
    </row>
    <row r="447" spans="1:5">
      <c r="A447" s="11"/>
      <c r="B447" s="11"/>
      <c r="C447" s="4"/>
      <c r="D447" s="11"/>
      <c r="E447" s="11"/>
    </row>
    <row r="448" spans="1:5">
      <c r="A448" s="11"/>
      <c r="B448" s="11"/>
      <c r="C448" s="4"/>
      <c r="D448" s="11"/>
      <c r="E448" s="11"/>
    </row>
    <row r="449" spans="1:5">
      <c r="A449" s="11"/>
      <c r="B449" s="11"/>
      <c r="C449" s="4"/>
      <c r="D449" s="11"/>
      <c r="E449" s="11"/>
    </row>
    <row r="450" spans="1:5">
      <c r="A450" s="11"/>
      <c r="B450" s="11"/>
      <c r="C450" s="4"/>
      <c r="D450" s="11"/>
      <c r="E450" s="11"/>
    </row>
    <row r="451" spans="1:5">
      <c r="A451" s="11"/>
      <c r="B451" s="11"/>
      <c r="C451" s="4"/>
      <c r="D451" s="11"/>
      <c r="E451" s="11"/>
    </row>
    <row r="452" spans="1:5">
      <c r="A452" s="11"/>
      <c r="B452" s="11"/>
      <c r="C452" s="4"/>
      <c r="D452" s="11"/>
      <c r="E452" s="11"/>
    </row>
    <row r="453" spans="1:5">
      <c r="A453" s="11"/>
      <c r="B453" s="11"/>
      <c r="C453" s="4"/>
      <c r="D453" s="11"/>
      <c r="E453" s="11"/>
    </row>
    <row r="454" spans="1:5">
      <c r="A454" s="11"/>
      <c r="B454" s="11"/>
      <c r="C454" s="4"/>
      <c r="D454" s="11"/>
      <c r="E454" s="11"/>
    </row>
    <row r="455" spans="1:5">
      <c r="A455" s="11"/>
      <c r="B455" s="11"/>
      <c r="C455" s="4"/>
      <c r="D455" s="11"/>
      <c r="E455" s="11"/>
    </row>
    <row r="456" spans="1:5">
      <c r="A456" s="11"/>
      <c r="B456" s="11"/>
      <c r="C456" s="4"/>
      <c r="D456" s="11"/>
      <c r="E456" s="11"/>
    </row>
    <row r="457" spans="1:5">
      <c r="A457" s="11"/>
      <c r="B457" s="11"/>
      <c r="C457" s="4"/>
      <c r="D457" s="11"/>
      <c r="E457" s="11"/>
    </row>
    <row r="458" spans="1:5">
      <c r="A458" s="11"/>
      <c r="B458" s="11"/>
      <c r="C458" s="4"/>
      <c r="D458" s="11"/>
      <c r="E458" s="11"/>
    </row>
    <row r="459" spans="1:5">
      <c r="A459" s="11"/>
      <c r="B459" s="11"/>
      <c r="C459" s="4"/>
      <c r="D459" s="11"/>
      <c r="E459" s="11"/>
    </row>
    <row r="460" spans="1:5">
      <c r="A460" s="11"/>
      <c r="B460" s="11"/>
      <c r="C460" s="4"/>
      <c r="D460" s="11"/>
      <c r="E460" s="11"/>
    </row>
    <row r="461" spans="1:5">
      <c r="A461" s="11"/>
      <c r="B461" s="11"/>
      <c r="C461" s="4"/>
      <c r="D461" s="11"/>
      <c r="E461" s="11"/>
    </row>
    <row r="462" spans="1:5">
      <c r="A462" s="11"/>
      <c r="B462" s="11"/>
      <c r="C462" s="4"/>
      <c r="D462" s="11"/>
      <c r="E462" s="11"/>
    </row>
    <row r="463" spans="1:5">
      <c r="A463" s="11"/>
      <c r="B463" s="11"/>
      <c r="C463" s="4"/>
      <c r="D463" s="11"/>
      <c r="E463" s="11"/>
    </row>
    <row r="464" spans="1:5">
      <c r="A464" s="11"/>
      <c r="B464" s="11"/>
      <c r="C464" s="4"/>
      <c r="D464" s="11"/>
      <c r="E464" s="11"/>
    </row>
    <row r="465" spans="1:5">
      <c r="A465" s="11"/>
      <c r="B465" s="11"/>
      <c r="C465" s="4"/>
      <c r="D465" s="11"/>
      <c r="E465" s="11"/>
    </row>
    <row r="466" spans="1:5">
      <c r="A466" s="11"/>
      <c r="B466" s="11"/>
      <c r="C466" s="4"/>
      <c r="D466" s="11"/>
      <c r="E466" s="11"/>
    </row>
    <row r="467" spans="1:5">
      <c r="A467" s="11"/>
      <c r="B467" s="11"/>
      <c r="C467" s="4"/>
      <c r="D467" s="11"/>
      <c r="E467" s="11"/>
    </row>
    <row r="468" spans="1:5">
      <c r="A468" s="11"/>
      <c r="B468" s="11"/>
      <c r="C468" s="4"/>
      <c r="D468" s="11"/>
      <c r="E468" s="11"/>
    </row>
    <row r="469" spans="1:5">
      <c r="A469" s="11"/>
      <c r="B469" s="11"/>
      <c r="C469" s="4"/>
      <c r="D469" s="11"/>
      <c r="E469" s="11"/>
    </row>
    <row r="470" spans="1:5">
      <c r="A470" s="11"/>
      <c r="B470" s="11"/>
      <c r="C470" s="4"/>
      <c r="D470" s="11"/>
      <c r="E470" s="11"/>
    </row>
    <row r="471" spans="1:5">
      <c r="A471" s="11"/>
      <c r="B471" s="11"/>
      <c r="C471" s="4"/>
      <c r="D471" s="11"/>
      <c r="E471" s="11"/>
    </row>
    <row r="472" spans="1:5">
      <c r="A472" s="11"/>
      <c r="B472" s="11"/>
      <c r="C472" s="4"/>
      <c r="D472" s="11"/>
      <c r="E472" s="11"/>
    </row>
    <row r="473" spans="1:5">
      <c r="A473" s="11"/>
      <c r="B473" s="11"/>
      <c r="C473" s="4"/>
      <c r="D473" s="11"/>
      <c r="E473" s="11"/>
    </row>
    <row r="474" spans="1:5">
      <c r="A474" s="11"/>
      <c r="B474" s="11"/>
      <c r="C474" s="4"/>
      <c r="D474" s="11"/>
      <c r="E474" s="11"/>
    </row>
    <row r="475" spans="1:5">
      <c r="A475" s="11"/>
      <c r="B475" s="11"/>
      <c r="C475" s="4"/>
      <c r="D475" s="11"/>
      <c r="E475" s="11"/>
    </row>
    <row r="476" spans="1:5">
      <c r="A476" s="11"/>
      <c r="B476" s="11"/>
      <c r="C476" s="4"/>
      <c r="D476" s="11"/>
      <c r="E476" s="11"/>
    </row>
    <row r="477" spans="1:5">
      <c r="A477" s="11"/>
      <c r="B477" s="11"/>
      <c r="C477" s="4"/>
      <c r="D477" s="11"/>
      <c r="E477" s="11"/>
    </row>
    <row r="478" spans="1:5">
      <c r="A478" s="11"/>
      <c r="B478" s="11"/>
      <c r="C478" s="4"/>
      <c r="D478" s="11"/>
      <c r="E478" s="11"/>
    </row>
    <row r="479" spans="1:5">
      <c r="A479" s="11"/>
      <c r="B479" s="11"/>
      <c r="C479" s="4"/>
      <c r="D479" s="11"/>
      <c r="E479" s="11"/>
    </row>
    <row r="480" spans="1:5">
      <c r="A480" s="11"/>
      <c r="B480" s="11"/>
      <c r="C480" s="4"/>
      <c r="D480" s="11"/>
      <c r="E480" s="11"/>
    </row>
    <row r="481" spans="1:5">
      <c r="A481" s="11"/>
      <c r="B481" s="11"/>
      <c r="C481" s="4"/>
      <c r="D481" s="11"/>
      <c r="E481" s="11"/>
    </row>
    <row r="482" spans="1:5">
      <c r="A482" s="11"/>
      <c r="B482" s="11"/>
      <c r="C482" s="4"/>
      <c r="D482" s="11"/>
      <c r="E482" s="11"/>
    </row>
    <row r="483" spans="1:5">
      <c r="A483" s="11"/>
      <c r="B483" s="11"/>
      <c r="C483" s="4"/>
      <c r="D483" s="11"/>
      <c r="E483" s="11"/>
    </row>
    <row r="484" spans="1:5">
      <c r="A484" s="11"/>
      <c r="B484" s="11"/>
      <c r="C484" s="4"/>
      <c r="D484" s="11"/>
      <c r="E484" s="11"/>
    </row>
    <row r="485" spans="1:5">
      <c r="A485" s="11"/>
      <c r="B485" s="11"/>
      <c r="C485" s="4"/>
      <c r="D485" s="11"/>
      <c r="E485" s="11"/>
    </row>
    <row r="486" spans="1:5">
      <c r="A486" s="11"/>
      <c r="B486" s="11"/>
      <c r="C486" s="4"/>
      <c r="D486" s="11"/>
      <c r="E486" s="11"/>
    </row>
    <row r="487" spans="1:5">
      <c r="A487" s="11"/>
      <c r="B487" s="11"/>
      <c r="C487" s="4"/>
      <c r="D487" s="11"/>
      <c r="E487" s="11"/>
    </row>
    <row r="488" spans="1:5">
      <c r="A488" s="11"/>
      <c r="B488" s="11"/>
      <c r="C488" s="4"/>
      <c r="D488" s="11"/>
      <c r="E488" s="11"/>
    </row>
    <row r="489" spans="1:5">
      <c r="A489" s="11"/>
      <c r="B489" s="11"/>
      <c r="C489" s="4"/>
      <c r="D489" s="11"/>
      <c r="E489" s="11"/>
    </row>
    <row r="490" spans="1:5">
      <c r="A490" s="11"/>
      <c r="B490" s="11"/>
      <c r="C490" s="4"/>
      <c r="D490" s="11"/>
      <c r="E490" s="11"/>
    </row>
    <row r="491" spans="1:5">
      <c r="A491" s="11"/>
      <c r="B491" s="11"/>
      <c r="C491" s="4"/>
      <c r="D491" s="11"/>
      <c r="E491" s="11"/>
    </row>
    <row r="492" spans="1:5">
      <c r="A492" s="11"/>
      <c r="B492" s="11"/>
      <c r="C492" s="4"/>
      <c r="D492" s="11"/>
      <c r="E492" s="11"/>
    </row>
    <row r="493" spans="1:5">
      <c r="A493" s="11"/>
      <c r="B493" s="11"/>
      <c r="C493" s="4"/>
      <c r="D493" s="11"/>
      <c r="E493" s="11"/>
    </row>
    <row r="494" spans="1:5">
      <c r="A494" s="11"/>
      <c r="B494" s="11"/>
      <c r="C494" s="4"/>
      <c r="D494" s="11"/>
      <c r="E494" s="11"/>
    </row>
    <row r="495" spans="1:5">
      <c r="A495" s="11"/>
      <c r="B495" s="11"/>
      <c r="C495" s="4"/>
      <c r="D495" s="11"/>
      <c r="E495" s="11"/>
    </row>
    <row r="496" spans="1:5">
      <c r="A496" s="11"/>
      <c r="B496" s="11"/>
      <c r="C496" s="4"/>
      <c r="D496" s="11"/>
      <c r="E496" s="11"/>
    </row>
    <row r="497" spans="1:5">
      <c r="A497" s="11"/>
      <c r="B497" s="11"/>
      <c r="C497" s="4"/>
      <c r="D497" s="11"/>
      <c r="E497" s="11"/>
    </row>
    <row r="498" spans="1:5">
      <c r="A498" s="11"/>
      <c r="B498" s="11"/>
      <c r="C498" s="4"/>
      <c r="D498" s="11"/>
      <c r="E498" s="11"/>
    </row>
    <row r="499" spans="1:5">
      <c r="A499" s="11"/>
      <c r="B499" s="11"/>
      <c r="C499" s="4"/>
      <c r="D499" s="11"/>
      <c r="E499" s="11"/>
    </row>
    <row r="500" spans="1:5">
      <c r="A500" s="11"/>
      <c r="B500" s="11"/>
      <c r="C500" s="12"/>
      <c r="D500" s="11"/>
      <c r="E500" s="11"/>
    </row>
  </sheetData>
  <mergeCells count="3">
    <mergeCell ref="A1:B1"/>
    <mergeCell ref="A2:B2"/>
    <mergeCell ref="D2:E2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0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C2" sqref="C2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13"/>
      <c r="B1" s="14" t="str">
        <f>CONCATENATE("Janeiro ",'Receitas e Despesas'!E1)</f>
        <v>Janeiro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20"/>
      <c r="B2" s="21" t="s">
        <v>10</v>
      </c>
      <c r="C2" s="22" t="str">
        <f>CONCATENATE("01/01/",'Receitas e Despesas'!E1)</f>
        <v>01/01/2014</v>
      </c>
      <c r="D2" s="22" t="str">
        <f>CONCATENATE("02/01/",'Receitas e Despesas'!E1)</f>
        <v>02/01/2014</v>
      </c>
      <c r="E2" s="22" t="str">
        <f>CONCATENATE("03/01/",'Receitas e Despesas'!E1)</f>
        <v>03/01/2014</v>
      </c>
      <c r="F2" s="22" t="str">
        <f>CONCATENATE("04/01/",'Receitas e Despesas'!E1)</f>
        <v>04/01/2014</v>
      </c>
      <c r="G2" s="22" t="str">
        <f>CONCATENATE("05/01/",'Receitas e Despesas'!E1)</f>
        <v>05/01/2014</v>
      </c>
      <c r="H2" s="22" t="str">
        <f>CONCATENATE("06/01/",'Receitas e Despesas'!E1)</f>
        <v>06/01/2014</v>
      </c>
      <c r="I2" s="22" t="str">
        <f>CONCATENATE("07/01/",'Receitas e Despesas'!E1)</f>
        <v>07/01/2014</v>
      </c>
      <c r="J2" s="22" t="str">
        <f>CONCATENATE("08/01/",'Receitas e Despesas'!E1)</f>
        <v>08/01/2014</v>
      </c>
      <c r="K2" s="22" t="str">
        <f>CONCATENATE("09/01/",'Receitas e Despesas'!E1)</f>
        <v>09/01/2014</v>
      </c>
      <c r="L2" s="22" t="str">
        <f>CONCATENATE("10/01/",'Receitas e Despesas'!E1)</f>
        <v>10/01/2014</v>
      </c>
      <c r="M2" s="22" t="str">
        <f>CONCATENATE("11/01/",'Receitas e Despesas'!E1)</f>
        <v>11/01/2014</v>
      </c>
      <c r="N2" s="22" t="str">
        <f>CONCATENATE("12/01/",'Receitas e Despesas'!E1)</f>
        <v>12/01/2014</v>
      </c>
      <c r="O2" s="22" t="str">
        <f>CONCATENATE("13/01/",'Receitas e Despesas'!E1)</f>
        <v>13/01/2014</v>
      </c>
      <c r="P2" s="22" t="str">
        <f>CONCATENATE("14/01/",'Receitas e Despesas'!E1)</f>
        <v>14/01/2014</v>
      </c>
      <c r="Q2" s="22" t="str">
        <f>CONCATENATE("15/01/",'Receitas e Despesas'!E1)</f>
        <v>15/01/2014</v>
      </c>
      <c r="R2" s="22" t="str">
        <f>CONCATENATE("16/01/",'Receitas e Despesas'!E1)</f>
        <v>16/01/2014</v>
      </c>
      <c r="S2" s="22" t="str">
        <f>CONCATENATE("17/01/",'Receitas e Despesas'!E1)</f>
        <v>17/01/2014</v>
      </c>
      <c r="T2" s="22" t="str">
        <f>CONCATENATE("18/01/",'Receitas e Despesas'!E1)</f>
        <v>18/01/2014</v>
      </c>
      <c r="U2" s="22" t="str">
        <f>CONCATENATE("19/01/",'Receitas e Despesas'!E1)</f>
        <v>19/01/2014</v>
      </c>
      <c r="V2" s="22" t="str">
        <f>CONCATENATE("20/01/",'Receitas e Despesas'!E1)</f>
        <v>20/01/2014</v>
      </c>
      <c r="W2" s="22" t="str">
        <f>CONCATENATE("21/01/",'Receitas e Despesas'!E1)</f>
        <v>21/01/2014</v>
      </c>
      <c r="X2" s="22" t="str">
        <f>CONCATENATE("22/01/",'Receitas e Despesas'!E1)</f>
        <v>22/01/2014</v>
      </c>
      <c r="Y2" s="22" t="str">
        <f>CONCATENATE("23/01/",'Receitas e Despesas'!E1)</f>
        <v>23/01/2014</v>
      </c>
      <c r="Z2" s="22" t="str">
        <f>CONCATENATE("24/01/",'Receitas e Despesas'!E1)</f>
        <v>24/01/2014</v>
      </c>
      <c r="AA2" s="22" t="str">
        <f>CONCATENATE("25/01/",'Receitas e Despesas'!E1)</f>
        <v>25/01/2014</v>
      </c>
      <c r="AB2" s="22" t="str">
        <f>CONCATENATE("26/01/",'Receitas e Despesas'!E1)</f>
        <v>26/01/2014</v>
      </c>
      <c r="AC2" s="22" t="str">
        <f>CONCATENATE("27/01/",'Receitas e Despesas'!E1)</f>
        <v>27/01/2014</v>
      </c>
      <c r="AD2" s="22" t="str">
        <f>CONCATENATE("28/01/",'Receitas e Despesas'!E1)</f>
        <v>28/01/2014</v>
      </c>
      <c r="AE2" s="22" t="str">
        <f>CONCATENATE("29/01/",'Receitas e Despesas'!E1)</f>
        <v>29/01/2014</v>
      </c>
      <c r="AF2" s="22" t="str">
        <f>CONCATENATE("30/01/",'Receitas e Despesas'!E1)</f>
        <v>30/01/2014</v>
      </c>
      <c r="AG2" s="22" t="str">
        <f>CONCATENATE("31/01/",'Receitas e Despesas'!E1)</f>
        <v>31/01/2014</v>
      </c>
      <c r="AH2" s="23"/>
      <c r="AI2" s="24"/>
      <c r="AJ2" s="24"/>
    </row>
    <row r="3" spans="1:37" s="32" customFormat="1" ht="18.75" customHeight="1">
      <c r="A3" s="20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3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20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20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7"/>
      <c r="AI6" s="48">
        <f>SUM(C6:AG6)</f>
        <v>0</v>
      </c>
      <c r="AJ6" s="49" t="str">
        <f>IF(AI106=0,"",AI6/AI106)</f>
        <v/>
      </c>
      <c r="AK6" s="43"/>
    </row>
    <row r="7" spans="1:37">
      <c r="A7" s="20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7"/>
      <c r="AI7" s="48">
        <f t="shared" ref="AI7:AI105" si="1">SUM(C7:AG7)</f>
        <v>0</v>
      </c>
      <c r="AJ7" s="49" t="str">
        <f>IF(AI106=0,"",AI7/AI106)</f>
        <v/>
      </c>
      <c r="AK7" s="43"/>
    </row>
    <row r="8" spans="1:37">
      <c r="A8" s="20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  <c r="AI8" s="48">
        <f t="shared" si="1"/>
        <v>0</v>
      </c>
      <c r="AJ8" s="49" t="str">
        <f>IF(AI106=0,"",AI8/AI106)</f>
        <v/>
      </c>
      <c r="AK8" s="43"/>
    </row>
    <row r="9" spans="1:37">
      <c r="A9" s="20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7"/>
      <c r="AI9" s="48">
        <f t="shared" si="1"/>
        <v>0</v>
      </c>
      <c r="AJ9" s="49" t="str">
        <f>IF(AI106=0,"",AI9/AI106)</f>
        <v/>
      </c>
      <c r="AK9" s="43"/>
    </row>
    <row r="10" spans="1:37">
      <c r="A10" s="20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7"/>
      <c r="AI10" s="48">
        <f t="shared" si="1"/>
        <v>0</v>
      </c>
      <c r="AJ10" s="49" t="str">
        <f>IF(AI106=0,"",AI10/AI106)</f>
        <v/>
      </c>
      <c r="AK10" s="43"/>
    </row>
    <row r="11" spans="1:37">
      <c r="A11" s="20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7"/>
      <c r="AI11" s="48">
        <f t="shared" si="1"/>
        <v>0</v>
      </c>
      <c r="AJ11" s="49" t="str">
        <f>IF(AI106=0,"",AI11/AI106)</f>
        <v/>
      </c>
      <c r="AK11" s="43"/>
    </row>
    <row r="12" spans="1:37">
      <c r="A12" s="20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7"/>
      <c r="AI12" s="48">
        <f t="shared" si="1"/>
        <v>0</v>
      </c>
      <c r="AJ12" s="49" t="str">
        <f>IF(AI106=0,"",AI12/AI106)</f>
        <v/>
      </c>
      <c r="AK12" s="43"/>
    </row>
    <row r="13" spans="1:37">
      <c r="A13" s="20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7"/>
      <c r="AI13" s="48">
        <f t="shared" si="1"/>
        <v>0</v>
      </c>
      <c r="AJ13" s="49" t="str">
        <f>IF(AI106=0,"",AI13/AI106)</f>
        <v/>
      </c>
      <c r="AK13" s="43"/>
    </row>
    <row r="14" spans="1:37">
      <c r="A14" s="20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7"/>
      <c r="AI14" s="48">
        <f t="shared" si="1"/>
        <v>0</v>
      </c>
      <c r="AJ14" s="49" t="str">
        <f>IF(AI106=0,"",AI14/AI106)</f>
        <v/>
      </c>
      <c r="AK14" s="43"/>
    </row>
    <row r="15" spans="1:37">
      <c r="A15" s="20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7"/>
      <c r="AI15" s="48">
        <f t="shared" si="1"/>
        <v>0</v>
      </c>
      <c r="AJ15" s="49" t="str">
        <f>IF(AI106=0,"",AI15/AI106)</f>
        <v/>
      </c>
      <c r="AK15" s="43"/>
    </row>
    <row r="16" spans="1:37">
      <c r="A16" s="20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7"/>
      <c r="AI16" s="48">
        <f t="shared" si="1"/>
        <v>0</v>
      </c>
      <c r="AJ16" s="49" t="str">
        <f>IF(AI106=0,"",AI16/AI106)</f>
        <v/>
      </c>
      <c r="AK16" s="43"/>
    </row>
    <row r="17" spans="1:37">
      <c r="A17" s="20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7"/>
      <c r="AI17" s="48">
        <f t="shared" si="1"/>
        <v>0</v>
      </c>
      <c r="AJ17" s="49" t="str">
        <f>IF(AI106=0,"",AI17/AI106)</f>
        <v/>
      </c>
      <c r="AK17" s="43"/>
    </row>
    <row r="18" spans="1:37">
      <c r="A18" s="20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7"/>
      <c r="AI18" s="48">
        <f t="shared" si="1"/>
        <v>0</v>
      </c>
      <c r="AJ18" s="49" t="str">
        <f>IF(AI106=0,"",AI18/AI106)</f>
        <v/>
      </c>
      <c r="AK18" s="43"/>
    </row>
    <row r="19" spans="1:37">
      <c r="A19" s="20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7"/>
      <c r="AI19" s="48">
        <f t="shared" si="1"/>
        <v>0</v>
      </c>
      <c r="AJ19" s="49" t="str">
        <f>IF(AI106=0,"",AI19/AI106)</f>
        <v/>
      </c>
      <c r="AK19" s="43"/>
    </row>
    <row r="20" spans="1:37">
      <c r="A20" s="20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7"/>
      <c r="AI20" s="48">
        <f t="shared" si="1"/>
        <v>0</v>
      </c>
      <c r="AJ20" s="49" t="str">
        <f>IF(AI106=0,"",AI20/AI106)</f>
        <v/>
      </c>
      <c r="AK20" s="43"/>
    </row>
    <row r="21" spans="1:37">
      <c r="A21" s="20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7"/>
      <c r="AI21" s="48">
        <f t="shared" si="1"/>
        <v>0</v>
      </c>
      <c r="AJ21" s="49" t="str">
        <f>IF(AI106=0,"",AI21/AI106)</f>
        <v/>
      </c>
      <c r="AK21" s="43"/>
    </row>
    <row r="22" spans="1:37">
      <c r="A22" s="20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7"/>
      <c r="AI22" s="48">
        <f t="shared" si="1"/>
        <v>0</v>
      </c>
      <c r="AJ22" s="49" t="str">
        <f>IF(AI106=0,"",AI22/AI106)</f>
        <v/>
      </c>
      <c r="AK22" s="43"/>
    </row>
    <row r="23" spans="1:37">
      <c r="A23" s="20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7"/>
      <c r="AI23" s="48">
        <f t="shared" si="1"/>
        <v>0</v>
      </c>
      <c r="AJ23" s="49" t="str">
        <f>IF(AI106=0,"",AI23/AI106)</f>
        <v/>
      </c>
      <c r="AK23" s="43"/>
    </row>
    <row r="24" spans="1:37">
      <c r="A24" s="20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7"/>
      <c r="AI24" s="48">
        <f t="shared" si="1"/>
        <v>0</v>
      </c>
      <c r="AJ24" s="49" t="str">
        <f>IF(AI106=0,"",AI24/AI106)</f>
        <v/>
      </c>
      <c r="AK24" s="43"/>
    </row>
    <row r="25" spans="1:37">
      <c r="A25" s="20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7"/>
      <c r="AI25" s="48">
        <f t="shared" si="1"/>
        <v>0</v>
      </c>
      <c r="AJ25" s="49" t="str">
        <f>IF(AI106=0,"",AI25/AI106)</f>
        <v/>
      </c>
      <c r="AK25" s="43"/>
    </row>
    <row r="26" spans="1:37">
      <c r="A26" s="20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7"/>
      <c r="AI26" s="48">
        <f t="shared" si="1"/>
        <v>0</v>
      </c>
      <c r="AJ26" s="49" t="str">
        <f>IF(AI106=0,"",AI26/AI106)</f>
        <v/>
      </c>
      <c r="AK26" s="43"/>
    </row>
    <row r="27" spans="1:37">
      <c r="A27" s="20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7"/>
      <c r="AI27" s="48">
        <f t="shared" si="1"/>
        <v>0</v>
      </c>
      <c r="AJ27" s="49" t="str">
        <f>IF(AI106=0,"",AI27/AI106)</f>
        <v/>
      </c>
      <c r="AK27" s="43"/>
    </row>
    <row r="28" spans="1:37">
      <c r="A28" s="20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7"/>
      <c r="AI28" s="48">
        <f t="shared" si="1"/>
        <v>0</v>
      </c>
      <c r="AJ28" s="49" t="str">
        <f>IF(AI106=0,"",AI28/AI106)</f>
        <v/>
      </c>
      <c r="AK28" s="43"/>
    </row>
    <row r="29" spans="1:37">
      <c r="A29" s="20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7"/>
      <c r="AI29" s="48">
        <f t="shared" si="1"/>
        <v>0</v>
      </c>
      <c r="AJ29" s="49" t="str">
        <f>IF(AI106=0,"",AI29/AI106)</f>
        <v/>
      </c>
      <c r="AK29" s="43"/>
    </row>
    <row r="30" spans="1:37">
      <c r="A30" s="20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7"/>
      <c r="AI30" s="48">
        <f t="shared" si="1"/>
        <v>0</v>
      </c>
      <c r="AJ30" s="49" t="str">
        <f>IF(AI106=0,"",AI30/AI106)</f>
        <v/>
      </c>
      <c r="AK30" s="43"/>
    </row>
    <row r="31" spans="1:37">
      <c r="A31" s="20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7"/>
      <c r="AI31" s="48">
        <f t="shared" si="1"/>
        <v>0</v>
      </c>
      <c r="AJ31" s="49" t="str">
        <f>IF(AI106=0,"",AI31/AI106)</f>
        <v/>
      </c>
      <c r="AK31" s="43"/>
    </row>
    <row r="32" spans="1:37">
      <c r="A32" s="20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  <c r="AI32" s="48">
        <f t="shared" si="1"/>
        <v>0</v>
      </c>
      <c r="AJ32" s="49" t="str">
        <f>IF(AI106=0,"",AI32/AI106)</f>
        <v/>
      </c>
      <c r="AK32" s="43"/>
    </row>
    <row r="33" spans="1:37">
      <c r="A33" s="20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7"/>
      <c r="AI33" s="48">
        <f t="shared" si="1"/>
        <v>0</v>
      </c>
      <c r="AJ33" s="49" t="str">
        <f>IF(AI106=0,"",AI33/AI106)</f>
        <v/>
      </c>
      <c r="AK33" s="43"/>
    </row>
    <row r="34" spans="1:37">
      <c r="A34" s="20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7"/>
      <c r="AI34" s="48">
        <f t="shared" si="1"/>
        <v>0</v>
      </c>
      <c r="AJ34" s="49" t="str">
        <f>IF(AI106=0,"",AI34/AI106)</f>
        <v/>
      </c>
      <c r="AK34" s="43"/>
    </row>
    <row r="35" spans="1:37">
      <c r="A35" s="20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7"/>
      <c r="AI35" s="48">
        <f t="shared" si="1"/>
        <v>0</v>
      </c>
      <c r="AJ35" s="49" t="str">
        <f>IF(AI106=0,"",AI35/AI106)</f>
        <v/>
      </c>
      <c r="AK35" s="43"/>
    </row>
    <row r="36" spans="1:37">
      <c r="A36" s="20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7"/>
      <c r="AI36" s="48">
        <f t="shared" si="1"/>
        <v>0</v>
      </c>
      <c r="AJ36" s="49" t="str">
        <f>IF(AI106=0,"",AI36/AI106)</f>
        <v/>
      </c>
      <c r="AK36" s="43"/>
    </row>
    <row r="37" spans="1:37">
      <c r="A37" s="20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7"/>
      <c r="AI37" s="48">
        <f t="shared" si="1"/>
        <v>0</v>
      </c>
      <c r="AJ37" s="49" t="str">
        <f>IF(AI106=0,"",AI37/AI106)</f>
        <v/>
      </c>
      <c r="AK37" s="43"/>
    </row>
    <row r="38" spans="1:37">
      <c r="A38" s="20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7"/>
      <c r="AI38" s="48">
        <f t="shared" si="1"/>
        <v>0</v>
      </c>
      <c r="AJ38" s="49" t="str">
        <f>IF(AI106=0,"",AI38/AI106)</f>
        <v/>
      </c>
      <c r="AK38" s="43"/>
    </row>
    <row r="39" spans="1:37">
      <c r="A39" s="20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7"/>
      <c r="AI39" s="48">
        <f t="shared" si="1"/>
        <v>0</v>
      </c>
      <c r="AJ39" s="49" t="str">
        <f>IF(AI106=0,"",AI39/AI106)</f>
        <v/>
      </c>
      <c r="AK39" s="43"/>
    </row>
    <row r="40" spans="1:37">
      <c r="A40" s="20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7"/>
      <c r="AI40" s="48">
        <f t="shared" si="1"/>
        <v>0</v>
      </c>
      <c r="AJ40" s="49" t="str">
        <f>IF(AI106=0,"",AI40/AI106)</f>
        <v/>
      </c>
      <c r="AK40" s="43"/>
    </row>
    <row r="41" spans="1:37">
      <c r="A41" s="20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7"/>
      <c r="AI41" s="48">
        <f t="shared" si="1"/>
        <v>0</v>
      </c>
      <c r="AJ41" s="49" t="str">
        <f>IF(AI106=0,"",AI41/AI106)</f>
        <v/>
      </c>
      <c r="AK41" s="43"/>
    </row>
    <row r="42" spans="1:37">
      <c r="A42" s="20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7"/>
      <c r="AI42" s="48">
        <f t="shared" si="1"/>
        <v>0</v>
      </c>
      <c r="AJ42" s="49" t="str">
        <f>IF(AI106=0,"",AI42/AI106)</f>
        <v/>
      </c>
      <c r="AK42" s="43"/>
    </row>
    <row r="43" spans="1:37">
      <c r="A43" s="20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7"/>
      <c r="AI43" s="48">
        <f t="shared" si="1"/>
        <v>0</v>
      </c>
      <c r="AJ43" s="49" t="str">
        <f>IF(AI106=0,"",AI43/AI106)</f>
        <v/>
      </c>
      <c r="AK43" s="43"/>
    </row>
    <row r="44" spans="1:37">
      <c r="A44" s="20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7"/>
      <c r="AI44" s="48">
        <f t="shared" si="1"/>
        <v>0</v>
      </c>
      <c r="AJ44" s="49" t="str">
        <f>IF(AI106=0,"",AI44/AI106)</f>
        <v/>
      </c>
      <c r="AK44" s="43"/>
    </row>
    <row r="45" spans="1:37">
      <c r="A45" s="20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7"/>
      <c r="AI45" s="48">
        <f t="shared" si="1"/>
        <v>0</v>
      </c>
      <c r="AJ45" s="49" t="str">
        <f>IF(AI106=0,"",AI45/AI106)</f>
        <v/>
      </c>
      <c r="AK45" s="43"/>
    </row>
    <row r="46" spans="1:37">
      <c r="A46" s="20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7"/>
      <c r="AI46" s="48">
        <f t="shared" si="1"/>
        <v>0</v>
      </c>
      <c r="AJ46" s="49" t="str">
        <f>IF(AI106=0,"",AI46/AI106)</f>
        <v/>
      </c>
      <c r="AK46" s="43"/>
    </row>
    <row r="47" spans="1:37">
      <c r="A47" s="20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7"/>
      <c r="AI47" s="48">
        <f t="shared" si="1"/>
        <v>0</v>
      </c>
      <c r="AJ47" s="49" t="str">
        <f>IF(AI106=0,"",AI47/AI106)</f>
        <v/>
      </c>
      <c r="AK47" s="43"/>
    </row>
    <row r="48" spans="1:37">
      <c r="A48" s="20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7"/>
      <c r="AI48" s="48">
        <f t="shared" si="1"/>
        <v>0</v>
      </c>
      <c r="AJ48" s="49" t="str">
        <f>IF(AI106=0,"",AI48/AI106)</f>
        <v/>
      </c>
      <c r="AK48" s="43"/>
    </row>
    <row r="49" spans="1:37">
      <c r="A49" s="20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7"/>
      <c r="AI49" s="48">
        <f t="shared" si="1"/>
        <v>0</v>
      </c>
      <c r="AJ49" s="49" t="str">
        <f>IF(AI106=0,"",AI49/AI106)</f>
        <v/>
      </c>
      <c r="AK49" s="43"/>
    </row>
    <row r="50" spans="1:37">
      <c r="A50" s="20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7"/>
      <c r="AI50" s="48">
        <f t="shared" si="1"/>
        <v>0</v>
      </c>
      <c r="AJ50" s="49" t="str">
        <f>IF(AI106=0,"",AI50/AI106)</f>
        <v/>
      </c>
      <c r="AK50" s="43"/>
    </row>
    <row r="51" spans="1:37">
      <c r="A51" s="20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7"/>
      <c r="AI51" s="48">
        <f t="shared" si="1"/>
        <v>0</v>
      </c>
      <c r="AJ51" s="49" t="str">
        <f>IF(AI106=0,"",AI51/AI106)</f>
        <v/>
      </c>
      <c r="AK51" s="43"/>
    </row>
    <row r="52" spans="1:37">
      <c r="A52" s="20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7"/>
      <c r="AI52" s="48">
        <f t="shared" si="1"/>
        <v>0</v>
      </c>
      <c r="AJ52" s="49" t="str">
        <f>IF(AI106=0,"",AI52/AI106)</f>
        <v/>
      </c>
      <c r="AK52" s="43"/>
    </row>
    <row r="53" spans="1:37">
      <c r="A53" s="20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7"/>
      <c r="AI53" s="48">
        <f t="shared" si="1"/>
        <v>0</v>
      </c>
      <c r="AJ53" s="49" t="str">
        <f>IF(AI106=0,"",AI53/AI106)</f>
        <v/>
      </c>
      <c r="AK53" s="43"/>
    </row>
    <row r="54" spans="1:37">
      <c r="A54" s="20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7"/>
      <c r="AI54" s="48">
        <f t="shared" si="1"/>
        <v>0</v>
      </c>
      <c r="AJ54" s="49" t="str">
        <f>IF(AI106=0,"",AI54/AI106)</f>
        <v/>
      </c>
      <c r="AK54" s="43"/>
    </row>
    <row r="55" spans="1:37">
      <c r="A55" s="20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7"/>
      <c r="AI55" s="48">
        <f t="shared" si="1"/>
        <v>0</v>
      </c>
      <c r="AJ55" s="49" t="str">
        <f>IF(AI106=0,"",AI55/AI106)</f>
        <v/>
      </c>
      <c r="AK55" s="43"/>
    </row>
    <row r="56" spans="1:37">
      <c r="A56" s="20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7"/>
      <c r="AI56" s="48">
        <f t="shared" si="1"/>
        <v>0</v>
      </c>
      <c r="AJ56" s="49" t="str">
        <f>IF(AI106=0,"",AI56/AI106)</f>
        <v/>
      </c>
      <c r="AK56" s="43"/>
    </row>
    <row r="57" spans="1:37">
      <c r="A57" s="20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7"/>
      <c r="AI57" s="48">
        <f t="shared" si="1"/>
        <v>0</v>
      </c>
      <c r="AJ57" s="49" t="str">
        <f>IF(AI106=0,"",AI57/AI106)</f>
        <v/>
      </c>
      <c r="AK57" s="43"/>
    </row>
    <row r="58" spans="1:37">
      <c r="A58" s="20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48">
        <f t="shared" si="1"/>
        <v>0</v>
      </c>
      <c r="AJ58" s="49" t="str">
        <f>IF(AI106=0,"",AI58/AI106)</f>
        <v/>
      </c>
      <c r="AK58" s="43"/>
    </row>
    <row r="59" spans="1:37">
      <c r="A59" s="20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7"/>
      <c r="AI59" s="48">
        <f t="shared" si="1"/>
        <v>0</v>
      </c>
      <c r="AJ59" s="49" t="str">
        <f>IF(AI106=0,"",AI59/AI106)</f>
        <v/>
      </c>
      <c r="AK59" s="43"/>
    </row>
    <row r="60" spans="1:37">
      <c r="A60" s="20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7"/>
      <c r="AI60" s="48">
        <f t="shared" si="1"/>
        <v>0</v>
      </c>
      <c r="AJ60" s="49" t="str">
        <f>IF(AI106=0,"",AI60/AI106)</f>
        <v/>
      </c>
      <c r="AK60" s="43"/>
    </row>
    <row r="61" spans="1:37">
      <c r="A61" s="20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  <c r="AI61" s="48">
        <f t="shared" si="1"/>
        <v>0</v>
      </c>
      <c r="AJ61" s="49" t="str">
        <f>IF(AI106=0,"",AI61/AI106)</f>
        <v/>
      </c>
      <c r="AK61" s="43"/>
    </row>
    <row r="62" spans="1:37">
      <c r="A62" s="20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7"/>
      <c r="AI62" s="48">
        <f t="shared" si="1"/>
        <v>0</v>
      </c>
      <c r="AJ62" s="49" t="str">
        <f>IF(AI106=0,"",AI62/AI106)</f>
        <v/>
      </c>
      <c r="AK62" s="43"/>
    </row>
    <row r="63" spans="1:37">
      <c r="A63" s="20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7"/>
      <c r="AI63" s="48">
        <f t="shared" si="1"/>
        <v>0</v>
      </c>
      <c r="AJ63" s="49" t="str">
        <f>IF(AI106=0,"",AI63/AI106)</f>
        <v/>
      </c>
      <c r="AK63" s="43"/>
    </row>
    <row r="64" spans="1:37">
      <c r="A64" s="20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7"/>
      <c r="AI64" s="48">
        <f t="shared" si="1"/>
        <v>0</v>
      </c>
      <c r="AJ64" s="49" t="str">
        <f>IF(AI106=0,"",AI64/AI106)</f>
        <v/>
      </c>
      <c r="AK64" s="43"/>
    </row>
    <row r="65" spans="1:37">
      <c r="A65" s="20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7"/>
      <c r="AI65" s="48">
        <f t="shared" si="1"/>
        <v>0</v>
      </c>
      <c r="AJ65" s="49" t="str">
        <f>IF(AI106=0,"",AI65/AI106)</f>
        <v/>
      </c>
      <c r="AK65" s="43"/>
    </row>
    <row r="66" spans="1:37">
      <c r="A66" s="20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7"/>
      <c r="AI66" s="48">
        <f t="shared" si="1"/>
        <v>0</v>
      </c>
      <c r="AJ66" s="49" t="str">
        <f>IF(AI106=0,"",AI66/AI106)</f>
        <v/>
      </c>
      <c r="AK66" s="43"/>
    </row>
    <row r="67" spans="1:37">
      <c r="A67" s="20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7"/>
      <c r="AI67" s="48">
        <f t="shared" si="1"/>
        <v>0</v>
      </c>
      <c r="AJ67" s="49" t="str">
        <f>IF(AI106=0,"",AI67/AI106)</f>
        <v/>
      </c>
      <c r="AK67" s="43"/>
    </row>
    <row r="68" spans="1:37">
      <c r="A68" s="20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7"/>
      <c r="AI68" s="48">
        <f t="shared" si="1"/>
        <v>0</v>
      </c>
      <c r="AJ68" s="49" t="str">
        <f>IF(AI106=0,"",AI68/AI106)</f>
        <v/>
      </c>
      <c r="AK68" s="43"/>
    </row>
    <row r="69" spans="1:37">
      <c r="A69" s="20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7"/>
      <c r="AI69" s="48">
        <f t="shared" si="1"/>
        <v>0</v>
      </c>
      <c r="AJ69" s="49" t="str">
        <f>IF(AI106=0,"",AI69/AI106)</f>
        <v/>
      </c>
      <c r="AK69" s="43"/>
    </row>
    <row r="70" spans="1:37">
      <c r="A70" s="20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7"/>
      <c r="AI70" s="48">
        <f t="shared" si="1"/>
        <v>0</v>
      </c>
      <c r="AJ70" s="49" t="str">
        <f>IF(AI106=0,"",AI70/AI106)</f>
        <v/>
      </c>
      <c r="AK70" s="43"/>
    </row>
    <row r="71" spans="1:37">
      <c r="A71" s="20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7"/>
      <c r="AI71" s="48">
        <f t="shared" si="1"/>
        <v>0</v>
      </c>
      <c r="AJ71" s="49" t="str">
        <f>IF(AI106=0,"",AI71/AI106)</f>
        <v/>
      </c>
      <c r="AK71" s="43"/>
    </row>
    <row r="72" spans="1:37">
      <c r="A72" s="20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7"/>
      <c r="AI72" s="48">
        <f t="shared" si="1"/>
        <v>0</v>
      </c>
      <c r="AJ72" s="49" t="str">
        <f>IF(AI106=0,"",AI72/AI106)</f>
        <v/>
      </c>
      <c r="AK72" s="43"/>
    </row>
    <row r="73" spans="1:37">
      <c r="A73" s="20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7"/>
      <c r="AI73" s="48">
        <f t="shared" si="1"/>
        <v>0</v>
      </c>
      <c r="AJ73" s="49" t="str">
        <f>IF(AI106=0,"",AI73/AI106)</f>
        <v/>
      </c>
      <c r="AK73" s="43"/>
    </row>
    <row r="74" spans="1:37">
      <c r="A74" s="20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7"/>
      <c r="AI74" s="48">
        <f t="shared" si="1"/>
        <v>0</v>
      </c>
      <c r="AJ74" s="49" t="str">
        <f>IF(AI106=0,"",AI74/AI106)</f>
        <v/>
      </c>
      <c r="AK74" s="43"/>
    </row>
    <row r="75" spans="1:37">
      <c r="A75" s="20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7"/>
      <c r="AI75" s="48">
        <f t="shared" si="1"/>
        <v>0</v>
      </c>
      <c r="AJ75" s="49" t="str">
        <f>IF(AI106=0,"",AI75/AI106)</f>
        <v/>
      </c>
      <c r="AK75" s="43"/>
    </row>
    <row r="76" spans="1:37">
      <c r="A76" s="20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7"/>
      <c r="AI76" s="48">
        <f t="shared" si="1"/>
        <v>0</v>
      </c>
      <c r="AJ76" s="49" t="str">
        <f>IF(AI106=0,"",AI76/AI106)</f>
        <v/>
      </c>
      <c r="AK76" s="43"/>
    </row>
    <row r="77" spans="1:37">
      <c r="A77" s="20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7"/>
      <c r="AI77" s="48">
        <f t="shared" si="1"/>
        <v>0</v>
      </c>
      <c r="AJ77" s="49" t="str">
        <f>IF(AI106=0,"",AI77/AI106)</f>
        <v/>
      </c>
      <c r="AK77" s="43"/>
    </row>
    <row r="78" spans="1:37">
      <c r="A78" s="20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7"/>
      <c r="AI78" s="48">
        <f t="shared" si="1"/>
        <v>0</v>
      </c>
      <c r="AJ78" s="49" t="str">
        <f>IF(AI106=0,"",AI78/AI106)</f>
        <v/>
      </c>
      <c r="AK78" s="43"/>
    </row>
    <row r="79" spans="1:37">
      <c r="A79" s="20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7"/>
      <c r="AI79" s="48">
        <f t="shared" si="1"/>
        <v>0</v>
      </c>
      <c r="AJ79" s="49" t="str">
        <f>IF(AI106=0,"",AI79/AI106)</f>
        <v/>
      </c>
      <c r="AK79" s="43"/>
    </row>
    <row r="80" spans="1:37">
      <c r="A80" s="20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7"/>
      <c r="AI80" s="48">
        <f t="shared" si="1"/>
        <v>0</v>
      </c>
      <c r="AJ80" s="49" t="str">
        <f>IF(AI106=0,"",AI80/AI106)</f>
        <v/>
      </c>
      <c r="AK80" s="43"/>
    </row>
    <row r="81" spans="1:37">
      <c r="A81" s="20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7"/>
      <c r="AI81" s="48">
        <f t="shared" si="1"/>
        <v>0</v>
      </c>
      <c r="AJ81" s="49" t="str">
        <f>IF(AI106=0,"",AI81/AI106)</f>
        <v/>
      </c>
      <c r="AK81" s="43"/>
    </row>
    <row r="82" spans="1:37">
      <c r="A82" s="20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7"/>
      <c r="AI82" s="48">
        <f t="shared" si="1"/>
        <v>0</v>
      </c>
      <c r="AJ82" s="49" t="str">
        <f>IF(AI106=0,"",AI82/AI106)</f>
        <v/>
      </c>
      <c r="AK82" s="43"/>
    </row>
    <row r="83" spans="1:37">
      <c r="A83" s="20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7"/>
      <c r="AI83" s="48">
        <f t="shared" si="1"/>
        <v>0</v>
      </c>
      <c r="AJ83" s="49" t="str">
        <f>IF(AI106=0,"",AI83/AI106)</f>
        <v/>
      </c>
      <c r="AK83" s="43"/>
    </row>
    <row r="84" spans="1:37">
      <c r="A84" s="20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7"/>
      <c r="AI84" s="48">
        <f t="shared" si="1"/>
        <v>0</v>
      </c>
      <c r="AJ84" s="49" t="str">
        <f>IF(AI106=0,"",AI84/AI106)</f>
        <v/>
      </c>
      <c r="AK84" s="43"/>
    </row>
    <row r="85" spans="1:37">
      <c r="A85" s="20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7"/>
      <c r="AI85" s="48">
        <f t="shared" si="1"/>
        <v>0</v>
      </c>
      <c r="AJ85" s="49" t="str">
        <f>IF(AI106=0,"",AI85/AI106)</f>
        <v/>
      </c>
      <c r="AK85" s="43"/>
    </row>
    <row r="86" spans="1:37">
      <c r="A86" s="20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7"/>
      <c r="AI86" s="48">
        <f t="shared" si="1"/>
        <v>0</v>
      </c>
      <c r="AJ86" s="49" t="str">
        <f>IF(AI106=0,"",AI86/AI106)</f>
        <v/>
      </c>
      <c r="AK86" s="43"/>
    </row>
    <row r="87" spans="1:37">
      <c r="A87" s="20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7"/>
      <c r="AI87" s="48">
        <f t="shared" si="1"/>
        <v>0</v>
      </c>
      <c r="AJ87" s="49" t="str">
        <f>IF(AI106=0,"",AI87/AI106)</f>
        <v/>
      </c>
      <c r="AK87" s="43"/>
    </row>
    <row r="88" spans="1:37">
      <c r="A88" s="20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7"/>
      <c r="AI88" s="48">
        <f t="shared" si="1"/>
        <v>0</v>
      </c>
      <c r="AJ88" s="49" t="str">
        <f>IF(AI106=0,"",AI88/AI106)</f>
        <v/>
      </c>
      <c r="AK88" s="43"/>
    </row>
    <row r="89" spans="1:37">
      <c r="A89" s="20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7"/>
      <c r="AI89" s="48">
        <f t="shared" si="1"/>
        <v>0</v>
      </c>
      <c r="AJ89" s="49" t="str">
        <f>IF(AI106=0,"",AI89/AI106)</f>
        <v/>
      </c>
      <c r="AK89" s="43"/>
    </row>
    <row r="90" spans="1:37">
      <c r="A90" s="20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7"/>
      <c r="AI90" s="48">
        <f t="shared" si="1"/>
        <v>0</v>
      </c>
      <c r="AJ90" s="49" t="str">
        <f>IF(AI106=0,"",AI90/AI106)</f>
        <v/>
      </c>
      <c r="AK90" s="43"/>
    </row>
    <row r="91" spans="1:37">
      <c r="A91" s="20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7"/>
      <c r="AI91" s="48">
        <f t="shared" si="1"/>
        <v>0</v>
      </c>
      <c r="AJ91" s="49" t="str">
        <f>IF(AI106=0,"",AI91/AI106)</f>
        <v/>
      </c>
      <c r="AK91" s="43"/>
    </row>
    <row r="92" spans="1:37">
      <c r="A92" s="20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7"/>
      <c r="AI92" s="48">
        <f t="shared" si="1"/>
        <v>0</v>
      </c>
      <c r="AJ92" s="49" t="str">
        <f>IF(AI106=0,"",AI92/AI106)</f>
        <v/>
      </c>
      <c r="AK92" s="43"/>
    </row>
    <row r="93" spans="1:37">
      <c r="A93" s="20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7"/>
      <c r="AI93" s="48">
        <f t="shared" si="1"/>
        <v>0</v>
      </c>
      <c r="AJ93" s="49" t="str">
        <f>IF(AI106=0,"",AI93/AI106)</f>
        <v/>
      </c>
      <c r="AK93" s="43"/>
    </row>
    <row r="94" spans="1:37">
      <c r="A94" s="20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7"/>
      <c r="AI94" s="48">
        <f t="shared" si="1"/>
        <v>0</v>
      </c>
      <c r="AJ94" s="49" t="str">
        <f>IF(AI106=0,"",AI94/AI106)</f>
        <v/>
      </c>
      <c r="AK94" s="43"/>
    </row>
    <row r="95" spans="1:37">
      <c r="A95" s="20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7"/>
      <c r="AI95" s="48">
        <f t="shared" si="1"/>
        <v>0</v>
      </c>
      <c r="AJ95" s="49" t="str">
        <f>IF(AI106=0,"",AI95/AI106)</f>
        <v/>
      </c>
      <c r="AK95" s="43"/>
    </row>
    <row r="96" spans="1:37">
      <c r="A96" s="20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7"/>
      <c r="AI96" s="48">
        <f t="shared" si="1"/>
        <v>0</v>
      </c>
      <c r="AJ96" s="49" t="str">
        <f>IF(AI106=0,"",AI96/AI106)</f>
        <v/>
      </c>
      <c r="AK96" s="43"/>
    </row>
    <row r="97" spans="1:37">
      <c r="A97" s="20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7"/>
      <c r="AI97" s="48">
        <f t="shared" si="1"/>
        <v>0</v>
      </c>
      <c r="AJ97" s="49" t="str">
        <f>IF(AI106=0,"",AI97/AI106)</f>
        <v/>
      </c>
      <c r="AK97" s="43"/>
    </row>
    <row r="98" spans="1:37">
      <c r="A98" s="20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7"/>
      <c r="AI98" s="48">
        <f t="shared" si="1"/>
        <v>0</v>
      </c>
      <c r="AJ98" s="49" t="str">
        <f>IF(AI106=0,"",AI98/AI106)</f>
        <v/>
      </c>
      <c r="AK98" s="43"/>
    </row>
    <row r="99" spans="1:37">
      <c r="A99" s="20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7"/>
      <c r="AI99" s="48">
        <f t="shared" si="1"/>
        <v>0</v>
      </c>
      <c r="AJ99" s="49" t="str">
        <f>IF(AI106=0,"",AI99/AI106)</f>
        <v/>
      </c>
      <c r="AK99" s="43"/>
    </row>
    <row r="100" spans="1:37">
      <c r="A100" s="20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7"/>
      <c r="AI100" s="48">
        <f t="shared" si="1"/>
        <v>0</v>
      </c>
      <c r="AJ100" s="49" t="str">
        <f>IF(AI106=0,"",AI100/AI106)</f>
        <v/>
      </c>
      <c r="AK100" s="43"/>
    </row>
    <row r="101" spans="1:37">
      <c r="A101" s="20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7"/>
      <c r="AI101" s="48">
        <f t="shared" si="1"/>
        <v>0</v>
      </c>
      <c r="AJ101" s="49" t="str">
        <f>IF(AI106=0,"",AI101/AI106)</f>
        <v/>
      </c>
      <c r="AK101" s="43"/>
    </row>
    <row r="102" spans="1:37">
      <c r="A102" s="20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7"/>
      <c r="AI102" s="48">
        <f t="shared" si="1"/>
        <v>0</v>
      </c>
      <c r="AJ102" s="49" t="str">
        <f>IF(AI106=0,"",AI102/AI106)</f>
        <v/>
      </c>
      <c r="AK102" s="43"/>
    </row>
    <row r="103" spans="1:37">
      <c r="A103" s="20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7"/>
      <c r="AI103" s="48">
        <f t="shared" si="1"/>
        <v>0</v>
      </c>
      <c r="AJ103" s="49" t="str">
        <f>IF(AI106=0,"",AI103/AI106)</f>
        <v/>
      </c>
      <c r="AK103" s="43"/>
    </row>
    <row r="104" spans="1:37">
      <c r="A104" s="20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7"/>
      <c r="AI104" s="48">
        <f t="shared" si="1"/>
        <v>0</v>
      </c>
      <c r="AJ104" s="49" t="str">
        <f>IF(AI106=0,"",AI104/AI106)</f>
        <v/>
      </c>
      <c r="AK104" s="43"/>
    </row>
    <row r="105" spans="1:37">
      <c r="A105" s="20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7"/>
      <c r="AI105" s="48">
        <f t="shared" si="1"/>
        <v>0</v>
      </c>
      <c r="AJ105" s="49" t="str">
        <f>IF(AI106=0,"",AI105/AI106)</f>
        <v/>
      </c>
      <c r="AK105" s="43"/>
    </row>
    <row r="106" spans="1:37">
      <c r="A106" s="20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 s="56" customFormat="1">
      <c r="A107" s="53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25"/>
    </row>
    <row r="108" spans="1:37">
      <c r="A108" s="20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20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43"/>
    </row>
    <row r="110" spans="1:37">
      <c r="A110" s="20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43"/>
    </row>
    <row r="111" spans="1:37">
      <c r="A111" s="20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43"/>
    </row>
    <row r="112" spans="1:37">
      <c r="A112" s="20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43"/>
    </row>
    <row r="113" spans="1:37">
      <c r="A113" s="20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43"/>
    </row>
    <row r="114" spans="1:37">
      <c r="A114" s="20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43"/>
    </row>
    <row r="115" spans="1:37">
      <c r="A115" s="20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43"/>
    </row>
    <row r="116" spans="1:37">
      <c r="A116" s="20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43"/>
    </row>
    <row r="117" spans="1:37">
      <c r="A117" s="20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43"/>
    </row>
    <row r="118" spans="1:37">
      <c r="A118" s="20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43"/>
    </row>
    <row r="119" spans="1:37">
      <c r="A119" s="20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43"/>
    </row>
    <row r="120" spans="1:37">
      <c r="A120" s="20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43"/>
    </row>
    <row r="121" spans="1:37">
      <c r="A121" s="20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43"/>
    </row>
    <row r="122" spans="1:37">
      <c r="A122" s="20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43"/>
    </row>
    <row r="123" spans="1:37">
      <c r="A123" s="20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43"/>
    </row>
    <row r="124" spans="1:37">
      <c r="A124" s="20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43"/>
    </row>
    <row r="125" spans="1:37">
      <c r="A125" s="20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43"/>
    </row>
    <row r="126" spans="1:37">
      <c r="A126" s="20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43"/>
    </row>
    <row r="127" spans="1:37">
      <c r="A127" s="20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43"/>
    </row>
    <row r="128" spans="1:37">
      <c r="A128" s="20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43"/>
    </row>
    <row r="129" spans="1:37">
      <c r="A129" s="20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43"/>
    </row>
    <row r="130" spans="1:37">
      <c r="A130" s="20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43"/>
    </row>
    <row r="131" spans="1:37">
      <c r="A131" s="20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43"/>
    </row>
    <row r="132" spans="1:37">
      <c r="A132" s="20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43"/>
    </row>
    <row r="133" spans="1:37">
      <c r="A133" s="20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43"/>
    </row>
    <row r="134" spans="1:37">
      <c r="A134" s="20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43"/>
    </row>
    <row r="135" spans="1:37">
      <c r="A135" s="20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43"/>
    </row>
    <row r="136" spans="1:37">
      <c r="A136" s="20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43"/>
    </row>
    <row r="137" spans="1:37">
      <c r="A137" s="20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43"/>
    </row>
    <row r="138" spans="1:37">
      <c r="A138" s="20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43"/>
    </row>
    <row r="139" spans="1:37">
      <c r="A139" s="20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43"/>
    </row>
    <row r="140" spans="1:37">
      <c r="A140" s="20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43"/>
    </row>
    <row r="141" spans="1:37">
      <c r="A141" s="20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43"/>
    </row>
    <row r="142" spans="1:37">
      <c r="A142" s="20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43"/>
    </row>
    <row r="143" spans="1:37">
      <c r="A143" s="20"/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43"/>
    </row>
    <row r="144" spans="1:37">
      <c r="A144" s="20"/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43"/>
    </row>
    <row r="145" spans="1:37">
      <c r="A145" s="20"/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43"/>
    </row>
    <row r="146" spans="1:37">
      <c r="A146" s="20"/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43"/>
    </row>
    <row r="147" spans="1:37">
      <c r="A147" s="20"/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43"/>
    </row>
    <row r="148" spans="1:37">
      <c r="A148" s="20"/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43"/>
    </row>
    <row r="149" spans="1:37">
      <c r="A149" s="20"/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43"/>
    </row>
    <row r="150" spans="1:37">
      <c r="A150" s="20"/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43"/>
    </row>
    <row r="151" spans="1:37">
      <c r="A151" s="20"/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43"/>
    </row>
    <row r="152" spans="1:37">
      <c r="A152" s="20"/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43"/>
    </row>
    <row r="153" spans="1:37">
      <c r="A153" s="20"/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43"/>
    </row>
    <row r="154" spans="1:37">
      <c r="A154" s="20"/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43"/>
    </row>
    <row r="155" spans="1:37">
      <c r="A155" s="20"/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43"/>
    </row>
    <row r="156" spans="1:37">
      <c r="A156" s="20"/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43"/>
    </row>
    <row r="157" spans="1:37">
      <c r="A157" s="20"/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43"/>
    </row>
    <row r="158" spans="1:37">
      <c r="A158" s="20"/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43"/>
    </row>
    <row r="159" spans="1:37">
      <c r="A159" s="20"/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43"/>
    </row>
    <row r="160" spans="1:37">
      <c r="A160" s="20"/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43"/>
    </row>
    <row r="161" spans="1:37">
      <c r="A161" s="20"/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43"/>
    </row>
    <row r="162" spans="1:37">
      <c r="A162" s="20"/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43"/>
    </row>
    <row r="163" spans="1:37">
      <c r="A163" s="20"/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43"/>
    </row>
    <row r="164" spans="1:37">
      <c r="A164" s="20"/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43"/>
    </row>
    <row r="165" spans="1:37">
      <c r="A165" s="20"/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43"/>
    </row>
    <row r="166" spans="1:37">
      <c r="A166" s="20"/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43"/>
    </row>
    <row r="167" spans="1:37">
      <c r="A167" s="20"/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43"/>
    </row>
    <row r="168" spans="1:37">
      <c r="A168" s="20"/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43"/>
    </row>
    <row r="169" spans="1:37">
      <c r="A169" s="20"/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43"/>
    </row>
    <row r="170" spans="1:37">
      <c r="A170" s="20"/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43"/>
    </row>
    <row r="171" spans="1:37">
      <c r="A171" s="20"/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43"/>
    </row>
    <row r="172" spans="1:37">
      <c r="A172" s="20"/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43"/>
    </row>
    <row r="173" spans="1:37">
      <c r="A173" s="20"/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43"/>
    </row>
    <row r="174" spans="1:37">
      <c r="A174" s="20"/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43"/>
    </row>
    <row r="175" spans="1:37">
      <c r="A175" s="20"/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43"/>
    </row>
    <row r="176" spans="1:37">
      <c r="A176" s="20"/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43"/>
    </row>
    <row r="177" spans="1:37">
      <c r="A177" s="20"/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43"/>
    </row>
    <row r="178" spans="1:37">
      <c r="A178" s="20"/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43"/>
    </row>
    <row r="179" spans="1:37">
      <c r="A179" s="20"/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43"/>
    </row>
    <row r="180" spans="1:37">
      <c r="A180" s="20"/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43"/>
    </row>
    <row r="181" spans="1:37">
      <c r="A181" s="20"/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43"/>
    </row>
    <row r="182" spans="1:37">
      <c r="A182" s="20"/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43"/>
    </row>
    <row r="183" spans="1:37">
      <c r="A183" s="20"/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43"/>
    </row>
    <row r="184" spans="1:37">
      <c r="A184" s="20"/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43"/>
    </row>
    <row r="185" spans="1:37">
      <c r="A185" s="20"/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43"/>
    </row>
    <row r="186" spans="1:37">
      <c r="A186" s="20"/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43"/>
    </row>
    <row r="187" spans="1:37">
      <c r="A187" s="20"/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43"/>
    </row>
    <row r="188" spans="1:37">
      <c r="A188" s="20"/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43"/>
    </row>
    <row r="189" spans="1:37">
      <c r="A189" s="20"/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43"/>
    </row>
    <row r="190" spans="1:37">
      <c r="A190" s="20"/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43"/>
    </row>
    <row r="191" spans="1:37">
      <c r="A191" s="20"/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43"/>
    </row>
    <row r="192" spans="1:37">
      <c r="A192" s="20"/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43"/>
    </row>
    <row r="193" spans="1:37">
      <c r="A193" s="20"/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43"/>
    </row>
    <row r="194" spans="1:37">
      <c r="A194" s="20"/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43"/>
    </row>
    <row r="195" spans="1:37">
      <c r="A195" s="20"/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43"/>
    </row>
    <row r="196" spans="1:37">
      <c r="A196" s="20"/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43"/>
    </row>
    <row r="197" spans="1:37">
      <c r="A197" s="20"/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43"/>
    </row>
    <row r="198" spans="1:37">
      <c r="A198" s="20"/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43"/>
    </row>
    <row r="199" spans="1:37">
      <c r="A199" s="20"/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43"/>
    </row>
    <row r="200" spans="1:37">
      <c r="A200" s="20"/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43"/>
    </row>
    <row r="201" spans="1:37">
      <c r="A201" s="20"/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43"/>
    </row>
    <row r="202" spans="1:37">
      <c r="A202" s="20"/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43"/>
    </row>
    <row r="203" spans="1:37">
      <c r="A203" s="20"/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43"/>
    </row>
    <row r="204" spans="1:37">
      <c r="A204" s="20"/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43"/>
    </row>
    <row r="205" spans="1:37">
      <c r="A205" s="20"/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43"/>
    </row>
    <row r="206" spans="1:37">
      <c r="A206" s="20"/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43"/>
    </row>
    <row r="207" spans="1:37">
      <c r="A207" s="20"/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43"/>
    </row>
    <row r="208" spans="1:37">
      <c r="A208" s="20"/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43"/>
    </row>
    <row r="209" spans="1:37">
      <c r="A209" s="20"/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64">
        <v>1</v>
      </c>
      <c r="AK209" s="43"/>
    </row>
    <row r="210" spans="1:37">
      <c r="A210" s="33"/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20"/>
      <c r="B211" s="67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70"/>
      <c r="AJ211" s="71"/>
    </row>
    <row r="212" spans="1:37">
      <c r="A212" s="20"/>
      <c r="B212" s="72" t="s">
        <v>19</v>
      </c>
      <c r="C212" s="73">
        <f t="shared" ref="C212:AG212" si="6">C3+C211</f>
        <v>0</v>
      </c>
      <c r="D212" s="73">
        <f t="shared" si="6"/>
        <v>0</v>
      </c>
      <c r="E212" s="73">
        <f t="shared" si="6"/>
        <v>0</v>
      </c>
      <c r="F212" s="73">
        <f t="shared" si="6"/>
        <v>0</v>
      </c>
      <c r="G212" s="73">
        <f t="shared" si="6"/>
        <v>0</v>
      </c>
      <c r="H212" s="73">
        <f t="shared" si="6"/>
        <v>0</v>
      </c>
      <c r="I212" s="73">
        <f t="shared" si="6"/>
        <v>0</v>
      </c>
      <c r="J212" s="73">
        <f t="shared" si="6"/>
        <v>0</v>
      </c>
      <c r="K212" s="73">
        <f t="shared" si="6"/>
        <v>0</v>
      </c>
      <c r="L212" s="73">
        <f t="shared" si="6"/>
        <v>0</v>
      </c>
      <c r="M212" s="73">
        <f t="shared" si="6"/>
        <v>0</v>
      </c>
      <c r="N212" s="73">
        <f t="shared" si="6"/>
        <v>0</v>
      </c>
      <c r="O212" s="73">
        <f t="shared" si="6"/>
        <v>0</v>
      </c>
      <c r="P212" s="73">
        <f t="shared" si="6"/>
        <v>0</v>
      </c>
      <c r="Q212" s="73">
        <f t="shared" si="6"/>
        <v>0</v>
      </c>
      <c r="R212" s="73">
        <f t="shared" si="6"/>
        <v>0</v>
      </c>
      <c r="S212" s="73">
        <f t="shared" si="6"/>
        <v>0</v>
      </c>
      <c r="T212" s="73">
        <f t="shared" si="6"/>
        <v>0</v>
      </c>
      <c r="U212" s="73">
        <f t="shared" si="6"/>
        <v>0</v>
      </c>
      <c r="V212" s="73">
        <f t="shared" si="6"/>
        <v>0</v>
      </c>
      <c r="W212" s="73">
        <f t="shared" si="6"/>
        <v>0</v>
      </c>
      <c r="X212" s="73">
        <f t="shared" si="6"/>
        <v>0</v>
      </c>
      <c r="Y212" s="73">
        <f t="shared" si="6"/>
        <v>0</v>
      </c>
      <c r="Z212" s="73">
        <f t="shared" si="6"/>
        <v>0</v>
      </c>
      <c r="AA212" s="73">
        <f t="shared" si="6"/>
        <v>0</v>
      </c>
      <c r="AB212" s="73">
        <f t="shared" si="6"/>
        <v>0</v>
      </c>
      <c r="AC212" s="73">
        <f t="shared" si="6"/>
        <v>0</v>
      </c>
      <c r="AD212" s="73">
        <f t="shared" si="6"/>
        <v>0</v>
      </c>
      <c r="AE212" s="73">
        <f t="shared" si="6"/>
        <v>0</v>
      </c>
      <c r="AF212" s="73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A213" s="77"/>
      <c r="B213" s="78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79"/>
      <c r="AH213" s="76"/>
      <c r="AI213" s="76"/>
      <c r="AJ213" s="76"/>
    </row>
    <row r="304" spans="1:37">
      <c r="A304" s="80"/>
      <c r="B304" s="81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3"/>
    </row>
    <row r="305" spans="1:37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CONCATENATE("Fevereiro ",'Receitas e Despesas'!E1)</f>
        <v>Fevereiro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CONCATENATE("01/02/",'Receitas e Despesas'!E1)</f>
        <v>01/02/2014</v>
      </c>
      <c r="D2" s="22" t="str">
        <f>CONCATENATE("02/02/",'Receitas e Despesas'!E1)</f>
        <v>02/02/2014</v>
      </c>
      <c r="E2" s="22" t="str">
        <f>CONCATENATE("03/02/",'Receitas e Despesas'!E1)</f>
        <v>03/02/2014</v>
      </c>
      <c r="F2" s="22" t="str">
        <f>CONCATENATE("04/02/",'Receitas e Despesas'!E1)</f>
        <v>04/02/2014</v>
      </c>
      <c r="G2" s="22" t="str">
        <f>CONCATENATE("05/02/",'Receitas e Despesas'!E1)</f>
        <v>05/02/2014</v>
      </c>
      <c r="H2" s="22" t="str">
        <f>CONCATENATE("06/02/",'Receitas e Despesas'!E1)</f>
        <v>06/02/2014</v>
      </c>
      <c r="I2" s="22" t="str">
        <f>CONCATENATE("07/02/",'Receitas e Despesas'!E1)</f>
        <v>07/02/2014</v>
      </c>
      <c r="J2" s="22" t="str">
        <f>CONCATENATE("08/02/",'Receitas e Despesas'!E1)</f>
        <v>08/02/2014</v>
      </c>
      <c r="K2" s="22" t="str">
        <f>CONCATENATE("09/02/",'Receitas e Despesas'!E1)</f>
        <v>09/02/2014</v>
      </c>
      <c r="L2" s="22" t="str">
        <f>CONCATENATE("10/02/",'Receitas e Despesas'!E1)</f>
        <v>10/02/2014</v>
      </c>
      <c r="M2" s="22" t="str">
        <f>CONCATENATE("11/02/",'Receitas e Despesas'!E1)</f>
        <v>11/02/2014</v>
      </c>
      <c r="N2" s="22" t="str">
        <f>CONCATENATE("12/02/",'Receitas e Despesas'!E1)</f>
        <v>12/02/2014</v>
      </c>
      <c r="O2" s="22" t="str">
        <f>CONCATENATE("13/02/",'Receitas e Despesas'!E1)</f>
        <v>13/02/2014</v>
      </c>
      <c r="P2" s="22" t="str">
        <f>CONCATENATE("14/02/",'Receitas e Despesas'!E1)</f>
        <v>14/02/2014</v>
      </c>
      <c r="Q2" s="22" t="str">
        <f>CONCATENATE("15/02/",'Receitas e Despesas'!E1)</f>
        <v>15/02/2014</v>
      </c>
      <c r="R2" s="22" t="str">
        <f>CONCATENATE("16/02/",'Receitas e Despesas'!E1)</f>
        <v>16/02/2014</v>
      </c>
      <c r="S2" s="22" t="str">
        <f>CONCATENATE("17/02/",'Receitas e Despesas'!E1)</f>
        <v>17/02/2014</v>
      </c>
      <c r="T2" s="22" t="str">
        <f>CONCATENATE("18/02/",'Receitas e Despesas'!E1)</f>
        <v>18/02/2014</v>
      </c>
      <c r="U2" s="22" t="str">
        <f>CONCATENATE("19/02/",'Receitas e Despesas'!E1)</f>
        <v>19/02/2014</v>
      </c>
      <c r="V2" s="22" t="str">
        <f>CONCATENATE("20/02/",'Receitas e Despesas'!E1)</f>
        <v>20/02/2014</v>
      </c>
      <c r="W2" s="22" t="str">
        <f>CONCATENATE("21/02/",'Receitas e Despesas'!E1)</f>
        <v>21/02/2014</v>
      </c>
      <c r="X2" s="22" t="str">
        <f>CONCATENATE("22/02/",'Receitas e Despesas'!E1)</f>
        <v>22/02/2014</v>
      </c>
      <c r="Y2" s="22" t="str">
        <f>CONCATENATE("23/02/",'Receitas e Despesas'!E1)</f>
        <v>23/02/2014</v>
      </c>
      <c r="Z2" s="22" t="str">
        <f>CONCATENATE("24/02/",'Receitas e Despesas'!E1)</f>
        <v>24/02/2014</v>
      </c>
      <c r="AA2" s="22" t="str">
        <f>CONCATENATE("25/02/",'Receitas e Despesas'!E1)</f>
        <v>25/02/2014</v>
      </c>
      <c r="AB2" s="22" t="str">
        <f>CONCATENATE("26/02/",'Receitas e Despesas'!E1)</f>
        <v>26/02/2014</v>
      </c>
      <c r="AC2" s="22" t="str">
        <f>CONCATENATE("27/02/",'Receitas e Despesas'!E1)</f>
        <v>27/02/2014</v>
      </c>
      <c r="AD2" s="22" t="str">
        <f>CONCATENATE("28/02/",'Receitas e Despesas'!E1)</f>
        <v>28/02/2014</v>
      </c>
      <c r="AE2" s="22" t="str">
        <f>CONCATENATE("29/02/",'Receitas e Despesas'!E1)</f>
        <v>29/02/2014</v>
      </c>
      <c r="AF2" s="22" t="str">
        <f>CONCATENATE("30/02/",'Receitas e Despesas'!E1)</f>
        <v>30/02/2014</v>
      </c>
      <c r="AG2" s="22" t="str">
        <f>CONCATENATE("31/02/",'Receitas e Despesas'!E1)</f>
        <v>31/02/2014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7"/>
      <c r="AI6" s="48">
        <f>SUM(C6:AG6)</f>
        <v>0</v>
      </c>
      <c r="AJ6" s="49" t="str">
        <f>IF(AI106=0,"",AI6/AI106)</f>
        <v/>
      </c>
      <c r="AK6" s="43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7"/>
      <c r="AI7" s="48">
        <f t="shared" ref="AI7:AI105" si="1">SUM(C7:AG7)</f>
        <v>0</v>
      </c>
      <c r="AJ7" s="49" t="str">
        <f>IF(AI106=0,"",AI7/AI106)</f>
        <v/>
      </c>
      <c r="AK7" s="43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  <c r="AI8" s="48">
        <f t="shared" si="1"/>
        <v>0</v>
      </c>
      <c r="AJ8" s="49" t="str">
        <f>IF(AI106=0,"",AI8/AI106)</f>
        <v/>
      </c>
      <c r="AK8" s="43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7"/>
      <c r="AI9" s="48">
        <f t="shared" si="1"/>
        <v>0</v>
      </c>
      <c r="AJ9" s="49" t="str">
        <f>IF(AI106=0,"",AI9/AI106)</f>
        <v/>
      </c>
      <c r="AK9" s="43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7"/>
      <c r="AI10" s="48">
        <f t="shared" si="1"/>
        <v>0</v>
      </c>
      <c r="AJ10" s="49" t="str">
        <f>IF(AI106=0,"",AI10/AI106)</f>
        <v/>
      </c>
      <c r="AK10" s="43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7"/>
      <c r="AI11" s="48">
        <f t="shared" si="1"/>
        <v>0</v>
      </c>
      <c r="AJ11" s="49" t="str">
        <f>IF(AI106=0,"",AI11/AI106)</f>
        <v/>
      </c>
      <c r="AK11" s="43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7"/>
      <c r="AI12" s="48">
        <f t="shared" si="1"/>
        <v>0</v>
      </c>
      <c r="AJ12" s="49" t="str">
        <f>IF(AI106=0,"",AI12/AI106)</f>
        <v/>
      </c>
      <c r="AK12" s="43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7"/>
      <c r="AI13" s="48">
        <f t="shared" si="1"/>
        <v>0</v>
      </c>
      <c r="AJ13" s="49" t="str">
        <f>IF(AI106=0,"",AI13/AI106)</f>
        <v/>
      </c>
      <c r="AK13" s="43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7"/>
      <c r="AI14" s="48">
        <f t="shared" si="1"/>
        <v>0</v>
      </c>
      <c r="AJ14" s="49" t="str">
        <f>IF(AI106=0,"",AI14/AI106)</f>
        <v/>
      </c>
      <c r="AK14" s="43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7"/>
      <c r="AI15" s="48">
        <f t="shared" si="1"/>
        <v>0</v>
      </c>
      <c r="AJ15" s="49" t="str">
        <f>IF(AI106=0,"",AI15/AI106)</f>
        <v/>
      </c>
      <c r="AK15" s="43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7"/>
      <c r="AI16" s="48">
        <f t="shared" si="1"/>
        <v>0</v>
      </c>
      <c r="AJ16" s="49" t="str">
        <f>IF(AI106=0,"",AI16/AI106)</f>
        <v/>
      </c>
      <c r="AK16" s="43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7"/>
      <c r="AI17" s="48">
        <f t="shared" si="1"/>
        <v>0</v>
      </c>
      <c r="AJ17" s="49" t="str">
        <f>IF(AI106=0,"",AI17/AI106)</f>
        <v/>
      </c>
      <c r="AK17" s="43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7"/>
      <c r="AI18" s="48">
        <f t="shared" si="1"/>
        <v>0</v>
      </c>
      <c r="AJ18" s="49" t="str">
        <f>IF(AI106=0,"",AI18/AI106)</f>
        <v/>
      </c>
      <c r="AK18" s="43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7"/>
      <c r="AI19" s="48">
        <f t="shared" si="1"/>
        <v>0</v>
      </c>
      <c r="AJ19" s="49" t="str">
        <f>IF(AI106=0,"",AI19/AI106)</f>
        <v/>
      </c>
      <c r="AK19" s="43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7"/>
      <c r="AI20" s="48">
        <f t="shared" si="1"/>
        <v>0</v>
      </c>
      <c r="AJ20" s="49" t="str">
        <f>IF(AI106=0,"",AI20/AI106)</f>
        <v/>
      </c>
      <c r="AK20" s="43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7"/>
      <c r="AI21" s="48">
        <f t="shared" si="1"/>
        <v>0</v>
      </c>
      <c r="AJ21" s="49" t="str">
        <f>IF(AI106=0,"",AI21/AI106)</f>
        <v/>
      </c>
      <c r="AK21" s="43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7"/>
      <c r="AI22" s="48">
        <f t="shared" si="1"/>
        <v>0</v>
      </c>
      <c r="AJ22" s="49" t="str">
        <f>IF(AI106=0,"",AI22/AI106)</f>
        <v/>
      </c>
      <c r="AK22" s="43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7"/>
      <c r="AI23" s="48">
        <f t="shared" si="1"/>
        <v>0</v>
      </c>
      <c r="AJ23" s="49" t="str">
        <f>IF(AI106=0,"",AI23/AI106)</f>
        <v/>
      </c>
      <c r="AK23" s="43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7"/>
      <c r="AI24" s="48">
        <f t="shared" si="1"/>
        <v>0</v>
      </c>
      <c r="AJ24" s="49" t="str">
        <f>IF(AI106=0,"",AI24/AI106)</f>
        <v/>
      </c>
      <c r="AK24" s="43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7"/>
      <c r="AI25" s="48">
        <f t="shared" si="1"/>
        <v>0</v>
      </c>
      <c r="AJ25" s="49" t="str">
        <f>IF(AI106=0,"",AI25/AI106)</f>
        <v/>
      </c>
      <c r="AK25" s="43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7"/>
      <c r="AI26" s="48">
        <f t="shared" si="1"/>
        <v>0</v>
      </c>
      <c r="AJ26" s="49" t="str">
        <f>IF(AI106=0,"",AI26/AI106)</f>
        <v/>
      </c>
      <c r="AK26" s="43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7"/>
      <c r="AI27" s="48">
        <f t="shared" si="1"/>
        <v>0</v>
      </c>
      <c r="AJ27" s="49" t="str">
        <f>IF(AI106=0,"",AI27/AI106)</f>
        <v/>
      </c>
      <c r="AK27" s="43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7"/>
      <c r="AI28" s="48">
        <f t="shared" si="1"/>
        <v>0</v>
      </c>
      <c r="AJ28" s="49" t="str">
        <f>IF(AI106=0,"",AI28/AI106)</f>
        <v/>
      </c>
      <c r="AK28" s="43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7"/>
      <c r="AI29" s="48">
        <f t="shared" si="1"/>
        <v>0</v>
      </c>
      <c r="AJ29" s="49" t="str">
        <f>IF(AI106=0,"",AI29/AI106)</f>
        <v/>
      </c>
      <c r="AK29" s="43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7"/>
      <c r="AI30" s="48">
        <f t="shared" si="1"/>
        <v>0</v>
      </c>
      <c r="AJ30" s="49" t="str">
        <f>IF(AI106=0,"",AI30/AI106)</f>
        <v/>
      </c>
      <c r="AK30" s="43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7"/>
      <c r="AI31" s="48">
        <f t="shared" si="1"/>
        <v>0</v>
      </c>
      <c r="AJ31" s="49" t="str">
        <f>IF(AI106=0,"",AI31/AI106)</f>
        <v/>
      </c>
      <c r="AK31" s="43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  <c r="AI32" s="48">
        <f t="shared" si="1"/>
        <v>0</v>
      </c>
      <c r="AJ32" s="49" t="str">
        <f>IF(AI106=0,"",AI32/AI106)</f>
        <v/>
      </c>
      <c r="AK32" s="43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7"/>
      <c r="AI33" s="48">
        <f t="shared" si="1"/>
        <v>0</v>
      </c>
      <c r="AJ33" s="49" t="str">
        <f>IF(AI106=0,"",AI33/AI106)</f>
        <v/>
      </c>
      <c r="AK33" s="43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7"/>
      <c r="AI34" s="48">
        <f t="shared" si="1"/>
        <v>0</v>
      </c>
      <c r="AJ34" s="49" t="str">
        <f>IF(AI106=0,"",AI34/AI106)</f>
        <v/>
      </c>
      <c r="AK34" s="43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7"/>
      <c r="AI35" s="48">
        <f t="shared" si="1"/>
        <v>0</v>
      </c>
      <c r="AJ35" s="49" t="str">
        <f>IF(AI106=0,"",AI35/AI106)</f>
        <v/>
      </c>
      <c r="AK35" s="43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7"/>
      <c r="AI36" s="48">
        <f t="shared" si="1"/>
        <v>0</v>
      </c>
      <c r="AJ36" s="49" t="str">
        <f>IF(AI106=0,"",AI36/AI106)</f>
        <v/>
      </c>
      <c r="AK36" s="43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7"/>
      <c r="AI37" s="48">
        <f t="shared" si="1"/>
        <v>0</v>
      </c>
      <c r="AJ37" s="49" t="str">
        <f>IF(AI106=0,"",AI37/AI106)</f>
        <v/>
      </c>
      <c r="AK37" s="43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7"/>
      <c r="AI38" s="48">
        <f t="shared" si="1"/>
        <v>0</v>
      </c>
      <c r="AJ38" s="49" t="str">
        <f>IF(AI106=0,"",AI38/AI106)</f>
        <v/>
      </c>
      <c r="AK38" s="43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7"/>
      <c r="AI39" s="48">
        <f t="shared" si="1"/>
        <v>0</v>
      </c>
      <c r="AJ39" s="49" t="str">
        <f>IF(AI106=0,"",AI39/AI106)</f>
        <v/>
      </c>
      <c r="AK39" s="43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7"/>
      <c r="AI40" s="48">
        <f t="shared" si="1"/>
        <v>0</v>
      </c>
      <c r="AJ40" s="49" t="str">
        <f>IF(AI106=0,"",AI40/AI106)</f>
        <v/>
      </c>
      <c r="AK40" s="43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7"/>
      <c r="AI41" s="48">
        <f t="shared" si="1"/>
        <v>0</v>
      </c>
      <c r="AJ41" s="49" t="str">
        <f>IF(AI106=0,"",AI41/AI106)</f>
        <v/>
      </c>
      <c r="AK41" s="43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7"/>
      <c r="AI42" s="48">
        <f t="shared" si="1"/>
        <v>0</v>
      </c>
      <c r="AJ42" s="49" t="str">
        <f>IF(AI106=0,"",AI42/AI106)</f>
        <v/>
      </c>
      <c r="AK42" s="43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7"/>
      <c r="AI43" s="48">
        <f t="shared" si="1"/>
        <v>0</v>
      </c>
      <c r="AJ43" s="49" t="str">
        <f>IF(AI106=0,"",AI43/AI106)</f>
        <v/>
      </c>
      <c r="AK43" s="43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7"/>
      <c r="AI44" s="48">
        <f t="shared" si="1"/>
        <v>0</v>
      </c>
      <c r="AJ44" s="49" t="str">
        <f>IF(AI106=0,"",AI44/AI106)</f>
        <v/>
      </c>
      <c r="AK44" s="43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7"/>
      <c r="AI45" s="48">
        <f t="shared" si="1"/>
        <v>0</v>
      </c>
      <c r="AJ45" s="49" t="str">
        <f>IF(AI106=0,"",AI45/AI106)</f>
        <v/>
      </c>
      <c r="AK45" s="43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7"/>
      <c r="AI46" s="48">
        <f t="shared" si="1"/>
        <v>0</v>
      </c>
      <c r="AJ46" s="49" t="str">
        <f>IF(AI106=0,"",AI46/AI106)</f>
        <v/>
      </c>
      <c r="AK46" s="43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7"/>
      <c r="AI47" s="48">
        <f t="shared" si="1"/>
        <v>0</v>
      </c>
      <c r="AJ47" s="49" t="str">
        <f>IF(AI106=0,"",AI47/AI106)</f>
        <v/>
      </c>
      <c r="AK47" s="43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7"/>
      <c r="AI48" s="48">
        <f t="shared" si="1"/>
        <v>0</v>
      </c>
      <c r="AJ48" s="49" t="str">
        <f>IF(AI106=0,"",AI48/AI106)</f>
        <v/>
      </c>
      <c r="AK48" s="43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7"/>
      <c r="AI49" s="48">
        <f t="shared" si="1"/>
        <v>0</v>
      </c>
      <c r="AJ49" s="49" t="str">
        <f>IF(AI106=0,"",AI49/AI106)</f>
        <v/>
      </c>
      <c r="AK49" s="43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7"/>
      <c r="AI50" s="48">
        <f t="shared" si="1"/>
        <v>0</v>
      </c>
      <c r="AJ50" s="49" t="str">
        <f>IF(AI106=0,"",AI50/AI106)</f>
        <v/>
      </c>
      <c r="AK50" s="43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7"/>
      <c r="AI51" s="48">
        <f t="shared" si="1"/>
        <v>0</v>
      </c>
      <c r="AJ51" s="49" t="str">
        <f>IF(AI106=0,"",AI51/AI106)</f>
        <v/>
      </c>
      <c r="AK51" s="43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7"/>
      <c r="AI52" s="48">
        <f t="shared" si="1"/>
        <v>0</v>
      </c>
      <c r="AJ52" s="49" t="str">
        <f>IF(AI106=0,"",AI52/AI106)</f>
        <v/>
      </c>
      <c r="AK52" s="43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7"/>
      <c r="AI53" s="48">
        <f t="shared" si="1"/>
        <v>0</v>
      </c>
      <c r="AJ53" s="49" t="str">
        <f>IF(AI106=0,"",AI53/AI106)</f>
        <v/>
      </c>
      <c r="AK53" s="43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7"/>
      <c r="AI54" s="48">
        <f t="shared" si="1"/>
        <v>0</v>
      </c>
      <c r="AJ54" s="49" t="str">
        <f>IF(AI106=0,"",AI54/AI106)</f>
        <v/>
      </c>
      <c r="AK54" s="43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7"/>
      <c r="AI55" s="48">
        <f t="shared" si="1"/>
        <v>0</v>
      </c>
      <c r="AJ55" s="49" t="str">
        <f>IF(AI106=0,"",AI55/AI106)</f>
        <v/>
      </c>
      <c r="AK55" s="43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7"/>
      <c r="AI59" s="48">
        <f t="shared" si="1"/>
        <v>0</v>
      </c>
      <c r="AJ59" s="49" t="str">
        <f>IF(AI106=0,"",AI59/AI106)</f>
        <v/>
      </c>
      <c r="AK59" s="43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7"/>
      <c r="AI60" s="48">
        <f t="shared" si="1"/>
        <v>0</v>
      </c>
      <c r="AJ60" s="49" t="str">
        <f>IF(AI106=0,"",AI60/AI106)</f>
        <v/>
      </c>
      <c r="AK60" s="43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  <c r="AI61" s="48">
        <f t="shared" si="1"/>
        <v>0</v>
      </c>
      <c r="AJ61" s="49" t="str">
        <f>IF(AI106=0,"",AI61/AI106)</f>
        <v/>
      </c>
      <c r="AK61" s="43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7"/>
      <c r="AI62" s="48">
        <f t="shared" si="1"/>
        <v>0</v>
      </c>
      <c r="AJ62" s="49" t="str">
        <f>IF(AI106=0,"",AI62/AI106)</f>
        <v/>
      </c>
      <c r="AK62" s="43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7"/>
      <c r="AI63" s="48">
        <f t="shared" si="1"/>
        <v>0</v>
      </c>
      <c r="AJ63" s="49" t="str">
        <f>IF(AI106=0,"",AI63/AI106)</f>
        <v/>
      </c>
      <c r="AK63" s="43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7"/>
      <c r="AI64" s="48">
        <f t="shared" si="1"/>
        <v>0</v>
      </c>
      <c r="AJ64" s="49" t="str">
        <f>IF(AI106=0,"",AI64/AI106)</f>
        <v/>
      </c>
      <c r="AK64" s="43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7"/>
      <c r="AI65" s="48">
        <f t="shared" si="1"/>
        <v>0</v>
      </c>
      <c r="AJ65" s="49" t="str">
        <f>IF(AI106=0,"",AI65/AI106)</f>
        <v/>
      </c>
      <c r="AK65" s="43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7"/>
      <c r="AI66" s="48">
        <f t="shared" si="1"/>
        <v>0</v>
      </c>
      <c r="AJ66" s="49" t="str">
        <f>IF(AI106=0,"",AI66/AI106)</f>
        <v/>
      </c>
      <c r="AK66" s="43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7"/>
      <c r="AI67" s="48">
        <f t="shared" si="1"/>
        <v>0</v>
      </c>
      <c r="AJ67" s="49" t="str">
        <f>IF(AI106=0,"",AI67/AI106)</f>
        <v/>
      </c>
      <c r="AK67" s="43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7"/>
      <c r="AI68" s="48">
        <f t="shared" si="1"/>
        <v>0</v>
      </c>
      <c r="AJ68" s="49" t="str">
        <f>IF(AI106=0,"",AI68/AI106)</f>
        <v/>
      </c>
      <c r="AK68" s="43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7"/>
      <c r="AI69" s="48">
        <f t="shared" si="1"/>
        <v>0</v>
      </c>
      <c r="AJ69" s="49" t="str">
        <f>IF(AI106=0,"",AI69/AI106)</f>
        <v/>
      </c>
      <c r="AK69" s="43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7"/>
      <c r="AI70" s="48">
        <f t="shared" si="1"/>
        <v>0</v>
      </c>
      <c r="AJ70" s="49" t="str">
        <f>IF(AI106=0,"",AI70/AI106)</f>
        <v/>
      </c>
      <c r="AK70" s="43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7"/>
      <c r="AI71" s="48">
        <f t="shared" si="1"/>
        <v>0</v>
      </c>
      <c r="AJ71" s="49" t="str">
        <f>IF(AI106=0,"",AI71/AI106)</f>
        <v/>
      </c>
      <c r="AK71" s="43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7"/>
      <c r="AI72" s="48">
        <f t="shared" si="1"/>
        <v>0</v>
      </c>
      <c r="AJ72" s="49" t="str">
        <f>IF(AI106=0,"",AI72/AI106)</f>
        <v/>
      </c>
      <c r="AK72" s="43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7"/>
      <c r="AI73" s="48">
        <f t="shared" si="1"/>
        <v>0</v>
      </c>
      <c r="AJ73" s="49" t="str">
        <f>IF(AI106=0,"",AI73/AI106)</f>
        <v/>
      </c>
      <c r="AK73" s="43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7"/>
      <c r="AI74" s="48">
        <f t="shared" si="1"/>
        <v>0</v>
      </c>
      <c r="AJ74" s="49" t="str">
        <f>IF(AI106=0,"",AI74/AI106)</f>
        <v/>
      </c>
      <c r="AK74" s="43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7"/>
      <c r="AI75" s="48">
        <f t="shared" si="1"/>
        <v>0</v>
      </c>
      <c r="AJ75" s="49" t="str">
        <f>IF(AI106=0,"",AI75/AI106)</f>
        <v/>
      </c>
      <c r="AK75" s="43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7"/>
      <c r="AI76" s="48">
        <f t="shared" si="1"/>
        <v>0</v>
      </c>
      <c r="AJ76" s="49" t="str">
        <f>IF(AI106=0,"",AI76/AI106)</f>
        <v/>
      </c>
      <c r="AK76" s="43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7"/>
      <c r="AI77" s="48">
        <f t="shared" si="1"/>
        <v>0</v>
      </c>
      <c r="AJ77" s="49" t="str">
        <f>IF(AI106=0,"",AI77/AI106)</f>
        <v/>
      </c>
      <c r="AK77" s="43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7"/>
      <c r="AI78" s="48">
        <f t="shared" si="1"/>
        <v>0</v>
      </c>
      <c r="AJ78" s="49" t="str">
        <f>IF(AI106=0,"",AI78/AI106)</f>
        <v/>
      </c>
      <c r="AK78" s="43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7"/>
      <c r="AI79" s="48">
        <f t="shared" si="1"/>
        <v>0</v>
      </c>
      <c r="AJ79" s="49" t="str">
        <f>IF(AI106=0,"",AI79/AI106)</f>
        <v/>
      </c>
      <c r="AK79" s="43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7"/>
      <c r="AI80" s="48">
        <f t="shared" si="1"/>
        <v>0</v>
      </c>
      <c r="AJ80" s="49" t="str">
        <f>IF(AI106=0,"",AI80/AI106)</f>
        <v/>
      </c>
      <c r="AK80" s="43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7"/>
      <c r="AI81" s="48">
        <f t="shared" si="1"/>
        <v>0</v>
      </c>
      <c r="AJ81" s="49" t="str">
        <f>IF(AI106=0,"",AI81/AI106)</f>
        <v/>
      </c>
      <c r="AK81" s="43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7"/>
      <c r="AI82" s="48">
        <f t="shared" si="1"/>
        <v>0</v>
      </c>
      <c r="AJ82" s="49" t="str">
        <f>IF(AI106=0,"",AI82/AI106)</f>
        <v/>
      </c>
      <c r="AK82" s="43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7"/>
      <c r="AI83" s="48">
        <f t="shared" si="1"/>
        <v>0</v>
      </c>
      <c r="AJ83" s="49" t="str">
        <f>IF(AI106=0,"",AI83/AI106)</f>
        <v/>
      </c>
      <c r="AK83" s="43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7"/>
      <c r="AI84" s="48">
        <f t="shared" si="1"/>
        <v>0</v>
      </c>
      <c r="AJ84" s="49" t="str">
        <f>IF(AI106=0,"",AI84/AI106)</f>
        <v/>
      </c>
      <c r="AK84" s="43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7"/>
      <c r="AI85" s="48">
        <f t="shared" si="1"/>
        <v>0</v>
      </c>
      <c r="AJ85" s="49" t="str">
        <f>IF(AI106=0,"",AI85/AI106)</f>
        <v/>
      </c>
      <c r="AK85" s="43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7"/>
      <c r="AI86" s="48">
        <f t="shared" si="1"/>
        <v>0</v>
      </c>
      <c r="AJ86" s="49" t="str">
        <f>IF(AI106=0,"",AI86/AI106)</f>
        <v/>
      </c>
      <c r="AK86" s="43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7"/>
      <c r="AI87" s="48">
        <f t="shared" si="1"/>
        <v>0</v>
      </c>
      <c r="AJ87" s="49" t="str">
        <f>IF(AI106=0,"",AI87/AI106)</f>
        <v/>
      </c>
      <c r="AK87" s="43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7"/>
      <c r="AI88" s="48">
        <f t="shared" si="1"/>
        <v>0</v>
      </c>
      <c r="AJ88" s="49" t="str">
        <f>IF(AI106=0,"",AI88/AI106)</f>
        <v/>
      </c>
      <c r="AK88" s="43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7"/>
      <c r="AI89" s="48">
        <f t="shared" si="1"/>
        <v>0</v>
      </c>
      <c r="AJ89" s="49" t="str">
        <f>IF(AI106=0,"",AI89/AI106)</f>
        <v/>
      </c>
      <c r="AK89" s="43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7"/>
      <c r="AI90" s="48">
        <f t="shared" si="1"/>
        <v>0</v>
      </c>
      <c r="AJ90" s="49" t="str">
        <f>IF(AI106=0,"",AI90/AI106)</f>
        <v/>
      </c>
      <c r="AK90" s="43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7"/>
      <c r="AI91" s="48">
        <f t="shared" si="1"/>
        <v>0</v>
      </c>
      <c r="AJ91" s="49" t="str">
        <f>IF(AI106=0,"",AI91/AI106)</f>
        <v/>
      </c>
      <c r="AK91" s="43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7"/>
      <c r="AI92" s="48">
        <f t="shared" si="1"/>
        <v>0</v>
      </c>
      <c r="AJ92" s="49" t="str">
        <f>IF(AI106=0,"",AI92/AI106)</f>
        <v/>
      </c>
      <c r="AK92" s="43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7"/>
      <c r="AI93" s="48">
        <f t="shared" si="1"/>
        <v>0</v>
      </c>
      <c r="AJ93" s="49" t="str">
        <f>IF(AI106=0,"",AI93/AI106)</f>
        <v/>
      </c>
      <c r="AK93" s="43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7"/>
      <c r="AI94" s="48">
        <f t="shared" si="1"/>
        <v>0</v>
      </c>
      <c r="AJ94" s="49" t="str">
        <f>IF(AI106=0,"",AI94/AI106)</f>
        <v/>
      </c>
      <c r="AK94" s="43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7"/>
      <c r="AI95" s="48">
        <f t="shared" si="1"/>
        <v>0</v>
      </c>
      <c r="AJ95" s="49" t="str">
        <f>IF(AI106=0,"",AI95/AI106)</f>
        <v/>
      </c>
      <c r="AK95" s="43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7"/>
      <c r="AI96" s="48">
        <f t="shared" si="1"/>
        <v>0</v>
      </c>
      <c r="AJ96" s="49" t="str">
        <f>IF(AI106=0,"",AI96/AI106)</f>
        <v/>
      </c>
      <c r="AK96" s="43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7"/>
      <c r="AI97" s="48">
        <f t="shared" si="1"/>
        <v>0</v>
      </c>
      <c r="AJ97" s="49" t="str">
        <f>IF(AI106=0,"",AI97/AI106)</f>
        <v/>
      </c>
      <c r="AK97" s="43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7"/>
      <c r="AI98" s="48">
        <f t="shared" si="1"/>
        <v>0</v>
      </c>
      <c r="AJ98" s="49" t="str">
        <f>IF(AI106=0,"",AI98/AI106)</f>
        <v/>
      </c>
      <c r="AK98" s="43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7"/>
      <c r="AI99" s="48">
        <f t="shared" si="1"/>
        <v>0</v>
      </c>
      <c r="AJ99" s="49" t="str">
        <f>IF(AI106=0,"",AI99/AI106)</f>
        <v/>
      </c>
      <c r="AK99" s="43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7"/>
      <c r="AI100" s="48">
        <f t="shared" si="1"/>
        <v>0</v>
      </c>
      <c r="AJ100" s="49" t="str">
        <f>IF(AI106=0,"",AI100/AI106)</f>
        <v/>
      </c>
      <c r="AK100" s="43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7"/>
      <c r="AI101" s="48">
        <f t="shared" si="1"/>
        <v>0</v>
      </c>
      <c r="AJ101" s="49" t="str">
        <f>IF(AI106=0,"",AI101/AI106)</f>
        <v/>
      </c>
      <c r="AK101" s="43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7"/>
      <c r="AI102" s="48">
        <f t="shared" si="1"/>
        <v>0</v>
      </c>
      <c r="AJ102" s="49" t="str">
        <f>IF(AI106=0,"",AI102/AI106)</f>
        <v/>
      </c>
      <c r="AK102" s="43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7"/>
      <c r="AI103" s="48">
        <f t="shared" si="1"/>
        <v>0</v>
      </c>
      <c r="AJ103" s="49" t="str">
        <f>IF(AI106=0,"",AI103/AI106)</f>
        <v/>
      </c>
      <c r="AK103" s="43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7"/>
      <c r="AI104" s="48">
        <f t="shared" si="1"/>
        <v>0</v>
      </c>
      <c r="AJ104" s="49" t="str">
        <f>IF(AI106=0,"",AI104/AI106)</f>
        <v/>
      </c>
      <c r="AK104" s="43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7"/>
      <c r="AI105" s="48">
        <f t="shared" si="1"/>
        <v>0</v>
      </c>
      <c r="AJ105" s="49" t="str">
        <f>IF(AI106=0,"",AI105/AI106)</f>
        <v/>
      </c>
      <c r="AK105" s="43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31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31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31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70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CONCATENATE("Março ",'Receitas e Despesas'!E1)</f>
        <v>Março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CONCATENATE("01/03/",'Receitas e Despesas'!E1)</f>
        <v>01/03/2014</v>
      </c>
      <c r="D2" s="22" t="str">
        <f>CONCATENATE("02/03/",'Receitas e Despesas'!E1)</f>
        <v>02/03/2014</v>
      </c>
      <c r="E2" s="22" t="str">
        <f>CONCATENATE("03/03/",'Receitas e Despesas'!E1)</f>
        <v>03/03/2014</v>
      </c>
      <c r="F2" s="22" t="str">
        <f>CONCATENATE("04/03/",'Receitas e Despesas'!E1)</f>
        <v>04/03/2014</v>
      </c>
      <c r="G2" s="22" t="str">
        <f>CONCATENATE("05/03/",'Receitas e Despesas'!E1)</f>
        <v>05/03/2014</v>
      </c>
      <c r="H2" s="22" t="str">
        <f>CONCATENATE("06/03/",'Receitas e Despesas'!E1)</f>
        <v>06/03/2014</v>
      </c>
      <c r="I2" s="22" t="str">
        <f>CONCATENATE("07/03/",'Receitas e Despesas'!E1)</f>
        <v>07/03/2014</v>
      </c>
      <c r="J2" s="22" t="str">
        <f>CONCATENATE("08/03/",'Receitas e Despesas'!E1)</f>
        <v>08/03/2014</v>
      </c>
      <c r="K2" s="22" t="str">
        <f>CONCATENATE("09/03/",'Receitas e Despesas'!E1)</f>
        <v>09/03/2014</v>
      </c>
      <c r="L2" s="22" t="str">
        <f>CONCATENATE("10/03/",'Receitas e Despesas'!E1)</f>
        <v>10/03/2014</v>
      </c>
      <c r="M2" s="22" t="str">
        <f>CONCATENATE("11/03/",'Receitas e Despesas'!E1)</f>
        <v>11/03/2014</v>
      </c>
      <c r="N2" s="22" t="str">
        <f>CONCATENATE("12/03/",'Receitas e Despesas'!E1)</f>
        <v>12/03/2014</v>
      </c>
      <c r="O2" s="22" t="str">
        <f>CONCATENATE("13/03/",'Receitas e Despesas'!E1)</f>
        <v>13/03/2014</v>
      </c>
      <c r="P2" s="22" t="str">
        <f>CONCATENATE("14/03/",'Receitas e Despesas'!E1)</f>
        <v>14/03/2014</v>
      </c>
      <c r="Q2" s="22" t="str">
        <f>CONCATENATE("15/03/",'Receitas e Despesas'!E1)</f>
        <v>15/03/2014</v>
      </c>
      <c r="R2" s="22" t="str">
        <f>CONCATENATE("16/03/",'Receitas e Despesas'!E1)</f>
        <v>16/03/2014</v>
      </c>
      <c r="S2" s="22" t="str">
        <f>CONCATENATE("17/03/",'Receitas e Despesas'!E1)</f>
        <v>17/03/2014</v>
      </c>
      <c r="T2" s="22" t="str">
        <f>CONCATENATE("18/03/",'Receitas e Despesas'!E1)</f>
        <v>18/03/2014</v>
      </c>
      <c r="U2" s="22" t="str">
        <f>CONCATENATE("19/03/",'Receitas e Despesas'!E1)</f>
        <v>19/03/2014</v>
      </c>
      <c r="V2" s="22" t="str">
        <f>CONCATENATE("20/03/",'Receitas e Despesas'!E1)</f>
        <v>20/03/2014</v>
      </c>
      <c r="W2" s="22" t="str">
        <f>CONCATENATE("21/03/",'Receitas e Despesas'!E1)</f>
        <v>21/03/2014</v>
      </c>
      <c r="X2" s="22" t="str">
        <f>CONCATENATE("22/03/",'Receitas e Despesas'!E1)</f>
        <v>22/03/2014</v>
      </c>
      <c r="Y2" s="22" t="str">
        <f>CONCATENATE("23/03/",'Receitas e Despesas'!E1)</f>
        <v>23/03/2014</v>
      </c>
      <c r="Z2" s="22" t="str">
        <f>CONCATENATE("24/03/",'Receitas e Despesas'!E1)</f>
        <v>24/03/2014</v>
      </c>
      <c r="AA2" s="22" t="str">
        <f>CONCATENATE("25/03/",'Receitas e Despesas'!E1)</f>
        <v>25/03/2014</v>
      </c>
      <c r="AB2" s="22" t="str">
        <f>CONCATENATE("26/03/",'Receitas e Despesas'!E1)</f>
        <v>26/03/2014</v>
      </c>
      <c r="AC2" s="22" t="str">
        <f>CONCATENATE("27/03/",'Receitas e Despesas'!E1)</f>
        <v>27/03/2014</v>
      </c>
      <c r="AD2" s="22" t="str">
        <f>CONCATENATE("28/03/",'Receitas e Despesas'!E1)</f>
        <v>28/03/2014</v>
      </c>
      <c r="AE2" s="22" t="str">
        <f>CONCATENATE("29/03/",'Receitas e Despesas'!E1)</f>
        <v>29/03/2014</v>
      </c>
      <c r="AF2" s="22" t="str">
        <f>CONCATENATE("30/03/",'Receitas e Despesas'!E1)</f>
        <v>30/03/2014</v>
      </c>
      <c r="AG2" s="22" t="str">
        <f>CONCATENATE("31/03/",'Receitas e Despesas'!E1)</f>
        <v>31/03/2014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102"/>
      <c r="AK5" s="31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31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31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31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70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CONCATENATE("Abril ",'Receitas e Despesas'!E1)</f>
        <v>Abril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CONCATENATE("01/04/",'Receitas e Despesas'!E1)</f>
        <v>01/04/2014</v>
      </c>
      <c r="D2" s="22" t="str">
        <f>CONCATENATE("02/04/",'Receitas e Despesas'!E1)</f>
        <v>02/04/2014</v>
      </c>
      <c r="E2" s="22" t="str">
        <f>CONCATENATE("03/04/",'Receitas e Despesas'!E1)</f>
        <v>03/04/2014</v>
      </c>
      <c r="F2" s="22" t="str">
        <f>CONCATENATE("04/04/",'Receitas e Despesas'!E1)</f>
        <v>04/04/2014</v>
      </c>
      <c r="G2" s="22" t="str">
        <f>CONCATENATE("05/04/",'Receitas e Despesas'!E1)</f>
        <v>05/04/2014</v>
      </c>
      <c r="H2" s="22" t="str">
        <f>CONCATENATE("06/04/",'Receitas e Despesas'!E1)</f>
        <v>06/04/2014</v>
      </c>
      <c r="I2" s="22" t="str">
        <f>CONCATENATE("07/04/",'Receitas e Despesas'!E1)</f>
        <v>07/04/2014</v>
      </c>
      <c r="J2" s="22" t="str">
        <f>CONCATENATE("08/04/",'Receitas e Despesas'!E1)</f>
        <v>08/04/2014</v>
      </c>
      <c r="K2" s="22" t="str">
        <f>CONCATENATE("09/04/",'Receitas e Despesas'!E1)</f>
        <v>09/04/2014</v>
      </c>
      <c r="L2" s="22" t="str">
        <f>CONCATENATE("10/04/",'Receitas e Despesas'!E1)</f>
        <v>10/04/2014</v>
      </c>
      <c r="M2" s="22" t="str">
        <f>CONCATENATE("11/04/",'Receitas e Despesas'!E1)</f>
        <v>11/04/2014</v>
      </c>
      <c r="N2" s="22" t="str">
        <f>CONCATENATE("12/04/",'Receitas e Despesas'!E1)</f>
        <v>12/04/2014</v>
      </c>
      <c r="O2" s="22" t="str">
        <f>CONCATENATE("13/04/",'Receitas e Despesas'!E1)</f>
        <v>13/04/2014</v>
      </c>
      <c r="P2" s="22" t="str">
        <f>CONCATENATE("14/04/",'Receitas e Despesas'!E1)</f>
        <v>14/04/2014</v>
      </c>
      <c r="Q2" s="22" t="str">
        <f>CONCATENATE("15/04/",'Receitas e Despesas'!E1)</f>
        <v>15/04/2014</v>
      </c>
      <c r="R2" s="22" t="str">
        <f>CONCATENATE("16/04/",'Receitas e Despesas'!E1)</f>
        <v>16/04/2014</v>
      </c>
      <c r="S2" s="22" t="str">
        <f>CONCATENATE("17/04/",'Receitas e Despesas'!E1)</f>
        <v>17/04/2014</v>
      </c>
      <c r="T2" s="22" t="str">
        <f>CONCATENATE("18/04/",'Receitas e Despesas'!E1)</f>
        <v>18/04/2014</v>
      </c>
      <c r="U2" s="22" t="str">
        <f>CONCATENATE("19/04/",'Receitas e Despesas'!E1)</f>
        <v>19/04/2014</v>
      </c>
      <c r="V2" s="22" t="str">
        <f>CONCATENATE("20/04/",'Receitas e Despesas'!E1)</f>
        <v>20/04/2014</v>
      </c>
      <c r="W2" s="22" t="str">
        <f>CONCATENATE("21/04/",'Receitas e Despesas'!E1)</f>
        <v>21/04/2014</v>
      </c>
      <c r="X2" s="22" t="str">
        <f>CONCATENATE("22/04/",'Receitas e Despesas'!E1)</f>
        <v>22/04/2014</v>
      </c>
      <c r="Y2" s="22" t="str">
        <f>CONCATENATE("23/04/",'Receitas e Despesas'!E1)</f>
        <v>23/04/2014</v>
      </c>
      <c r="Z2" s="22" t="str">
        <f>CONCATENATE("24/04/",'Receitas e Despesas'!E1)</f>
        <v>24/04/2014</v>
      </c>
      <c r="AA2" s="22" t="str">
        <f>CONCATENATE("25/04/",'Receitas e Despesas'!E1)</f>
        <v>25/04/2014</v>
      </c>
      <c r="AB2" s="22" t="str">
        <f>CONCATENATE("26/04/",'Receitas e Despesas'!E1)</f>
        <v>26/04/2014</v>
      </c>
      <c r="AC2" s="22" t="str">
        <f>CONCATENATE("27/04/",'Receitas e Despesas'!E1)</f>
        <v>27/04/2014</v>
      </c>
      <c r="AD2" s="22" t="str">
        <f>CONCATENATE("28/04/",'Receitas e Despesas'!E1)</f>
        <v>28/04/2014</v>
      </c>
      <c r="AE2" s="22" t="str">
        <f>CONCATENATE("29/04/",'Receitas e Despesas'!E1)</f>
        <v>29/04/2014</v>
      </c>
      <c r="AF2" s="22" t="str">
        <f>CONCATENATE("30/04/",'Receitas e Despesas'!E1)</f>
        <v>30/04/2014</v>
      </c>
      <c r="AG2" s="22" t="str">
        <f>CONCATENATE("31/04/",'Receitas e Despesas'!E1)</f>
        <v>31/04/2014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49" t="str">
        <f>IF(AI106=0,"",AI6/AI106)</f>
        <v/>
      </c>
      <c r="AK6" s="43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49" t="str">
        <f>IF(AI106=0,"",AI7/AI106)</f>
        <v/>
      </c>
      <c r="AK7" s="43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49" t="str">
        <f>IF(AI106=0,"",AI8/AI106)</f>
        <v/>
      </c>
      <c r="AK8" s="43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49" t="str">
        <f>IF(AI106=0,"",AI9/AI106)</f>
        <v/>
      </c>
      <c r="AK9" s="43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49" t="str">
        <f>IF(AI106=0,"",AI10/AI106)</f>
        <v/>
      </c>
      <c r="AK10" s="43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49" t="str">
        <f>IF(AI106=0,"",AI11/AI106)</f>
        <v/>
      </c>
      <c r="AK11" s="43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49" t="str">
        <f>IF(AI106=0,"",AI12/AI106)</f>
        <v/>
      </c>
      <c r="AK12" s="43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49" t="str">
        <f>IF(AI106=0,"",AI13/AI106)</f>
        <v/>
      </c>
      <c r="AK13" s="43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49" t="str">
        <f>IF(AI106=0,"",AI14/AI106)</f>
        <v/>
      </c>
      <c r="AK14" s="43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49" t="str">
        <f>IF(AI106=0,"",AI15/AI106)</f>
        <v/>
      </c>
      <c r="AK15" s="43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49" t="str">
        <f>IF(AI106=0,"",AI16/AI106)</f>
        <v/>
      </c>
      <c r="AK16" s="43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49" t="str">
        <f>IF(AI106=0,"",AI17/AI106)</f>
        <v/>
      </c>
      <c r="AK17" s="43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49" t="str">
        <f>IF(AI106=0,"",AI18/AI106)</f>
        <v/>
      </c>
      <c r="AK18" s="43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49" t="str">
        <f>IF(AI106=0,"",AI19/AI106)</f>
        <v/>
      </c>
      <c r="AK19" s="43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49" t="str">
        <f>IF(AI106=0,"",AI20/AI106)</f>
        <v/>
      </c>
      <c r="AK20" s="43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49" t="str">
        <f>IF(AI106=0,"",AI21/AI106)</f>
        <v/>
      </c>
      <c r="AK21" s="43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49" t="str">
        <f>IF(AI106=0,"",AI22/AI106)</f>
        <v/>
      </c>
      <c r="AK22" s="43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49" t="str">
        <f>IF(AI106=0,"",AI23/AI106)</f>
        <v/>
      </c>
      <c r="AK23" s="43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49" t="str">
        <f>IF(AI106=0,"",AI24/AI106)</f>
        <v/>
      </c>
      <c r="AK24" s="43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49" t="str">
        <f>IF(AI106=0,"",AI25/AI106)</f>
        <v/>
      </c>
      <c r="AK25" s="43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49" t="str">
        <f>IF(AI106=0,"",AI26/AI106)</f>
        <v/>
      </c>
      <c r="AK26" s="43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49" t="str">
        <f>IF(AI106=0,"",AI27/AI106)</f>
        <v/>
      </c>
      <c r="AK27" s="43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49" t="str">
        <f>IF(AI106=0,"",AI28/AI106)</f>
        <v/>
      </c>
      <c r="AK28" s="43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49" t="str">
        <f>IF(AI106=0,"",AI29/AI106)</f>
        <v/>
      </c>
      <c r="AK29" s="43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49" t="str">
        <f>IF(AI106=0,"",AI30/AI106)</f>
        <v/>
      </c>
      <c r="AK30" s="43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49" t="str">
        <f>IF(AI106=0,"",AI31/AI106)</f>
        <v/>
      </c>
      <c r="AK31" s="43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49" t="str">
        <f>IF(AI106=0,"",AI32/AI106)</f>
        <v/>
      </c>
      <c r="AK32" s="43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49" t="str">
        <f>IF(AI106=0,"",AI33/AI106)</f>
        <v/>
      </c>
      <c r="AK33" s="43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49" t="str">
        <f>IF(AI106=0,"",AI34/AI106)</f>
        <v/>
      </c>
      <c r="AK34" s="43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49" t="str">
        <f>IF(AI106=0,"",AI35/AI106)</f>
        <v/>
      </c>
      <c r="AK35" s="43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49" t="str">
        <f>IF(AI106=0,"",AI36/AI106)</f>
        <v/>
      </c>
      <c r="AK36" s="43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49" t="str">
        <f>IF(AI106=0,"",AI37/AI106)</f>
        <v/>
      </c>
      <c r="AK37" s="43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49" t="str">
        <f>IF(AI106=0,"",AI38/AI106)</f>
        <v/>
      </c>
      <c r="AK38" s="43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49" t="str">
        <f>IF(AI106=0,"",AI39/AI106)</f>
        <v/>
      </c>
      <c r="AK39" s="43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49" t="str">
        <f>IF(AI106=0,"",AI40/AI106)</f>
        <v/>
      </c>
      <c r="AK40" s="43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49" t="str">
        <f>IF(AI106=0,"",AI41/AI106)</f>
        <v/>
      </c>
      <c r="AK41" s="43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49" t="str">
        <f>IF(AI106=0,"",AI42/AI106)</f>
        <v/>
      </c>
      <c r="AK42" s="43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49" t="str">
        <f>IF(AI106=0,"",AI43/AI106)</f>
        <v/>
      </c>
      <c r="AK43" s="43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49" t="str">
        <f>IF(AI106=0,"",AI44/AI106)</f>
        <v/>
      </c>
      <c r="AK44" s="43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49" t="str">
        <f>IF(AI106=0,"",AI45/AI106)</f>
        <v/>
      </c>
      <c r="AK45" s="43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49" t="str">
        <f>IF(AI106=0,"",AI46/AI106)</f>
        <v/>
      </c>
      <c r="AK46" s="43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49" t="str">
        <f>IF(AI106=0,"",AI47/AI106)</f>
        <v/>
      </c>
      <c r="AK47" s="43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49" t="str">
        <f>IF(AI106=0,"",AI48/AI106)</f>
        <v/>
      </c>
      <c r="AK48" s="43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49" t="str">
        <f>IF(AI106=0,"",AI49/AI106)</f>
        <v/>
      </c>
      <c r="AK49" s="43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49" t="str">
        <f>IF(AI106=0,"",AI50/AI106)</f>
        <v/>
      </c>
      <c r="AK50" s="43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49" t="str">
        <f>IF(AI106=0,"",AI51/AI106)</f>
        <v/>
      </c>
      <c r="AK51" s="43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49" t="str">
        <f>IF(AI106=0,"",AI52/AI106)</f>
        <v/>
      </c>
      <c r="AK52" s="43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49" t="str">
        <f>IF(AI106=0,"",AI53/AI106)</f>
        <v/>
      </c>
      <c r="AK53" s="43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49" t="str">
        <f>IF(AI106=0,"",AI54/AI106)</f>
        <v/>
      </c>
      <c r="AK54" s="43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49" t="str">
        <f>IF(AI106=0,"",AI60/AI106)</f>
        <v/>
      </c>
      <c r="AK60" s="43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49" t="str">
        <f>IF(AI106=0,"",AI61/AI106)</f>
        <v/>
      </c>
      <c r="AK61" s="43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49" t="str">
        <f>IF(AI106=0,"",AI62/AI106)</f>
        <v/>
      </c>
      <c r="AK62" s="43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49" t="str">
        <f>IF(AI106=0,"",AI63/AI106)</f>
        <v/>
      </c>
      <c r="AK63" s="43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49" t="str">
        <f>IF(AI106=0,"",AI64/AI106)</f>
        <v/>
      </c>
      <c r="AK64" s="43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49" t="str">
        <f>IF(AI106=0,"",AI65/AI106)</f>
        <v/>
      </c>
      <c r="AK65" s="43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49" t="str">
        <f>IF(AI106=0,"",AI66/AI106)</f>
        <v/>
      </c>
      <c r="AK66" s="43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49" t="str">
        <f>IF(AI106=0,"",AI67/AI106)</f>
        <v/>
      </c>
      <c r="AK67" s="43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49" t="str">
        <f>IF(AI106=0,"",AI68/AI106)</f>
        <v/>
      </c>
      <c r="AK68" s="43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49" t="str">
        <f>IF(AI106=0,"",AI69/AI106)</f>
        <v/>
      </c>
      <c r="AK69" s="43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49" t="str">
        <f>IF(AI106=0,"",AI70/AI106)</f>
        <v/>
      </c>
      <c r="AK70" s="43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49" t="str">
        <f>IF(AI106=0,"",AI71/AI106)</f>
        <v/>
      </c>
      <c r="AK71" s="43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49" t="str">
        <f>IF(AI106=0,"",AI72/AI106)</f>
        <v/>
      </c>
      <c r="AK72" s="43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49" t="str">
        <f>IF(AI106=0,"",AI73/AI106)</f>
        <v/>
      </c>
      <c r="AK73" s="43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49" t="str">
        <f>IF(AI106=0,"",AI74/AI106)</f>
        <v/>
      </c>
      <c r="AK74" s="43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49" t="str">
        <f>IF(AI106=0,"",AI75/AI106)</f>
        <v/>
      </c>
      <c r="AK75" s="43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49" t="str">
        <f>IF(AI106=0,"",AI76/AI106)</f>
        <v/>
      </c>
      <c r="AK76" s="43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49" t="str">
        <f>IF(AI106=0,"",AI77/AI106)</f>
        <v/>
      </c>
      <c r="AK77" s="43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49" t="str">
        <f>IF(AI106=0,"",AI78/AI106)</f>
        <v/>
      </c>
      <c r="AK78" s="43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49" t="str">
        <f>IF(AI106=0,"",AI79/AI106)</f>
        <v/>
      </c>
      <c r="AK79" s="43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49" t="str">
        <f>IF(AI106=0,"",AI80/AI106)</f>
        <v/>
      </c>
      <c r="AK80" s="43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49" t="str">
        <f>IF(AI106=0,"",AI81/AI106)</f>
        <v/>
      </c>
      <c r="AK81" s="43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49" t="str">
        <f>IF(AI106=0,"",AI82/AI106)</f>
        <v/>
      </c>
      <c r="AK82" s="43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49" t="str">
        <f>IF(AI106=0,"",AI83/AI106)</f>
        <v/>
      </c>
      <c r="AK83" s="43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49" t="str">
        <f>IF(AI106=0,"",AI84/AI106)</f>
        <v/>
      </c>
      <c r="AK84" s="43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49" t="str">
        <f>IF(AI106=0,"",AI85/AI106)</f>
        <v/>
      </c>
      <c r="AK85" s="43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49" t="str">
        <f>IF(AI106=0,"",AI86/AI106)</f>
        <v/>
      </c>
      <c r="AK86" s="43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49" t="str">
        <f>IF(AI106=0,"",AI87/AI106)</f>
        <v/>
      </c>
      <c r="AK87" s="43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49" t="str">
        <f>IF(AI106=0,"",AI88/AI106)</f>
        <v/>
      </c>
      <c r="AK88" s="43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49" t="str">
        <f>IF(AI106=0,"",AI89/AI106)</f>
        <v/>
      </c>
      <c r="AK89" s="43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49" t="str">
        <f>IF(AI106=0,"",AI90/AI106)</f>
        <v/>
      </c>
      <c r="AK90" s="43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49" t="str">
        <f>IF(AI106=0,"",AI91/AI106)</f>
        <v/>
      </c>
      <c r="AK91" s="43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49" t="str">
        <f>IF(AI106=0,"",AI92/AI106)</f>
        <v/>
      </c>
      <c r="AK92" s="43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49" t="str">
        <f>IF(AI106=0,"",AI93/AI106)</f>
        <v/>
      </c>
      <c r="AK93" s="43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49" t="str">
        <f>IF(AI106=0,"",AI94/AI106)</f>
        <v/>
      </c>
      <c r="AK94" s="43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49" t="str">
        <f>IF(AI106=0,"",AI95/AI106)</f>
        <v/>
      </c>
      <c r="AK95" s="43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49" t="str">
        <f>IF(AI106=0,"",AI96/AI106)</f>
        <v/>
      </c>
      <c r="AK96" s="43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49" t="str">
        <f>IF(AI106=0,"",AI97/AI106)</f>
        <v/>
      </c>
      <c r="AK97" s="43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49" t="str">
        <f>IF(AI106=0,"",AI98/AI106)</f>
        <v/>
      </c>
      <c r="AK98" s="43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49" t="str">
        <f>IF(AI106=0,"",AI99/AI106)</f>
        <v/>
      </c>
      <c r="AK99" s="43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49" t="str">
        <f>IF(AI106=0,"",AI100/AI106)</f>
        <v/>
      </c>
      <c r="AK100" s="43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49" t="str">
        <f>IF(AI106=0,"",AI101/AI106)</f>
        <v/>
      </c>
      <c r="AK101" s="43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49" t="str">
        <f>IF(AI106=0,"",AI102/AI106)</f>
        <v/>
      </c>
      <c r="AK102" s="43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49" t="str">
        <f>IF(AI106=0,"",AI103/AI106)</f>
        <v/>
      </c>
      <c r="AK103" s="43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49" t="str">
        <f>IF(AI106=0,"",AI104/AI106)</f>
        <v/>
      </c>
      <c r="AK104" s="43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49" t="str">
        <f>IF(AI106=0,"",AI105/AI106)</f>
        <v/>
      </c>
      <c r="AK105" s="43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103" t="str">
        <f>IF(AI209=0,"",AI112/AI209)</f>
        <v/>
      </c>
      <c r="AK112" s="43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103" t="str">
        <f>IF(AI209=0,"",AI113/AI209)</f>
        <v/>
      </c>
      <c r="AK113" s="43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103" t="str">
        <f>IF(AI209=0,"",AI114/AI209)</f>
        <v/>
      </c>
      <c r="AK114" s="43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103" t="str">
        <f>IF(AI209=0,"",AI115/AI209)</f>
        <v/>
      </c>
      <c r="AK115" s="43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103" t="str">
        <f>IF(AI209=0,"",AI116/AI209)</f>
        <v/>
      </c>
      <c r="AK116" s="43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103" t="str">
        <f>IF(AI209=0,"",AI117/AI209)</f>
        <v/>
      </c>
      <c r="AK117" s="43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103" t="str">
        <f>IF(AI209=0,"",AI118/AI209)</f>
        <v/>
      </c>
      <c r="AK118" s="43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103" t="str">
        <f>IF(AI209=0,"",AI119/AI209)</f>
        <v/>
      </c>
      <c r="AK119" s="43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103" t="str">
        <f>IF(AI209=0,"",AI120/AI209)</f>
        <v/>
      </c>
      <c r="AK120" s="43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103" t="str">
        <f>IF(AI209=0,"",AI121/AI209)</f>
        <v/>
      </c>
      <c r="AK121" s="43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103" t="str">
        <f>IF(AI209=0,"",AI122/AI209)</f>
        <v/>
      </c>
      <c r="AK122" s="43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103" t="str">
        <f>IF(AI209=0,"",AI123/AI209)</f>
        <v/>
      </c>
      <c r="AK123" s="43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103" t="str">
        <f>IF(AI209=0,"",AI124/AI209)</f>
        <v/>
      </c>
      <c r="AK124" s="43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103" t="str">
        <f>IF(AI209=0,"",AI125/AI209)</f>
        <v/>
      </c>
      <c r="AK125" s="43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103" t="str">
        <f>IF(AI209=0,"",AI126/AI209)</f>
        <v/>
      </c>
      <c r="AK126" s="43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103" t="str">
        <f>IF(AI209=0,"",AI127/AI209)</f>
        <v/>
      </c>
      <c r="AK127" s="43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103" t="str">
        <f>IF(AI209=0,"",AI128/AI209)</f>
        <v/>
      </c>
      <c r="AK128" s="43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103" t="str">
        <f>IF(AI209=0,"",AI129/AI209)</f>
        <v/>
      </c>
      <c r="AK129" s="43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103" t="str">
        <f>IF(AI209=0,"",AI130/AI209)</f>
        <v/>
      </c>
      <c r="AK130" s="43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CONCATENATE("Maio ",'Receitas e Despesas'!E1)</f>
        <v>Maio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CONCATENATE("01/05/",'Receitas e Despesas'!E1)</f>
        <v>01/05/2014</v>
      </c>
      <c r="D2" s="22" t="str">
        <f>CONCATENATE("02/05/",'Receitas e Despesas'!E1)</f>
        <v>02/05/2014</v>
      </c>
      <c r="E2" s="22" t="str">
        <f>CONCATENATE("03/05/",'Receitas e Despesas'!E1)</f>
        <v>03/05/2014</v>
      </c>
      <c r="F2" s="22" t="str">
        <f>CONCATENATE("04/05/",'Receitas e Despesas'!E1)</f>
        <v>04/05/2014</v>
      </c>
      <c r="G2" s="22" t="str">
        <f>CONCATENATE("05/05/",'Receitas e Despesas'!E1)</f>
        <v>05/05/2014</v>
      </c>
      <c r="H2" s="22" t="str">
        <f>CONCATENATE("06/05/",'Receitas e Despesas'!E1)</f>
        <v>06/05/2014</v>
      </c>
      <c r="I2" s="22" t="str">
        <f>CONCATENATE("07/05/",'Receitas e Despesas'!E1)</f>
        <v>07/05/2014</v>
      </c>
      <c r="J2" s="22" t="str">
        <f>CONCATENATE("08/05/",'Receitas e Despesas'!E1)</f>
        <v>08/05/2014</v>
      </c>
      <c r="K2" s="22" t="str">
        <f>CONCATENATE("09/05/",'Receitas e Despesas'!E1)</f>
        <v>09/05/2014</v>
      </c>
      <c r="L2" s="22" t="str">
        <f>CONCATENATE("10/05/",'Receitas e Despesas'!E1)</f>
        <v>10/05/2014</v>
      </c>
      <c r="M2" s="22" t="str">
        <f>CONCATENATE("11/05/",'Receitas e Despesas'!E1)</f>
        <v>11/05/2014</v>
      </c>
      <c r="N2" s="22" t="str">
        <f>CONCATENATE("12/05/",'Receitas e Despesas'!E1)</f>
        <v>12/05/2014</v>
      </c>
      <c r="O2" s="22" t="str">
        <f>CONCATENATE("13/05/",'Receitas e Despesas'!E1)</f>
        <v>13/05/2014</v>
      </c>
      <c r="P2" s="22" t="str">
        <f>CONCATENATE("14/05/",'Receitas e Despesas'!E1)</f>
        <v>14/05/2014</v>
      </c>
      <c r="Q2" s="22" t="str">
        <f>CONCATENATE("15/05/",'Receitas e Despesas'!E1)</f>
        <v>15/05/2014</v>
      </c>
      <c r="R2" s="22" t="str">
        <f>CONCATENATE("16/05/",'Receitas e Despesas'!E1)</f>
        <v>16/05/2014</v>
      </c>
      <c r="S2" s="22" t="str">
        <f>CONCATENATE("17/05/",'Receitas e Despesas'!E1)</f>
        <v>17/05/2014</v>
      </c>
      <c r="T2" s="22" t="str">
        <f>CONCATENATE("18/05/",'Receitas e Despesas'!E1)</f>
        <v>18/05/2014</v>
      </c>
      <c r="U2" s="22" t="str">
        <f>CONCATENATE("19/05/",'Receitas e Despesas'!E1)</f>
        <v>19/05/2014</v>
      </c>
      <c r="V2" s="22" t="str">
        <f>CONCATENATE("20/05/",'Receitas e Despesas'!E1)</f>
        <v>20/05/2014</v>
      </c>
      <c r="W2" s="22" t="str">
        <f>CONCATENATE("21/05/",'Receitas e Despesas'!E1)</f>
        <v>21/05/2014</v>
      </c>
      <c r="X2" s="22" t="str">
        <f>CONCATENATE("22/05/",'Receitas e Despesas'!E1)</f>
        <v>22/05/2014</v>
      </c>
      <c r="Y2" s="22" t="str">
        <f>CONCATENATE("23/05/",'Receitas e Despesas'!E1)</f>
        <v>23/05/2014</v>
      </c>
      <c r="Z2" s="22" t="str">
        <f>CONCATENATE("24/05/",'Receitas e Despesas'!E1)</f>
        <v>24/05/2014</v>
      </c>
      <c r="AA2" s="22" t="str">
        <f>CONCATENATE("25/05/",'Receitas e Despesas'!E1)</f>
        <v>25/05/2014</v>
      </c>
      <c r="AB2" s="22" t="str">
        <f>CONCATENATE("26/05/",'Receitas e Despesas'!E1)</f>
        <v>26/05/2014</v>
      </c>
      <c r="AC2" s="22" t="str">
        <f>CONCATENATE("27/05/",'Receitas e Despesas'!E1)</f>
        <v>27/05/2014</v>
      </c>
      <c r="AD2" s="22" t="str">
        <f>CONCATENATE("28/05/",'Receitas e Despesas'!E1)</f>
        <v>28/05/2014</v>
      </c>
      <c r="AE2" s="22" t="str">
        <f>CONCATENATE("29/05/",'Receitas e Despesas'!E1)</f>
        <v>29/05/2014</v>
      </c>
      <c r="AF2" s="22" t="str">
        <f>CONCATENATE("30/05/",'Receitas e Despesas'!E1)</f>
        <v>30/05/2014</v>
      </c>
      <c r="AG2" s="22" t="str">
        <f>CONCATENATE("31/05/",'Receitas e Despesas'!E1)</f>
        <v>31/05/2014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61" t="str">
        <f>IF(AI209=0,"",AI109/AI209)</f>
        <v/>
      </c>
      <c r="AK109" s="31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61" t="str">
        <f>IF(AI209=0,"",AI110/AI209)</f>
        <v/>
      </c>
      <c r="AK110" s="31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61" t="str">
        <f>IF(AI209=0,"",AI111/AI209)</f>
        <v/>
      </c>
      <c r="AK111" s="31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61" t="str">
        <f>IF(AI209=0,"",AI112/AI209)</f>
        <v/>
      </c>
      <c r="AK112" s="31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61" t="str">
        <f>IF(AI209=0,"",AI113/AI209)</f>
        <v/>
      </c>
      <c r="AK113" s="31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61" t="str">
        <f>IF(AI209=0,"",AI114/AI209)</f>
        <v/>
      </c>
      <c r="AK114" s="31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61" t="str">
        <f>IF(AI209=0,"",AI115/AI209)</f>
        <v/>
      </c>
      <c r="AK115" s="31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61" t="str">
        <f>IF(AI209=0,"",AI116/AI209)</f>
        <v/>
      </c>
      <c r="AK116" s="31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61" t="str">
        <f>IF(AI209=0,"",AI117/AI209)</f>
        <v/>
      </c>
      <c r="AK117" s="31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61" t="str">
        <f>IF(AI209=0,"",AI118/AI209)</f>
        <v/>
      </c>
      <c r="AK118" s="31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61" t="str">
        <f>IF(AI209=0,"",AI119/AI209)</f>
        <v/>
      </c>
      <c r="AK119" s="31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61" t="str">
        <f>IF(AI209=0,"",AI120/AI209)</f>
        <v/>
      </c>
      <c r="AK120" s="31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61" t="str">
        <f>IF(AI209=0,"",AI121/AI209)</f>
        <v/>
      </c>
      <c r="AK121" s="31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61" t="str">
        <f>IF(AI209=0,"",AI122/AI209)</f>
        <v/>
      </c>
      <c r="AK122" s="31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61" t="str">
        <f>IF(AI209=0,"",AI123/AI209)</f>
        <v/>
      </c>
      <c r="AK123" s="31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61" t="str">
        <f>IF(AI209=0,"",AI124/AI209)</f>
        <v/>
      </c>
      <c r="AK124" s="31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61" t="str">
        <f>IF(AI209=0,"",AI125/AI209)</f>
        <v/>
      </c>
      <c r="AK125" s="31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61" t="str">
        <f>IF(AI209=0,"",AI126/AI209)</f>
        <v/>
      </c>
      <c r="AK126" s="31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61" t="str">
        <f>IF(AI209=0,"",AI127/AI209)</f>
        <v/>
      </c>
      <c r="AK127" s="31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61" t="str">
        <f>IF(AI209=0,"",AI128/AI209)</f>
        <v/>
      </c>
      <c r="AK128" s="31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CONCATENATE("Junho ",'Receitas e Despesas'!E1)</f>
        <v>Junho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CONCATENATE("01/06/",'Receitas e Despesas'!E1)</f>
        <v>01/06/2014</v>
      </c>
      <c r="D2" s="22" t="str">
        <f>CONCATENATE("02/06/",'Receitas e Despesas'!E1)</f>
        <v>02/06/2014</v>
      </c>
      <c r="E2" s="22" t="str">
        <f>CONCATENATE("03/06/",'Receitas e Despesas'!E1)</f>
        <v>03/06/2014</v>
      </c>
      <c r="F2" s="22" t="str">
        <f>CONCATENATE("04/06/",'Receitas e Despesas'!E1)</f>
        <v>04/06/2014</v>
      </c>
      <c r="G2" s="22" t="str">
        <f>CONCATENATE("05/06/",'Receitas e Despesas'!E1)</f>
        <v>05/06/2014</v>
      </c>
      <c r="H2" s="22" t="str">
        <f>CONCATENATE("06/06/",'Receitas e Despesas'!E1)</f>
        <v>06/06/2014</v>
      </c>
      <c r="I2" s="22" t="str">
        <f>CONCATENATE("07/06/",'Receitas e Despesas'!E1)</f>
        <v>07/06/2014</v>
      </c>
      <c r="J2" s="22" t="str">
        <f>CONCATENATE("08/06/",'Receitas e Despesas'!E1)</f>
        <v>08/06/2014</v>
      </c>
      <c r="K2" s="22" t="str">
        <f>CONCATENATE("09/06/",'Receitas e Despesas'!E1)</f>
        <v>09/06/2014</v>
      </c>
      <c r="L2" s="22" t="str">
        <f>CONCATENATE("10/06/",'Receitas e Despesas'!E1)</f>
        <v>10/06/2014</v>
      </c>
      <c r="M2" s="22" t="str">
        <f>CONCATENATE("11/06/",'Receitas e Despesas'!E1)</f>
        <v>11/06/2014</v>
      </c>
      <c r="N2" s="22" t="str">
        <f>CONCATENATE("12/06/",'Receitas e Despesas'!E1)</f>
        <v>12/06/2014</v>
      </c>
      <c r="O2" s="22" t="str">
        <f>CONCATENATE("13/06/",'Receitas e Despesas'!E1)</f>
        <v>13/06/2014</v>
      </c>
      <c r="P2" s="22" t="str">
        <f>CONCATENATE("14/06/",'Receitas e Despesas'!E1)</f>
        <v>14/06/2014</v>
      </c>
      <c r="Q2" s="22" t="str">
        <f>CONCATENATE("15/06/",'Receitas e Despesas'!E1)</f>
        <v>15/06/2014</v>
      </c>
      <c r="R2" s="22" t="str">
        <f>CONCATENATE("16/06/",'Receitas e Despesas'!E1)</f>
        <v>16/06/2014</v>
      </c>
      <c r="S2" s="22" t="str">
        <f>CONCATENATE("17/06/",'Receitas e Despesas'!E1)</f>
        <v>17/06/2014</v>
      </c>
      <c r="T2" s="22" t="str">
        <f>CONCATENATE("18/06/",'Receitas e Despesas'!E1)</f>
        <v>18/06/2014</v>
      </c>
      <c r="U2" s="22" t="str">
        <f>CONCATENATE("19/06/",'Receitas e Despesas'!E1)</f>
        <v>19/06/2014</v>
      </c>
      <c r="V2" s="22" t="str">
        <f>CONCATENATE("20/06/",'Receitas e Despesas'!E1)</f>
        <v>20/06/2014</v>
      </c>
      <c r="W2" s="22" t="str">
        <f>CONCATENATE("21/06/",'Receitas e Despesas'!E1)</f>
        <v>21/06/2014</v>
      </c>
      <c r="X2" s="22" t="str">
        <f>CONCATENATE("22/06/",'Receitas e Despesas'!E1)</f>
        <v>22/06/2014</v>
      </c>
      <c r="Y2" s="22" t="str">
        <f>CONCATENATE("23/06/",'Receitas e Despesas'!E1)</f>
        <v>23/06/2014</v>
      </c>
      <c r="Z2" s="22" t="str">
        <f>CONCATENATE("24/06/",'Receitas e Despesas'!E1)</f>
        <v>24/06/2014</v>
      </c>
      <c r="AA2" s="22" t="str">
        <f>CONCATENATE("25/06/",'Receitas e Despesas'!E1)</f>
        <v>25/06/2014</v>
      </c>
      <c r="AB2" s="22" t="str">
        <f>CONCATENATE("26/06/",'Receitas e Despesas'!E1)</f>
        <v>26/06/2014</v>
      </c>
      <c r="AC2" s="22" t="str">
        <f>CONCATENATE("27/06/",'Receitas e Despesas'!E1)</f>
        <v>27/06/2014</v>
      </c>
      <c r="AD2" s="22" t="str">
        <f>CONCATENATE("28/06/",'Receitas e Despesas'!E1)</f>
        <v>28/06/2014</v>
      </c>
      <c r="AE2" s="22" t="str">
        <f>CONCATENATE("29/06/",'Receitas e Despesas'!E1)</f>
        <v>29/06/2014</v>
      </c>
      <c r="AF2" s="22" t="str">
        <f>CONCATENATE("30/06/",'Receitas e Despesas'!E1)</f>
        <v>30/06/2014</v>
      </c>
      <c r="AG2" s="22" t="str">
        <f>CONCATENATE("31/06/",'Receitas e Despesas'!E1)</f>
        <v>31/06/2014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94" t="str">
        <f>IF(AI106=0,"",AI6/AI106)</f>
        <v/>
      </c>
      <c r="AK6" s="31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94" t="str">
        <f>IF(AI106=0,"",AI7/AI106)</f>
        <v/>
      </c>
      <c r="AK7" s="31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94" t="str">
        <f>IF(AI106=0,"",AI8/AI106)</f>
        <v/>
      </c>
      <c r="AK8" s="31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94" t="str">
        <f>IF(AI106=0,"",AI9/AI106)</f>
        <v/>
      </c>
      <c r="AK9" s="31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94" t="str">
        <f>IF(AI106=0,"",AI10/AI106)</f>
        <v/>
      </c>
      <c r="AK10" s="31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94" t="str">
        <f>IF(AI106=0,"",AI11/AI106)</f>
        <v/>
      </c>
      <c r="AK11" s="31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94" t="str">
        <f>IF(AI106=0,"",AI12/AI106)</f>
        <v/>
      </c>
      <c r="AK12" s="31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94" t="str">
        <f>IF(AI106=0,"",AI13/AI106)</f>
        <v/>
      </c>
      <c r="AK13" s="31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94" t="str">
        <f>IF(AI106=0,"",AI14/AI106)</f>
        <v/>
      </c>
      <c r="AK14" s="31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94" t="str">
        <f>IF(AI106=0,"",AI15/AI106)</f>
        <v/>
      </c>
      <c r="AK15" s="31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94" t="str">
        <f>IF(AI106=0,"",AI16/AI106)</f>
        <v/>
      </c>
      <c r="AK16" s="31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94" t="str">
        <f>IF(AI106=0,"",AI17/AI106)</f>
        <v/>
      </c>
      <c r="AK17" s="31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94" t="str">
        <f>IF(AI106=0,"",AI18/AI106)</f>
        <v/>
      </c>
      <c r="AK18" s="31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94" t="str">
        <f>IF(AI106=0,"",AI19/AI106)</f>
        <v/>
      </c>
      <c r="AK19" s="31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94" t="str">
        <f>IF(AI106=0,"",AI20/AI106)</f>
        <v/>
      </c>
      <c r="AK20" s="31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94" t="str">
        <f>IF(AI106=0,"",AI21/AI106)</f>
        <v/>
      </c>
      <c r="AK21" s="31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94" t="str">
        <f>IF(AI106=0,"",AI22/AI106)</f>
        <v/>
      </c>
      <c r="AK22" s="31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94" t="str">
        <f>IF(AI106=0,"",AI23/AI106)</f>
        <v/>
      </c>
      <c r="AK23" s="31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94" t="str">
        <f>IF(AI106=0,"",AI24/AI106)</f>
        <v/>
      </c>
      <c r="AK24" s="31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94" t="str">
        <f>IF(AI106=0,"",AI25/AI106)</f>
        <v/>
      </c>
      <c r="AK25" s="31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94" t="str">
        <f>IF(AI106=0,"",AI26/AI106)</f>
        <v/>
      </c>
      <c r="AK26" s="31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94" t="str">
        <f>IF(AI106=0,"",AI27/AI106)</f>
        <v/>
      </c>
      <c r="AK27" s="31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94" t="str">
        <f>IF(AI106=0,"",AI28/AI106)</f>
        <v/>
      </c>
      <c r="AK28" s="31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94" t="str">
        <f>IF(AI106=0,"",AI29/AI106)</f>
        <v/>
      </c>
      <c r="AK29" s="31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94" t="str">
        <f>IF(AI106=0,"",AI30/AI106)</f>
        <v/>
      </c>
      <c r="AK30" s="31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94" t="str">
        <f>IF(AI106=0,"",AI31/AI106)</f>
        <v/>
      </c>
      <c r="AK31" s="31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94" t="str">
        <f>IF(AI106=0,"",AI32/AI106)</f>
        <v/>
      </c>
      <c r="AK32" s="31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94" t="str">
        <f>IF(AI106=0,"",AI33/AI106)</f>
        <v/>
      </c>
      <c r="AK33" s="31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94" t="str">
        <f>IF(AI106=0,"",AI34/AI106)</f>
        <v/>
      </c>
      <c r="AK34" s="31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94" t="str">
        <f>IF(AI106=0,"",AI35/AI106)</f>
        <v/>
      </c>
      <c r="AK35" s="31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94" t="str">
        <f>IF(AI106=0,"",AI36/AI106)</f>
        <v/>
      </c>
      <c r="AK36" s="31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94" t="str">
        <f>IF(AI106=0,"",AI37/AI106)</f>
        <v/>
      </c>
      <c r="AK37" s="31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94" t="str">
        <f>IF(AI106=0,"",AI38/AI106)</f>
        <v/>
      </c>
      <c r="AK38" s="31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94" t="str">
        <f>IF(AI106=0,"",AI39/AI106)</f>
        <v/>
      </c>
      <c r="AK39" s="31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94" t="str">
        <f>IF(AI106=0,"",AI40/AI106)</f>
        <v/>
      </c>
      <c r="AK40" s="31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94" t="str">
        <f>IF(AI106=0,"",AI41/AI106)</f>
        <v/>
      </c>
      <c r="AK41" s="31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94" t="str">
        <f>IF(AI106=0,"",AI42/AI106)</f>
        <v/>
      </c>
      <c r="AK42" s="31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94" t="str">
        <f>IF(AI106=0,"",AI43/AI106)</f>
        <v/>
      </c>
      <c r="AK43" s="31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94" t="str">
        <f>IF(AI106=0,"",AI44/AI106)</f>
        <v/>
      </c>
      <c r="AK44" s="31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94" t="str">
        <f>IF(AI106=0,"",AI45/AI106)</f>
        <v/>
      </c>
      <c r="AK45" s="31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94" t="str">
        <f>IF(AI106=0,"",AI46/AI106)</f>
        <v/>
      </c>
      <c r="AK46" s="31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94" t="str">
        <f>IF(AI106=0,"",AI47/AI106)</f>
        <v/>
      </c>
      <c r="AK47" s="31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94" t="str">
        <f>IF(AI106=0,"",AI48/AI106)</f>
        <v/>
      </c>
      <c r="AK48" s="31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94" t="str">
        <f>IF(AI106=0,"",AI49/AI106)</f>
        <v/>
      </c>
      <c r="AK49" s="31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94" t="str">
        <f>IF(AI106=0,"",AI50/AI106)</f>
        <v/>
      </c>
      <c r="AK50" s="31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94" t="str">
        <f>IF(AI106=0,"",AI51/AI106)</f>
        <v/>
      </c>
      <c r="AK51" s="31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94" t="str">
        <f>IF(AI106=0,"",AI52/AI106)</f>
        <v/>
      </c>
      <c r="AK52" s="31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94" t="str">
        <f>IF(AI106=0,"",AI53/AI106)</f>
        <v/>
      </c>
      <c r="AK53" s="31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94" t="str">
        <f>IF(AI106=0,"",AI54/AI106)</f>
        <v/>
      </c>
      <c r="AK54" s="31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94" t="str">
        <f>IF(AI106=0,"",AI60/AI106)</f>
        <v/>
      </c>
      <c r="AK60" s="31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94" t="str">
        <f>IF(AI106=0,"",AI61/AI106)</f>
        <v/>
      </c>
      <c r="AK61" s="31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94" t="str">
        <f>IF(AI106=0,"",AI62/AI106)</f>
        <v/>
      </c>
      <c r="AK62" s="31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94" t="str">
        <f>IF(AI106=0,"",AI63/AI106)</f>
        <v/>
      </c>
      <c r="AK63" s="31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94" t="str">
        <f>IF(AI106=0,"",AI64/AI106)</f>
        <v/>
      </c>
      <c r="AK64" s="31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94" t="str">
        <f>IF(AI106=0,"",AI65/AI106)</f>
        <v/>
      </c>
      <c r="AK65" s="31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94" t="str">
        <f>IF(AI106=0,"",AI66/AI106)</f>
        <v/>
      </c>
      <c r="AK66" s="31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94" t="str">
        <f>IF(AI106=0,"",AI67/AI106)</f>
        <v/>
      </c>
      <c r="AK67" s="31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94" t="str">
        <f>IF(AI106=0,"",AI68/AI106)</f>
        <v/>
      </c>
      <c r="AK68" s="31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94" t="str">
        <f>IF(AI106=0,"",AI69/AI106)</f>
        <v/>
      </c>
      <c r="AK69" s="31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94" t="str">
        <f>IF(AI106=0,"",AI70/AI106)</f>
        <v/>
      </c>
      <c r="AK70" s="31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94" t="str">
        <f>IF(AI106=0,"",AI71/AI106)</f>
        <v/>
      </c>
      <c r="AK71" s="31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94" t="str">
        <f>IF(AI106=0,"",AI72/AI106)</f>
        <v/>
      </c>
      <c r="AK72" s="31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94" t="str">
        <f>IF(AI106=0,"",AI73/AI106)</f>
        <v/>
      </c>
      <c r="AK73" s="31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94" t="str">
        <f>IF(AI106=0,"",AI74/AI106)</f>
        <v/>
      </c>
      <c r="AK74" s="31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94" t="str">
        <f>IF(AI106=0,"",AI75/AI106)</f>
        <v/>
      </c>
      <c r="AK75" s="31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94" t="str">
        <f>IF(AI106=0,"",AI76/AI106)</f>
        <v/>
      </c>
      <c r="AK76" s="31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94" t="str">
        <f>IF(AI106=0,"",AI77/AI106)</f>
        <v/>
      </c>
      <c r="AK77" s="31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94" t="str">
        <f>IF(AI106=0,"",AI78/AI106)</f>
        <v/>
      </c>
      <c r="AK78" s="31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94" t="str">
        <f>IF(AI106=0,"",AI79/AI106)</f>
        <v/>
      </c>
      <c r="AK79" s="31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94" t="str">
        <f>IF(AI106=0,"",AI80/AI106)</f>
        <v/>
      </c>
      <c r="AK80" s="31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94" t="str">
        <f>IF(AI106=0,"",AI81/AI106)</f>
        <v/>
      </c>
      <c r="AK81" s="31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94" t="str">
        <f>IF(AI106=0,"",AI82/AI106)</f>
        <v/>
      </c>
      <c r="AK82" s="31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94" t="str">
        <f>IF(AI106=0,"",AI83/AI106)</f>
        <v/>
      </c>
      <c r="AK83" s="31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94" t="str">
        <f>IF(AI106=0,"",AI84/AI106)</f>
        <v/>
      </c>
      <c r="AK84" s="31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94" t="str">
        <f>IF(AI106=0,"",AI85/AI106)</f>
        <v/>
      </c>
      <c r="AK85" s="31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94" t="str">
        <f>IF(AI106=0,"",AI86/AI106)</f>
        <v/>
      </c>
      <c r="AK86" s="31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94" t="str">
        <f>IF(AI106=0,"",AI87/AI106)</f>
        <v/>
      </c>
      <c r="AK87" s="31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94" t="str">
        <f>IF(AI106=0,"",AI88/AI106)</f>
        <v/>
      </c>
      <c r="AK88" s="31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94" t="str">
        <f>IF(AI106=0,"",AI89/AI106)</f>
        <v/>
      </c>
      <c r="AK89" s="31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94" t="str">
        <f>IF(AI106=0,"",AI90/AI106)</f>
        <v/>
      </c>
      <c r="AK90" s="31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94" t="str">
        <f>IF(AI106=0,"",AI91/AI106)</f>
        <v/>
      </c>
      <c r="AK91" s="31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94" t="str">
        <f>IF(AI106=0,"",AI92/AI106)</f>
        <v/>
      </c>
      <c r="AK92" s="31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94" t="str">
        <f>IF(AI106=0,"",AI93/AI106)</f>
        <v/>
      </c>
      <c r="AK93" s="31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94" t="str">
        <f>IF(AI106=0,"",AI94/AI106)</f>
        <v/>
      </c>
      <c r="AK94" s="31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94" t="str">
        <f>IF(AI106=0,"",AI95/AI106)</f>
        <v/>
      </c>
      <c r="AK95" s="31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94" t="str">
        <f>IF(AI106=0,"",AI96/AI106)</f>
        <v/>
      </c>
      <c r="AK96" s="31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94" t="str">
        <f>IF(AI106=0,"",AI97/AI106)</f>
        <v/>
      </c>
      <c r="AK97" s="31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94" t="str">
        <f>IF(AI106=0,"",AI98/AI106)</f>
        <v/>
      </c>
      <c r="AK98" s="31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94" t="str">
        <f>IF(AI106=0,"",AI99/AI106)</f>
        <v/>
      </c>
      <c r="AK99" s="31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94" t="str">
        <f>IF(AI106=0,"",AI100/AI106)</f>
        <v/>
      </c>
      <c r="AK100" s="31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94" t="str">
        <f>IF(AI106=0,"",AI101/AI106)</f>
        <v/>
      </c>
      <c r="AK101" s="31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94" t="str">
        <f>IF(AI106=0,"",AI102/AI106)</f>
        <v/>
      </c>
      <c r="AK102" s="31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94" t="str">
        <f>IF(AI106=0,"",AI103/AI106)</f>
        <v/>
      </c>
      <c r="AK103" s="31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94" t="str">
        <f>IF(AI106=0,"",AI104/AI106)</f>
        <v/>
      </c>
      <c r="AK104" s="31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94" t="str">
        <f>IF(AI106=0,"",AI105/AI106)</f>
        <v/>
      </c>
      <c r="AK105" s="31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103" t="str">
        <f>IF(AI209=0,"",AI112/AI209)</f>
        <v/>
      </c>
      <c r="AK112" s="43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103" t="str">
        <f>IF(AI209=0,"",AI113/AI209)</f>
        <v/>
      </c>
      <c r="AK113" s="43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103" t="str">
        <f>IF(AI209=0,"",AI114/AI209)</f>
        <v/>
      </c>
      <c r="AK114" s="43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103" t="str">
        <f>IF(AI209=0,"",AI115/AI209)</f>
        <v/>
      </c>
      <c r="AK115" s="43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103" t="str">
        <f>IF(AI209=0,"",AI116/AI209)</f>
        <v/>
      </c>
      <c r="AK116" s="43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103" t="str">
        <f>IF(AI209=0,"",AI117/AI209)</f>
        <v/>
      </c>
      <c r="AK117" s="43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103" t="str">
        <f>IF(AI209=0,"",AI118/AI209)</f>
        <v/>
      </c>
      <c r="AK118" s="43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103" t="str">
        <f>IF(AI209=0,"",AI119/AI209)</f>
        <v/>
      </c>
      <c r="AK119" s="43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103" t="str">
        <f>IF(AI209=0,"",AI120/AI209)</f>
        <v/>
      </c>
      <c r="AK120" s="43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103" t="str">
        <f>IF(AI209=0,"",AI121/AI209)</f>
        <v/>
      </c>
      <c r="AK121" s="43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103" t="str">
        <f>IF(AI209=0,"",AI122/AI209)</f>
        <v/>
      </c>
      <c r="AK122" s="43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103" t="str">
        <f>IF(AI209=0,"",AI123/AI209)</f>
        <v/>
      </c>
      <c r="AK123" s="43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103" t="str">
        <f>IF(AI209=0,"",AI124/AI209)</f>
        <v/>
      </c>
      <c r="AK124" s="43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103" t="str">
        <f>IF(AI209=0,"",AI125/AI209)</f>
        <v/>
      </c>
      <c r="AK125" s="43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103" t="str">
        <f>IF(AI209=0,"",AI126/AI209)</f>
        <v/>
      </c>
      <c r="AK126" s="43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103" t="str">
        <f>IF(AI209=0,"",AI127/AI209)</f>
        <v/>
      </c>
      <c r="AK127" s="43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103" t="str">
        <f>IF(AI209=0,"",AI128/AI209)</f>
        <v/>
      </c>
      <c r="AK128" s="43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103" t="str">
        <f>IF(AI209=0,"",AI129/AI209)</f>
        <v/>
      </c>
      <c r="AK129" s="43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103" t="str">
        <f>IF(AI209=0,"",AI130/AI209)</f>
        <v/>
      </c>
      <c r="AK130" s="43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103" t="str">
        <f>IF(AI209=0,"",AI131/AI209)</f>
        <v/>
      </c>
      <c r="AK131" s="43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103" t="str">
        <f>IF(AI209=0,"",AI132/AI209)</f>
        <v/>
      </c>
      <c r="AK132" s="43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103" t="str">
        <f>IF(AI209=0,"",AI133/AI209)</f>
        <v/>
      </c>
      <c r="AK133" s="43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103" t="str">
        <f>IF(AI209=0,"",AI134/AI209)</f>
        <v/>
      </c>
      <c r="AK134" s="43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103" t="str">
        <f>IF(AI209=0,"",AI135/AI209)</f>
        <v/>
      </c>
      <c r="AK135" s="43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103" t="str">
        <f>IF(AI209=0,"",AI136/AI209)</f>
        <v/>
      </c>
      <c r="AK136" s="43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103" t="str">
        <f>IF(AI209=0,"",AI137/AI209)</f>
        <v/>
      </c>
      <c r="AK137" s="43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235"/>
  <sheetViews>
    <sheetView workbookViewId="0">
      <pane xSplit="2" ySplit="3" topLeftCell="C4" activePane="bottomRight" state="frozenSplit"/>
      <selection activeCell="B1" sqref="B1:N1"/>
      <selection pane="topRight" activeCell="B1" sqref="B1:N1"/>
      <selection pane="bottomLeft" activeCell="B1" sqref="B1:N1"/>
      <selection pane="bottomRight" activeCell="B1" sqref="B1:N1"/>
    </sheetView>
  </sheetViews>
  <sheetFormatPr defaultColWidth="0" defaultRowHeight="14.4"/>
  <cols>
    <col min="1" max="1" width="1.88671875" style="88" customWidth="1"/>
    <col min="2" max="2" width="47.6640625" style="89" customWidth="1"/>
    <col min="3" max="33" width="11" style="90" customWidth="1"/>
    <col min="34" max="34" width="2" style="90" customWidth="1"/>
    <col min="35" max="36" width="13.109375" style="90" customWidth="1"/>
    <col min="37" max="37" width="2.5546875" style="25" customWidth="1"/>
    <col min="257" max="257" width="1.88671875" customWidth="1"/>
    <col min="258" max="258" width="47.6640625" customWidth="1"/>
    <col min="259" max="289" width="11" customWidth="1"/>
    <col min="290" max="290" width="2" customWidth="1"/>
    <col min="291" max="292" width="13.109375" customWidth="1"/>
    <col min="293" max="293" width="2.5546875" customWidth="1"/>
    <col min="513" max="513" width="1.88671875" customWidth="1"/>
    <col min="514" max="514" width="47.6640625" customWidth="1"/>
    <col min="515" max="545" width="11" customWidth="1"/>
    <col min="546" max="546" width="2" customWidth="1"/>
    <col min="547" max="548" width="13.109375" customWidth="1"/>
    <col min="549" max="549" width="2.5546875" customWidth="1"/>
    <col min="769" max="769" width="1.88671875" customWidth="1"/>
    <col min="770" max="770" width="47.6640625" customWidth="1"/>
    <col min="771" max="801" width="11" customWidth="1"/>
    <col min="802" max="802" width="2" customWidth="1"/>
    <col min="803" max="804" width="13.109375" customWidth="1"/>
    <col min="805" max="805" width="2.5546875" customWidth="1"/>
    <col min="1025" max="1025" width="1.88671875" customWidth="1"/>
    <col min="1026" max="1026" width="47.6640625" customWidth="1"/>
    <col min="1027" max="1057" width="11" customWidth="1"/>
    <col min="1058" max="1058" width="2" customWidth="1"/>
    <col min="1059" max="1060" width="13.109375" customWidth="1"/>
    <col min="1061" max="1061" width="2.5546875" customWidth="1"/>
    <col min="1281" max="1281" width="1.88671875" customWidth="1"/>
    <col min="1282" max="1282" width="47.6640625" customWidth="1"/>
    <col min="1283" max="1313" width="11" customWidth="1"/>
    <col min="1314" max="1314" width="2" customWidth="1"/>
    <col min="1315" max="1316" width="13.109375" customWidth="1"/>
    <col min="1317" max="1317" width="2.5546875" customWidth="1"/>
    <col min="1537" max="1537" width="1.88671875" customWidth="1"/>
    <col min="1538" max="1538" width="47.6640625" customWidth="1"/>
    <col min="1539" max="1569" width="11" customWidth="1"/>
    <col min="1570" max="1570" width="2" customWidth="1"/>
    <col min="1571" max="1572" width="13.109375" customWidth="1"/>
    <col min="1573" max="1573" width="2.5546875" customWidth="1"/>
    <col min="1793" max="1793" width="1.88671875" customWidth="1"/>
    <col min="1794" max="1794" width="47.6640625" customWidth="1"/>
    <col min="1795" max="1825" width="11" customWidth="1"/>
    <col min="1826" max="1826" width="2" customWidth="1"/>
    <col min="1827" max="1828" width="13.109375" customWidth="1"/>
    <col min="1829" max="1829" width="2.5546875" customWidth="1"/>
    <col min="2049" max="2049" width="1.88671875" customWidth="1"/>
    <col min="2050" max="2050" width="47.6640625" customWidth="1"/>
    <col min="2051" max="2081" width="11" customWidth="1"/>
    <col min="2082" max="2082" width="2" customWidth="1"/>
    <col min="2083" max="2084" width="13.109375" customWidth="1"/>
    <col min="2085" max="2085" width="2.5546875" customWidth="1"/>
    <col min="2305" max="2305" width="1.88671875" customWidth="1"/>
    <col min="2306" max="2306" width="47.6640625" customWidth="1"/>
    <col min="2307" max="2337" width="11" customWidth="1"/>
    <col min="2338" max="2338" width="2" customWidth="1"/>
    <col min="2339" max="2340" width="13.109375" customWidth="1"/>
    <col min="2341" max="2341" width="2.5546875" customWidth="1"/>
    <col min="2561" max="2561" width="1.88671875" customWidth="1"/>
    <col min="2562" max="2562" width="47.6640625" customWidth="1"/>
    <col min="2563" max="2593" width="11" customWidth="1"/>
    <col min="2594" max="2594" width="2" customWidth="1"/>
    <col min="2595" max="2596" width="13.109375" customWidth="1"/>
    <col min="2597" max="2597" width="2.5546875" customWidth="1"/>
    <col min="2817" max="2817" width="1.88671875" customWidth="1"/>
    <col min="2818" max="2818" width="47.6640625" customWidth="1"/>
    <col min="2819" max="2849" width="11" customWidth="1"/>
    <col min="2850" max="2850" width="2" customWidth="1"/>
    <col min="2851" max="2852" width="13.109375" customWidth="1"/>
    <col min="2853" max="2853" width="2.5546875" customWidth="1"/>
    <col min="3073" max="3073" width="1.88671875" customWidth="1"/>
    <col min="3074" max="3074" width="47.6640625" customWidth="1"/>
    <col min="3075" max="3105" width="11" customWidth="1"/>
    <col min="3106" max="3106" width="2" customWidth="1"/>
    <col min="3107" max="3108" width="13.109375" customWidth="1"/>
    <col min="3109" max="3109" width="2.5546875" customWidth="1"/>
    <col min="3329" max="3329" width="1.88671875" customWidth="1"/>
    <col min="3330" max="3330" width="47.6640625" customWidth="1"/>
    <col min="3331" max="3361" width="11" customWidth="1"/>
    <col min="3362" max="3362" width="2" customWidth="1"/>
    <col min="3363" max="3364" width="13.109375" customWidth="1"/>
    <col min="3365" max="3365" width="2.5546875" customWidth="1"/>
    <col min="3585" max="3585" width="1.88671875" customWidth="1"/>
    <col min="3586" max="3586" width="47.6640625" customWidth="1"/>
    <col min="3587" max="3617" width="11" customWidth="1"/>
    <col min="3618" max="3618" width="2" customWidth="1"/>
    <col min="3619" max="3620" width="13.109375" customWidth="1"/>
    <col min="3621" max="3621" width="2.5546875" customWidth="1"/>
    <col min="3841" max="3841" width="1.88671875" customWidth="1"/>
    <col min="3842" max="3842" width="47.6640625" customWidth="1"/>
    <col min="3843" max="3873" width="11" customWidth="1"/>
    <col min="3874" max="3874" width="2" customWidth="1"/>
    <col min="3875" max="3876" width="13.109375" customWidth="1"/>
    <col min="3877" max="3877" width="2.5546875" customWidth="1"/>
    <col min="4097" max="4097" width="1.88671875" customWidth="1"/>
    <col min="4098" max="4098" width="47.6640625" customWidth="1"/>
    <col min="4099" max="4129" width="11" customWidth="1"/>
    <col min="4130" max="4130" width="2" customWidth="1"/>
    <col min="4131" max="4132" width="13.109375" customWidth="1"/>
    <col min="4133" max="4133" width="2.5546875" customWidth="1"/>
    <col min="4353" max="4353" width="1.88671875" customWidth="1"/>
    <col min="4354" max="4354" width="47.6640625" customWidth="1"/>
    <col min="4355" max="4385" width="11" customWidth="1"/>
    <col min="4386" max="4386" width="2" customWidth="1"/>
    <col min="4387" max="4388" width="13.109375" customWidth="1"/>
    <col min="4389" max="4389" width="2.5546875" customWidth="1"/>
    <col min="4609" max="4609" width="1.88671875" customWidth="1"/>
    <col min="4610" max="4610" width="47.6640625" customWidth="1"/>
    <col min="4611" max="4641" width="11" customWidth="1"/>
    <col min="4642" max="4642" width="2" customWidth="1"/>
    <col min="4643" max="4644" width="13.109375" customWidth="1"/>
    <col min="4645" max="4645" width="2.5546875" customWidth="1"/>
    <col min="4865" max="4865" width="1.88671875" customWidth="1"/>
    <col min="4866" max="4866" width="47.6640625" customWidth="1"/>
    <col min="4867" max="4897" width="11" customWidth="1"/>
    <col min="4898" max="4898" width="2" customWidth="1"/>
    <col min="4899" max="4900" width="13.109375" customWidth="1"/>
    <col min="4901" max="4901" width="2.5546875" customWidth="1"/>
    <col min="5121" max="5121" width="1.88671875" customWidth="1"/>
    <col min="5122" max="5122" width="47.6640625" customWidth="1"/>
    <col min="5123" max="5153" width="11" customWidth="1"/>
    <col min="5154" max="5154" width="2" customWidth="1"/>
    <col min="5155" max="5156" width="13.109375" customWidth="1"/>
    <col min="5157" max="5157" width="2.5546875" customWidth="1"/>
    <col min="5377" max="5377" width="1.88671875" customWidth="1"/>
    <col min="5378" max="5378" width="47.6640625" customWidth="1"/>
    <col min="5379" max="5409" width="11" customWidth="1"/>
    <col min="5410" max="5410" width="2" customWidth="1"/>
    <col min="5411" max="5412" width="13.109375" customWidth="1"/>
    <col min="5413" max="5413" width="2.5546875" customWidth="1"/>
    <col min="5633" max="5633" width="1.88671875" customWidth="1"/>
    <col min="5634" max="5634" width="47.6640625" customWidth="1"/>
    <col min="5635" max="5665" width="11" customWidth="1"/>
    <col min="5666" max="5666" width="2" customWidth="1"/>
    <col min="5667" max="5668" width="13.109375" customWidth="1"/>
    <col min="5669" max="5669" width="2.5546875" customWidth="1"/>
    <col min="5889" max="5889" width="1.88671875" customWidth="1"/>
    <col min="5890" max="5890" width="47.6640625" customWidth="1"/>
    <col min="5891" max="5921" width="11" customWidth="1"/>
    <col min="5922" max="5922" width="2" customWidth="1"/>
    <col min="5923" max="5924" width="13.109375" customWidth="1"/>
    <col min="5925" max="5925" width="2.5546875" customWidth="1"/>
    <col min="6145" max="6145" width="1.88671875" customWidth="1"/>
    <col min="6146" max="6146" width="47.6640625" customWidth="1"/>
    <col min="6147" max="6177" width="11" customWidth="1"/>
    <col min="6178" max="6178" width="2" customWidth="1"/>
    <col min="6179" max="6180" width="13.109375" customWidth="1"/>
    <col min="6181" max="6181" width="2.5546875" customWidth="1"/>
    <col min="6401" max="6401" width="1.88671875" customWidth="1"/>
    <col min="6402" max="6402" width="47.6640625" customWidth="1"/>
    <col min="6403" max="6433" width="11" customWidth="1"/>
    <col min="6434" max="6434" width="2" customWidth="1"/>
    <col min="6435" max="6436" width="13.109375" customWidth="1"/>
    <col min="6437" max="6437" width="2.5546875" customWidth="1"/>
    <col min="6657" max="6657" width="1.88671875" customWidth="1"/>
    <col min="6658" max="6658" width="47.6640625" customWidth="1"/>
    <col min="6659" max="6689" width="11" customWidth="1"/>
    <col min="6690" max="6690" width="2" customWidth="1"/>
    <col min="6691" max="6692" width="13.109375" customWidth="1"/>
    <col min="6693" max="6693" width="2.5546875" customWidth="1"/>
    <col min="6913" max="6913" width="1.88671875" customWidth="1"/>
    <col min="6914" max="6914" width="47.6640625" customWidth="1"/>
    <col min="6915" max="6945" width="11" customWidth="1"/>
    <col min="6946" max="6946" width="2" customWidth="1"/>
    <col min="6947" max="6948" width="13.109375" customWidth="1"/>
    <col min="6949" max="6949" width="2.5546875" customWidth="1"/>
    <col min="7169" max="7169" width="1.88671875" customWidth="1"/>
    <col min="7170" max="7170" width="47.6640625" customWidth="1"/>
    <col min="7171" max="7201" width="11" customWidth="1"/>
    <col min="7202" max="7202" width="2" customWidth="1"/>
    <col min="7203" max="7204" width="13.109375" customWidth="1"/>
    <col min="7205" max="7205" width="2.5546875" customWidth="1"/>
    <col min="7425" max="7425" width="1.88671875" customWidth="1"/>
    <col min="7426" max="7426" width="47.6640625" customWidth="1"/>
    <col min="7427" max="7457" width="11" customWidth="1"/>
    <col min="7458" max="7458" width="2" customWidth="1"/>
    <col min="7459" max="7460" width="13.109375" customWidth="1"/>
    <col min="7461" max="7461" width="2.5546875" customWidth="1"/>
    <col min="7681" max="7681" width="1.88671875" customWidth="1"/>
    <col min="7682" max="7682" width="47.6640625" customWidth="1"/>
    <col min="7683" max="7713" width="11" customWidth="1"/>
    <col min="7714" max="7714" width="2" customWidth="1"/>
    <col min="7715" max="7716" width="13.109375" customWidth="1"/>
    <col min="7717" max="7717" width="2.5546875" customWidth="1"/>
    <col min="7937" max="7937" width="1.88671875" customWidth="1"/>
    <col min="7938" max="7938" width="47.6640625" customWidth="1"/>
    <col min="7939" max="7969" width="11" customWidth="1"/>
    <col min="7970" max="7970" width="2" customWidth="1"/>
    <col min="7971" max="7972" width="13.109375" customWidth="1"/>
    <col min="7973" max="7973" width="2.5546875" customWidth="1"/>
    <col min="8193" max="8193" width="1.88671875" customWidth="1"/>
    <col min="8194" max="8194" width="47.6640625" customWidth="1"/>
    <col min="8195" max="8225" width="11" customWidth="1"/>
    <col min="8226" max="8226" width="2" customWidth="1"/>
    <col min="8227" max="8228" width="13.109375" customWidth="1"/>
    <col min="8229" max="8229" width="2.5546875" customWidth="1"/>
    <col min="8449" max="8449" width="1.88671875" customWidth="1"/>
    <col min="8450" max="8450" width="47.6640625" customWidth="1"/>
    <col min="8451" max="8481" width="11" customWidth="1"/>
    <col min="8482" max="8482" width="2" customWidth="1"/>
    <col min="8483" max="8484" width="13.109375" customWidth="1"/>
    <col min="8485" max="8485" width="2.5546875" customWidth="1"/>
    <col min="8705" max="8705" width="1.88671875" customWidth="1"/>
    <col min="8706" max="8706" width="47.6640625" customWidth="1"/>
    <col min="8707" max="8737" width="11" customWidth="1"/>
    <col min="8738" max="8738" width="2" customWidth="1"/>
    <col min="8739" max="8740" width="13.109375" customWidth="1"/>
    <col min="8741" max="8741" width="2.5546875" customWidth="1"/>
    <col min="8961" max="8961" width="1.88671875" customWidth="1"/>
    <col min="8962" max="8962" width="47.6640625" customWidth="1"/>
    <col min="8963" max="8993" width="11" customWidth="1"/>
    <col min="8994" max="8994" width="2" customWidth="1"/>
    <col min="8995" max="8996" width="13.109375" customWidth="1"/>
    <col min="8997" max="8997" width="2.5546875" customWidth="1"/>
    <col min="9217" max="9217" width="1.88671875" customWidth="1"/>
    <col min="9218" max="9218" width="47.6640625" customWidth="1"/>
    <col min="9219" max="9249" width="11" customWidth="1"/>
    <col min="9250" max="9250" width="2" customWidth="1"/>
    <col min="9251" max="9252" width="13.109375" customWidth="1"/>
    <col min="9253" max="9253" width="2.5546875" customWidth="1"/>
    <col min="9473" max="9473" width="1.88671875" customWidth="1"/>
    <col min="9474" max="9474" width="47.6640625" customWidth="1"/>
    <col min="9475" max="9505" width="11" customWidth="1"/>
    <col min="9506" max="9506" width="2" customWidth="1"/>
    <col min="9507" max="9508" width="13.109375" customWidth="1"/>
    <col min="9509" max="9509" width="2.5546875" customWidth="1"/>
    <col min="9729" max="9729" width="1.88671875" customWidth="1"/>
    <col min="9730" max="9730" width="47.6640625" customWidth="1"/>
    <col min="9731" max="9761" width="11" customWidth="1"/>
    <col min="9762" max="9762" width="2" customWidth="1"/>
    <col min="9763" max="9764" width="13.109375" customWidth="1"/>
    <col min="9765" max="9765" width="2.5546875" customWidth="1"/>
    <col min="9985" max="9985" width="1.88671875" customWidth="1"/>
    <col min="9986" max="9986" width="47.6640625" customWidth="1"/>
    <col min="9987" max="10017" width="11" customWidth="1"/>
    <col min="10018" max="10018" width="2" customWidth="1"/>
    <col min="10019" max="10020" width="13.109375" customWidth="1"/>
    <col min="10021" max="10021" width="2.5546875" customWidth="1"/>
    <col min="10241" max="10241" width="1.88671875" customWidth="1"/>
    <col min="10242" max="10242" width="47.6640625" customWidth="1"/>
    <col min="10243" max="10273" width="11" customWidth="1"/>
    <col min="10274" max="10274" width="2" customWidth="1"/>
    <col min="10275" max="10276" width="13.109375" customWidth="1"/>
    <col min="10277" max="10277" width="2.5546875" customWidth="1"/>
    <col min="10497" max="10497" width="1.88671875" customWidth="1"/>
    <col min="10498" max="10498" width="47.6640625" customWidth="1"/>
    <col min="10499" max="10529" width="11" customWidth="1"/>
    <col min="10530" max="10530" width="2" customWidth="1"/>
    <col min="10531" max="10532" width="13.109375" customWidth="1"/>
    <col min="10533" max="10533" width="2.5546875" customWidth="1"/>
    <col min="10753" max="10753" width="1.88671875" customWidth="1"/>
    <col min="10754" max="10754" width="47.6640625" customWidth="1"/>
    <col min="10755" max="10785" width="11" customWidth="1"/>
    <col min="10786" max="10786" width="2" customWidth="1"/>
    <col min="10787" max="10788" width="13.109375" customWidth="1"/>
    <col min="10789" max="10789" width="2.5546875" customWidth="1"/>
    <col min="11009" max="11009" width="1.88671875" customWidth="1"/>
    <col min="11010" max="11010" width="47.6640625" customWidth="1"/>
    <col min="11011" max="11041" width="11" customWidth="1"/>
    <col min="11042" max="11042" width="2" customWidth="1"/>
    <col min="11043" max="11044" width="13.109375" customWidth="1"/>
    <col min="11045" max="11045" width="2.5546875" customWidth="1"/>
    <col min="11265" max="11265" width="1.88671875" customWidth="1"/>
    <col min="11266" max="11266" width="47.6640625" customWidth="1"/>
    <col min="11267" max="11297" width="11" customWidth="1"/>
    <col min="11298" max="11298" width="2" customWidth="1"/>
    <col min="11299" max="11300" width="13.109375" customWidth="1"/>
    <col min="11301" max="11301" width="2.5546875" customWidth="1"/>
    <col min="11521" max="11521" width="1.88671875" customWidth="1"/>
    <col min="11522" max="11522" width="47.6640625" customWidth="1"/>
    <col min="11523" max="11553" width="11" customWidth="1"/>
    <col min="11554" max="11554" width="2" customWidth="1"/>
    <col min="11555" max="11556" width="13.109375" customWidth="1"/>
    <col min="11557" max="11557" width="2.5546875" customWidth="1"/>
    <col min="11777" max="11777" width="1.88671875" customWidth="1"/>
    <col min="11778" max="11778" width="47.6640625" customWidth="1"/>
    <col min="11779" max="11809" width="11" customWidth="1"/>
    <col min="11810" max="11810" width="2" customWidth="1"/>
    <col min="11811" max="11812" width="13.109375" customWidth="1"/>
    <col min="11813" max="11813" width="2.5546875" customWidth="1"/>
    <col min="12033" max="12033" width="1.88671875" customWidth="1"/>
    <col min="12034" max="12034" width="47.6640625" customWidth="1"/>
    <col min="12035" max="12065" width="11" customWidth="1"/>
    <col min="12066" max="12066" width="2" customWidth="1"/>
    <col min="12067" max="12068" width="13.109375" customWidth="1"/>
    <col min="12069" max="12069" width="2.5546875" customWidth="1"/>
    <col min="12289" max="12289" width="1.88671875" customWidth="1"/>
    <col min="12290" max="12290" width="47.6640625" customWidth="1"/>
    <col min="12291" max="12321" width="11" customWidth="1"/>
    <col min="12322" max="12322" width="2" customWidth="1"/>
    <col min="12323" max="12324" width="13.109375" customWidth="1"/>
    <col min="12325" max="12325" width="2.5546875" customWidth="1"/>
    <col min="12545" max="12545" width="1.88671875" customWidth="1"/>
    <col min="12546" max="12546" width="47.6640625" customWidth="1"/>
    <col min="12547" max="12577" width="11" customWidth="1"/>
    <col min="12578" max="12578" width="2" customWidth="1"/>
    <col min="12579" max="12580" width="13.109375" customWidth="1"/>
    <col min="12581" max="12581" width="2.5546875" customWidth="1"/>
    <col min="12801" max="12801" width="1.88671875" customWidth="1"/>
    <col min="12802" max="12802" width="47.6640625" customWidth="1"/>
    <col min="12803" max="12833" width="11" customWidth="1"/>
    <col min="12834" max="12834" width="2" customWidth="1"/>
    <col min="12835" max="12836" width="13.109375" customWidth="1"/>
    <col min="12837" max="12837" width="2.5546875" customWidth="1"/>
    <col min="13057" max="13057" width="1.88671875" customWidth="1"/>
    <col min="13058" max="13058" width="47.6640625" customWidth="1"/>
    <col min="13059" max="13089" width="11" customWidth="1"/>
    <col min="13090" max="13090" width="2" customWidth="1"/>
    <col min="13091" max="13092" width="13.109375" customWidth="1"/>
    <col min="13093" max="13093" width="2.5546875" customWidth="1"/>
    <col min="13313" max="13313" width="1.88671875" customWidth="1"/>
    <col min="13314" max="13314" width="47.6640625" customWidth="1"/>
    <col min="13315" max="13345" width="11" customWidth="1"/>
    <col min="13346" max="13346" width="2" customWidth="1"/>
    <col min="13347" max="13348" width="13.109375" customWidth="1"/>
    <col min="13349" max="13349" width="2.5546875" customWidth="1"/>
    <col min="13569" max="13569" width="1.88671875" customWidth="1"/>
    <col min="13570" max="13570" width="47.6640625" customWidth="1"/>
    <col min="13571" max="13601" width="11" customWidth="1"/>
    <col min="13602" max="13602" width="2" customWidth="1"/>
    <col min="13603" max="13604" width="13.109375" customWidth="1"/>
    <col min="13605" max="13605" width="2.5546875" customWidth="1"/>
    <col min="13825" max="13825" width="1.88671875" customWidth="1"/>
    <col min="13826" max="13826" width="47.6640625" customWidth="1"/>
    <col min="13827" max="13857" width="11" customWidth="1"/>
    <col min="13858" max="13858" width="2" customWidth="1"/>
    <col min="13859" max="13860" width="13.109375" customWidth="1"/>
    <col min="13861" max="13861" width="2.5546875" customWidth="1"/>
    <col min="14081" max="14081" width="1.88671875" customWidth="1"/>
    <col min="14082" max="14082" width="47.6640625" customWidth="1"/>
    <col min="14083" max="14113" width="11" customWidth="1"/>
    <col min="14114" max="14114" width="2" customWidth="1"/>
    <col min="14115" max="14116" width="13.109375" customWidth="1"/>
    <col min="14117" max="14117" width="2.5546875" customWidth="1"/>
    <col min="14337" max="14337" width="1.88671875" customWidth="1"/>
    <col min="14338" max="14338" width="47.6640625" customWidth="1"/>
    <col min="14339" max="14369" width="11" customWidth="1"/>
    <col min="14370" max="14370" width="2" customWidth="1"/>
    <col min="14371" max="14372" width="13.109375" customWidth="1"/>
    <col min="14373" max="14373" width="2.5546875" customWidth="1"/>
    <col min="14593" max="14593" width="1.88671875" customWidth="1"/>
    <col min="14594" max="14594" width="47.6640625" customWidth="1"/>
    <col min="14595" max="14625" width="11" customWidth="1"/>
    <col min="14626" max="14626" width="2" customWidth="1"/>
    <col min="14627" max="14628" width="13.109375" customWidth="1"/>
    <col min="14629" max="14629" width="2.5546875" customWidth="1"/>
    <col min="14849" max="14849" width="1.88671875" customWidth="1"/>
    <col min="14850" max="14850" width="47.6640625" customWidth="1"/>
    <col min="14851" max="14881" width="11" customWidth="1"/>
    <col min="14882" max="14882" width="2" customWidth="1"/>
    <col min="14883" max="14884" width="13.109375" customWidth="1"/>
    <col min="14885" max="14885" width="2.5546875" customWidth="1"/>
    <col min="15105" max="15105" width="1.88671875" customWidth="1"/>
    <col min="15106" max="15106" width="47.6640625" customWidth="1"/>
    <col min="15107" max="15137" width="11" customWidth="1"/>
    <col min="15138" max="15138" width="2" customWidth="1"/>
    <col min="15139" max="15140" width="13.109375" customWidth="1"/>
    <col min="15141" max="15141" width="2.5546875" customWidth="1"/>
    <col min="15361" max="15361" width="1.88671875" customWidth="1"/>
    <col min="15362" max="15362" width="47.6640625" customWidth="1"/>
    <col min="15363" max="15393" width="11" customWidth="1"/>
    <col min="15394" max="15394" width="2" customWidth="1"/>
    <col min="15395" max="15396" width="13.109375" customWidth="1"/>
    <col min="15397" max="15397" width="2.5546875" customWidth="1"/>
    <col min="15617" max="15617" width="1.88671875" customWidth="1"/>
    <col min="15618" max="15618" width="47.6640625" customWidth="1"/>
    <col min="15619" max="15649" width="11" customWidth="1"/>
    <col min="15650" max="15650" width="2" customWidth="1"/>
    <col min="15651" max="15652" width="13.109375" customWidth="1"/>
    <col min="15653" max="15653" width="2.5546875" customWidth="1"/>
    <col min="15873" max="15873" width="1.88671875" customWidth="1"/>
    <col min="15874" max="15874" width="47.6640625" customWidth="1"/>
    <col min="15875" max="15905" width="11" customWidth="1"/>
    <col min="15906" max="15906" width="2" customWidth="1"/>
    <col min="15907" max="15908" width="13.109375" customWidth="1"/>
    <col min="15909" max="15909" width="2.5546875" customWidth="1"/>
    <col min="16129" max="16129" width="1.88671875" customWidth="1"/>
    <col min="16130" max="16130" width="47.6640625" customWidth="1"/>
    <col min="16131" max="16161" width="11" customWidth="1"/>
    <col min="16162" max="16162" width="2" customWidth="1"/>
    <col min="16163" max="16164" width="13.109375" customWidth="1"/>
    <col min="16165" max="16165" width="2.5546875" customWidth="1"/>
  </cols>
  <sheetData>
    <row r="1" spans="1:37" ht="20.25" customHeight="1">
      <c r="A1" s="91"/>
      <c r="B1" s="92" t="str">
        <f>CONCATENATE("Julho ",'Receitas e Despesas'!E1)</f>
        <v>Julho 2014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  <c r="AI1" s="17"/>
      <c r="AJ1" s="18"/>
      <c r="AK1" s="19"/>
    </row>
    <row r="2" spans="1:37" ht="20.25" customHeight="1">
      <c r="A2" s="4"/>
      <c r="B2" s="21" t="s">
        <v>10</v>
      </c>
      <c r="C2" s="22" t="str">
        <f>CONCATENATE("01/07/",'Receitas e Despesas'!E1)</f>
        <v>01/07/2014</v>
      </c>
      <c r="D2" s="22" t="str">
        <f>CONCATENATE("02/07/",'Receitas e Despesas'!E1)</f>
        <v>02/07/2014</v>
      </c>
      <c r="E2" s="22" t="str">
        <f>CONCATENATE("03/07/",'Receitas e Despesas'!E1)</f>
        <v>03/07/2014</v>
      </c>
      <c r="F2" s="22" t="str">
        <f>CONCATENATE("04/07/",'Receitas e Despesas'!E1)</f>
        <v>04/07/2014</v>
      </c>
      <c r="G2" s="22" t="str">
        <f>CONCATENATE("05/07/",'Receitas e Despesas'!E1)</f>
        <v>05/07/2014</v>
      </c>
      <c r="H2" s="22" t="str">
        <f>CONCATENATE("06/07/",'Receitas e Despesas'!E1)</f>
        <v>06/07/2014</v>
      </c>
      <c r="I2" s="22" t="str">
        <f>CONCATENATE("07/07/",'Receitas e Despesas'!E1)</f>
        <v>07/07/2014</v>
      </c>
      <c r="J2" s="22" t="str">
        <f>CONCATENATE("08/07/",'Receitas e Despesas'!E1)</f>
        <v>08/07/2014</v>
      </c>
      <c r="K2" s="22" t="str">
        <f>CONCATENATE("09/07/",'Receitas e Despesas'!E1)</f>
        <v>09/07/2014</v>
      </c>
      <c r="L2" s="22" t="str">
        <f>CONCATENATE("10/07/",'Receitas e Despesas'!E1)</f>
        <v>10/07/2014</v>
      </c>
      <c r="M2" s="22" t="str">
        <f>CONCATENATE("11/07/",'Receitas e Despesas'!E1)</f>
        <v>11/07/2014</v>
      </c>
      <c r="N2" s="22" t="str">
        <f>CONCATENATE("12/07/",'Receitas e Despesas'!E1)</f>
        <v>12/07/2014</v>
      </c>
      <c r="O2" s="22" t="str">
        <f>CONCATENATE("13/07/",'Receitas e Despesas'!E1)</f>
        <v>13/07/2014</v>
      </c>
      <c r="P2" s="22" t="str">
        <f>CONCATENATE("14/07/",'Receitas e Despesas'!E1)</f>
        <v>14/07/2014</v>
      </c>
      <c r="Q2" s="22" t="str">
        <f>CONCATENATE("15/07/",'Receitas e Despesas'!E1)</f>
        <v>15/07/2014</v>
      </c>
      <c r="R2" s="22" t="str">
        <f>CONCATENATE("16/07/",'Receitas e Despesas'!E1)</f>
        <v>16/07/2014</v>
      </c>
      <c r="S2" s="22" t="str">
        <f>CONCATENATE("17/07/",'Receitas e Despesas'!E1)</f>
        <v>17/07/2014</v>
      </c>
      <c r="T2" s="22" t="str">
        <f>CONCATENATE("18/07/",'Receitas e Despesas'!E1)</f>
        <v>18/07/2014</v>
      </c>
      <c r="U2" s="22" t="str">
        <f>CONCATENATE("19/07/",'Receitas e Despesas'!E1)</f>
        <v>19/07/2014</v>
      </c>
      <c r="V2" s="22" t="str">
        <f>CONCATENATE("20/07/",'Receitas e Despesas'!E1)</f>
        <v>20/07/2014</v>
      </c>
      <c r="W2" s="22" t="str">
        <f>CONCATENATE("21/07/",'Receitas e Despesas'!E1)</f>
        <v>21/07/2014</v>
      </c>
      <c r="X2" s="22" t="str">
        <f>CONCATENATE("22/07/",'Receitas e Despesas'!E1)</f>
        <v>22/07/2014</v>
      </c>
      <c r="Y2" s="22" t="str">
        <f>CONCATENATE("23/07/",'Receitas e Despesas'!E1)</f>
        <v>23/07/2014</v>
      </c>
      <c r="Z2" s="22" t="str">
        <f>CONCATENATE("24/07/",'Receitas e Despesas'!E1)</f>
        <v>24/07/2014</v>
      </c>
      <c r="AA2" s="22" t="str">
        <f>CONCATENATE("25/07/",'Receitas e Despesas'!E1)</f>
        <v>25/07/2014</v>
      </c>
      <c r="AB2" s="22" t="str">
        <f>CONCATENATE("26/07/",'Receitas e Despesas'!E1)</f>
        <v>26/07/2014</v>
      </c>
      <c r="AC2" s="22" t="str">
        <f>CONCATENATE("27/07/",'Receitas e Despesas'!E1)</f>
        <v>27/07/2014</v>
      </c>
      <c r="AD2" s="22" t="str">
        <f>CONCATENATE("28/07/",'Receitas e Despesas'!E1)</f>
        <v>28/07/2014</v>
      </c>
      <c r="AE2" s="22" t="str">
        <f>CONCATENATE("29/07/",'Receitas e Despesas'!E1)</f>
        <v>29/07/2014</v>
      </c>
      <c r="AF2" s="22" t="str">
        <f>CONCATENATE("30/07/",'Receitas e Despesas'!E1)</f>
        <v>30/07/2014</v>
      </c>
      <c r="AG2" s="22" t="str">
        <f>CONCATENATE("31/07/",'Receitas e Despesas'!E1)</f>
        <v>31/07/2014</v>
      </c>
      <c r="AH2" s="23"/>
      <c r="AI2" s="24"/>
      <c r="AJ2" s="24"/>
    </row>
    <row r="3" spans="1:37" s="32" customFormat="1" ht="18.75" customHeight="1">
      <c r="A3" s="4"/>
      <c r="B3" s="26" t="s">
        <v>11</v>
      </c>
      <c r="C3" s="27"/>
      <c r="D3" s="28">
        <f>C212</f>
        <v>0</v>
      </c>
      <c r="E3" s="28">
        <f t="shared" ref="E3:AG3" si="0">D212</f>
        <v>0</v>
      </c>
      <c r="F3" s="28">
        <f t="shared" si="0"/>
        <v>0</v>
      </c>
      <c r="G3" s="28">
        <f t="shared" si="0"/>
        <v>0</v>
      </c>
      <c r="H3" s="28">
        <f>G212</f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9"/>
      <c r="AI3" s="30" t="s">
        <v>12</v>
      </c>
      <c r="AJ3" s="30" t="s">
        <v>13</v>
      </c>
      <c r="AK3" s="31"/>
    </row>
    <row r="4" spans="1:37" s="32" customFormat="1">
      <c r="A4" s="93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6"/>
      <c r="AI4" s="37"/>
      <c r="AJ4" s="38"/>
      <c r="AK4" s="25"/>
    </row>
    <row r="5" spans="1:37">
      <c r="A5" s="4"/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  <c r="AI5" s="40"/>
      <c r="AJ5" s="42"/>
      <c r="AK5" s="43"/>
    </row>
    <row r="6" spans="1:37">
      <c r="A6" s="4"/>
      <c r="B6" s="44" t="str">
        <f>CONCATENATE('Receitas e Despesas'!A4," - ",'Receitas e Despesas'!B4)</f>
        <v>1 - Vendas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/>
      <c r="AI6" s="48">
        <f>SUM(C6:AG6)</f>
        <v>0</v>
      </c>
      <c r="AJ6" s="49" t="str">
        <f>IF(AI106=0,"",AI6/AI106)</f>
        <v/>
      </c>
      <c r="AK6" s="43"/>
    </row>
    <row r="7" spans="1:37">
      <c r="A7" s="4"/>
      <c r="B7" s="44" t="str">
        <f>CONCATENATE('Receitas e Despesas'!A5," - ",'Receitas e Despesas'!B5)</f>
        <v>2 - Serviços Prestados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/>
      <c r="AI7" s="48">
        <f t="shared" ref="AI7:AI105" si="1">SUM(C7:AG7)</f>
        <v>0</v>
      </c>
      <c r="AJ7" s="49" t="str">
        <f>IF(AI106=0,"",AI7/AI106)</f>
        <v/>
      </c>
      <c r="AK7" s="43"/>
    </row>
    <row r="8" spans="1:37">
      <c r="A8" s="4"/>
      <c r="B8" s="44" t="str">
        <f>CONCATENATE('Receitas e Despesas'!A6," - ",'Receitas e Despesas'!B6)</f>
        <v xml:space="preserve">3 - 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8">
        <f t="shared" si="1"/>
        <v>0</v>
      </c>
      <c r="AJ8" s="49" t="str">
        <f>IF(AI106=0,"",AI8/AI106)</f>
        <v/>
      </c>
      <c r="AK8" s="43"/>
    </row>
    <row r="9" spans="1:37">
      <c r="A9" s="4"/>
      <c r="B9" s="44" t="str">
        <f>CONCATENATE('Receitas e Despesas'!A7," - ",'Receitas e Despesas'!B7)</f>
        <v xml:space="preserve">4 - 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/>
      <c r="AI9" s="48">
        <f t="shared" si="1"/>
        <v>0</v>
      </c>
      <c r="AJ9" s="49" t="str">
        <f>IF(AI106=0,"",AI9/AI106)</f>
        <v/>
      </c>
      <c r="AK9" s="43"/>
    </row>
    <row r="10" spans="1:37">
      <c r="A10" s="4"/>
      <c r="B10" s="44" t="str">
        <f>CONCATENATE('Receitas e Despesas'!A8," - ",'Receitas e Despesas'!B8)</f>
        <v xml:space="preserve">5 - 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/>
      <c r="AI10" s="48">
        <f t="shared" si="1"/>
        <v>0</v>
      </c>
      <c r="AJ10" s="49" t="str">
        <f>IF(AI106=0,"",AI10/AI106)</f>
        <v/>
      </c>
      <c r="AK10" s="43"/>
    </row>
    <row r="11" spans="1:37">
      <c r="A11" s="4"/>
      <c r="B11" s="44" t="str">
        <f>CONCATENATE('Receitas e Despesas'!A9," - ",'Receitas e Despesas'!B9)</f>
        <v xml:space="preserve">6 - 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/>
      <c r="AI11" s="48">
        <f t="shared" si="1"/>
        <v>0</v>
      </c>
      <c r="AJ11" s="49" t="str">
        <f>IF(AI106=0,"",AI11/AI106)</f>
        <v/>
      </c>
      <c r="AK11" s="43"/>
    </row>
    <row r="12" spans="1:37">
      <c r="A12" s="4"/>
      <c r="B12" s="44" t="str">
        <f>CONCATENATE('Receitas e Despesas'!A10," - ",'Receitas e Despesas'!B10)</f>
        <v xml:space="preserve">7 - 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/>
      <c r="AI12" s="48">
        <f t="shared" si="1"/>
        <v>0</v>
      </c>
      <c r="AJ12" s="49" t="str">
        <f>IF(AI106=0,"",AI12/AI106)</f>
        <v/>
      </c>
      <c r="AK12" s="43"/>
    </row>
    <row r="13" spans="1:37">
      <c r="A13" s="4"/>
      <c r="B13" s="44" t="str">
        <f>CONCATENATE('Receitas e Despesas'!A11," - ",'Receitas e Despesas'!B11)</f>
        <v xml:space="preserve">8 - 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/>
      <c r="AI13" s="48">
        <f t="shared" si="1"/>
        <v>0</v>
      </c>
      <c r="AJ13" s="49" t="str">
        <f>IF(AI106=0,"",AI13/AI106)</f>
        <v/>
      </c>
      <c r="AK13" s="43"/>
    </row>
    <row r="14" spans="1:37">
      <c r="A14" s="4"/>
      <c r="B14" s="44" t="str">
        <f>CONCATENATE('Receitas e Despesas'!A12," - ",'Receitas e Despesas'!B12)</f>
        <v xml:space="preserve">9 - 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7"/>
      <c r="AI14" s="48">
        <f t="shared" si="1"/>
        <v>0</v>
      </c>
      <c r="AJ14" s="49" t="str">
        <f>IF(AI106=0,"",AI14/AI106)</f>
        <v/>
      </c>
      <c r="AK14" s="43"/>
    </row>
    <row r="15" spans="1:37">
      <c r="A15" s="4"/>
      <c r="B15" s="44" t="str">
        <f>CONCATENATE('Receitas e Despesas'!A13," - ",'Receitas e Despesas'!B13)</f>
        <v xml:space="preserve">10 - 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7"/>
      <c r="AI15" s="48">
        <f t="shared" si="1"/>
        <v>0</v>
      </c>
      <c r="AJ15" s="49" t="str">
        <f>IF(AI106=0,"",AI15/AI106)</f>
        <v/>
      </c>
      <c r="AK15" s="43"/>
    </row>
    <row r="16" spans="1:37">
      <c r="A16" s="4"/>
      <c r="B16" s="44" t="str">
        <f>CONCATENATE('Receitas e Despesas'!A14," - ",'Receitas e Despesas'!B14)</f>
        <v xml:space="preserve">11 - 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/>
      <c r="AI16" s="48">
        <f t="shared" si="1"/>
        <v>0</v>
      </c>
      <c r="AJ16" s="49" t="str">
        <f>IF(AI106=0,"",AI16/AI106)</f>
        <v/>
      </c>
      <c r="AK16" s="43"/>
    </row>
    <row r="17" spans="1:37">
      <c r="A17" s="4"/>
      <c r="B17" s="44" t="str">
        <f>CONCATENATE('Receitas e Despesas'!A15," - ",'Receitas e Despesas'!B15)</f>
        <v xml:space="preserve">12 - 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/>
      <c r="AI17" s="48">
        <f t="shared" si="1"/>
        <v>0</v>
      </c>
      <c r="AJ17" s="49" t="str">
        <f>IF(AI106=0,"",AI17/AI106)</f>
        <v/>
      </c>
      <c r="AK17" s="43"/>
    </row>
    <row r="18" spans="1:37">
      <c r="A18" s="4"/>
      <c r="B18" s="44" t="str">
        <f>CONCATENATE('Receitas e Despesas'!A16," - ",'Receitas e Despesas'!B16)</f>
        <v xml:space="preserve">13 - 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/>
      <c r="AI18" s="48">
        <f t="shared" si="1"/>
        <v>0</v>
      </c>
      <c r="AJ18" s="49" t="str">
        <f>IF(AI106=0,"",AI18/AI106)</f>
        <v/>
      </c>
      <c r="AK18" s="43"/>
    </row>
    <row r="19" spans="1:37">
      <c r="A19" s="4"/>
      <c r="B19" s="44" t="str">
        <f>CONCATENATE('Receitas e Despesas'!A17," - ",'Receitas e Despesas'!B17)</f>
        <v xml:space="preserve">14 - 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/>
      <c r="AI19" s="48">
        <f t="shared" si="1"/>
        <v>0</v>
      </c>
      <c r="AJ19" s="49" t="str">
        <f>IF(AI106=0,"",AI19/AI106)</f>
        <v/>
      </c>
      <c r="AK19" s="43"/>
    </row>
    <row r="20" spans="1:37">
      <c r="A20" s="4"/>
      <c r="B20" s="44" t="str">
        <f>CONCATENATE('Receitas e Despesas'!A18," - ",'Receitas e Despesas'!B18)</f>
        <v xml:space="preserve">15 - 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/>
      <c r="AI20" s="48">
        <f t="shared" si="1"/>
        <v>0</v>
      </c>
      <c r="AJ20" s="49" t="str">
        <f>IF(AI106=0,"",AI20/AI106)</f>
        <v/>
      </c>
      <c r="AK20" s="43"/>
    </row>
    <row r="21" spans="1:37">
      <c r="A21" s="4"/>
      <c r="B21" s="44" t="str">
        <f>CONCATENATE('Receitas e Despesas'!A19," - ",'Receitas e Despesas'!B19)</f>
        <v xml:space="preserve">16 - 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8">
        <f t="shared" si="1"/>
        <v>0</v>
      </c>
      <c r="AJ21" s="49" t="str">
        <f>IF(AI106=0,"",AI21/AI106)</f>
        <v/>
      </c>
      <c r="AK21" s="43"/>
    </row>
    <row r="22" spans="1:37">
      <c r="A22" s="4"/>
      <c r="B22" s="44" t="str">
        <f>CONCATENATE('Receitas e Despesas'!A20," - ",'Receitas e Despesas'!B20)</f>
        <v xml:space="preserve">17 - 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  <c r="AI22" s="48">
        <f t="shared" si="1"/>
        <v>0</v>
      </c>
      <c r="AJ22" s="49" t="str">
        <f>IF(AI106=0,"",AI22/AI106)</f>
        <v/>
      </c>
      <c r="AK22" s="43"/>
    </row>
    <row r="23" spans="1:37">
      <c r="A23" s="4"/>
      <c r="B23" s="44" t="str">
        <f>CONCATENATE('Receitas e Despesas'!A21," - ",'Receitas e Despesas'!B21)</f>
        <v xml:space="preserve">18 - 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/>
      <c r="AI23" s="48">
        <f t="shared" si="1"/>
        <v>0</v>
      </c>
      <c r="AJ23" s="49" t="str">
        <f>IF(AI106=0,"",AI23/AI106)</f>
        <v/>
      </c>
      <c r="AK23" s="43"/>
    </row>
    <row r="24" spans="1:37">
      <c r="A24" s="4"/>
      <c r="B24" s="44" t="str">
        <f>CONCATENATE('Receitas e Despesas'!A22," - ",'Receitas e Despesas'!B22)</f>
        <v xml:space="preserve">19 - 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/>
      <c r="AI24" s="48">
        <f t="shared" si="1"/>
        <v>0</v>
      </c>
      <c r="AJ24" s="49" t="str">
        <f>IF(AI106=0,"",AI24/AI106)</f>
        <v/>
      </c>
      <c r="AK24" s="43"/>
    </row>
    <row r="25" spans="1:37">
      <c r="A25" s="4"/>
      <c r="B25" s="44" t="str">
        <f>CONCATENATE('Receitas e Despesas'!A23," - ",'Receitas e Despesas'!B23)</f>
        <v xml:space="preserve">20 - 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/>
      <c r="AI25" s="48">
        <f t="shared" si="1"/>
        <v>0</v>
      </c>
      <c r="AJ25" s="49" t="str">
        <f>IF(AI106=0,"",AI25/AI106)</f>
        <v/>
      </c>
      <c r="AK25" s="43"/>
    </row>
    <row r="26" spans="1:37">
      <c r="A26" s="4"/>
      <c r="B26" s="44" t="str">
        <f>CONCATENATE('Receitas e Despesas'!A24," - ",'Receitas e Despesas'!B24)</f>
        <v xml:space="preserve">21 - 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7"/>
      <c r="AI26" s="48">
        <f t="shared" si="1"/>
        <v>0</v>
      </c>
      <c r="AJ26" s="49" t="str">
        <f>IF(AI106=0,"",AI26/AI106)</f>
        <v/>
      </c>
      <c r="AK26" s="43"/>
    </row>
    <row r="27" spans="1:37">
      <c r="A27" s="4"/>
      <c r="B27" s="44" t="str">
        <f>CONCATENATE('Receitas e Despesas'!A25," - ",'Receitas e Despesas'!B25)</f>
        <v xml:space="preserve">22 - 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7"/>
      <c r="AI27" s="48">
        <f t="shared" si="1"/>
        <v>0</v>
      </c>
      <c r="AJ27" s="49" t="str">
        <f>IF(AI106=0,"",AI27/AI106)</f>
        <v/>
      </c>
      <c r="AK27" s="43"/>
    </row>
    <row r="28" spans="1:37">
      <c r="A28" s="4"/>
      <c r="B28" s="44" t="str">
        <f>CONCATENATE('Receitas e Despesas'!A26," - ",'Receitas e Despesas'!B26)</f>
        <v xml:space="preserve">23 - 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/>
      <c r="AI28" s="48">
        <f t="shared" si="1"/>
        <v>0</v>
      </c>
      <c r="AJ28" s="49" t="str">
        <f>IF(AI106=0,"",AI28/AI106)</f>
        <v/>
      </c>
      <c r="AK28" s="43"/>
    </row>
    <row r="29" spans="1:37">
      <c r="A29" s="4"/>
      <c r="B29" s="44" t="str">
        <f>CONCATENATE('Receitas e Despesas'!A27," - ",'Receitas e Despesas'!B27)</f>
        <v xml:space="preserve">24 - 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/>
      <c r="AI29" s="48">
        <f t="shared" si="1"/>
        <v>0</v>
      </c>
      <c r="AJ29" s="49" t="str">
        <f>IF(AI106=0,"",AI29/AI106)</f>
        <v/>
      </c>
      <c r="AK29" s="43"/>
    </row>
    <row r="30" spans="1:37">
      <c r="A30" s="4"/>
      <c r="B30" s="44" t="str">
        <f>CONCATENATE('Receitas e Despesas'!A28," - ",'Receitas e Despesas'!B28)</f>
        <v xml:space="preserve">25 - 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/>
      <c r="AI30" s="48">
        <f t="shared" si="1"/>
        <v>0</v>
      </c>
      <c r="AJ30" s="49" t="str">
        <f>IF(AI106=0,"",AI30/AI106)</f>
        <v/>
      </c>
      <c r="AK30" s="43"/>
    </row>
    <row r="31" spans="1:37">
      <c r="A31" s="4"/>
      <c r="B31" s="44" t="str">
        <f>CONCATENATE('Receitas e Despesas'!A29," - ",'Receitas e Despesas'!B29)</f>
        <v xml:space="preserve">26 - 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  <c r="AI31" s="48">
        <f t="shared" si="1"/>
        <v>0</v>
      </c>
      <c r="AJ31" s="49" t="str">
        <f>IF(AI106=0,"",AI31/AI106)</f>
        <v/>
      </c>
      <c r="AK31" s="43"/>
    </row>
    <row r="32" spans="1:37">
      <c r="A32" s="4"/>
      <c r="B32" s="44" t="str">
        <f>CONCATENATE('Receitas e Despesas'!A30," - ",'Receitas e Despesas'!B30)</f>
        <v xml:space="preserve">27 - 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/>
      <c r="AI32" s="48">
        <f t="shared" si="1"/>
        <v>0</v>
      </c>
      <c r="AJ32" s="49" t="str">
        <f>IF(AI106=0,"",AI32/AI106)</f>
        <v/>
      </c>
      <c r="AK32" s="43"/>
    </row>
    <row r="33" spans="1:37">
      <c r="A33" s="4"/>
      <c r="B33" s="44" t="str">
        <f>CONCATENATE('Receitas e Despesas'!A31," - ",'Receitas e Despesas'!B31)</f>
        <v xml:space="preserve">28 - 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7"/>
      <c r="AI33" s="48">
        <f t="shared" si="1"/>
        <v>0</v>
      </c>
      <c r="AJ33" s="49" t="str">
        <f>IF(AI106=0,"",AI33/AI106)</f>
        <v/>
      </c>
      <c r="AK33" s="43"/>
    </row>
    <row r="34" spans="1:37">
      <c r="A34" s="4"/>
      <c r="B34" s="44" t="str">
        <f>CONCATENATE('Receitas e Despesas'!A32," - ",'Receitas e Despesas'!B32)</f>
        <v xml:space="preserve">29 - 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/>
      <c r="AI34" s="48">
        <f t="shared" si="1"/>
        <v>0</v>
      </c>
      <c r="AJ34" s="49" t="str">
        <f>IF(AI106=0,"",AI34/AI106)</f>
        <v/>
      </c>
      <c r="AK34" s="43"/>
    </row>
    <row r="35" spans="1:37">
      <c r="A35" s="4"/>
      <c r="B35" s="44" t="str">
        <f>CONCATENATE('Receitas e Despesas'!A33," - ",'Receitas e Despesas'!B33)</f>
        <v xml:space="preserve">30 - 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/>
      <c r="AI35" s="48">
        <f t="shared" si="1"/>
        <v>0</v>
      </c>
      <c r="AJ35" s="49" t="str">
        <f>IF(AI106=0,"",AI35/AI106)</f>
        <v/>
      </c>
      <c r="AK35" s="43"/>
    </row>
    <row r="36" spans="1:37">
      <c r="A36" s="4"/>
      <c r="B36" s="44" t="str">
        <f>CONCATENATE('Receitas e Despesas'!A34," - ",'Receitas e Despesas'!B34)</f>
        <v xml:space="preserve">31 - 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/>
      <c r="AI36" s="48">
        <f t="shared" si="1"/>
        <v>0</v>
      </c>
      <c r="AJ36" s="49" t="str">
        <f>IF(AI106=0,"",AI36/AI106)</f>
        <v/>
      </c>
      <c r="AK36" s="43"/>
    </row>
    <row r="37" spans="1:37">
      <c r="A37" s="4"/>
      <c r="B37" s="44" t="str">
        <f>CONCATENATE('Receitas e Despesas'!A35," - ",'Receitas e Despesas'!B35)</f>
        <v xml:space="preserve">32 - 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/>
      <c r="AI37" s="48">
        <f t="shared" si="1"/>
        <v>0</v>
      </c>
      <c r="AJ37" s="49" t="str">
        <f>IF(AI106=0,"",AI37/AI106)</f>
        <v/>
      </c>
      <c r="AK37" s="43"/>
    </row>
    <row r="38" spans="1:37">
      <c r="A38" s="4"/>
      <c r="B38" s="44" t="str">
        <f>CONCATENATE('Receitas e Despesas'!A36," - ",'Receitas e Despesas'!B36)</f>
        <v xml:space="preserve">33 - 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8">
        <f t="shared" si="1"/>
        <v>0</v>
      </c>
      <c r="AJ38" s="49" t="str">
        <f>IF(AI106=0,"",AI38/AI106)</f>
        <v/>
      </c>
      <c r="AK38" s="43"/>
    </row>
    <row r="39" spans="1:37">
      <c r="A39" s="4"/>
      <c r="B39" s="44" t="str">
        <f>CONCATENATE('Receitas e Despesas'!A37," - ",'Receitas e Despesas'!B37)</f>
        <v xml:space="preserve">34 - 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8">
        <f t="shared" si="1"/>
        <v>0</v>
      </c>
      <c r="AJ39" s="49" t="str">
        <f>IF(AI106=0,"",AI39/AI106)</f>
        <v/>
      </c>
      <c r="AK39" s="43"/>
    </row>
    <row r="40" spans="1:37">
      <c r="A40" s="4"/>
      <c r="B40" s="44" t="str">
        <f>CONCATENATE('Receitas e Despesas'!A38," - ",'Receitas e Despesas'!B38)</f>
        <v xml:space="preserve">35 - 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8">
        <f t="shared" si="1"/>
        <v>0</v>
      </c>
      <c r="AJ40" s="49" t="str">
        <f>IF(AI106=0,"",AI40/AI106)</f>
        <v/>
      </c>
      <c r="AK40" s="43"/>
    </row>
    <row r="41" spans="1:37">
      <c r="A41" s="4"/>
      <c r="B41" s="44" t="str">
        <f>CONCATENATE('Receitas e Despesas'!A39," - ",'Receitas e Despesas'!B39)</f>
        <v xml:space="preserve">36 - 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8">
        <f t="shared" si="1"/>
        <v>0</v>
      </c>
      <c r="AJ41" s="49" t="str">
        <f>IF(AI106=0,"",AI41/AI106)</f>
        <v/>
      </c>
      <c r="AK41" s="43"/>
    </row>
    <row r="42" spans="1:37">
      <c r="A42" s="4"/>
      <c r="B42" s="44" t="str">
        <f>CONCATENATE('Receitas e Despesas'!A40," - ",'Receitas e Despesas'!B40)</f>
        <v xml:space="preserve">37 - 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/>
      <c r="AI42" s="48">
        <f t="shared" si="1"/>
        <v>0</v>
      </c>
      <c r="AJ42" s="49" t="str">
        <f>IF(AI106=0,"",AI42/AI106)</f>
        <v/>
      </c>
      <c r="AK42" s="43"/>
    </row>
    <row r="43" spans="1:37">
      <c r="A43" s="4"/>
      <c r="B43" s="44" t="str">
        <f>CONCATENATE('Receitas e Despesas'!A41," - ",'Receitas e Despesas'!B41)</f>
        <v xml:space="preserve">38 - 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7"/>
      <c r="AI43" s="48">
        <f t="shared" si="1"/>
        <v>0</v>
      </c>
      <c r="AJ43" s="49" t="str">
        <f>IF(AI106=0,"",AI43/AI106)</f>
        <v/>
      </c>
      <c r="AK43" s="43"/>
    </row>
    <row r="44" spans="1:37">
      <c r="A44" s="4"/>
      <c r="B44" s="44" t="str">
        <f>CONCATENATE('Receitas e Despesas'!A42," - ",'Receitas e Despesas'!B42)</f>
        <v xml:space="preserve">39 - 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7"/>
      <c r="AI44" s="48">
        <f t="shared" si="1"/>
        <v>0</v>
      </c>
      <c r="AJ44" s="49" t="str">
        <f>IF(AI106=0,"",AI44/AI106)</f>
        <v/>
      </c>
      <c r="AK44" s="43"/>
    </row>
    <row r="45" spans="1:37">
      <c r="A45" s="4"/>
      <c r="B45" s="44" t="str">
        <f>CONCATENATE('Receitas e Despesas'!A43," - ",'Receitas e Despesas'!B43)</f>
        <v xml:space="preserve">40 - 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/>
      <c r="AI45" s="48">
        <f t="shared" si="1"/>
        <v>0</v>
      </c>
      <c r="AJ45" s="49" t="str">
        <f>IF(AI106=0,"",AI45/AI106)</f>
        <v/>
      </c>
      <c r="AK45" s="43"/>
    </row>
    <row r="46" spans="1:37">
      <c r="A46" s="4"/>
      <c r="B46" s="44" t="str">
        <f>CONCATENATE('Receitas e Despesas'!A44," - ",'Receitas e Despesas'!B44)</f>
        <v xml:space="preserve">41 - 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7"/>
      <c r="AI46" s="48">
        <f t="shared" si="1"/>
        <v>0</v>
      </c>
      <c r="AJ46" s="49" t="str">
        <f>IF(AI106=0,"",AI46/AI106)</f>
        <v/>
      </c>
      <c r="AK46" s="43"/>
    </row>
    <row r="47" spans="1:37">
      <c r="A47" s="4"/>
      <c r="B47" s="44" t="str">
        <f>CONCATENATE('Receitas e Despesas'!A45," - ",'Receitas e Despesas'!B45)</f>
        <v xml:space="preserve">42 - 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7"/>
      <c r="AI47" s="48">
        <f t="shared" si="1"/>
        <v>0</v>
      </c>
      <c r="AJ47" s="49" t="str">
        <f>IF(AI106=0,"",AI47/AI106)</f>
        <v/>
      </c>
      <c r="AK47" s="43"/>
    </row>
    <row r="48" spans="1:37">
      <c r="A48" s="4"/>
      <c r="B48" s="44" t="str">
        <f>CONCATENATE('Receitas e Despesas'!A46," - ",'Receitas e Despesas'!B46)</f>
        <v xml:space="preserve">43 - 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/>
      <c r="AI48" s="48">
        <f t="shared" si="1"/>
        <v>0</v>
      </c>
      <c r="AJ48" s="49" t="str">
        <f>IF(AI106=0,"",AI48/AI106)</f>
        <v/>
      </c>
      <c r="AK48" s="43"/>
    </row>
    <row r="49" spans="1:37">
      <c r="A49" s="4"/>
      <c r="B49" s="44" t="str">
        <f>CONCATENATE('Receitas e Despesas'!A47," - ",'Receitas e Despesas'!B47)</f>
        <v xml:space="preserve">44 - 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/>
      <c r="AI49" s="48">
        <f t="shared" si="1"/>
        <v>0</v>
      </c>
      <c r="AJ49" s="49" t="str">
        <f>IF(AI106=0,"",AI49/AI106)</f>
        <v/>
      </c>
      <c r="AK49" s="43"/>
    </row>
    <row r="50" spans="1:37">
      <c r="A50" s="4"/>
      <c r="B50" s="44" t="str">
        <f>CONCATENATE('Receitas e Despesas'!A48," - ",'Receitas e Despesas'!B48)</f>
        <v xml:space="preserve">45 - 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7"/>
      <c r="AI50" s="48">
        <f t="shared" si="1"/>
        <v>0</v>
      </c>
      <c r="AJ50" s="49" t="str">
        <f>IF(AI106=0,"",AI50/AI106)</f>
        <v/>
      </c>
      <c r="AK50" s="43"/>
    </row>
    <row r="51" spans="1:37">
      <c r="A51" s="4"/>
      <c r="B51" s="44" t="str">
        <f>CONCATENATE('Receitas e Despesas'!A49," - ",'Receitas e Despesas'!B49)</f>
        <v xml:space="preserve">46 - 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7"/>
      <c r="AI51" s="48">
        <f t="shared" si="1"/>
        <v>0</v>
      </c>
      <c r="AJ51" s="49" t="str">
        <f>IF(AI106=0,"",AI51/AI106)</f>
        <v/>
      </c>
      <c r="AK51" s="43"/>
    </row>
    <row r="52" spans="1:37">
      <c r="A52" s="4"/>
      <c r="B52" s="44" t="str">
        <f>CONCATENATE('Receitas e Despesas'!A50," - ",'Receitas e Despesas'!B50)</f>
        <v xml:space="preserve">47 - 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7"/>
      <c r="AI52" s="48">
        <f t="shared" si="1"/>
        <v>0</v>
      </c>
      <c r="AJ52" s="49" t="str">
        <f>IF(AI106=0,"",AI52/AI106)</f>
        <v/>
      </c>
      <c r="AK52" s="43"/>
    </row>
    <row r="53" spans="1:37">
      <c r="A53" s="4"/>
      <c r="B53" s="44" t="str">
        <f>CONCATENATE('Receitas e Despesas'!A51," - ",'Receitas e Despesas'!B51)</f>
        <v xml:space="preserve">48 - 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7"/>
      <c r="AI53" s="48">
        <f t="shared" si="1"/>
        <v>0</v>
      </c>
      <c r="AJ53" s="49" t="str">
        <f>IF(AI106=0,"",AI53/AI106)</f>
        <v/>
      </c>
      <c r="AK53" s="43"/>
    </row>
    <row r="54" spans="1:37">
      <c r="A54" s="4"/>
      <c r="B54" s="44" t="str">
        <f>CONCATENATE('Receitas e Despesas'!A52," - ",'Receitas e Despesas'!B52)</f>
        <v xml:space="preserve">49 - 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7"/>
      <c r="AI54" s="48">
        <f t="shared" si="1"/>
        <v>0</v>
      </c>
      <c r="AJ54" s="49" t="str">
        <f>IF(AI106=0,"",AI54/AI106)</f>
        <v/>
      </c>
      <c r="AK54" s="43"/>
    </row>
    <row r="55" spans="1:37">
      <c r="A55" s="4"/>
      <c r="B55" s="44" t="str">
        <f>CONCATENATE('Receitas e Despesas'!A53," - ",'Receitas e Despesas'!B53)</f>
        <v xml:space="preserve">50 - 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7"/>
      <c r="AI55" s="48">
        <f t="shared" si="1"/>
        <v>0</v>
      </c>
      <c r="AJ55" s="94" t="str">
        <f>IF(AI106=0,"",AI55/AI106)</f>
        <v/>
      </c>
      <c r="AK55" s="31"/>
    </row>
    <row r="56" spans="1:37">
      <c r="A56" s="4"/>
      <c r="B56" s="44" t="str">
        <f>CONCATENATE('Receitas e Despesas'!A54," - ",'Receitas e Despesas'!B54)</f>
        <v xml:space="preserve">51 - 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/>
      <c r="AI56" s="48">
        <f t="shared" si="1"/>
        <v>0</v>
      </c>
      <c r="AJ56" s="94" t="str">
        <f>IF(AI106=0,"",AI56/AI106)</f>
        <v/>
      </c>
      <c r="AK56" s="31"/>
    </row>
    <row r="57" spans="1:37" s="56" customFormat="1">
      <c r="A57" s="95"/>
      <c r="B57" s="44" t="str">
        <f>CONCATENATE('Receitas e Despesas'!A55," - ",'Receitas e Despesas'!B55)</f>
        <v xml:space="preserve">52 - 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7"/>
      <c r="AI57" s="48">
        <f t="shared" si="1"/>
        <v>0</v>
      </c>
      <c r="AJ57" s="94" t="str">
        <f>IF(AI106=0,"",AI57/AI106)</f>
        <v/>
      </c>
      <c r="AK57" s="31"/>
    </row>
    <row r="58" spans="1:37">
      <c r="A58" s="4"/>
      <c r="B58" s="44" t="str">
        <f>CONCATENATE('Receitas e Despesas'!A56," - ",'Receitas e Despesas'!B56)</f>
        <v xml:space="preserve">53 - 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/>
      <c r="AI58" s="48">
        <f t="shared" si="1"/>
        <v>0</v>
      </c>
      <c r="AJ58" s="94" t="str">
        <f>IF(AI106=0,"",AI58/AI106)</f>
        <v/>
      </c>
      <c r="AK58" s="31"/>
    </row>
    <row r="59" spans="1:37">
      <c r="A59" s="4"/>
      <c r="B59" s="44" t="str">
        <f>CONCATENATE('Receitas e Despesas'!A57," - ",'Receitas e Despesas'!B57)</f>
        <v xml:space="preserve">54 - 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7"/>
      <c r="AI59" s="48">
        <f t="shared" si="1"/>
        <v>0</v>
      </c>
      <c r="AJ59" s="94" t="str">
        <f>IF(AI106=0,"",AI59/AI106)</f>
        <v/>
      </c>
      <c r="AK59" s="31"/>
    </row>
    <row r="60" spans="1:37">
      <c r="A60" s="4"/>
      <c r="B60" s="44" t="str">
        <f>CONCATENATE('Receitas e Despesas'!A58," - ",'Receitas e Despesas'!B58)</f>
        <v xml:space="preserve">55 - 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7"/>
      <c r="AI60" s="48">
        <f t="shared" si="1"/>
        <v>0</v>
      </c>
      <c r="AJ60" s="49" t="str">
        <f>IF(AI106=0,"",AI60/AI106)</f>
        <v/>
      </c>
      <c r="AK60" s="43"/>
    </row>
    <row r="61" spans="1:37">
      <c r="A61" s="4"/>
      <c r="B61" s="44" t="str">
        <f>CONCATENATE('Receitas e Despesas'!A59," - ",'Receitas e Despesas'!B59)</f>
        <v xml:space="preserve">56 - 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/>
      <c r="AI61" s="48">
        <f t="shared" si="1"/>
        <v>0</v>
      </c>
      <c r="AJ61" s="49" t="str">
        <f>IF(AI106=0,"",AI61/AI106)</f>
        <v/>
      </c>
      <c r="AK61" s="43"/>
    </row>
    <row r="62" spans="1:37">
      <c r="A62" s="4"/>
      <c r="B62" s="44" t="str">
        <f>CONCATENATE('Receitas e Despesas'!A60," - ",'Receitas e Despesas'!B60)</f>
        <v xml:space="preserve">57 - 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/>
      <c r="AI62" s="48">
        <f t="shared" si="1"/>
        <v>0</v>
      </c>
      <c r="AJ62" s="49" t="str">
        <f>IF(AI106=0,"",AI62/AI106)</f>
        <v/>
      </c>
      <c r="AK62" s="43"/>
    </row>
    <row r="63" spans="1:37">
      <c r="A63" s="4"/>
      <c r="B63" s="44" t="str">
        <f>CONCATENATE('Receitas e Despesas'!A61," - ",'Receitas e Despesas'!B61)</f>
        <v xml:space="preserve">58 - 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8">
        <f t="shared" si="1"/>
        <v>0</v>
      </c>
      <c r="AJ63" s="49" t="str">
        <f>IF(AI106=0,"",AI63/AI106)</f>
        <v/>
      </c>
      <c r="AK63" s="43"/>
    </row>
    <row r="64" spans="1:37">
      <c r="A64" s="4"/>
      <c r="B64" s="44" t="str">
        <f>CONCATENATE('Receitas e Despesas'!A62," - ",'Receitas e Despesas'!B62)</f>
        <v xml:space="preserve">59 - 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8">
        <f t="shared" si="1"/>
        <v>0</v>
      </c>
      <c r="AJ64" s="49" t="str">
        <f>IF(AI106=0,"",AI64/AI106)</f>
        <v/>
      </c>
      <c r="AK64" s="43"/>
    </row>
    <row r="65" spans="1:37">
      <c r="A65" s="4"/>
      <c r="B65" s="44" t="str">
        <f>CONCATENATE('Receitas e Despesas'!A63," - ",'Receitas e Despesas'!B63)</f>
        <v xml:space="preserve">60 - 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8">
        <f t="shared" si="1"/>
        <v>0</v>
      </c>
      <c r="AJ65" s="49" t="str">
        <f>IF(AI106=0,"",AI65/AI106)</f>
        <v/>
      </c>
      <c r="AK65" s="43"/>
    </row>
    <row r="66" spans="1:37">
      <c r="A66" s="4"/>
      <c r="B66" s="44" t="str">
        <f>CONCATENATE('Receitas e Despesas'!A64," - ",'Receitas e Despesas'!B64)</f>
        <v xml:space="preserve">61 - 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/>
      <c r="AI66" s="48">
        <f t="shared" si="1"/>
        <v>0</v>
      </c>
      <c r="AJ66" s="49" t="str">
        <f>IF(AI106=0,"",AI66/AI106)</f>
        <v/>
      </c>
      <c r="AK66" s="43"/>
    </row>
    <row r="67" spans="1:37">
      <c r="A67" s="4"/>
      <c r="B67" s="44" t="str">
        <f>CONCATENATE('Receitas e Despesas'!A65," - ",'Receitas e Despesas'!B65)</f>
        <v xml:space="preserve">62 - 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7"/>
      <c r="AI67" s="48">
        <f t="shared" si="1"/>
        <v>0</v>
      </c>
      <c r="AJ67" s="49" t="str">
        <f>IF(AI106=0,"",AI67/AI106)</f>
        <v/>
      </c>
      <c r="AK67" s="43"/>
    </row>
    <row r="68" spans="1:37">
      <c r="A68" s="4"/>
      <c r="B68" s="44" t="str">
        <f>CONCATENATE('Receitas e Despesas'!A66," - ",'Receitas e Despesas'!B66)</f>
        <v xml:space="preserve">63 - 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7"/>
      <c r="AI68" s="48">
        <f t="shared" si="1"/>
        <v>0</v>
      </c>
      <c r="AJ68" s="49" t="str">
        <f>IF(AI106=0,"",AI68/AI106)</f>
        <v/>
      </c>
      <c r="AK68" s="43"/>
    </row>
    <row r="69" spans="1:37">
      <c r="A69" s="4"/>
      <c r="B69" s="44" t="str">
        <f>CONCATENATE('Receitas e Despesas'!A67," - ",'Receitas e Despesas'!B67)</f>
        <v xml:space="preserve">64 - 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7"/>
      <c r="AI69" s="48">
        <f t="shared" si="1"/>
        <v>0</v>
      </c>
      <c r="AJ69" s="49" t="str">
        <f>IF(AI106=0,"",AI69/AI106)</f>
        <v/>
      </c>
      <c r="AK69" s="43"/>
    </row>
    <row r="70" spans="1:37">
      <c r="A70" s="4"/>
      <c r="B70" s="44" t="str">
        <f>CONCATENATE('Receitas e Despesas'!A68," - ",'Receitas e Despesas'!B68)</f>
        <v xml:space="preserve">65 - 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/>
      <c r="AI70" s="48">
        <f t="shared" si="1"/>
        <v>0</v>
      </c>
      <c r="AJ70" s="49" t="str">
        <f>IF(AI106=0,"",AI70/AI106)</f>
        <v/>
      </c>
      <c r="AK70" s="43"/>
    </row>
    <row r="71" spans="1:37">
      <c r="A71" s="4"/>
      <c r="B71" s="44" t="str">
        <f>CONCATENATE('Receitas e Despesas'!A69," - ",'Receitas e Despesas'!B69)</f>
        <v xml:space="preserve">66 - 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7"/>
      <c r="AI71" s="48">
        <f t="shared" si="1"/>
        <v>0</v>
      </c>
      <c r="AJ71" s="49" t="str">
        <f>IF(AI106=0,"",AI71/AI106)</f>
        <v/>
      </c>
      <c r="AK71" s="43"/>
    </row>
    <row r="72" spans="1:37">
      <c r="A72" s="4"/>
      <c r="B72" s="44" t="str">
        <f>CONCATENATE('Receitas e Despesas'!A70," - ",'Receitas e Despesas'!B70)</f>
        <v xml:space="preserve">67 - 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7"/>
      <c r="AI72" s="48">
        <f t="shared" si="1"/>
        <v>0</v>
      </c>
      <c r="AJ72" s="49" t="str">
        <f>IF(AI106=0,"",AI72/AI106)</f>
        <v/>
      </c>
      <c r="AK72" s="43"/>
    </row>
    <row r="73" spans="1:37">
      <c r="A73" s="4"/>
      <c r="B73" s="44" t="str">
        <f>CONCATENATE('Receitas e Despesas'!A71," - ",'Receitas e Despesas'!B71)</f>
        <v xml:space="preserve">68 - 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7"/>
      <c r="AI73" s="48">
        <f t="shared" si="1"/>
        <v>0</v>
      </c>
      <c r="AJ73" s="49" t="str">
        <f>IF(AI106=0,"",AI73/AI106)</f>
        <v/>
      </c>
      <c r="AK73" s="43"/>
    </row>
    <row r="74" spans="1:37">
      <c r="A74" s="4"/>
      <c r="B74" s="44" t="str">
        <f>CONCATENATE('Receitas e Despesas'!A72," - ",'Receitas e Despesas'!B72)</f>
        <v xml:space="preserve">69 - 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7"/>
      <c r="AI74" s="48">
        <f t="shared" si="1"/>
        <v>0</v>
      </c>
      <c r="AJ74" s="49" t="str">
        <f>IF(AI106=0,"",AI74/AI106)</f>
        <v/>
      </c>
      <c r="AK74" s="43"/>
    </row>
    <row r="75" spans="1:37">
      <c r="A75" s="4"/>
      <c r="B75" s="44" t="str">
        <f>CONCATENATE('Receitas e Despesas'!A73," - ",'Receitas e Despesas'!B73)</f>
        <v xml:space="preserve">70 - 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7"/>
      <c r="AI75" s="48">
        <f t="shared" si="1"/>
        <v>0</v>
      </c>
      <c r="AJ75" s="49" t="str">
        <f>IF(AI106=0,"",AI75/AI106)</f>
        <v/>
      </c>
      <c r="AK75" s="43"/>
    </row>
    <row r="76" spans="1:37">
      <c r="A76" s="4"/>
      <c r="B76" s="44" t="str">
        <f>CONCATENATE('Receitas e Despesas'!A74," - ",'Receitas e Despesas'!B74)</f>
        <v xml:space="preserve">71 - 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7"/>
      <c r="AI76" s="48">
        <f t="shared" si="1"/>
        <v>0</v>
      </c>
      <c r="AJ76" s="49" t="str">
        <f>IF(AI106=0,"",AI76/AI106)</f>
        <v/>
      </c>
      <c r="AK76" s="43"/>
    </row>
    <row r="77" spans="1:37">
      <c r="A77" s="4"/>
      <c r="B77" s="44" t="str">
        <f>CONCATENATE('Receitas e Despesas'!A75," - ",'Receitas e Despesas'!B75)</f>
        <v xml:space="preserve">72 - 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/>
      <c r="AI77" s="48">
        <f t="shared" si="1"/>
        <v>0</v>
      </c>
      <c r="AJ77" s="49" t="str">
        <f>IF(AI106=0,"",AI77/AI106)</f>
        <v/>
      </c>
      <c r="AK77" s="43"/>
    </row>
    <row r="78" spans="1:37">
      <c r="A78" s="4"/>
      <c r="B78" s="44" t="str">
        <f>CONCATENATE('Receitas e Despesas'!A76," - ",'Receitas e Despesas'!B76)</f>
        <v xml:space="preserve">73 - 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/>
      <c r="AI78" s="48">
        <f t="shared" si="1"/>
        <v>0</v>
      </c>
      <c r="AJ78" s="49" t="str">
        <f>IF(AI106=0,"",AI78/AI106)</f>
        <v/>
      </c>
      <c r="AK78" s="43"/>
    </row>
    <row r="79" spans="1:37">
      <c r="A79" s="4"/>
      <c r="B79" s="44" t="str">
        <f>CONCATENATE('Receitas e Despesas'!A77," - ",'Receitas e Despesas'!B77)</f>
        <v xml:space="preserve">74 - 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7"/>
      <c r="AI79" s="48">
        <f t="shared" si="1"/>
        <v>0</v>
      </c>
      <c r="AJ79" s="49" t="str">
        <f>IF(AI106=0,"",AI79/AI106)</f>
        <v/>
      </c>
      <c r="AK79" s="43"/>
    </row>
    <row r="80" spans="1:37">
      <c r="A80" s="4"/>
      <c r="B80" s="44" t="str">
        <f>CONCATENATE('Receitas e Despesas'!A78," - ",'Receitas e Despesas'!B78)</f>
        <v xml:space="preserve">75 - 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/>
      <c r="AI80" s="48">
        <f t="shared" si="1"/>
        <v>0</v>
      </c>
      <c r="AJ80" s="49" t="str">
        <f>IF(AI106=0,"",AI80/AI106)</f>
        <v/>
      </c>
      <c r="AK80" s="43"/>
    </row>
    <row r="81" spans="1:37">
      <c r="A81" s="4"/>
      <c r="B81" s="44" t="str">
        <f>CONCATENATE('Receitas e Despesas'!A79," - ",'Receitas e Despesas'!B79)</f>
        <v xml:space="preserve">76 - 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/>
      <c r="AI81" s="48">
        <f t="shared" si="1"/>
        <v>0</v>
      </c>
      <c r="AJ81" s="49" t="str">
        <f>IF(AI106=0,"",AI81/AI106)</f>
        <v/>
      </c>
      <c r="AK81" s="43"/>
    </row>
    <row r="82" spans="1:37">
      <c r="A82" s="4"/>
      <c r="B82" s="44" t="str">
        <f>CONCATENATE('Receitas e Despesas'!A80," - ",'Receitas e Despesas'!B80)</f>
        <v xml:space="preserve">77 - 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/>
      <c r="AI82" s="48">
        <f t="shared" si="1"/>
        <v>0</v>
      </c>
      <c r="AJ82" s="49" t="str">
        <f>IF(AI106=0,"",AI82/AI106)</f>
        <v/>
      </c>
      <c r="AK82" s="43"/>
    </row>
    <row r="83" spans="1:37">
      <c r="A83" s="4"/>
      <c r="B83" s="44" t="str">
        <f>CONCATENATE('Receitas e Despesas'!A81," - ",'Receitas e Despesas'!B81)</f>
        <v xml:space="preserve">78 - 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7"/>
      <c r="AI83" s="48">
        <f t="shared" si="1"/>
        <v>0</v>
      </c>
      <c r="AJ83" s="49" t="str">
        <f>IF(AI106=0,"",AI83/AI106)</f>
        <v/>
      </c>
      <c r="AK83" s="43"/>
    </row>
    <row r="84" spans="1:37">
      <c r="A84" s="4"/>
      <c r="B84" s="44" t="str">
        <f>CONCATENATE('Receitas e Despesas'!A82," - ",'Receitas e Despesas'!B82)</f>
        <v xml:space="preserve">79 - 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7"/>
      <c r="AI84" s="48">
        <f t="shared" si="1"/>
        <v>0</v>
      </c>
      <c r="AJ84" s="49" t="str">
        <f>IF(AI106=0,"",AI84/AI106)</f>
        <v/>
      </c>
      <c r="AK84" s="43"/>
    </row>
    <row r="85" spans="1:37">
      <c r="A85" s="4"/>
      <c r="B85" s="44" t="str">
        <f>CONCATENATE('Receitas e Despesas'!A83," - ",'Receitas e Despesas'!B83)</f>
        <v xml:space="preserve">80 - 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/>
      <c r="AI85" s="48">
        <f t="shared" si="1"/>
        <v>0</v>
      </c>
      <c r="AJ85" s="49" t="str">
        <f>IF(AI106=0,"",AI85/AI106)</f>
        <v/>
      </c>
      <c r="AK85" s="43"/>
    </row>
    <row r="86" spans="1:37">
      <c r="A86" s="4"/>
      <c r="B86" s="44" t="str">
        <f>CONCATENATE('Receitas e Despesas'!A84," - ",'Receitas e Despesas'!B84)</f>
        <v xml:space="preserve">81 - 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7"/>
      <c r="AI86" s="48">
        <f t="shared" si="1"/>
        <v>0</v>
      </c>
      <c r="AJ86" s="49" t="str">
        <f>IF(AI106=0,"",AI86/AI106)</f>
        <v/>
      </c>
      <c r="AK86" s="43"/>
    </row>
    <row r="87" spans="1:37">
      <c r="A87" s="4"/>
      <c r="B87" s="44" t="str">
        <f>CONCATENATE('Receitas e Despesas'!A85," - ",'Receitas e Despesas'!B85)</f>
        <v xml:space="preserve">82 - 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/>
      <c r="AI87" s="48">
        <f t="shared" si="1"/>
        <v>0</v>
      </c>
      <c r="AJ87" s="49" t="str">
        <f>IF(AI106=0,"",AI87/AI106)</f>
        <v/>
      </c>
      <c r="AK87" s="43"/>
    </row>
    <row r="88" spans="1:37">
      <c r="A88" s="4"/>
      <c r="B88" s="44" t="str">
        <f>CONCATENATE('Receitas e Despesas'!A86," - ",'Receitas e Despesas'!B86)</f>
        <v xml:space="preserve">83 - 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7"/>
      <c r="AI88" s="48">
        <f t="shared" si="1"/>
        <v>0</v>
      </c>
      <c r="AJ88" s="49" t="str">
        <f>IF(AI106=0,"",AI88/AI106)</f>
        <v/>
      </c>
      <c r="AK88" s="43"/>
    </row>
    <row r="89" spans="1:37">
      <c r="A89" s="4"/>
      <c r="B89" s="44" t="str">
        <f>CONCATENATE('Receitas e Despesas'!A87," - ",'Receitas e Despesas'!B87)</f>
        <v xml:space="preserve">84 - 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7"/>
      <c r="AI89" s="48">
        <f t="shared" si="1"/>
        <v>0</v>
      </c>
      <c r="AJ89" s="49" t="str">
        <f>IF(AI106=0,"",AI89/AI106)</f>
        <v/>
      </c>
      <c r="AK89" s="43"/>
    </row>
    <row r="90" spans="1:37">
      <c r="A90" s="4"/>
      <c r="B90" s="44" t="str">
        <f>CONCATENATE('Receitas e Despesas'!A88," - ",'Receitas e Despesas'!B88)</f>
        <v xml:space="preserve">85 - 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7"/>
      <c r="AI90" s="48">
        <f t="shared" si="1"/>
        <v>0</v>
      </c>
      <c r="AJ90" s="49" t="str">
        <f>IF(AI106=0,"",AI90/AI106)</f>
        <v/>
      </c>
      <c r="AK90" s="43"/>
    </row>
    <row r="91" spans="1:37">
      <c r="A91" s="4"/>
      <c r="B91" s="44" t="str">
        <f>CONCATENATE('Receitas e Despesas'!A89," - ",'Receitas e Despesas'!B89)</f>
        <v xml:space="preserve">86 - 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7"/>
      <c r="AI91" s="48">
        <f t="shared" si="1"/>
        <v>0</v>
      </c>
      <c r="AJ91" s="49" t="str">
        <f>IF(AI106=0,"",AI91/AI106)</f>
        <v/>
      </c>
      <c r="AK91" s="43"/>
    </row>
    <row r="92" spans="1:37">
      <c r="A92" s="4"/>
      <c r="B92" s="44" t="str">
        <f>CONCATENATE('Receitas e Despesas'!A90," - ",'Receitas e Despesas'!B90)</f>
        <v xml:space="preserve">87 - 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7"/>
      <c r="AI92" s="48">
        <f t="shared" si="1"/>
        <v>0</v>
      </c>
      <c r="AJ92" s="49" t="str">
        <f>IF(AI106=0,"",AI92/AI106)</f>
        <v/>
      </c>
      <c r="AK92" s="43"/>
    </row>
    <row r="93" spans="1:37">
      <c r="A93" s="4"/>
      <c r="B93" s="44" t="str">
        <f>CONCATENATE('Receitas e Despesas'!A91," - ",'Receitas e Despesas'!B91)</f>
        <v xml:space="preserve">88 - 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7"/>
      <c r="AI93" s="48">
        <f t="shared" si="1"/>
        <v>0</v>
      </c>
      <c r="AJ93" s="49" t="str">
        <f>IF(AI106=0,"",AI93/AI106)</f>
        <v/>
      </c>
      <c r="AK93" s="43"/>
    </row>
    <row r="94" spans="1:37">
      <c r="A94" s="4"/>
      <c r="B94" s="44" t="str">
        <f>CONCATENATE('Receitas e Despesas'!A92," - ",'Receitas e Despesas'!B92)</f>
        <v xml:space="preserve">89 - 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/>
      <c r="AI94" s="48">
        <f t="shared" si="1"/>
        <v>0</v>
      </c>
      <c r="AJ94" s="49" t="str">
        <f>IF(AI106=0,"",AI94/AI106)</f>
        <v/>
      </c>
      <c r="AK94" s="43"/>
    </row>
    <row r="95" spans="1:37">
      <c r="A95" s="4"/>
      <c r="B95" s="44" t="str">
        <f>CONCATENATE('Receitas e Despesas'!A93," - ",'Receitas e Despesas'!B93)</f>
        <v xml:space="preserve">90 - 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7"/>
      <c r="AI95" s="48">
        <f t="shared" si="1"/>
        <v>0</v>
      </c>
      <c r="AJ95" s="49" t="str">
        <f>IF(AI106=0,"",AI95/AI106)</f>
        <v/>
      </c>
      <c r="AK95" s="43"/>
    </row>
    <row r="96" spans="1:37">
      <c r="A96" s="4"/>
      <c r="B96" s="44" t="str">
        <f>CONCATENATE('Receitas e Despesas'!A94," - ",'Receitas e Despesas'!B94)</f>
        <v xml:space="preserve">91 - 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7"/>
      <c r="AI96" s="48">
        <f t="shared" si="1"/>
        <v>0</v>
      </c>
      <c r="AJ96" s="49" t="str">
        <f>IF(AI106=0,"",AI96/AI106)</f>
        <v/>
      </c>
      <c r="AK96" s="43"/>
    </row>
    <row r="97" spans="1:37">
      <c r="A97" s="4"/>
      <c r="B97" s="44" t="str">
        <f>CONCATENATE('Receitas e Despesas'!A95," - ",'Receitas e Despesas'!B95)</f>
        <v xml:space="preserve">92 - 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7"/>
      <c r="AI97" s="48">
        <f t="shared" si="1"/>
        <v>0</v>
      </c>
      <c r="AJ97" s="49" t="str">
        <f>IF(AI106=0,"",AI97/AI106)</f>
        <v/>
      </c>
      <c r="AK97" s="43"/>
    </row>
    <row r="98" spans="1:37">
      <c r="A98" s="4"/>
      <c r="B98" s="44" t="str">
        <f>CONCATENATE('Receitas e Despesas'!A96," - ",'Receitas e Despesas'!B96)</f>
        <v xml:space="preserve">93 - 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7"/>
      <c r="AI98" s="48">
        <f t="shared" si="1"/>
        <v>0</v>
      </c>
      <c r="AJ98" s="49" t="str">
        <f>IF(AI106=0,"",AI98/AI106)</f>
        <v/>
      </c>
      <c r="AK98" s="43"/>
    </row>
    <row r="99" spans="1:37">
      <c r="A99" s="4"/>
      <c r="B99" s="44" t="str">
        <f>CONCATENATE('Receitas e Despesas'!A97," - ",'Receitas e Despesas'!B97)</f>
        <v xml:space="preserve">94 - 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7"/>
      <c r="AI99" s="48">
        <f t="shared" si="1"/>
        <v>0</v>
      </c>
      <c r="AJ99" s="49" t="str">
        <f>IF(AI106=0,"",AI99/AI106)</f>
        <v/>
      </c>
      <c r="AK99" s="43"/>
    </row>
    <row r="100" spans="1:37">
      <c r="A100" s="4"/>
      <c r="B100" s="44" t="str">
        <f>CONCATENATE('Receitas e Despesas'!A98," - ",'Receitas e Despesas'!B98)</f>
        <v xml:space="preserve">95 - 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/>
      <c r="AI100" s="48">
        <f t="shared" si="1"/>
        <v>0</v>
      </c>
      <c r="AJ100" s="49" t="str">
        <f>IF(AI106=0,"",AI100/AI106)</f>
        <v/>
      </c>
      <c r="AK100" s="43"/>
    </row>
    <row r="101" spans="1:37">
      <c r="A101" s="4"/>
      <c r="B101" s="44" t="str">
        <f>CONCATENATE('Receitas e Despesas'!A99," - ",'Receitas e Despesas'!B99)</f>
        <v xml:space="preserve">96 - 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7"/>
      <c r="AI101" s="48">
        <f t="shared" si="1"/>
        <v>0</v>
      </c>
      <c r="AJ101" s="49" t="str">
        <f>IF(AI106=0,"",AI101/AI106)</f>
        <v/>
      </c>
      <c r="AK101" s="43"/>
    </row>
    <row r="102" spans="1:37">
      <c r="A102" s="4"/>
      <c r="B102" s="44" t="str">
        <f>CONCATENATE('Receitas e Despesas'!A100," - ",'Receitas e Despesas'!B100)</f>
        <v xml:space="preserve">97 - 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7"/>
      <c r="AI102" s="48">
        <f t="shared" si="1"/>
        <v>0</v>
      </c>
      <c r="AJ102" s="49" t="str">
        <f>IF(AI106=0,"",AI102/AI106)</f>
        <v/>
      </c>
      <c r="AK102" s="43"/>
    </row>
    <row r="103" spans="1:37">
      <c r="A103" s="4"/>
      <c r="B103" s="44" t="str">
        <f>CONCATENATE('Receitas e Despesas'!A101," - ",'Receitas e Despesas'!B101)</f>
        <v xml:space="preserve">98 - 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/>
      <c r="AI103" s="48">
        <f t="shared" si="1"/>
        <v>0</v>
      </c>
      <c r="AJ103" s="49" t="str">
        <f>IF(AI106=0,"",AI103/AI106)</f>
        <v/>
      </c>
      <c r="AK103" s="43"/>
    </row>
    <row r="104" spans="1:37">
      <c r="A104" s="4"/>
      <c r="B104" s="44" t="str">
        <f>CONCATENATE('Receitas e Despesas'!A102," - ",'Receitas e Despesas'!B102)</f>
        <v xml:space="preserve">99 - 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7"/>
      <c r="AI104" s="48">
        <f t="shared" si="1"/>
        <v>0</v>
      </c>
      <c r="AJ104" s="49" t="str">
        <f>IF(AI106=0,"",AI104/AI106)</f>
        <v/>
      </c>
      <c r="AK104" s="43"/>
    </row>
    <row r="105" spans="1:37">
      <c r="A105" s="4"/>
      <c r="B105" s="44" t="str">
        <f>CONCATENATE('Receitas e Despesas'!A103," - ",'Receitas e Despesas'!B103)</f>
        <v xml:space="preserve">100 - 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7"/>
      <c r="AI105" s="48">
        <f t="shared" si="1"/>
        <v>0</v>
      </c>
      <c r="AJ105" s="49" t="str">
        <f>IF(AI106=0,"",AI105/AI106)</f>
        <v/>
      </c>
      <c r="AK105" s="43"/>
    </row>
    <row r="106" spans="1:37">
      <c r="A106" s="4"/>
      <c r="B106" s="50" t="s">
        <v>15</v>
      </c>
      <c r="C106" s="51">
        <f>SUM(C6:C105)</f>
        <v>0</v>
      </c>
      <c r="D106" s="51">
        <f t="shared" ref="D106:AG106" si="2">SUM(D6:D105)</f>
        <v>0</v>
      </c>
      <c r="E106" s="51">
        <f t="shared" si="2"/>
        <v>0</v>
      </c>
      <c r="F106" s="51">
        <f t="shared" si="2"/>
        <v>0</v>
      </c>
      <c r="G106" s="51">
        <f t="shared" si="2"/>
        <v>0</v>
      </c>
      <c r="H106" s="51">
        <f t="shared" si="2"/>
        <v>0</v>
      </c>
      <c r="I106" s="51">
        <f t="shared" si="2"/>
        <v>0</v>
      </c>
      <c r="J106" s="51">
        <f t="shared" si="2"/>
        <v>0</v>
      </c>
      <c r="K106" s="51">
        <f t="shared" si="2"/>
        <v>0</v>
      </c>
      <c r="L106" s="51">
        <f t="shared" si="2"/>
        <v>0</v>
      </c>
      <c r="M106" s="51">
        <f t="shared" si="2"/>
        <v>0</v>
      </c>
      <c r="N106" s="51">
        <f t="shared" si="2"/>
        <v>0</v>
      </c>
      <c r="O106" s="51">
        <f t="shared" si="2"/>
        <v>0</v>
      </c>
      <c r="P106" s="51">
        <f t="shared" si="2"/>
        <v>0</v>
      </c>
      <c r="Q106" s="51">
        <f t="shared" si="2"/>
        <v>0</v>
      </c>
      <c r="R106" s="51">
        <f t="shared" si="2"/>
        <v>0</v>
      </c>
      <c r="S106" s="51">
        <f t="shared" si="2"/>
        <v>0</v>
      </c>
      <c r="T106" s="51">
        <f t="shared" si="2"/>
        <v>0</v>
      </c>
      <c r="U106" s="51">
        <f t="shared" si="2"/>
        <v>0</v>
      </c>
      <c r="V106" s="51">
        <f t="shared" si="2"/>
        <v>0</v>
      </c>
      <c r="W106" s="51">
        <f t="shared" si="2"/>
        <v>0</v>
      </c>
      <c r="X106" s="51">
        <f t="shared" si="2"/>
        <v>0</v>
      </c>
      <c r="Y106" s="51">
        <f t="shared" si="2"/>
        <v>0</v>
      </c>
      <c r="Z106" s="51">
        <f t="shared" si="2"/>
        <v>0</v>
      </c>
      <c r="AA106" s="51">
        <f t="shared" si="2"/>
        <v>0</v>
      </c>
      <c r="AB106" s="51">
        <f t="shared" si="2"/>
        <v>0</v>
      </c>
      <c r="AC106" s="51">
        <f t="shared" si="2"/>
        <v>0</v>
      </c>
      <c r="AD106" s="51">
        <f t="shared" si="2"/>
        <v>0</v>
      </c>
      <c r="AE106" s="51">
        <f t="shared" si="2"/>
        <v>0</v>
      </c>
      <c r="AF106" s="51">
        <f t="shared" si="2"/>
        <v>0</v>
      </c>
      <c r="AG106" s="51">
        <f t="shared" si="2"/>
        <v>0</v>
      </c>
      <c r="AH106" s="41"/>
      <c r="AI106" s="51">
        <f>SUM(AI6:AI105)</f>
        <v>0</v>
      </c>
      <c r="AJ106" s="52">
        <v>1</v>
      </c>
      <c r="AK106" s="43"/>
    </row>
    <row r="107" spans="1:37">
      <c r="A107" s="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6"/>
      <c r="AI107" s="54"/>
      <c r="AJ107" s="55"/>
      <c r="AK107" s="43"/>
    </row>
    <row r="108" spans="1:37">
      <c r="A108" s="4"/>
      <c r="B108" s="57" t="s">
        <v>16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41"/>
      <c r="AI108" s="58"/>
      <c r="AJ108" s="59"/>
      <c r="AK108" s="43"/>
    </row>
    <row r="109" spans="1:37">
      <c r="A109" s="4"/>
      <c r="B109" s="60" t="str">
        <f>CONCATENATE('Receitas e Despesas'!D4," - ",'Receitas e Despesas'!E4)</f>
        <v>1 - Fornecedores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7"/>
      <c r="AI109" s="48">
        <f>SUM(C109:AG109)</f>
        <v>0</v>
      </c>
      <c r="AJ109" s="103" t="str">
        <f>IF(AI209=0,"",AI109/AI209)</f>
        <v/>
      </c>
      <c r="AK109" s="43"/>
    </row>
    <row r="110" spans="1:37">
      <c r="A110" s="4"/>
      <c r="B110" s="60" t="str">
        <f>CONCATENATE('Receitas e Despesas'!D5," - ",'Receitas e Despesas'!E5)</f>
        <v>2 - Salários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7"/>
      <c r="AI110" s="48">
        <f t="shared" ref="AI110:AI208" si="3">SUM(C110:AG110)</f>
        <v>0</v>
      </c>
      <c r="AJ110" s="103" t="str">
        <f>IF(AI209=0,"",AI110/AI209)</f>
        <v/>
      </c>
      <c r="AK110" s="43"/>
    </row>
    <row r="111" spans="1:37">
      <c r="A111" s="4"/>
      <c r="B111" s="60" t="str">
        <f>CONCATENATE('Receitas e Despesas'!D6," - ",'Receitas e Despesas'!E6)</f>
        <v xml:space="preserve">3 - 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7"/>
      <c r="AI111" s="48">
        <f t="shared" si="3"/>
        <v>0</v>
      </c>
      <c r="AJ111" s="103" t="str">
        <f>IF(AI209=0,"",AI111/AI209)</f>
        <v/>
      </c>
      <c r="AK111" s="43"/>
    </row>
    <row r="112" spans="1:37">
      <c r="A112" s="4"/>
      <c r="B112" s="60" t="str">
        <f>CONCATENATE('Receitas e Despesas'!D7," - ",'Receitas e Despesas'!E7)</f>
        <v xml:space="preserve">4 - 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8">
        <f t="shared" si="3"/>
        <v>0</v>
      </c>
      <c r="AJ112" s="103" t="str">
        <f>IF(AI209=0,"",AI112/AI209)</f>
        <v/>
      </c>
      <c r="AK112" s="43"/>
    </row>
    <row r="113" spans="1:37">
      <c r="A113" s="4"/>
      <c r="B113" s="60" t="str">
        <f>CONCATENATE('Receitas e Despesas'!D8," - ",'Receitas e Despesas'!E8)</f>
        <v xml:space="preserve">5 - 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8">
        <f t="shared" si="3"/>
        <v>0</v>
      </c>
      <c r="AJ113" s="103" t="str">
        <f>IF(AI209=0,"",AI113/AI209)</f>
        <v/>
      </c>
      <c r="AK113" s="43"/>
    </row>
    <row r="114" spans="1:37">
      <c r="A114" s="4"/>
      <c r="B114" s="60" t="str">
        <f>CONCATENATE('Receitas e Despesas'!D9," - ",'Receitas e Despesas'!E9)</f>
        <v xml:space="preserve">6 - 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7"/>
      <c r="AI114" s="48">
        <f t="shared" si="3"/>
        <v>0</v>
      </c>
      <c r="AJ114" s="103" t="str">
        <f>IF(AI209=0,"",AI114/AI209)</f>
        <v/>
      </c>
      <c r="AK114" s="43"/>
    </row>
    <row r="115" spans="1:37">
      <c r="A115" s="4"/>
      <c r="B115" s="60" t="str">
        <f>CONCATENATE('Receitas e Despesas'!D10," - ",'Receitas e Despesas'!E10)</f>
        <v xml:space="preserve">7 - 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7"/>
      <c r="AI115" s="48">
        <f t="shared" si="3"/>
        <v>0</v>
      </c>
      <c r="AJ115" s="103" t="str">
        <f>IF(AI209=0,"",AI115/AI209)</f>
        <v/>
      </c>
      <c r="AK115" s="43"/>
    </row>
    <row r="116" spans="1:37">
      <c r="A116" s="4"/>
      <c r="B116" s="60" t="str">
        <f>CONCATENATE('Receitas e Despesas'!D11," - ",'Receitas e Despesas'!E11)</f>
        <v xml:space="preserve">8 - 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/>
      <c r="AI116" s="48">
        <f t="shared" si="3"/>
        <v>0</v>
      </c>
      <c r="AJ116" s="103" t="str">
        <f>IF(AI209=0,"",AI116/AI209)</f>
        <v/>
      </c>
      <c r="AK116" s="43"/>
    </row>
    <row r="117" spans="1:37">
      <c r="A117" s="4"/>
      <c r="B117" s="60" t="str">
        <f>CONCATENATE('Receitas e Despesas'!D12," - ",'Receitas e Despesas'!E12)</f>
        <v xml:space="preserve">9 - 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/>
      <c r="AI117" s="48">
        <f t="shared" si="3"/>
        <v>0</v>
      </c>
      <c r="AJ117" s="103" t="str">
        <f>IF(AI209=0,"",AI117/AI209)</f>
        <v/>
      </c>
      <c r="AK117" s="43"/>
    </row>
    <row r="118" spans="1:37">
      <c r="A118" s="4"/>
      <c r="B118" s="60" t="str">
        <f>CONCATENATE('Receitas e Despesas'!D13," - ",'Receitas e Despesas'!E13)</f>
        <v xml:space="preserve">10 - 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/>
      <c r="AI118" s="48">
        <f t="shared" si="3"/>
        <v>0</v>
      </c>
      <c r="AJ118" s="103" t="str">
        <f>IF(AI209=0,"",AI118/AI209)</f>
        <v/>
      </c>
      <c r="AK118" s="43"/>
    </row>
    <row r="119" spans="1:37">
      <c r="A119" s="4"/>
      <c r="B119" s="60" t="str">
        <f>CONCATENATE('Receitas e Despesas'!D14," - ",'Receitas e Despesas'!E14)</f>
        <v xml:space="preserve">11 - 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7"/>
      <c r="AI119" s="48">
        <f t="shared" si="3"/>
        <v>0</v>
      </c>
      <c r="AJ119" s="103" t="str">
        <f>IF(AI209=0,"",AI119/AI209)</f>
        <v/>
      </c>
      <c r="AK119" s="43"/>
    </row>
    <row r="120" spans="1:37">
      <c r="A120" s="4"/>
      <c r="B120" s="60" t="str">
        <f>CONCATENATE('Receitas e Despesas'!D15," - ",'Receitas e Despesas'!E15)</f>
        <v xml:space="preserve">12 - 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7"/>
      <c r="AI120" s="48">
        <f t="shared" si="3"/>
        <v>0</v>
      </c>
      <c r="AJ120" s="103" t="str">
        <f>IF(AI209=0,"",AI120/AI209)</f>
        <v/>
      </c>
      <c r="AK120" s="43"/>
    </row>
    <row r="121" spans="1:37">
      <c r="A121" s="4"/>
      <c r="B121" s="60" t="str">
        <f>CONCATENATE('Receitas e Despesas'!D16," - ",'Receitas e Despesas'!E16)</f>
        <v xml:space="preserve">13 - 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7"/>
      <c r="AI121" s="48">
        <f t="shared" si="3"/>
        <v>0</v>
      </c>
      <c r="AJ121" s="103" t="str">
        <f>IF(AI209=0,"",AI121/AI209)</f>
        <v/>
      </c>
      <c r="AK121" s="43"/>
    </row>
    <row r="122" spans="1:37">
      <c r="A122" s="4"/>
      <c r="B122" s="60" t="str">
        <f>CONCATENATE('Receitas e Despesas'!D17," - ",'Receitas e Despesas'!E17)</f>
        <v xml:space="preserve">14 - 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7"/>
      <c r="AI122" s="48">
        <f t="shared" si="3"/>
        <v>0</v>
      </c>
      <c r="AJ122" s="103" t="str">
        <f>IF(AI209=0,"",AI122/AI209)</f>
        <v/>
      </c>
      <c r="AK122" s="43"/>
    </row>
    <row r="123" spans="1:37">
      <c r="A123" s="4"/>
      <c r="B123" s="60" t="str">
        <f>CONCATENATE('Receitas e Despesas'!D18," - ",'Receitas e Despesas'!E18)</f>
        <v xml:space="preserve">15 - 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7"/>
      <c r="AI123" s="48">
        <f t="shared" si="3"/>
        <v>0</v>
      </c>
      <c r="AJ123" s="103" t="str">
        <f>IF(AI209=0,"",AI123/AI209)</f>
        <v/>
      </c>
      <c r="AK123" s="43"/>
    </row>
    <row r="124" spans="1:37">
      <c r="A124" s="4"/>
      <c r="B124" s="60" t="str">
        <f>CONCATENATE('Receitas e Despesas'!D19," - ",'Receitas e Despesas'!E19)</f>
        <v xml:space="preserve">16 - 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/>
      <c r="AI124" s="48">
        <f t="shared" si="3"/>
        <v>0</v>
      </c>
      <c r="AJ124" s="103" t="str">
        <f>IF(AI209=0,"",AI124/AI209)</f>
        <v/>
      </c>
      <c r="AK124" s="43"/>
    </row>
    <row r="125" spans="1:37">
      <c r="A125" s="4"/>
      <c r="B125" s="60" t="str">
        <f>CONCATENATE('Receitas e Despesas'!D20," - ",'Receitas e Despesas'!E20)</f>
        <v xml:space="preserve">17 - 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7"/>
      <c r="AI125" s="48">
        <f t="shared" si="3"/>
        <v>0</v>
      </c>
      <c r="AJ125" s="103" t="str">
        <f>IF(AI209=0,"",AI125/AI209)</f>
        <v/>
      </c>
      <c r="AK125" s="43"/>
    </row>
    <row r="126" spans="1:37">
      <c r="A126" s="4"/>
      <c r="B126" s="60" t="str">
        <f>CONCATENATE('Receitas e Despesas'!D21," - ",'Receitas e Despesas'!E21)</f>
        <v xml:space="preserve">18 - 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7"/>
      <c r="AI126" s="48">
        <f t="shared" si="3"/>
        <v>0</v>
      </c>
      <c r="AJ126" s="103" t="str">
        <f>IF(AI209=0,"",AI126/AI209)</f>
        <v/>
      </c>
      <c r="AK126" s="43"/>
    </row>
    <row r="127" spans="1:37">
      <c r="A127" s="4"/>
      <c r="B127" s="60" t="str">
        <f>CONCATENATE('Receitas e Despesas'!D22," - ",'Receitas e Despesas'!E22)</f>
        <v xml:space="preserve">19 - 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/>
      <c r="AI127" s="48">
        <f t="shared" si="3"/>
        <v>0</v>
      </c>
      <c r="AJ127" s="103" t="str">
        <f>IF(AI209=0,"",AI127/AI209)</f>
        <v/>
      </c>
      <c r="AK127" s="43"/>
    </row>
    <row r="128" spans="1:37">
      <c r="A128" s="4"/>
      <c r="B128" s="60" t="str">
        <f>CONCATENATE('Receitas e Despesas'!D23," - ",'Receitas e Despesas'!E23)</f>
        <v xml:space="preserve">20 - 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8">
        <f t="shared" si="3"/>
        <v>0</v>
      </c>
      <c r="AJ128" s="103" t="str">
        <f>IF(AI209=0,"",AI128/AI209)</f>
        <v/>
      </c>
      <c r="AK128" s="43"/>
    </row>
    <row r="129" spans="1:37">
      <c r="A129" s="4"/>
      <c r="B129" s="60" t="str">
        <f>CONCATENATE('Receitas e Despesas'!D24," - ",'Receitas e Despesas'!E24)</f>
        <v xml:space="preserve">21 - 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/>
      <c r="AI129" s="48">
        <f t="shared" si="3"/>
        <v>0</v>
      </c>
      <c r="AJ129" s="61" t="str">
        <f>IF(AI209=0,"",AI129/AI209)</f>
        <v/>
      </c>
      <c r="AK129" s="31"/>
    </row>
    <row r="130" spans="1:37">
      <c r="A130" s="4"/>
      <c r="B130" s="60" t="str">
        <f>CONCATENATE('Receitas e Despesas'!D25," - ",'Receitas e Despesas'!E25)</f>
        <v xml:space="preserve">22 - 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7"/>
      <c r="AI130" s="48">
        <f t="shared" si="3"/>
        <v>0</v>
      </c>
      <c r="AJ130" s="61" t="str">
        <f>IF(AI209=0,"",AI130/AI209)</f>
        <v/>
      </c>
      <c r="AK130" s="31"/>
    </row>
    <row r="131" spans="1:37">
      <c r="A131" s="4"/>
      <c r="B131" s="60" t="str">
        <f>CONCATENATE('Receitas e Despesas'!D26," - ",'Receitas e Despesas'!E26)</f>
        <v xml:space="preserve">23 - 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/>
      <c r="AI131" s="48">
        <f t="shared" si="3"/>
        <v>0</v>
      </c>
      <c r="AJ131" s="61" t="str">
        <f>IF(AI209=0,"",AI131/AI209)</f>
        <v/>
      </c>
      <c r="AK131" s="31"/>
    </row>
    <row r="132" spans="1:37">
      <c r="A132" s="4"/>
      <c r="B132" s="60" t="str">
        <f>CONCATENATE('Receitas e Despesas'!D27," - ",'Receitas e Despesas'!E27)</f>
        <v xml:space="preserve">24 - 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/>
      <c r="AI132" s="48">
        <f t="shared" si="3"/>
        <v>0</v>
      </c>
      <c r="AJ132" s="61" t="str">
        <f>IF(AI209=0,"",AI132/AI209)</f>
        <v/>
      </c>
      <c r="AK132" s="31"/>
    </row>
    <row r="133" spans="1:37">
      <c r="A133" s="4"/>
      <c r="B133" s="60" t="str">
        <f>CONCATENATE('Receitas e Despesas'!D28," - ",'Receitas e Despesas'!E28)</f>
        <v xml:space="preserve">25 - 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7"/>
      <c r="AI133" s="48">
        <f t="shared" si="3"/>
        <v>0</v>
      </c>
      <c r="AJ133" s="61" t="str">
        <f>IF(AI209=0,"",AI133/AI209)</f>
        <v/>
      </c>
      <c r="AK133" s="31"/>
    </row>
    <row r="134" spans="1:37">
      <c r="A134" s="4"/>
      <c r="B134" s="60" t="str">
        <f>CONCATENATE('Receitas e Despesas'!D29," - ",'Receitas e Despesas'!E29)</f>
        <v xml:space="preserve">26 - 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7"/>
      <c r="AI134" s="48">
        <f t="shared" si="3"/>
        <v>0</v>
      </c>
      <c r="AJ134" s="61" t="str">
        <f>IF(AI209=0,"",AI134/AI209)</f>
        <v/>
      </c>
      <c r="AK134" s="31"/>
    </row>
    <row r="135" spans="1:37">
      <c r="A135" s="4"/>
      <c r="B135" s="60" t="str">
        <f>CONCATENATE('Receitas e Despesas'!D30," - ",'Receitas e Despesas'!E30)</f>
        <v xml:space="preserve">27 - 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7"/>
      <c r="AI135" s="48">
        <f t="shared" si="3"/>
        <v>0</v>
      </c>
      <c r="AJ135" s="61" t="str">
        <f>IF(AI209=0,"",AI135/AI209)</f>
        <v/>
      </c>
      <c r="AK135" s="31"/>
    </row>
    <row r="136" spans="1:37">
      <c r="A136" s="4"/>
      <c r="B136" s="60" t="str">
        <f>CONCATENATE('Receitas e Despesas'!D31," - ",'Receitas e Despesas'!E31)</f>
        <v xml:space="preserve">28 - 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7"/>
      <c r="AI136" s="48">
        <f t="shared" si="3"/>
        <v>0</v>
      </c>
      <c r="AJ136" s="61" t="str">
        <f>IF(AI209=0,"",AI136/AI209)</f>
        <v/>
      </c>
      <c r="AK136" s="31"/>
    </row>
    <row r="137" spans="1:37">
      <c r="A137" s="4"/>
      <c r="B137" s="60" t="str">
        <f>CONCATENATE('Receitas e Despesas'!D32," - ",'Receitas e Despesas'!E32)</f>
        <v xml:space="preserve">29 - 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7"/>
      <c r="AI137" s="48">
        <f t="shared" si="3"/>
        <v>0</v>
      </c>
      <c r="AJ137" s="61" t="str">
        <f>IF(AI209=0,"",AI137/AI209)</f>
        <v/>
      </c>
      <c r="AK137" s="31"/>
    </row>
    <row r="138" spans="1:37">
      <c r="A138" s="4"/>
      <c r="B138" s="60" t="str">
        <f>CONCATENATE('Receitas e Despesas'!D33," - ",'Receitas e Despesas'!E33)</f>
        <v xml:space="preserve">30 - 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7"/>
      <c r="AI138" s="48">
        <f t="shared" si="3"/>
        <v>0</v>
      </c>
      <c r="AJ138" s="61" t="str">
        <f>IF(AI209=0,"",AI138/AI209)</f>
        <v/>
      </c>
      <c r="AK138" s="31"/>
    </row>
    <row r="139" spans="1:37">
      <c r="A139" s="4"/>
      <c r="B139" s="60" t="str">
        <f>CONCATENATE('Receitas e Despesas'!D34," - ",'Receitas e Despesas'!E34)</f>
        <v xml:space="preserve">31 - 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7"/>
      <c r="AI139" s="48">
        <f t="shared" si="3"/>
        <v>0</v>
      </c>
      <c r="AJ139" s="61" t="str">
        <f>IF(AI209=0,"",AI139/AI209)</f>
        <v/>
      </c>
      <c r="AK139" s="31"/>
    </row>
    <row r="140" spans="1:37">
      <c r="A140" s="93"/>
      <c r="B140" s="60" t="str">
        <f>CONCATENATE('Receitas e Despesas'!D35," - ",'Receitas e Despesas'!E35)</f>
        <v xml:space="preserve">32 - 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7"/>
      <c r="AI140" s="48">
        <f t="shared" si="3"/>
        <v>0</v>
      </c>
      <c r="AJ140" s="61" t="str">
        <f>IF(AI209=0,"",AI140/AI209)</f>
        <v/>
      </c>
      <c r="AK140" s="31"/>
    </row>
    <row r="141" spans="1:37">
      <c r="A141" s="4"/>
      <c r="B141" s="60" t="str">
        <f>CONCATENATE('Receitas e Despesas'!D36," - ",'Receitas e Despesas'!E36)</f>
        <v xml:space="preserve">33 - 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7"/>
      <c r="AI141" s="48">
        <f t="shared" si="3"/>
        <v>0</v>
      </c>
      <c r="AJ141" s="61" t="str">
        <f>IF(AI209=0,"",AI141/AI209)</f>
        <v/>
      </c>
      <c r="AK141" s="31"/>
    </row>
    <row r="142" spans="1:37">
      <c r="A142" s="4"/>
      <c r="B142" s="60" t="str">
        <f>CONCATENATE('Receitas e Despesas'!D37," - ",'Receitas e Despesas'!E37)</f>
        <v xml:space="preserve">34 - 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7"/>
      <c r="AI142" s="48">
        <f t="shared" si="3"/>
        <v>0</v>
      </c>
      <c r="AJ142" s="61" t="str">
        <f>IF(AI209=0,"",AI142/AI209)</f>
        <v/>
      </c>
      <c r="AK142" s="31"/>
    </row>
    <row r="143" spans="1:37">
      <c r="B143" s="60" t="str">
        <f>CONCATENATE('Receitas e Despesas'!D38," - ",'Receitas e Despesas'!E38)</f>
        <v xml:space="preserve">35 - 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/>
      <c r="AI143" s="48">
        <f t="shared" si="3"/>
        <v>0</v>
      </c>
      <c r="AJ143" s="61" t="str">
        <f>IF(AI209=0,"",AI143/AI209)</f>
        <v/>
      </c>
      <c r="AK143" s="31"/>
    </row>
    <row r="144" spans="1:37">
      <c r="B144" s="60" t="str">
        <f>CONCATENATE('Receitas e Despesas'!D39," - ",'Receitas e Despesas'!E39)</f>
        <v xml:space="preserve">36 - 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7"/>
      <c r="AI144" s="48">
        <f t="shared" si="3"/>
        <v>0</v>
      </c>
      <c r="AJ144" s="61" t="str">
        <f>IF(AI209=0,"",AI144/AI209)</f>
        <v/>
      </c>
      <c r="AK144" s="31"/>
    </row>
    <row r="145" spans="2:37">
      <c r="B145" s="60" t="str">
        <f>CONCATENATE('Receitas e Despesas'!D40," - ",'Receitas e Despesas'!E40)</f>
        <v xml:space="preserve">37 - 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7"/>
      <c r="AI145" s="48">
        <f t="shared" si="3"/>
        <v>0</v>
      </c>
      <c r="AJ145" s="61" t="str">
        <f>IF(AI209=0,"",AI145/AI209)</f>
        <v/>
      </c>
      <c r="AK145" s="31"/>
    </row>
    <row r="146" spans="2:37">
      <c r="B146" s="60" t="str">
        <f>CONCATENATE('Receitas e Despesas'!D41," - ",'Receitas e Despesas'!E41)</f>
        <v xml:space="preserve">38 - 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7"/>
      <c r="AI146" s="48">
        <f t="shared" si="3"/>
        <v>0</v>
      </c>
      <c r="AJ146" s="61" t="str">
        <f>IF(AI209=0,"",AI146/AI209)</f>
        <v/>
      </c>
      <c r="AK146" s="31"/>
    </row>
    <row r="147" spans="2:37">
      <c r="B147" s="60" t="str">
        <f>CONCATENATE('Receitas e Despesas'!D42," - ",'Receitas e Despesas'!E42)</f>
        <v xml:space="preserve">39 - 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7"/>
      <c r="AI147" s="48">
        <f t="shared" si="3"/>
        <v>0</v>
      </c>
      <c r="AJ147" s="61" t="str">
        <f>IF(AI209=0,"",AI147/AI209)</f>
        <v/>
      </c>
      <c r="AK147" s="31"/>
    </row>
    <row r="148" spans="2:37">
      <c r="B148" s="60" t="str">
        <f>CONCATENATE('Receitas e Despesas'!D43," - ",'Receitas e Despesas'!E43)</f>
        <v xml:space="preserve">40 - 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/>
      <c r="AI148" s="48">
        <f t="shared" si="3"/>
        <v>0</v>
      </c>
      <c r="AJ148" s="61" t="str">
        <f>IF(AI209=0,"",AI148/AI209)</f>
        <v/>
      </c>
      <c r="AK148" s="31"/>
    </row>
    <row r="149" spans="2:37">
      <c r="B149" s="60" t="str">
        <f>CONCATENATE('Receitas e Despesas'!D44," - ",'Receitas e Despesas'!E44)</f>
        <v xml:space="preserve">41 - 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8">
        <f t="shared" si="3"/>
        <v>0</v>
      </c>
      <c r="AJ149" s="61" t="str">
        <f>IF(AI209=0,"",AI149/AI209)</f>
        <v/>
      </c>
      <c r="AK149" s="31"/>
    </row>
    <row r="150" spans="2:37">
      <c r="B150" s="60" t="str">
        <f>CONCATENATE('Receitas e Despesas'!D45," - ",'Receitas e Despesas'!E45)</f>
        <v xml:space="preserve">42 - 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8">
        <f t="shared" si="3"/>
        <v>0</v>
      </c>
      <c r="AJ150" s="61" t="str">
        <f>IF(AI209=0,"",AI150/AI209)</f>
        <v/>
      </c>
      <c r="AK150" s="31"/>
    </row>
    <row r="151" spans="2:37">
      <c r="B151" s="60" t="str">
        <f>CONCATENATE('Receitas e Despesas'!D46," - ",'Receitas e Despesas'!E46)</f>
        <v xml:space="preserve">43 - 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7"/>
      <c r="AI151" s="48">
        <f t="shared" si="3"/>
        <v>0</v>
      </c>
      <c r="AJ151" s="61" t="str">
        <f>IF(AI209=0,"",AI151/AI209)</f>
        <v/>
      </c>
      <c r="AK151" s="31"/>
    </row>
    <row r="152" spans="2:37">
      <c r="B152" s="60" t="str">
        <f>CONCATENATE('Receitas e Despesas'!D47," - ",'Receitas e Despesas'!E47)</f>
        <v xml:space="preserve">44 - 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7"/>
      <c r="AI152" s="48">
        <f t="shared" si="3"/>
        <v>0</v>
      </c>
      <c r="AJ152" s="61" t="str">
        <f>IF(AI209=0,"",AI152/AI209)</f>
        <v/>
      </c>
      <c r="AK152" s="31"/>
    </row>
    <row r="153" spans="2:37">
      <c r="B153" s="60" t="str">
        <f>CONCATENATE('Receitas e Despesas'!D48," - ",'Receitas e Despesas'!E48)</f>
        <v xml:space="preserve">45 - 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7"/>
      <c r="AI153" s="48">
        <f t="shared" si="3"/>
        <v>0</v>
      </c>
      <c r="AJ153" s="61" t="str">
        <f>IF(AI209=0,"",AI153/AI209)</f>
        <v/>
      </c>
      <c r="AK153" s="31"/>
    </row>
    <row r="154" spans="2:37">
      <c r="B154" s="60" t="str">
        <f>CONCATENATE('Receitas e Despesas'!D49," - ",'Receitas e Despesas'!E49)</f>
        <v xml:space="preserve">46 - 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8">
        <f t="shared" si="3"/>
        <v>0</v>
      </c>
      <c r="AJ154" s="61" t="str">
        <f>IF(AI209=0,"",AI154/AI209)</f>
        <v/>
      </c>
      <c r="AK154" s="31"/>
    </row>
    <row r="155" spans="2:37">
      <c r="B155" s="60" t="str">
        <f>CONCATENATE('Receitas e Despesas'!D50," - ",'Receitas e Despesas'!E50)</f>
        <v xml:space="preserve">47 - 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8">
        <f t="shared" si="3"/>
        <v>0</v>
      </c>
      <c r="AJ155" s="61" t="str">
        <f>IF(AI209=0,"",AI155/AI209)</f>
        <v/>
      </c>
      <c r="AK155" s="31"/>
    </row>
    <row r="156" spans="2:37">
      <c r="B156" s="60" t="str">
        <f>CONCATENATE('Receitas e Despesas'!D51," - ",'Receitas e Despesas'!E51)</f>
        <v xml:space="preserve">48 - 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8">
        <f t="shared" si="3"/>
        <v>0</v>
      </c>
      <c r="AJ156" s="61" t="str">
        <f>IF(AI209=0,"",AI156/AI209)</f>
        <v/>
      </c>
      <c r="AK156" s="31"/>
    </row>
    <row r="157" spans="2:37">
      <c r="B157" s="60" t="str">
        <f>CONCATENATE('Receitas e Despesas'!D52," - ",'Receitas e Despesas'!E52)</f>
        <v xml:space="preserve">49 - 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7"/>
      <c r="AI157" s="48">
        <f t="shared" si="3"/>
        <v>0</v>
      </c>
      <c r="AJ157" s="61" t="str">
        <f>IF(AI209=0,"",AI157/AI209)</f>
        <v/>
      </c>
      <c r="AK157" s="31"/>
    </row>
    <row r="158" spans="2:37">
      <c r="B158" s="60" t="str">
        <f>CONCATENATE('Receitas e Despesas'!D53," - ",'Receitas e Despesas'!E53)</f>
        <v xml:space="preserve">50 - 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8">
        <f t="shared" si="3"/>
        <v>0</v>
      </c>
      <c r="AJ158" s="61" t="str">
        <f>IF(AI209=0,"",AI158/AI209)</f>
        <v/>
      </c>
      <c r="AK158" s="31"/>
    </row>
    <row r="159" spans="2:37">
      <c r="B159" s="60" t="str">
        <f>CONCATENATE('Receitas e Despesas'!D54," - ",'Receitas e Despesas'!E54)</f>
        <v xml:space="preserve">51 - 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8">
        <f t="shared" si="3"/>
        <v>0</v>
      </c>
      <c r="AJ159" s="61" t="str">
        <f>IF(AI209=0,"",AI159/AI209)</f>
        <v/>
      </c>
      <c r="AK159" s="31"/>
    </row>
    <row r="160" spans="2:37">
      <c r="B160" s="60" t="str">
        <f>CONCATENATE('Receitas e Despesas'!D55," - ",'Receitas e Despesas'!E55)</f>
        <v xml:space="preserve">52 - 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8">
        <f t="shared" si="3"/>
        <v>0</v>
      </c>
      <c r="AJ160" s="61" t="str">
        <f>IF(AI209=0,"",AI160/AI209)</f>
        <v/>
      </c>
      <c r="AK160" s="31"/>
    </row>
    <row r="161" spans="2:37">
      <c r="B161" s="60" t="str">
        <f>CONCATENATE('Receitas e Despesas'!D56," - ",'Receitas e Despesas'!E56)</f>
        <v xml:space="preserve">53 - 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7"/>
      <c r="AI161" s="48">
        <f t="shared" si="3"/>
        <v>0</v>
      </c>
      <c r="AJ161" s="61" t="str">
        <f>IF(AI209=0,"",AI161/AI209)</f>
        <v/>
      </c>
      <c r="AK161" s="31"/>
    </row>
    <row r="162" spans="2:37">
      <c r="B162" s="60" t="str">
        <f>CONCATENATE('Receitas e Despesas'!D57," - ",'Receitas e Despesas'!E57)</f>
        <v xml:space="preserve">54 - 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8">
        <f t="shared" si="3"/>
        <v>0</v>
      </c>
      <c r="AJ162" s="61" t="str">
        <f>IF(AI209=0,"",AI162/AI209)</f>
        <v/>
      </c>
      <c r="AK162" s="31"/>
    </row>
    <row r="163" spans="2:37">
      <c r="B163" s="60" t="str">
        <f>CONCATENATE('Receitas e Despesas'!D58," - ",'Receitas e Despesas'!E58)</f>
        <v xml:space="preserve">55 - 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7"/>
      <c r="AI163" s="48">
        <f t="shared" si="3"/>
        <v>0</v>
      </c>
      <c r="AJ163" s="61" t="str">
        <f>IF(AI209=0,"",AI163/AI209)</f>
        <v/>
      </c>
      <c r="AK163" s="31"/>
    </row>
    <row r="164" spans="2:37">
      <c r="B164" s="60" t="str">
        <f>CONCATENATE('Receitas e Despesas'!D59," - ",'Receitas e Despesas'!E59)</f>
        <v xml:space="preserve">56 - 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8">
        <f t="shared" si="3"/>
        <v>0</v>
      </c>
      <c r="AJ164" s="61" t="str">
        <f>IF(AI209=0,"",AI164/AI209)</f>
        <v/>
      </c>
      <c r="AK164" s="31"/>
    </row>
    <row r="165" spans="2:37">
      <c r="B165" s="60" t="str">
        <f>CONCATENATE('Receitas e Despesas'!D60," - ",'Receitas e Despesas'!E60)</f>
        <v xml:space="preserve">57 - 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8">
        <f t="shared" si="3"/>
        <v>0</v>
      </c>
      <c r="AJ165" s="61" t="str">
        <f>IF(AI209=0,"",AI165/AI209)</f>
        <v/>
      </c>
      <c r="AK165" s="31"/>
    </row>
    <row r="166" spans="2:37">
      <c r="B166" s="60" t="str">
        <f>CONCATENATE('Receitas e Despesas'!D61," - ",'Receitas e Despesas'!E61)</f>
        <v xml:space="preserve">58 - 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8">
        <f t="shared" si="3"/>
        <v>0</v>
      </c>
      <c r="AJ166" s="61" t="str">
        <f>IF(AI209=0,"",AI166/AI209)</f>
        <v/>
      </c>
      <c r="AK166" s="31"/>
    </row>
    <row r="167" spans="2:37">
      <c r="B167" s="60" t="str">
        <f>CONCATENATE('Receitas e Despesas'!D62," - ",'Receitas e Despesas'!E62)</f>
        <v xml:space="preserve">59 - 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8">
        <f t="shared" si="3"/>
        <v>0</v>
      </c>
      <c r="AJ167" s="61" t="str">
        <f>IF(AI209=0,"",AI167/AI209)</f>
        <v/>
      </c>
      <c r="AK167" s="31"/>
    </row>
    <row r="168" spans="2:37">
      <c r="B168" s="60" t="str">
        <f>CONCATENATE('Receitas e Despesas'!D63," - ",'Receitas e Despesas'!E63)</f>
        <v xml:space="preserve">60 - 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8">
        <f t="shared" si="3"/>
        <v>0</v>
      </c>
      <c r="AJ168" s="61" t="str">
        <f>IF(AI209=0,"",AI168/AI209)</f>
        <v/>
      </c>
      <c r="AK168" s="31"/>
    </row>
    <row r="169" spans="2:37">
      <c r="B169" s="60" t="str">
        <f>CONCATENATE('Receitas e Despesas'!D64," - ",'Receitas e Despesas'!E64)</f>
        <v xml:space="preserve">61 - 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7"/>
      <c r="AI169" s="48">
        <f t="shared" si="3"/>
        <v>0</v>
      </c>
      <c r="AJ169" s="61" t="str">
        <f>IF(AI209=0,"",AI169/AI209)</f>
        <v/>
      </c>
      <c r="AK169" s="31"/>
    </row>
    <row r="170" spans="2:37">
      <c r="B170" s="60" t="str">
        <f>CONCATENATE('Receitas e Despesas'!D65," - ",'Receitas e Despesas'!E65)</f>
        <v xml:space="preserve">62 - 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/>
      <c r="AI170" s="48">
        <f t="shared" si="3"/>
        <v>0</v>
      </c>
      <c r="AJ170" s="61" t="str">
        <f>IF(AI209=0,"",AI170/AI209)</f>
        <v/>
      </c>
      <c r="AK170" s="31"/>
    </row>
    <row r="171" spans="2:37">
      <c r="B171" s="60" t="str">
        <f>CONCATENATE('Receitas e Despesas'!D66," - ",'Receitas e Despesas'!E66)</f>
        <v xml:space="preserve">63 - 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7"/>
      <c r="AI171" s="48">
        <f t="shared" si="3"/>
        <v>0</v>
      </c>
      <c r="AJ171" s="61" t="str">
        <f>IF(AI209=0,"",AI171/AI209)</f>
        <v/>
      </c>
      <c r="AK171" s="31"/>
    </row>
    <row r="172" spans="2:37">
      <c r="B172" s="60" t="str">
        <f>CONCATENATE('Receitas e Despesas'!D67," - ",'Receitas e Despesas'!E67)</f>
        <v xml:space="preserve">64 - 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/>
      <c r="AI172" s="48">
        <f t="shared" si="3"/>
        <v>0</v>
      </c>
      <c r="AJ172" s="61" t="str">
        <f>IF(AI209=0,"",AI172/AI209)</f>
        <v/>
      </c>
      <c r="AK172" s="31"/>
    </row>
    <row r="173" spans="2:37">
      <c r="B173" s="60" t="str">
        <f>CONCATENATE('Receitas e Despesas'!D68," - ",'Receitas e Despesas'!E68)</f>
        <v xml:space="preserve">65 - 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7"/>
      <c r="AI173" s="48">
        <f t="shared" si="3"/>
        <v>0</v>
      </c>
      <c r="AJ173" s="61" t="str">
        <f>IF(AI209=0,"",AI173/AI209)</f>
        <v/>
      </c>
      <c r="AK173" s="31"/>
    </row>
    <row r="174" spans="2:37">
      <c r="B174" s="60" t="str">
        <f>CONCATENATE('Receitas e Despesas'!D69," - ",'Receitas e Despesas'!E69)</f>
        <v xml:space="preserve">66 - 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7"/>
      <c r="AI174" s="48">
        <f t="shared" si="3"/>
        <v>0</v>
      </c>
      <c r="AJ174" s="61" t="str">
        <f>IF(AI209=0,"",AI174/AI209)</f>
        <v/>
      </c>
      <c r="AK174" s="31"/>
    </row>
    <row r="175" spans="2:37">
      <c r="B175" s="60" t="str">
        <f>CONCATENATE('Receitas e Despesas'!D70," - ",'Receitas e Despesas'!E70)</f>
        <v xml:space="preserve">67 - 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7"/>
      <c r="AI175" s="48">
        <f t="shared" si="3"/>
        <v>0</v>
      </c>
      <c r="AJ175" s="61" t="str">
        <f>IF(AI209=0,"",AI175/AI209)</f>
        <v/>
      </c>
      <c r="AK175" s="31"/>
    </row>
    <row r="176" spans="2:37">
      <c r="B176" s="60" t="str">
        <f>CONCATENATE('Receitas e Despesas'!D71," - ",'Receitas e Despesas'!E71)</f>
        <v xml:space="preserve">68 - 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7"/>
      <c r="AI176" s="48">
        <f t="shared" si="3"/>
        <v>0</v>
      </c>
      <c r="AJ176" s="61" t="str">
        <f>IF(AI209=0,"",AI176/AI209)</f>
        <v/>
      </c>
      <c r="AK176" s="31"/>
    </row>
    <row r="177" spans="2:37">
      <c r="B177" s="60" t="str">
        <f>CONCATENATE('Receitas e Despesas'!D72," - ",'Receitas e Despesas'!E72)</f>
        <v xml:space="preserve">69 - 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7"/>
      <c r="AI177" s="48">
        <f t="shared" si="3"/>
        <v>0</v>
      </c>
      <c r="AJ177" s="61" t="str">
        <f>IF(AI209=0,"",AI177/AI209)</f>
        <v/>
      </c>
      <c r="AK177" s="31"/>
    </row>
    <row r="178" spans="2:37">
      <c r="B178" s="60" t="str">
        <f>CONCATENATE('Receitas e Despesas'!D73," - ",'Receitas e Despesas'!E73)</f>
        <v xml:space="preserve">70 - 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/>
      <c r="AI178" s="48">
        <f t="shared" si="3"/>
        <v>0</v>
      </c>
      <c r="AJ178" s="61" t="str">
        <f>IF(AI209=0,"",AI178/AI209)</f>
        <v/>
      </c>
      <c r="AK178" s="31"/>
    </row>
    <row r="179" spans="2:37">
      <c r="B179" s="60" t="str">
        <f>CONCATENATE('Receitas e Despesas'!D74," - ",'Receitas e Despesas'!E74)</f>
        <v xml:space="preserve">71 - 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/>
      <c r="AI179" s="48">
        <f t="shared" si="3"/>
        <v>0</v>
      </c>
      <c r="AJ179" s="61" t="str">
        <f>IF(AI209=0,"",AI179/AI209)</f>
        <v/>
      </c>
      <c r="AK179" s="31"/>
    </row>
    <row r="180" spans="2:37">
      <c r="B180" s="60" t="str">
        <f>CONCATENATE('Receitas e Despesas'!D75," - ",'Receitas e Despesas'!E75)</f>
        <v xml:space="preserve">72 - 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7"/>
      <c r="AI180" s="48">
        <f t="shared" si="3"/>
        <v>0</v>
      </c>
      <c r="AJ180" s="61" t="str">
        <f>IF(AI209=0,"",AI180/AI209)</f>
        <v/>
      </c>
      <c r="AK180" s="31"/>
    </row>
    <row r="181" spans="2:37">
      <c r="B181" s="60" t="str">
        <f>CONCATENATE('Receitas e Despesas'!D76," - ",'Receitas e Despesas'!E76)</f>
        <v xml:space="preserve">73 - 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/>
      <c r="AI181" s="48">
        <f t="shared" si="3"/>
        <v>0</v>
      </c>
      <c r="AJ181" s="61" t="str">
        <f>IF(AI209=0,"",AI181/AI209)</f>
        <v/>
      </c>
      <c r="AK181" s="31"/>
    </row>
    <row r="182" spans="2:37">
      <c r="B182" s="60" t="str">
        <f>CONCATENATE('Receitas e Despesas'!D77," - ",'Receitas e Despesas'!E77)</f>
        <v xml:space="preserve">74 - 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7"/>
      <c r="AI182" s="48">
        <f t="shared" si="3"/>
        <v>0</v>
      </c>
      <c r="AJ182" s="61" t="str">
        <f>IF(AI209=0,"",AI182/AI209)</f>
        <v/>
      </c>
      <c r="AK182" s="31"/>
    </row>
    <row r="183" spans="2:37">
      <c r="B183" s="60" t="str">
        <f>CONCATENATE('Receitas e Despesas'!D78," - ",'Receitas e Despesas'!E78)</f>
        <v xml:space="preserve">75 - 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7"/>
      <c r="AI183" s="48">
        <f t="shared" si="3"/>
        <v>0</v>
      </c>
      <c r="AJ183" s="61" t="str">
        <f>IF(AI209=0,"",AI183/AI209)</f>
        <v/>
      </c>
      <c r="AK183" s="31"/>
    </row>
    <row r="184" spans="2:37">
      <c r="B184" s="60" t="str">
        <f>CONCATENATE('Receitas e Despesas'!D79," - ",'Receitas e Despesas'!E79)</f>
        <v xml:space="preserve">76 - 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7"/>
      <c r="AI184" s="48">
        <f t="shared" si="3"/>
        <v>0</v>
      </c>
      <c r="AJ184" s="61" t="str">
        <f>IF(AI209=0,"",AI184/AI209)</f>
        <v/>
      </c>
      <c r="AK184" s="31"/>
    </row>
    <row r="185" spans="2:37">
      <c r="B185" s="60" t="str">
        <f>CONCATENATE('Receitas e Despesas'!D80," - ",'Receitas e Despesas'!E80)</f>
        <v xml:space="preserve">77 - 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7"/>
      <c r="AI185" s="48">
        <f t="shared" si="3"/>
        <v>0</v>
      </c>
      <c r="AJ185" s="61" t="str">
        <f>IF(AI209=0,"",AI185/AI209)</f>
        <v/>
      </c>
      <c r="AK185" s="31"/>
    </row>
    <row r="186" spans="2:37">
      <c r="B186" s="60" t="str">
        <f>CONCATENATE('Receitas e Despesas'!D81," - ",'Receitas e Despesas'!E81)</f>
        <v xml:space="preserve">78 - 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/>
      <c r="AI186" s="48">
        <f t="shared" si="3"/>
        <v>0</v>
      </c>
      <c r="AJ186" s="61" t="str">
        <f>IF(AI209=0,"",AI186/AI209)</f>
        <v/>
      </c>
      <c r="AK186" s="31"/>
    </row>
    <row r="187" spans="2:37">
      <c r="B187" s="60" t="str">
        <f>CONCATENATE('Receitas e Despesas'!D82," - ",'Receitas e Despesas'!E82)</f>
        <v xml:space="preserve">79 - 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7"/>
      <c r="AI187" s="48">
        <f t="shared" si="3"/>
        <v>0</v>
      </c>
      <c r="AJ187" s="61" t="str">
        <f>IF(AI209=0,"",AI187/AI209)</f>
        <v/>
      </c>
      <c r="AK187" s="31"/>
    </row>
    <row r="188" spans="2:37">
      <c r="B188" s="60" t="str">
        <f>CONCATENATE('Receitas e Despesas'!D83," - ",'Receitas e Despesas'!E83)</f>
        <v xml:space="preserve">80 - 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7"/>
      <c r="AI188" s="48">
        <f t="shared" si="3"/>
        <v>0</v>
      </c>
      <c r="AJ188" s="61" t="str">
        <f>IF(AI209=0,"",AI188/AI209)</f>
        <v/>
      </c>
      <c r="AK188" s="31"/>
    </row>
    <row r="189" spans="2:37">
      <c r="B189" s="60" t="str">
        <f>CONCATENATE('Receitas e Despesas'!D84," - ",'Receitas e Despesas'!E84)</f>
        <v xml:space="preserve">81 - 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7"/>
      <c r="AI189" s="48">
        <f t="shared" si="3"/>
        <v>0</v>
      </c>
      <c r="AJ189" s="61" t="str">
        <f>IF(AI209=0,"",AI189/AI209)</f>
        <v/>
      </c>
      <c r="AK189" s="31"/>
    </row>
    <row r="190" spans="2:37">
      <c r="B190" s="60" t="str">
        <f>CONCATENATE('Receitas e Despesas'!D85," - ",'Receitas e Despesas'!E85)</f>
        <v xml:space="preserve">82 - 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/>
      <c r="AI190" s="48">
        <f t="shared" si="3"/>
        <v>0</v>
      </c>
      <c r="AJ190" s="61" t="str">
        <f>IF(AI209=0,"",AI190/AI209)</f>
        <v/>
      </c>
      <c r="AK190" s="31"/>
    </row>
    <row r="191" spans="2:37">
      <c r="B191" s="60" t="str">
        <f>CONCATENATE('Receitas e Despesas'!D86," - ",'Receitas e Despesas'!E86)</f>
        <v xml:space="preserve">83 - 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7"/>
      <c r="AI191" s="48">
        <f t="shared" si="3"/>
        <v>0</v>
      </c>
      <c r="AJ191" s="61" t="str">
        <f>IF(AI209=0,"",AI191/AI209)</f>
        <v/>
      </c>
      <c r="AK191" s="31"/>
    </row>
    <row r="192" spans="2:37">
      <c r="B192" s="60" t="str">
        <f>CONCATENATE('Receitas e Despesas'!D87," - ",'Receitas e Despesas'!E87)</f>
        <v xml:space="preserve">84 - 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/>
      <c r="AI192" s="48">
        <f t="shared" si="3"/>
        <v>0</v>
      </c>
      <c r="AJ192" s="61" t="str">
        <f>IF(AI209=0,"",AI192/AI209)</f>
        <v/>
      </c>
      <c r="AK192" s="31"/>
    </row>
    <row r="193" spans="2:37">
      <c r="B193" s="60" t="str">
        <f>CONCATENATE('Receitas e Despesas'!D88," - ",'Receitas e Despesas'!E88)</f>
        <v xml:space="preserve">85 - 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/>
      <c r="AI193" s="48">
        <f t="shared" si="3"/>
        <v>0</v>
      </c>
      <c r="AJ193" s="61" t="str">
        <f>IF(AI209=0,"",AI193/AI209)</f>
        <v/>
      </c>
      <c r="AK193" s="31"/>
    </row>
    <row r="194" spans="2:37">
      <c r="B194" s="60" t="str">
        <f>CONCATENATE('Receitas e Despesas'!D89," - ",'Receitas e Despesas'!E89)</f>
        <v xml:space="preserve">86 - 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7"/>
      <c r="AI194" s="48">
        <f t="shared" si="3"/>
        <v>0</v>
      </c>
      <c r="AJ194" s="61" t="str">
        <f>IF(AI209=0,"",AI194/AI209)</f>
        <v/>
      </c>
      <c r="AK194" s="31"/>
    </row>
    <row r="195" spans="2:37">
      <c r="B195" s="60" t="str">
        <f>CONCATENATE('Receitas e Despesas'!D90," - ",'Receitas e Despesas'!E90)</f>
        <v xml:space="preserve">87 - 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7"/>
      <c r="AI195" s="48">
        <f t="shared" si="3"/>
        <v>0</v>
      </c>
      <c r="AJ195" s="61" t="str">
        <f>IF(AI209=0,"",AI195/AI209)</f>
        <v/>
      </c>
      <c r="AK195" s="31"/>
    </row>
    <row r="196" spans="2:37">
      <c r="B196" s="60" t="str">
        <f>CONCATENATE('Receitas e Despesas'!D91," - ",'Receitas e Despesas'!E91)</f>
        <v xml:space="preserve">88 - 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/>
      <c r="AI196" s="48">
        <f t="shared" si="3"/>
        <v>0</v>
      </c>
      <c r="AJ196" s="61" t="str">
        <f>IF(AI209=0,"",AI196/AI209)</f>
        <v/>
      </c>
      <c r="AK196" s="31"/>
    </row>
    <row r="197" spans="2:37">
      <c r="B197" s="60" t="str">
        <f>CONCATENATE('Receitas e Despesas'!D92," - ",'Receitas e Despesas'!E92)</f>
        <v xml:space="preserve">89 - 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7"/>
      <c r="AI197" s="48">
        <f t="shared" si="3"/>
        <v>0</v>
      </c>
      <c r="AJ197" s="61" t="str">
        <f>IF(AI209=0,"",AI197/AI209)</f>
        <v/>
      </c>
      <c r="AK197" s="31"/>
    </row>
    <row r="198" spans="2:37">
      <c r="B198" s="60" t="str">
        <f>CONCATENATE('Receitas e Despesas'!D93," - ",'Receitas e Despesas'!E93)</f>
        <v xml:space="preserve">90 - 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7"/>
      <c r="AI198" s="48">
        <f t="shared" si="3"/>
        <v>0</v>
      </c>
      <c r="AJ198" s="61" t="str">
        <f>IF(AI209=0,"",AI198/AI209)</f>
        <v/>
      </c>
      <c r="AK198" s="31"/>
    </row>
    <row r="199" spans="2:37">
      <c r="B199" s="60" t="str">
        <f>CONCATENATE('Receitas e Despesas'!D94," - ",'Receitas e Despesas'!E94)</f>
        <v xml:space="preserve">91 - 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7"/>
      <c r="AI199" s="48">
        <f t="shared" si="3"/>
        <v>0</v>
      </c>
      <c r="AJ199" s="61" t="str">
        <f>IF(AI209=0,"",AI199/AI209)</f>
        <v/>
      </c>
      <c r="AK199" s="31"/>
    </row>
    <row r="200" spans="2:37">
      <c r="B200" s="60" t="str">
        <f>CONCATENATE('Receitas e Despesas'!D95," - ",'Receitas e Despesas'!E95)</f>
        <v xml:space="preserve">92 - 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7"/>
      <c r="AI200" s="48">
        <f t="shared" si="3"/>
        <v>0</v>
      </c>
      <c r="AJ200" s="61" t="str">
        <f>IF(AI209=0,"",AI200/AI209)</f>
        <v/>
      </c>
      <c r="AK200" s="31"/>
    </row>
    <row r="201" spans="2:37">
      <c r="B201" s="60" t="str">
        <f>CONCATENATE('Receitas e Despesas'!D96," - ",'Receitas e Despesas'!E96)</f>
        <v xml:space="preserve">93 - 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8">
        <f t="shared" si="3"/>
        <v>0</v>
      </c>
      <c r="AJ201" s="61" t="str">
        <f>IF(AI209=0,"",AI201/AI209)</f>
        <v/>
      </c>
      <c r="AK201" s="31"/>
    </row>
    <row r="202" spans="2:37">
      <c r="B202" s="60" t="str">
        <f>CONCATENATE('Receitas e Despesas'!D97," - ",'Receitas e Despesas'!E97)</f>
        <v xml:space="preserve">94 - 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/>
      <c r="AI202" s="48">
        <f t="shared" si="3"/>
        <v>0</v>
      </c>
      <c r="AJ202" s="61" t="str">
        <f>IF(AI209=0,"",AI202/AI209)</f>
        <v/>
      </c>
      <c r="AK202" s="31"/>
    </row>
    <row r="203" spans="2:37">
      <c r="B203" s="60" t="str">
        <f>CONCATENATE('Receitas e Despesas'!D98," - ",'Receitas e Despesas'!E98)</f>
        <v xml:space="preserve">95 - 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/>
      <c r="AI203" s="48">
        <f t="shared" si="3"/>
        <v>0</v>
      </c>
      <c r="AJ203" s="61" t="str">
        <f>IF(AI209=0,"",AI203/AI209)</f>
        <v/>
      </c>
      <c r="AK203" s="31"/>
    </row>
    <row r="204" spans="2:37">
      <c r="B204" s="60" t="str">
        <f>CONCATENATE('Receitas e Despesas'!D99," - ",'Receitas e Despesas'!E99)</f>
        <v xml:space="preserve">96 - 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7"/>
      <c r="AI204" s="48">
        <f t="shared" si="3"/>
        <v>0</v>
      </c>
      <c r="AJ204" s="61" t="str">
        <f>IF(AI209=0,"",AI204/AI209)</f>
        <v/>
      </c>
      <c r="AK204" s="31"/>
    </row>
    <row r="205" spans="2:37">
      <c r="B205" s="60" t="str">
        <f>CONCATENATE('Receitas e Despesas'!D100," - ",'Receitas e Despesas'!E100)</f>
        <v xml:space="preserve">97 - 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7"/>
      <c r="AI205" s="48">
        <f t="shared" si="3"/>
        <v>0</v>
      </c>
      <c r="AJ205" s="61" t="str">
        <f>IF(AI209=0,"",AI205/AI209)</f>
        <v/>
      </c>
      <c r="AK205" s="31"/>
    </row>
    <row r="206" spans="2:37">
      <c r="B206" s="60" t="str">
        <f>CONCATENATE('Receitas e Despesas'!D101," - ",'Receitas e Despesas'!E101)</f>
        <v xml:space="preserve">98 - 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7"/>
      <c r="AI206" s="48">
        <f t="shared" si="3"/>
        <v>0</v>
      </c>
      <c r="AJ206" s="61" t="str">
        <f>IF(AI209=0,"",AI206/AI209)</f>
        <v/>
      </c>
      <c r="AK206" s="31"/>
    </row>
    <row r="207" spans="2:37">
      <c r="B207" s="60" t="str">
        <f>CONCATENATE('Receitas e Despesas'!D102," - ",'Receitas e Despesas'!E102)</f>
        <v xml:space="preserve">99 - 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7"/>
      <c r="AI207" s="48">
        <f t="shared" si="3"/>
        <v>0</v>
      </c>
      <c r="AJ207" s="61" t="str">
        <f>IF(AI209=0,"",AI207/AI209)</f>
        <v/>
      </c>
      <c r="AK207" s="31"/>
    </row>
    <row r="208" spans="2:37">
      <c r="B208" s="60" t="str">
        <f>CONCATENATE('Receitas e Despesas'!D103," - ",'Receitas e Despesas'!E103)</f>
        <v xml:space="preserve">100 - 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7"/>
      <c r="AI208" s="48">
        <f t="shared" si="3"/>
        <v>0</v>
      </c>
      <c r="AJ208" s="61" t="str">
        <f>IF(AI209=0,"",AI208/AI209)</f>
        <v/>
      </c>
      <c r="AK208" s="31"/>
    </row>
    <row r="209" spans="1:37">
      <c r="B209" s="62" t="s">
        <v>17</v>
      </c>
      <c r="C209" s="63">
        <f t="shared" ref="C209:AG209" si="4">SUM(C109:C208)</f>
        <v>0</v>
      </c>
      <c r="D209" s="63">
        <f t="shared" si="4"/>
        <v>0</v>
      </c>
      <c r="E209" s="63">
        <f t="shared" si="4"/>
        <v>0</v>
      </c>
      <c r="F209" s="63">
        <f t="shared" si="4"/>
        <v>0</v>
      </c>
      <c r="G209" s="63">
        <f t="shared" si="4"/>
        <v>0</v>
      </c>
      <c r="H209" s="63">
        <f t="shared" si="4"/>
        <v>0</v>
      </c>
      <c r="I209" s="63">
        <f t="shared" si="4"/>
        <v>0</v>
      </c>
      <c r="J209" s="63">
        <f t="shared" si="4"/>
        <v>0</v>
      </c>
      <c r="K209" s="63">
        <f t="shared" si="4"/>
        <v>0</v>
      </c>
      <c r="L209" s="63">
        <f t="shared" si="4"/>
        <v>0</v>
      </c>
      <c r="M209" s="63">
        <f t="shared" si="4"/>
        <v>0</v>
      </c>
      <c r="N209" s="63">
        <f t="shared" si="4"/>
        <v>0</v>
      </c>
      <c r="O209" s="63">
        <f t="shared" si="4"/>
        <v>0</v>
      </c>
      <c r="P209" s="63">
        <f t="shared" si="4"/>
        <v>0</v>
      </c>
      <c r="Q209" s="63">
        <f t="shared" si="4"/>
        <v>0</v>
      </c>
      <c r="R209" s="63">
        <f t="shared" si="4"/>
        <v>0</v>
      </c>
      <c r="S209" s="63">
        <f t="shared" si="4"/>
        <v>0</v>
      </c>
      <c r="T209" s="63">
        <f t="shared" si="4"/>
        <v>0</v>
      </c>
      <c r="U209" s="63">
        <f t="shared" si="4"/>
        <v>0</v>
      </c>
      <c r="V209" s="63">
        <f t="shared" si="4"/>
        <v>0</v>
      </c>
      <c r="W209" s="63">
        <f t="shared" si="4"/>
        <v>0</v>
      </c>
      <c r="X209" s="63">
        <f t="shared" si="4"/>
        <v>0</v>
      </c>
      <c r="Y209" s="63">
        <f t="shared" si="4"/>
        <v>0</v>
      </c>
      <c r="Z209" s="63">
        <f t="shared" si="4"/>
        <v>0</v>
      </c>
      <c r="AA209" s="63">
        <f t="shared" si="4"/>
        <v>0</v>
      </c>
      <c r="AB209" s="63">
        <f t="shared" si="4"/>
        <v>0</v>
      </c>
      <c r="AC209" s="63">
        <f t="shared" si="4"/>
        <v>0</v>
      </c>
      <c r="AD209" s="63">
        <f t="shared" si="4"/>
        <v>0</v>
      </c>
      <c r="AE209" s="63">
        <f t="shared" si="4"/>
        <v>0</v>
      </c>
      <c r="AF209" s="63">
        <f t="shared" si="4"/>
        <v>0</v>
      </c>
      <c r="AG209" s="63">
        <f t="shared" si="4"/>
        <v>0</v>
      </c>
      <c r="AH209" s="41"/>
      <c r="AI209" s="63">
        <f>SUM(AI109:AI208)</f>
        <v>0</v>
      </c>
      <c r="AJ209" s="96">
        <v>1</v>
      </c>
      <c r="AK209" s="31"/>
    </row>
    <row r="210" spans="1:37">
      <c r="B210" s="6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6"/>
      <c r="AI210" s="66"/>
      <c r="AJ210" s="16"/>
    </row>
    <row r="211" spans="1:37">
      <c r="A211" s="97"/>
      <c r="B211" s="98" t="s">
        <v>18</v>
      </c>
      <c r="C211" s="68">
        <f t="shared" ref="C211:AG211" si="5">C106-C209</f>
        <v>0</v>
      </c>
      <c r="D211" s="68">
        <f t="shared" si="5"/>
        <v>0</v>
      </c>
      <c r="E211" s="68">
        <f t="shared" si="5"/>
        <v>0</v>
      </c>
      <c r="F211" s="68">
        <f t="shared" si="5"/>
        <v>0</v>
      </c>
      <c r="G211" s="68">
        <f t="shared" si="5"/>
        <v>0</v>
      </c>
      <c r="H211" s="68">
        <f t="shared" si="5"/>
        <v>0</v>
      </c>
      <c r="I211" s="68">
        <f t="shared" si="5"/>
        <v>0</v>
      </c>
      <c r="J211" s="68">
        <f t="shared" si="5"/>
        <v>0</v>
      </c>
      <c r="K211" s="68">
        <f t="shared" si="5"/>
        <v>0</v>
      </c>
      <c r="L211" s="68">
        <f t="shared" si="5"/>
        <v>0</v>
      </c>
      <c r="M211" s="68">
        <f t="shared" si="5"/>
        <v>0</v>
      </c>
      <c r="N211" s="68">
        <f t="shared" si="5"/>
        <v>0</v>
      </c>
      <c r="O211" s="68">
        <f t="shared" si="5"/>
        <v>0</v>
      </c>
      <c r="P211" s="68">
        <f t="shared" si="5"/>
        <v>0</v>
      </c>
      <c r="Q211" s="68">
        <f t="shared" si="5"/>
        <v>0</v>
      </c>
      <c r="R211" s="68">
        <f t="shared" si="5"/>
        <v>0</v>
      </c>
      <c r="S211" s="68">
        <f t="shared" si="5"/>
        <v>0</v>
      </c>
      <c r="T211" s="68">
        <f t="shared" si="5"/>
        <v>0</v>
      </c>
      <c r="U211" s="68">
        <f t="shared" si="5"/>
        <v>0</v>
      </c>
      <c r="V211" s="68">
        <f t="shared" si="5"/>
        <v>0</v>
      </c>
      <c r="W211" s="68">
        <f t="shared" si="5"/>
        <v>0</v>
      </c>
      <c r="X211" s="68">
        <f t="shared" si="5"/>
        <v>0</v>
      </c>
      <c r="Y211" s="68">
        <f t="shared" si="5"/>
        <v>0</v>
      </c>
      <c r="Z211" s="68">
        <f t="shared" si="5"/>
        <v>0</v>
      </c>
      <c r="AA211" s="68">
        <f t="shared" si="5"/>
        <v>0</v>
      </c>
      <c r="AB211" s="68">
        <f t="shared" si="5"/>
        <v>0</v>
      </c>
      <c r="AC211" s="68">
        <f t="shared" si="5"/>
        <v>0</v>
      </c>
      <c r="AD211" s="68">
        <f t="shared" si="5"/>
        <v>0</v>
      </c>
      <c r="AE211" s="68">
        <f t="shared" si="5"/>
        <v>0</v>
      </c>
      <c r="AF211" s="68">
        <f t="shared" si="5"/>
        <v>0</v>
      </c>
      <c r="AG211" s="68">
        <f t="shared" si="5"/>
        <v>0</v>
      </c>
      <c r="AH211" s="69"/>
      <c r="AI211" s="104"/>
      <c r="AJ211" s="71"/>
    </row>
    <row r="212" spans="1:37">
      <c r="A212" s="97"/>
      <c r="B212" s="99" t="s">
        <v>19</v>
      </c>
      <c r="C212" s="68">
        <f t="shared" ref="C212:AG212" si="6">C3+C211</f>
        <v>0</v>
      </c>
      <c r="D212" s="68">
        <f t="shared" si="6"/>
        <v>0</v>
      </c>
      <c r="E212" s="68">
        <f t="shared" si="6"/>
        <v>0</v>
      </c>
      <c r="F212" s="68">
        <f t="shared" si="6"/>
        <v>0</v>
      </c>
      <c r="G212" s="68">
        <f t="shared" si="6"/>
        <v>0</v>
      </c>
      <c r="H212" s="68">
        <f t="shared" si="6"/>
        <v>0</v>
      </c>
      <c r="I212" s="68">
        <f t="shared" si="6"/>
        <v>0</v>
      </c>
      <c r="J212" s="68">
        <f t="shared" si="6"/>
        <v>0</v>
      </c>
      <c r="K212" s="68">
        <f t="shared" si="6"/>
        <v>0</v>
      </c>
      <c r="L212" s="68">
        <f t="shared" si="6"/>
        <v>0</v>
      </c>
      <c r="M212" s="68">
        <f t="shared" si="6"/>
        <v>0</v>
      </c>
      <c r="N212" s="68">
        <f t="shared" si="6"/>
        <v>0</v>
      </c>
      <c r="O212" s="68">
        <f t="shared" si="6"/>
        <v>0</v>
      </c>
      <c r="P212" s="68">
        <f t="shared" si="6"/>
        <v>0</v>
      </c>
      <c r="Q212" s="68">
        <f t="shared" si="6"/>
        <v>0</v>
      </c>
      <c r="R212" s="68">
        <f t="shared" si="6"/>
        <v>0</v>
      </c>
      <c r="S212" s="68">
        <f t="shared" si="6"/>
        <v>0</v>
      </c>
      <c r="T212" s="68">
        <f t="shared" si="6"/>
        <v>0</v>
      </c>
      <c r="U212" s="68">
        <f t="shared" si="6"/>
        <v>0</v>
      </c>
      <c r="V212" s="68">
        <f t="shared" si="6"/>
        <v>0</v>
      </c>
      <c r="W212" s="68">
        <f t="shared" si="6"/>
        <v>0</v>
      </c>
      <c r="X212" s="68">
        <f t="shared" si="6"/>
        <v>0</v>
      </c>
      <c r="Y212" s="68">
        <f t="shared" si="6"/>
        <v>0</v>
      </c>
      <c r="Z212" s="68">
        <f t="shared" si="6"/>
        <v>0</v>
      </c>
      <c r="AA212" s="68">
        <f t="shared" si="6"/>
        <v>0</v>
      </c>
      <c r="AB212" s="68">
        <f t="shared" si="6"/>
        <v>0</v>
      </c>
      <c r="AC212" s="68">
        <f t="shared" si="6"/>
        <v>0</v>
      </c>
      <c r="AD212" s="68">
        <f t="shared" si="6"/>
        <v>0</v>
      </c>
      <c r="AE212" s="68">
        <f t="shared" si="6"/>
        <v>0</v>
      </c>
      <c r="AF212" s="68">
        <f t="shared" si="6"/>
        <v>0</v>
      </c>
      <c r="AG212" s="68">
        <f t="shared" si="6"/>
        <v>0</v>
      </c>
      <c r="AH212" s="74"/>
      <c r="AI212" s="75"/>
      <c r="AJ212" s="76"/>
    </row>
    <row r="213" spans="1:37"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76"/>
      <c r="AI213" s="76"/>
      <c r="AJ213" s="76"/>
    </row>
    <row r="234" spans="1:37">
      <c r="A234" s="80"/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</row>
    <row r="235" spans="1:37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7"/>
    </row>
  </sheetData>
  <sheetProtection sheet="1" insertColumns="0" insertRows="0" deleteColumns="0" deleteRows="0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Controle Diário</vt:lpstr>
      <vt:lpstr>Receitas e Despesas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Demonstrativo Anual</vt:lpstr>
      <vt:lpstr>Gráfico Anual</vt:lpstr>
      <vt:lpstr>Cadastro-Estoque</vt:lpstr>
      <vt:lpstr>Entradas</vt:lpstr>
      <vt:lpstr>Saidas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2014-10-04T02:04:50Z</dcterms:modified>
</cp:coreProperties>
</file>