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348C146-4249-4BEA-A83F-D96CE8E2F78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im_batt" sheetId="1" r:id="rId1"/>
    <sheet name="test accu " sheetId="4" r:id="rId2"/>
    <sheet name="test accu 2" sheetId="5" r:id="rId3"/>
    <sheet name="dropout" sheetId="2" r:id="rId4"/>
    <sheet name="rendement ldo" sheetId="3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E6" i="1" l="1"/>
  <c r="D4" i="1" l="1"/>
  <c r="C3" i="1"/>
  <c r="C7" i="1" s="1"/>
  <c r="C27" i="1" l="1"/>
  <c r="B19" i="1" l="1"/>
  <c r="D21" i="1" s="1"/>
  <c r="D18" i="1" s="1"/>
  <c r="C14" i="4" l="1"/>
  <c r="B18" i="4" s="1"/>
  <c r="B8" i="3" l="1"/>
  <c r="B11" i="3" s="1"/>
  <c r="B6" i="3"/>
  <c r="D6" i="1" l="1"/>
  <c r="D3" i="1"/>
  <c r="D5" i="1"/>
  <c r="D2" i="1"/>
  <c r="D8" i="1" l="1"/>
  <c r="C10" i="1" s="1"/>
  <c r="C14" i="1" s="1"/>
  <c r="G9" i="1" l="1"/>
  <c r="B10" i="1"/>
  <c r="B14" i="1" s="1"/>
  <c r="D10" i="1"/>
  <c r="D14" i="1" s="1"/>
  <c r="D16" i="1" s="1"/>
  <c r="C16" i="1"/>
  <c r="B16" i="1" l="1"/>
  <c r="B5" i="2"/>
  <c r="B9" i="2" s="1"/>
  <c r="B11" i="2" s="1"/>
</calcChain>
</file>

<file path=xl/sharedStrings.xml><?xml version="1.0" encoding="utf-8"?>
<sst xmlns="http://schemas.openxmlformats.org/spreadsheetml/2006/main" count="72" uniqueCount="69">
  <si>
    <t>Nom</t>
  </si>
  <si>
    <t xml:space="preserve">Tension </t>
  </si>
  <si>
    <t xml:space="preserve">Courant </t>
  </si>
  <si>
    <t>Puissance</t>
  </si>
  <si>
    <t>Energie Conso Wh</t>
  </si>
  <si>
    <t>Ah</t>
  </si>
  <si>
    <t xml:space="preserve">Tension batterie V </t>
  </si>
  <si>
    <t xml:space="preserve">Total courant : </t>
  </si>
  <si>
    <t>Total Puis:</t>
  </si>
  <si>
    <t>Pilou</t>
  </si>
  <si>
    <t xml:space="preserve">marge d'erreur </t>
  </si>
  <si>
    <t xml:space="preserve">Ah(avec erreur) </t>
  </si>
  <si>
    <t>Autonomie en heure</t>
  </si>
  <si>
    <t>Vin = Iload *(Rdson,pfet+Rinductor)+ Vout</t>
  </si>
  <si>
    <t>Vout</t>
  </si>
  <si>
    <t>Iload</t>
  </si>
  <si>
    <t>Rdson</t>
  </si>
  <si>
    <t>Rinductor</t>
  </si>
  <si>
    <t>Vdrop</t>
  </si>
  <si>
    <t>Vin</t>
  </si>
  <si>
    <t>vin</t>
  </si>
  <si>
    <t>vout</t>
  </si>
  <si>
    <t>i out</t>
  </si>
  <si>
    <t>iq</t>
  </si>
  <si>
    <t>plos</t>
  </si>
  <si>
    <t>pin</t>
  </si>
  <si>
    <t>n</t>
  </si>
  <si>
    <t>fournit pas dt</t>
  </si>
  <si>
    <t xml:space="preserve">Tension de sortie </t>
  </si>
  <si>
    <t>Temps (min)</t>
  </si>
  <si>
    <t>Tension (V)</t>
  </si>
  <si>
    <t>Courant (A)</t>
  </si>
  <si>
    <t>Valeur moy</t>
  </si>
  <si>
    <t>Capacité</t>
  </si>
  <si>
    <t>courant de decharge ( C )</t>
  </si>
  <si>
    <t xml:space="preserve">Temps de decharge </t>
  </si>
  <si>
    <t>1H40min</t>
  </si>
  <si>
    <t>Point positif</t>
  </si>
  <si>
    <t>temps de decharge largement supérieur  à celui du cahier des charges</t>
  </si>
  <si>
    <t xml:space="preserve">point negatif </t>
  </si>
  <si>
    <t>tension de seuill dépasser trop tot, le système s'arrete environ 35min</t>
  </si>
  <si>
    <t>note:</t>
  </si>
  <si>
    <t>batterie pas entierement chargé  (4V)</t>
  </si>
  <si>
    <t>consomation plus elever que prévu fonctionnement à 175%</t>
  </si>
  <si>
    <t xml:space="preserve">Rendement Régulateur </t>
  </si>
  <si>
    <t xml:space="preserve">Temps (min) </t>
  </si>
  <si>
    <t>Rth</t>
  </si>
  <si>
    <t>Tj</t>
  </si>
  <si>
    <t>Ta</t>
  </si>
  <si>
    <t>Pd</t>
  </si>
  <si>
    <t>Puissance thermique max</t>
  </si>
  <si>
    <t>Tension d'entré max</t>
  </si>
  <si>
    <t>Rth datasheet</t>
  </si>
  <si>
    <t>130°C/W</t>
  </si>
  <si>
    <t xml:space="preserve">Puissance Thermique Max </t>
  </si>
  <si>
    <t>770mW</t>
  </si>
  <si>
    <t xml:space="preserve">Régulateur à découpage </t>
  </si>
  <si>
    <t>LM3671/Q1 Step-down</t>
  </si>
  <si>
    <t xml:space="preserve">Circuit de charge </t>
  </si>
  <si>
    <t>Puissance dissipé</t>
  </si>
  <si>
    <t>(Vddmax-VpthMin)*Ireg_Max</t>
  </si>
  <si>
    <t>W</t>
  </si>
  <si>
    <t>Tension d'entrée (V)</t>
  </si>
  <si>
    <t>Tension de sortie (V)</t>
  </si>
  <si>
    <t>Calcul du temps avec(choisie)</t>
  </si>
  <si>
    <t>temps :</t>
  </si>
  <si>
    <t>vincent</t>
  </si>
  <si>
    <t>clement M</t>
  </si>
  <si>
    <t>clement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</si>
</sst>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0" borderId="6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/>
    <xf numFmtId="0" fontId="1" fillId="0" borderId="7" xfId="0" applyFont="1" applyBorder="1"/>
    <xf numFmtId="0" fontId="0" fillId="3" borderId="3" xfId="0" applyFill="1" applyBorder="1"/>
    <xf numFmtId="0" fontId="0" fillId="0" borderId="9" xfId="0" applyBorder="1"/>
    <xf numFmtId="0" fontId="0" fillId="0" borderId="10" xfId="0" applyBorder="1"/>
    <xf numFmtId="0" fontId="0" fillId="4" borderId="11" xfId="0" applyFill="1" applyBorder="1"/>
    <xf numFmtId="9" fontId="0" fillId="3" borderId="0" xfId="0" applyNumberFormat="1" applyFill="1" applyBorder="1"/>
    <xf numFmtId="0" fontId="0" fillId="0" borderId="4" xfId="0" applyBorder="1" applyAlignment="1">
      <alignment horizontal="center"/>
    </xf>
    <xf numFmtId="0" fontId="0" fillId="4" borderId="7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5" xfId="0" applyFill="1" applyBorder="1"/>
    <xf numFmtId="0" fontId="2" fillId="0" borderId="0" xfId="0" applyFont="1" applyBorder="1"/>
    <xf numFmtId="0" fontId="0" fillId="0" borderId="18" xfId="0" applyBorder="1"/>
    <xf numFmtId="0" fontId="0" fillId="0" borderId="19" xfId="0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Temps/tension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accu 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'test accu '!$B$2:$B$12</c:f>
              <c:numCache>
                <c:formatCode>General</c:formatCode>
                <c:ptCount val="11"/>
                <c:pt idx="0">
                  <c:v>4</c:v>
                </c:pt>
                <c:pt idx="1">
                  <c:v>3.6</c:v>
                </c:pt>
                <c:pt idx="2">
                  <c:v>3.5489999999999999</c:v>
                </c:pt>
                <c:pt idx="3">
                  <c:v>3.5009999999999999</c:v>
                </c:pt>
                <c:pt idx="4">
                  <c:v>3.4489999999999998</c:v>
                </c:pt>
                <c:pt idx="5">
                  <c:v>3.4420000000000002</c:v>
                </c:pt>
                <c:pt idx="6">
                  <c:v>3.4180000000000001</c:v>
                </c:pt>
                <c:pt idx="7">
                  <c:v>3.319</c:v>
                </c:pt>
                <c:pt idx="8">
                  <c:v>3.27</c:v>
                </c:pt>
                <c:pt idx="9">
                  <c:v>3.18</c:v>
                </c:pt>
                <c:pt idx="10">
                  <c:v>3.0310000000000001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4-418F-AB8C-C7D1FD1A8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396031"/>
        <c:axId val="1866689535"/>
      </c:scatterChart>
      <c:valAx>
        <c:axId val="176139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6689535"/>
        <c:crosses val="autoZero"/>
        <c:crossBetween val="midCat"/>
      </c:valAx>
      <c:valAx>
        <c:axId val="186668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39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Temps/courant</a:t>
            </a:r>
          </a:p>
        </c:rich>
      </c:tx>
      <c:layout>
        <c:manualLayout>
          <c:xMode val="edge"/>
          <c:yMode val="edge"/>
          <c:x val="0.3653956692913386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accu 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'test accu '!$C$2:$C$12</c:f>
              <c:numCache>
                <c:formatCode>General</c:formatCode>
                <c:ptCount val="11"/>
                <c:pt idx="0">
                  <c:v>0</c:v>
                </c:pt>
                <c:pt idx="1">
                  <c:v>0.32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0.28000000000000003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0.27</c:v>
                </c:pt>
                <c:pt idx="9">
                  <c:v>0.26</c:v>
                </c:pt>
                <c:pt idx="10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B-4BB0-AAC6-962F7EFE7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956911"/>
        <c:axId val="1870721919"/>
      </c:scatterChart>
      <c:valAx>
        <c:axId val="17599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0721919"/>
        <c:crosses val="autoZero"/>
        <c:crossBetween val="midCat"/>
      </c:valAx>
      <c:valAx>
        <c:axId val="187072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99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Tension</a:t>
            </a:r>
            <a:r>
              <a:rPr lang="fr-FR" baseline="0"/>
              <a:t> / Temps</a:t>
            </a:r>
            <a:endParaRPr lang="fr-FR"/>
          </a:p>
        </c:rich>
      </c:tx>
      <c:layout>
        <c:manualLayout>
          <c:xMode val="edge"/>
          <c:yMode val="edge"/>
          <c:x val="0.3376178915135608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accu 2'!$A$6:$A$14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'test accu 2'!$B$6:$B$14</c:f>
              <c:numCache>
                <c:formatCode>General</c:formatCode>
                <c:ptCount val="9"/>
                <c:pt idx="0">
                  <c:v>4.05</c:v>
                </c:pt>
                <c:pt idx="1">
                  <c:v>3.81</c:v>
                </c:pt>
                <c:pt idx="2">
                  <c:v>3.77</c:v>
                </c:pt>
                <c:pt idx="3">
                  <c:v>3.72</c:v>
                </c:pt>
                <c:pt idx="4">
                  <c:v>3.69</c:v>
                </c:pt>
                <c:pt idx="5">
                  <c:v>3.65</c:v>
                </c:pt>
                <c:pt idx="6">
                  <c:v>3.61</c:v>
                </c:pt>
                <c:pt idx="7">
                  <c:v>3.5870000000000002</c:v>
                </c:pt>
                <c:pt idx="8">
                  <c:v>3.5529999999999999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E7-4C47-AD32-97177B6F9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187439"/>
        <c:axId val="1352256991"/>
      </c:scatterChart>
      <c:valAx>
        <c:axId val="142918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2256991"/>
        <c:crosses val="autoZero"/>
        <c:crossBetween val="midCat"/>
      </c:valAx>
      <c:valAx>
        <c:axId val="135225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918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19</xdr:row>
      <xdr:rowOff>95250</xdr:rowOff>
    </xdr:from>
    <xdr:to>
      <xdr:col>11</xdr:col>
      <xdr:colOff>533400</xdr:colOff>
      <xdr:row>33</xdr:row>
      <xdr:rowOff>171450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3CC7322-7DAE-43B2-820B-B6DB53034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471487</xdr:colOff>
      <xdr:row>2</xdr:row>
      <xdr:rowOff>9525</xdr:rowOff>
    </xdr:from>
    <xdr:to>
      <xdr:col>11</xdr:col>
      <xdr:colOff>471487</xdr:colOff>
      <xdr:row>16</xdr:row>
      <xdr:rowOff>85725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4C5B470-20F9-4D77-9FB1-6B4CF5272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28575</xdr:rowOff>
    </xdr:from>
    <xdr:to>
      <xdr:col>10</xdr:col>
      <xdr:colOff>9525</xdr:colOff>
      <xdr:row>16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9A7E8F0-01FF-44EA-B15D-72C28B4D2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30" zoomScaleNormal="130" workbookViewId="0">
      <selection activeCell="C6" sqref="C6"/>
    </sheetView>
  </sheetViews>
  <sheetFormatPr baseColWidth="10" defaultColWidth="9.140625" defaultRowHeight="15" x14ac:dyDescent="0.25"/>
  <cols>
    <col min="1" max="1" width="25" customWidth="1"/>
    <col min="2" max="2" width="18.140625" customWidth="1"/>
    <col min="3" max="3" width="17.7109375" customWidth="1"/>
    <col min="4" max="5" width="11.28515625" customWidth="1"/>
    <col min="6" max="6" width="26.140625" customWidth="1"/>
    <col min="7" max="7" width="27.7109375" customWidth="1"/>
  </cols>
  <sheetData>
    <row r="1" spans="1:7" x14ac:dyDescent="0.25">
      <c r="A1" s="2" t="s">
        <v>0</v>
      </c>
      <c r="B1" s="14" t="s">
        <v>1</v>
      </c>
      <c r="C1" s="14" t="s">
        <v>2</v>
      </c>
      <c r="D1" s="15" t="s">
        <v>3</v>
      </c>
      <c r="E1" s="11"/>
    </row>
    <row r="2" spans="1:7" x14ac:dyDescent="0.25">
      <c r="A2" s="5" t="s">
        <v>66</v>
      </c>
      <c r="B2" s="11">
        <v>7.5</v>
      </c>
      <c r="C2" s="11">
        <v>4</v>
      </c>
      <c r="D2" s="16">
        <f>B2*C2</f>
        <v>30</v>
      </c>
      <c r="E2" s="11">
        <v>2.5</v>
      </c>
    </row>
    <row r="3" spans="1:7" x14ac:dyDescent="0.25">
      <c r="A3" s="5" t="s">
        <v>67</v>
      </c>
      <c r="B3" s="11">
        <v>12</v>
      </c>
      <c r="C3" s="11">
        <f>4*(2.02)</f>
        <v>8.08</v>
      </c>
      <c r="D3" s="16">
        <f t="shared" ref="D3" si="0">B3*C3</f>
        <v>96.960000000000008</v>
      </c>
      <c r="E3" s="11"/>
    </row>
    <row r="4" spans="1:7" x14ac:dyDescent="0.25">
      <c r="A4" s="5" t="s">
        <v>67</v>
      </c>
      <c r="B4" s="11">
        <v>8</v>
      </c>
      <c r="C4" s="11">
        <v>6.0000000000000001E-3</v>
      </c>
      <c r="D4" s="16">
        <f t="shared" ref="D4" si="1">B4*C4</f>
        <v>4.8000000000000001E-2</v>
      </c>
    </row>
    <row r="5" spans="1:7" x14ac:dyDescent="0.25">
      <c r="A5" s="5" t="s">
        <v>68</v>
      </c>
      <c r="B5" s="11">
        <v>3.3</v>
      </c>
      <c r="C5" s="11">
        <f>(0.085*2)+0.0039</f>
        <v>0.1739</v>
      </c>
      <c r="D5" s="16">
        <f>B5*C5</f>
        <v>0.57386999999999999</v>
      </c>
      <c r="E5" s="11"/>
    </row>
    <row r="6" spans="1:7" x14ac:dyDescent="0.25">
      <c r="A6" s="5" t="s">
        <v>9</v>
      </c>
      <c r="B6" s="11">
        <v>3.3</v>
      </c>
      <c r="C6" s="11">
        <v>0.16300000000000001</v>
      </c>
      <c r="D6" s="16">
        <f>B6*C6</f>
        <v>0.53790000000000004</v>
      </c>
      <c r="E6" s="11">
        <f>C5+C6</f>
        <v>0.33689999999999998</v>
      </c>
    </row>
    <row r="7" spans="1:7" x14ac:dyDescent="0.25">
      <c r="A7" s="5"/>
      <c r="B7" s="12" t="s">
        <v>7</v>
      </c>
      <c r="C7" s="12">
        <f>C2+C3+C5+C6+C4</f>
        <v>12.4229</v>
      </c>
      <c r="D7" s="7"/>
      <c r="E7" s="6"/>
    </row>
    <row r="8" spans="1:7" x14ac:dyDescent="0.25">
      <c r="A8" s="5"/>
      <c r="B8" s="6"/>
      <c r="C8" s="8" t="s">
        <v>8</v>
      </c>
      <c r="D8" s="33">
        <f>D2+D3+D5+D6+D4</f>
        <v>128.11977000000002</v>
      </c>
      <c r="E8" s="8"/>
    </row>
    <row r="9" spans="1:7" x14ac:dyDescent="0.25">
      <c r="A9" s="27" t="s">
        <v>12</v>
      </c>
      <c r="B9" s="28">
        <v>0.57999999999999996</v>
      </c>
      <c r="C9" s="28">
        <v>0.41</v>
      </c>
      <c r="D9" s="29">
        <v>0.25</v>
      </c>
      <c r="E9" s="28"/>
      <c r="F9" s="28" t="s">
        <v>64</v>
      </c>
      <c r="G9" s="29">
        <f>(D8*F10)/B12</f>
        <v>19.163213461538465</v>
      </c>
    </row>
    <row r="10" spans="1:7" x14ac:dyDescent="0.25">
      <c r="A10" s="35" t="s">
        <v>4</v>
      </c>
      <c r="B10" s="6">
        <f>D8*B9</f>
        <v>74.309466600000007</v>
      </c>
      <c r="C10" s="6">
        <f>D8*C9</f>
        <v>52.529105700000002</v>
      </c>
      <c r="D10" s="36">
        <f>D8*D9</f>
        <v>32.029942500000004</v>
      </c>
      <c r="E10" s="31" t="s">
        <v>65</v>
      </c>
      <c r="F10" s="31">
        <v>1.75</v>
      </c>
      <c r="G10" s="32"/>
    </row>
    <row r="11" spans="1:7" x14ac:dyDescent="0.25">
      <c r="A11" s="35"/>
      <c r="B11" s="6"/>
      <c r="C11" s="6"/>
      <c r="D11" s="36"/>
    </row>
    <row r="12" spans="1:7" x14ac:dyDescent="0.25">
      <c r="A12" s="35" t="s">
        <v>6</v>
      </c>
      <c r="B12" s="6">
        <v>11.7</v>
      </c>
      <c r="C12" s="6">
        <v>11.7</v>
      </c>
      <c r="D12" s="36">
        <v>12.6</v>
      </c>
    </row>
    <row r="13" spans="1:7" x14ac:dyDescent="0.25">
      <c r="A13" s="35"/>
      <c r="B13" s="6"/>
      <c r="C13" s="6"/>
      <c r="D13" s="36"/>
    </row>
    <row r="14" spans="1:7" x14ac:dyDescent="0.25">
      <c r="A14" s="35" t="s">
        <v>5</v>
      </c>
      <c r="B14" s="8">
        <f>B10/B12</f>
        <v>6.3512364615384627</v>
      </c>
      <c r="C14" s="8">
        <f>C10/C12</f>
        <v>4.4896671538461543</v>
      </c>
      <c r="D14" s="36">
        <f>D10/D12</f>
        <v>2.542058928571429</v>
      </c>
    </row>
    <row r="15" spans="1:7" x14ac:dyDescent="0.25">
      <c r="A15" s="35" t="s">
        <v>10</v>
      </c>
      <c r="B15" s="6">
        <v>1.2</v>
      </c>
      <c r="C15" s="6">
        <v>1.2</v>
      </c>
      <c r="D15" s="36">
        <v>1.2</v>
      </c>
      <c r="E15" s="6"/>
    </row>
    <row r="16" spans="1:7" x14ac:dyDescent="0.25">
      <c r="A16" s="30" t="s">
        <v>11</v>
      </c>
      <c r="B16" s="37">
        <f>B14*B15</f>
        <v>7.6214837538461548</v>
      </c>
      <c r="C16" s="37">
        <f>C14*C15</f>
        <v>5.3876005846153854</v>
      </c>
      <c r="D16" s="32">
        <f>D14*D15</f>
        <v>3.0504707142857148</v>
      </c>
    </row>
    <row r="17" spans="1:5" ht="15.75" thickBot="1" x14ac:dyDescent="0.3">
      <c r="A17" s="5" t="s">
        <v>56</v>
      </c>
      <c r="B17" s="34" t="s">
        <v>57</v>
      </c>
      <c r="C17" s="6"/>
      <c r="D17" s="7"/>
    </row>
    <row r="18" spans="1:5" x14ac:dyDescent="0.25">
      <c r="A18" s="6" t="s">
        <v>44</v>
      </c>
      <c r="B18" s="24">
        <v>0.95</v>
      </c>
      <c r="C18" s="6" t="s">
        <v>46</v>
      </c>
      <c r="D18" s="20">
        <f>(D19-D20)/D21</f>
        <v>185.18518518518513</v>
      </c>
      <c r="E18" s="6"/>
    </row>
    <row r="19" spans="1:5" x14ac:dyDescent="0.25">
      <c r="A19" s="6" t="s">
        <v>50</v>
      </c>
      <c r="B19" s="8">
        <f>(B20-B21)*0.6</f>
        <v>0.54000000000000015</v>
      </c>
      <c r="C19" s="18" t="s">
        <v>47</v>
      </c>
      <c r="D19" s="7">
        <v>125</v>
      </c>
      <c r="E19" s="6"/>
    </row>
    <row r="20" spans="1:5" x14ac:dyDescent="0.25">
      <c r="A20" s="18" t="s">
        <v>51</v>
      </c>
      <c r="B20" s="6">
        <v>4.2</v>
      </c>
      <c r="C20" s="18" t="s">
        <v>48</v>
      </c>
      <c r="D20" s="7">
        <v>25</v>
      </c>
      <c r="E20" s="6"/>
    </row>
    <row r="21" spans="1:5" ht="15.75" thickBot="1" x14ac:dyDescent="0.3">
      <c r="A21" s="18" t="s">
        <v>28</v>
      </c>
      <c r="B21" s="6">
        <v>3.3</v>
      </c>
      <c r="C21" s="19" t="s">
        <v>49</v>
      </c>
      <c r="D21" s="10">
        <f>B19</f>
        <v>0.54000000000000015</v>
      </c>
      <c r="E21" s="6"/>
    </row>
    <row r="22" spans="1:5" ht="15.75" thickBot="1" x14ac:dyDescent="0.3">
      <c r="A22" s="21" t="s">
        <v>54</v>
      </c>
      <c r="B22" s="23" t="s">
        <v>55</v>
      </c>
      <c r="C22" s="22" t="s">
        <v>52</v>
      </c>
      <c r="D22" s="23" t="s">
        <v>53</v>
      </c>
      <c r="E22" s="6"/>
    </row>
    <row r="23" spans="1:5" x14ac:dyDescent="0.25">
      <c r="A23" s="3"/>
      <c r="B23" s="2" t="s">
        <v>58</v>
      </c>
      <c r="C23" s="3"/>
      <c r="D23" s="4"/>
    </row>
    <row r="24" spans="1:5" x14ac:dyDescent="0.25">
      <c r="A24" s="8"/>
      <c r="B24" s="5" t="s">
        <v>62</v>
      </c>
      <c r="C24" s="6">
        <v>5</v>
      </c>
      <c r="D24" s="7"/>
    </row>
    <row r="25" spans="1:5" x14ac:dyDescent="0.25">
      <c r="A25" s="6"/>
      <c r="B25" s="5" t="s">
        <v>63</v>
      </c>
      <c r="C25" s="6">
        <v>4.2</v>
      </c>
      <c r="D25" s="7"/>
    </row>
    <row r="26" spans="1:5" x14ac:dyDescent="0.25">
      <c r="A26" s="6"/>
      <c r="B26" s="5" t="s">
        <v>59</v>
      </c>
      <c r="C26" s="6" t="s">
        <v>60</v>
      </c>
      <c r="D26" s="7"/>
    </row>
    <row r="27" spans="1:5" x14ac:dyDescent="0.25">
      <c r="A27" s="6"/>
      <c r="B27" s="25"/>
      <c r="C27" s="6">
        <f>(5-2.7)*0.2</f>
        <v>0.45999999999999996</v>
      </c>
      <c r="D27" s="7" t="s">
        <v>61</v>
      </c>
    </row>
    <row r="28" spans="1:5" ht="15.75" thickBot="1" x14ac:dyDescent="0.3">
      <c r="A28" s="26"/>
      <c r="B28" s="9"/>
      <c r="C28" s="13"/>
      <c r="D28" s="10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P22" sqref="P22"/>
    </sheetView>
  </sheetViews>
  <sheetFormatPr baseColWidth="10" defaultRowHeight="15" x14ac:dyDescent="0.25"/>
  <cols>
    <col min="1" max="1" width="23" customWidth="1"/>
    <col min="2" max="2" width="22" customWidth="1"/>
  </cols>
  <sheetData>
    <row r="1" spans="1:3" x14ac:dyDescent="0.25">
      <c r="A1" s="17" t="s">
        <v>29</v>
      </c>
      <c r="B1" s="17" t="s">
        <v>30</v>
      </c>
      <c r="C1" s="17" t="s">
        <v>31</v>
      </c>
    </row>
    <row r="2" spans="1:3" x14ac:dyDescent="0.25">
      <c r="A2" s="17">
        <v>0</v>
      </c>
      <c r="B2" s="17">
        <v>4</v>
      </c>
      <c r="C2" s="17">
        <v>0</v>
      </c>
    </row>
    <row r="3" spans="1:3" x14ac:dyDescent="0.25">
      <c r="A3" s="17">
        <v>10</v>
      </c>
      <c r="B3" s="17">
        <v>3.6</v>
      </c>
      <c r="C3" s="17">
        <v>0.32</v>
      </c>
    </row>
    <row r="4" spans="1:3" x14ac:dyDescent="0.25">
      <c r="A4" s="17">
        <v>20</v>
      </c>
      <c r="B4" s="17">
        <v>3.5489999999999999</v>
      </c>
      <c r="C4" s="17">
        <v>0.3</v>
      </c>
    </row>
    <row r="5" spans="1:3" x14ac:dyDescent="0.25">
      <c r="A5" s="17">
        <v>30</v>
      </c>
      <c r="B5" s="17">
        <v>3.5009999999999999</v>
      </c>
      <c r="C5" s="17">
        <v>0.3</v>
      </c>
    </row>
    <row r="6" spans="1:3" x14ac:dyDescent="0.25">
      <c r="A6" s="17">
        <v>40</v>
      </c>
      <c r="B6" s="17">
        <v>3.4489999999999998</v>
      </c>
      <c r="C6" s="17">
        <v>0.3</v>
      </c>
    </row>
    <row r="7" spans="1:3" x14ac:dyDescent="0.25">
      <c r="A7" s="17">
        <v>50</v>
      </c>
      <c r="B7" s="17">
        <v>3.4420000000000002</v>
      </c>
      <c r="C7" s="17">
        <v>0.28000000000000003</v>
      </c>
    </row>
    <row r="8" spans="1:3" x14ac:dyDescent="0.25">
      <c r="A8" s="17">
        <v>60</v>
      </c>
      <c r="B8" s="17">
        <v>3.4180000000000001</v>
      </c>
      <c r="C8" s="17">
        <v>0.26</v>
      </c>
    </row>
    <row r="9" spans="1:3" x14ac:dyDescent="0.25">
      <c r="A9" s="17">
        <v>70</v>
      </c>
      <c r="B9" s="17">
        <v>3.319</v>
      </c>
      <c r="C9" s="17">
        <v>0.28000000000000003</v>
      </c>
    </row>
    <row r="10" spans="1:3" x14ac:dyDescent="0.25">
      <c r="A10" s="17">
        <v>80</v>
      </c>
      <c r="B10" s="17">
        <v>3.27</v>
      </c>
      <c r="C10" s="17">
        <v>0.27</v>
      </c>
    </row>
    <row r="11" spans="1:3" x14ac:dyDescent="0.25">
      <c r="A11" s="17">
        <v>90</v>
      </c>
      <c r="B11" s="17">
        <v>3.18</v>
      </c>
      <c r="C11" s="17">
        <v>0.26</v>
      </c>
    </row>
    <row r="12" spans="1:3" x14ac:dyDescent="0.25">
      <c r="A12" s="17">
        <v>100</v>
      </c>
      <c r="B12" s="17">
        <v>3.0310000000000001</v>
      </c>
      <c r="C12" s="17">
        <v>0.24</v>
      </c>
    </row>
    <row r="14" spans="1:3" x14ac:dyDescent="0.25">
      <c r="B14" t="s">
        <v>32</v>
      </c>
      <c r="C14">
        <f>SUM(C2:C12)/10</f>
        <v>0.28100000000000003</v>
      </c>
    </row>
    <row r="16" spans="1:3" x14ac:dyDescent="0.25">
      <c r="A16" t="s">
        <v>33</v>
      </c>
      <c r="B16">
        <v>0.56999999999999995</v>
      </c>
    </row>
    <row r="18" spans="1:2" x14ac:dyDescent="0.25">
      <c r="A18" t="s">
        <v>34</v>
      </c>
      <c r="B18">
        <f>C14/B16</f>
        <v>0.49298245614035097</v>
      </c>
    </row>
    <row r="20" spans="1:2" x14ac:dyDescent="0.25">
      <c r="A20" t="s">
        <v>35</v>
      </c>
      <c r="B20" t="s">
        <v>36</v>
      </c>
    </row>
    <row r="22" spans="1:2" x14ac:dyDescent="0.25">
      <c r="A22" t="s">
        <v>37</v>
      </c>
      <c r="B22" t="s">
        <v>38</v>
      </c>
    </row>
    <row r="24" spans="1:2" x14ac:dyDescent="0.25">
      <c r="A24" t="s">
        <v>39</v>
      </c>
      <c r="B24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B28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14"/>
  <sheetViews>
    <sheetView workbookViewId="0">
      <selection activeCell="K20" sqref="K20"/>
    </sheetView>
  </sheetViews>
  <sheetFormatPr baseColWidth="10" defaultRowHeight="15" x14ac:dyDescent="0.25"/>
  <cols>
    <col min="1" max="1" width="16.140625" customWidth="1"/>
  </cols>
  <sheetData>
    <row r="5" spans="1:3" x14ac:dyDescent="0.25">
      <c r="A5" s="17" t="s">
        <v>45</v>
      </c>
      <c r="B5" s="17" t="s">
        <v>30</v>
      </c>
      <c r="C5" s="17" t="s">
        <v>31</v>
      </c>
    </row>
    <row r="6" spans="1:3" x14ac:dyDescent="0.25">
      <c r="A6" s="17">
        <v>0</v>
      </c>
      <c r="B6" s="17">
        <v>4.05</v>
      </c>
      <c r="C6" s="17">
        <v>0</v>
      </c>
    </row>
    <row r="7" spans="1:3" x14ac:dyDescent="0.25">
      <c r="A7" s="17">
        <v>10</v>
      </c>
      <c r="B7" s="17">
        <v>3.81</v>
      </c>
      <c r="C7" s="17">
        <v>0.219</v>
      </c>
    </row>
    <row r="8" spans="1:3" x14ac:dyDescent="0.25">
      <c r="A8" s="17">
        <v>20</v>
      </c>
      <c r="B8" s="17">
        <v>3.77</v>
      </c>
      <c r="C8" s="17">
        <v>0.20300000000000001</v>
      </c>
    </row>
    <row r="9" spans="1:3" x14ac:dyDescent="0.25">
      <c r="A9" s="17">
        <v>30</v>
      </c>
      <c r="B9" s="17">
        <v>3.72</v>
      </c>
      <c r="C9" s="17">
        <v>0.20799999999999999</v>
      </c>
    </row>
    <row r="10" spans="1:3" x14ac:dyDescent="0.25">
      <c r="A10" s="17">
        <v>40</v>
      </c>
      <c r="B10" s="17">
        <v>3.69</v>
      </c>
      <c r="C10" s="17">
        <v>0.2</v>
      </c>
    </row>
    <row r="11" spans="1:3" x14ac:dyDescent="0.25">
      <c r="A11" s="17">
        <v>50</v>
      </c>
      <c r="B11" s="17">
        <v>3.65</v>
      </c>
      <c r="C11" s="17">
        <v>0.2</v>
      </c>
    </row>
    <row r="12" spans="1:3" x14ac:dyDescent="0.25">
      <c r="A12" s="17">
        <v>60</v>
      </c>
      <c r="B12" s="17">
        <v>3.61</v>
      </c>
      <c r="C12" s="17">
        <v>0.217</v>
      </c>
    </row>
    <row r="13" spans="1:3" x14ac:dyDescent="0.25">
      <c r="A13" s="17">
        <v>70</v>
      </c>
      <c r="B13" s="17">
        <v>3.5870000000000002</v>
      </c>
      <c r="C13" s="17">
        <v>0.216</v>
      </c>
    </row>
    <row r="14" spans="1:3" x14ac:dyDescent="0.25">
      <c r="A14" s="17">
        <v>80</v>
      </c>
      <c r="B14" s="17">
        <v>3.5529999999999999</v>
      </c>
      <c r="C14" s="17">
        <v>0.214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39" sqref="A39"/>
    </sheetView>
  </sheetViews>
  <sheetFormatPr baseColWidth="10" defaultRowHeight="15" x14ac:dyDescent="0.25"/>
  <cols>
    <col min="1" max="1" width="48.7109375" customWidth="1"/>
  </cols>
  <sheetData>
    <row r="1" spans="1:2" x14ac:dyDescent="0.25">
      <c r="A1" t="s">
        <v>13</v>
      </c>
    </row>
    <row r="4" spans="1:2" x14ac:dyDescent="0.25">
      <c r="A4" t="s">
        <v>14</v>
      </c>
      <c r="B4">
        <v>3.3</v>
      </c>
    </row>
    <row r="5" spans="1:2" x14ac:dyDescent="0.25">
      <c r="A5" t="s">
        <v>15</v>
      </c>
      <c r="B5" s="1">
        <f>dim_batt!B14</f>
        <v>6.3512364615384627</v>
      </c>
    </row>
    <row r="6" spans="1:2" x14ac:dyDescent="0.25">
      <c r="A6" t="s">
        <v>16</v>
      </c>
      <c r="B6">
        <v>0.5</v>
      </c>
    </row>
    <row r="7" spans="1:2" x14ac:dyDescent="0.25">
      <c r="A7" t="s">
        <v>17</v>
      </c>
      <c r="B7">
        <v>0.18</v>
      </c>
    </row>
    <row r="9" spans="1:2" x14ac:dyDescent="0.25">
      <c r="A9" t="s">
        <v>18</v>
      </c>
      <c r="B9">
        <f>B5*(B6+B7)</f>
        <v>4.3188407938461539</v>
      </c>
    </row>
    <row r="11" spans="1:2" x14ac:dyDescent="0.25">
      <c r="A11" t="s">
        <v>19</v>
      </c>
      <c r="B11">
        <f>B4+B9</f>
        <v>7.6188407938461538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I32" sqref="I32"/>
    </sheetView>
  </sheetViews>
  <sheetFormatPr baseColWidth="10" defaultRowHeight="15" x14ac:dyDescent="0.25"/>
  <cols>
    <col min="1" max="1" width="13.5703125" customWidth="1"/>
    <col min="3" max="3" width="15.85546875" customWidth="1"/>
  </cols>
  <sheetData>
    <row r="1" spans="1:3" x14ac:dyDescent="0.25">
      <c r="A1" t="s">
        <v>20</v>
      </c>
      <c r="B1">
        <v>3.7</v>
      </c>
    </row>
    <row r="2" spans="1:3" x14ac:dyDescent="0.25">
      <c r="A2" t="s">
        <v>21</v>
      </c>
      <c r="B2">
        <v>3.3</v>
      </c>
    </row>
    <row r="3" spans="1:3" x14ac:dyDescent="0.25">
      <c r="A3" t="s">
        <v>22</v>
      </c>
      <c r="B3">
        <v>0.2</v>
      </c>
    </row>
    <row r="4" spans="1:3" x14ac:dyDescent="0.25">
      <c r="A4" t="s">
        <v>23</v>
      </c>
      <c r="B4">
        <v>3.8000000000000002E-5</v>
      </c>
      <c r="C4" t="s">
        <v>27</v>
      </c>
    </row>
    <row r="6" spans="1:3" x14ac:dyDescent="0.25">
      <c r="A6" t="s">
        <v>24</v>
      </c>
      <c r="B6">
        <f>(B1-B2)*B3+(B1*B4)</f>
        <v>8.0140600000000076E-2</v>
      </c>
    </row>
    <row r="8" spans="1:3" x14ac:dyDescent="0.25">
      <c r="A8" t="s">
        <v>25</v>
      </c>
      <c r="B8">
        <f>B1*B3</f>
        <v>0.7400000000000001</v>
      </c>
    </row>
    <row r="11" spans="1:3" x14ac:dyDescent="0.25">
      <c r="A11" t="s">
        <v>26</v>
      </c>
      <c r="B11">
        <f>(B8-B6)/B8</f>
        <v>0.89170189189189175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dim_batt</vt:lpstr>
      <vt:lpstr>test accu </vt:lpstr>
      <vt:lpstr>test accu 2</vt:lpstr>
      <vt:lpstr>dropout</vt:lpstr>
      <vt:lpstr>rendement 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2018-03-21T16:27:39Z</dcterms:modified>
</cp:coreProperties>
</file>