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va\Documents\Studie\Thesis\Programming\"/>
    </mc:Choice>
  </mc:AlternateContent>
  <xr:revisionPtr revIDLastSave="0" documentId="13_ncr:1_{5CAA132A-CB8B-438E-8710-83993C1CC778}" xr6:coauthVersionLast="46" xr6:coauthVersionMax="46" xr10:uidLastSave="{00000000-0000-0000-0000-000000000000}"/>
  <bookViews>
    <workbookView xWindow="-120" yWindow="-120" windowWidth="29040" windowHeight="15840" firstSheet="4" activeTab="5" xr2:uid="{0342F312-4DE5-442D-8282-6B7D8F998C3E}"/>
  </bookViews>
  <sheets>
    <sheet name="Input_and_prep" sheetId="1" r:id="rId1"/>
    <sheet name="Model_data_1" sheetId="2" r:id="rId2"/>
    <sheet name="Dataset_1" sheetId="5" r:id="rId3"/>
    <sheet name="Text_table_sample_cons" sheetId="7" r:id="rId4"/>
    <sheet name="Table_summary_stats" sheetId="8" r:id="rId5"/>
    <sheet name="Text_table_AUCs" sheetId="10" r:id="rId6"/>
    <sheet name="Unweighted results table" sheetId="11" r:id="rId7"/>
    <sheet name="Text_table_sumstats" sheetId="9" r:id="rId8"/>
    <sheet name="Text_table_sumstats_L" sheetId="12" r:id="rId9"/>
    <sheet name="Dataset_2" sheetId="6" r:id="rId10"/>
    <sheet name="Model_data_2" sheetId="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4" i="12" l="1"/>
  <c r="Z30" i="12"/>
  <c r="T30" i="12"/>
  <c r="N30" i="12"/>
  <c r="H30" i="12"/>
  <c r="Z29" i="12"/>
  <c r="T29" i="12"/>
  <c r="N29" i="12"/>
  <c r="H29" i="12"/>
  <c r="Z28" i="12"/>
  <c r="T28" i="12"/>
  <c r="N28" i="12"/>
  <c r="H28" i="12"/>
  <c r="Z27" i="12"/>
  <c r="T27" i="12"/>
  <c r="N27" i="12"/>
  <c r="H27" i="12"/>
  <c r="Z26" i="12"/>
  <c r="T26" i="12"/>
  <c r="N26" i="12"/>
  <c r="H26" i="12"/>
  <c r="Z25" i="12"/>
  <c r="T25" i="12"/>
  <c r="N25" i="12"/>
  <c r="H25" i="12"/>
  <c r="Z24" i="12"/>
  <c r="T24" i="12"/>
  <c r="N24" i="12"/>
  <c r="H24" i="12"/>
  <c r="Z23" i="12"/>
  <c r="T23" i="12"/>
  <c r="N23" i="12"/>
  <c r="H23" i="12"/>
  <c r="Z22" i="12"/>
  <c r="T22" i="12"/>
  <c r="N22" i="12"/>
  <c r="H22" i="12"/>
  <c r="Z21" i="12"/>
  <c r="T21" i="12"/>
  <c r="N21" i="12"/>
  <c r="H21" i="12"/>
  <c r="I21" i="12" s="1"/>
  <c r="Z20" i="12"/>
  <c r="T20" i="12"/>
  <c r="N20" i="12"/>
  <c r="H20" i="12"/>
  <c r="Z19" i="12"/>
  <c r="T19" i="12"/>
  <c r="N19" i="12"/>
  <c r="H19" i="12"/>
  <c r="Z18" i="12"/>
  <c r="T18" i="12"/>
  <c r="N18" i="12"/>
  <c r="H18" i="12"/>
  <c r="Y17" i="12"/>
  <c r="S17" i="12"/>
  <c r="M17" i="12"/>
  <c r="G17" i="12"/>
  <c r="AB4" i="9"/>
  <c r="T30" i="9"/>
  <c r="T29" i="9"/>
  <c r="T28" i="9"/>
  <c r="T27" i="9"/>
  <c r="T26" i="9"/>
  <c r="T25" i="9"/>
  <c r="T24" i="9"/>
  <c r="T23" i="9"/>
  <c r="T22" i="9"/>
  <c r="T21" i="9"/>
  <c r="T20" i="9"/>
  <c r="T19" i="9"/>
  <c r="T18" i="9"/>
  <c r="AA23" i="9"/>
  <c r="AA24" i="9"/>
  <c r="AA25" i="9"/>
  <c r="AA26" i="9"/>
  <c r="AA27" i="9"/>
  <c r="AA28" i="9"/>
  <c r="AA29" i="9"/>
  <c r="AA30" i="9"/>
  <c r="AA22" i="9"/>
  <c r="Z30" i="9"/>
  <c r="Z29" i="9"/>
  <c r="Z28" i="9"/>
  <c r="Z27" i="9"/>
  <c r="Z26" i="9"/>
  <c r="Z25" i="9"/>
  <c r="Z24" i="9"/>
  <c r="Z23" i="9"/>
  <c r="Z22" i="9"/>
  <c r="Z21" i="9"/>
  <c r="Z20" i="9"/>
  <c r="Z19" i="9"/>
  <c r="Z18" i="9"/>
  <c r="Y17" i="9"/>
  <c r="S17" i="9"/>
  <c r="N19" i="9"/>
  <c r="N20" i="9"/>
  <c r="N18" i="9"/>
  <c r="M17" i="9"/>
  <c r="N22" i="9"/>
  <c r="N23" i="9"/>
  <c r="N24" i="9"/>
  <c r="N25" i="9"/>
  <c r="N26" i="9"/>
  <c r="N27" i="9"/>
  <c r="N28" i="9"/>
  <c r="N29" i="9"/>
  <c r="N30" i="9"/>
  <c r="N21" i="9"/>
  <c r="O23" i="9" s="1"/>
  <c r="G17" i="9"/>
  <c r="H18" i="9"/>
  <c r="H22" i="9"/>
  <c r="H23" i="9"/>
  <c r="H24" i="9"/>
  <c r="H25" i="9"/>
  <c r="H26" i="9"/>
  <c r="H27" i="9"/>
  <c r="H28" i="9"/>
  <c r="H29" i="9"/>
  <c r="H30" i="9"/>
  <c r="H21" i="9"/>
  <c r="I21" i="9" s="1"/>
  <c r="H19" i="9"/>
  <c r="H20" i="9"/>
  <c r="J8" i="7"/>
  <c r="J9" i="7"/>
  <c r="J10" i="7"/>
  <c r="J11" i="7"/>
  <c r="J12" i="7"/>
  <c r="J7" i="7"/>
  <c r="I12" i="7"/>
  <c r="I7" i="7"/>
  <c r="I8" i="7"/>
  <c r="I9" i="7"/>
  <c r="I10" i="7"/>
  <c r="I11" i="7"/>
  <c r="H11" i="7"/>
  <c r="H10" i="7"/>
  <c r="H9" i="7"/>
  <c r="H8" i="7"/>
  <c r="H12" i="7"/>
  <c r="E12" i="7"/>
  <c r="E11" i="7"/>
  <c r="E10" i="7"/>
  <c r="E9" i="7"/>
  <c r="E8" i="7"/>
  <c r="H7" i="7"/>
  <c r="E7" i="7"/>
  <c r="G8" i="7"/>
  <c r="G9" i="7"/>
  <c r="G10" i="7"/>
  <c r="G11" i="7"/>
  <c r="G12" i="7"/>
  <c r="G7" i="7"/>
  <c r="F7" i="7"/>
  <c r="F8" i="7"/>
  <c r="F12" i="7" s="1"/>
  <c r="F9" i="7"/>
  <c r="F10" i="7"/>
  <c r="F11" i="7"/>
  <c r="E7" i="6"/>
  <c r="E8" i="6"/>
  <c r="E9" i="6"/>
  <c r="E10" i="6"/>
  <c r="E11" i="6"/>
  <c r="E12" i="6"/>
  <c r="E13" i="6"/>
  <c r="G13" i="5"/>
  <c r="E13" i="5"/>
  <c r="E12" i="5"/>
  <c r="G10" i="5"/>
  <c r="G11" i="5"/>
  <c r="G12" i="5"/>
  <c r="E10" i="5"/>
  <c r="E11" i="5"/>
  <c r="E9" i="5"/>
  <c r="E8" i="5"/>
  <c r="E7" i="5"/>
  <c r="E6" i="5"/>
  <c r="E5" i="5"/>
  <c r="E4" i="5"/>
  <c r="E3" i="5"/>
  <c r="E4" i="6"/>
  <c r="E5" i="6"/>
  <c r="E6" i="6"/>
  <c r="E3" i="6"/>
  <c r="G6" i="6"/>
  <c r="C5" i="6"/>
  <c r="G4" i="6"/>
  <c r="G4" i="5"/>
  <c r="C5" i="5"/>
  <c r="C6" i="5" s="1"/>
  <c r="G7" i="5"/>
  <c r="G9" i="5"/>
  <c r="G8" i="5"/>
  <c r="U30" i="12" l="1"/>
  <c r="AA30" i="12"/>
  <c r="O30" i="12"/>
  <c r="I22" i="12"/>
  <c r="I23" i="12"/>
  <c r="I25" i="12"/>
  <c r="I24" i="12"/>
  <c r="I26" i="12"/>
  <c r="I28" i="12"/>
  <c r="I27" i="12"/>
  <c r="I29" i="12"/>
  <c r="I30" i="12"/>
  <c r="O21" i="12"/>
  <c r="O22" i="12"/>
  <c r="O23" i="12"/>
  <c r="O24" i="12"/>
  <c r="O25" i="12"/>
  <c r="O26" i="12"/>
  <c r="O27" i="12"/>
  <c r="O28" i="12"/>
  <c r="O29" i="12"/>
  <c r="U21" i="12"/>
  <c r="U22" i="12"/>
  <c r="U23" i="12"/>
  <c r="U24" i="12"/>
  <c r="U25" i="12"/>
  <c r="U26" i="12"/>
  <c r="U27" i="12"/>
  <c r="U28" i="12"/>
  <c r="U29" i="12"/>
  <c r="AA21" i="12"/>
  <c r="AA22" i="12"/>
  <c r="AA23" i="12"/>
  <c r="AA24" i="12"/>
  <c r="AA25" i="12"/>
  <c r="AA26" i="12"/>
  <c r="AA27" i="12"/>
  <c r="AA28" i="12"/>
  <c r="AA29" i="12"/>
  <c r="U27" i="9"/>
  <c r="U28" i="9"/>
  <c r="U29" i="9"/>
  <c r="U26" i="9"/>
  <c r="U25" i="9"/>
  <c r="U24" i="9"/>
  <c r="U21" i="9"/>
  <c r="U23" i="9"/>
  <c r="U30" i="9"/>
  <c r="U22" i="9"/>
  <c r="AA21" i="9"/>
  <c r="O25" i="9"/>
  <c r="O30" i="9"/>
  <c r="O29" i="9"/>
  <c r="O28" i="9"/>
  <c r="O27" i="9"/>
  <c r="O26" i="9"/>
  <c r="O21" i="9"/>
  <c r="O24" i="9"/>
  <c r="O22" i="9"/>
  <c r="I28" i="9"/>
  <c r="I27" i="9"/>
  <c r="I25" i="9"/>
  <c r="I24" i="9"/>
  <c r="I22" i="9"/>
  <c r="I23" i="9"/>
  <c r="I30" i="9"/>
  <c r="I29" i="9"/>
  <c r="I26" i="9"/>
</calcChain>
</file>

<file path=xl/sharedStrings.xml><?xml version="1.0" encoding="utf-8"?>
<sst xmlns="http://schemas.openxmlformats.org/spreadsheetml/2006/main" count="779" uniqueCount="347">
  <si>
    <t>Variable group</t>
  </si>
  <si>
    <t>Variable name HRS</t>
  </si>
  <si>
    <t>Variable description</t>
  </si>
  <si>
    <t>Needs to be treated</t>
  </si>
  <si>
    <t>Normalize</t>
  </si>
  <si>
    <t>Made into variable</t>
  </si>
  <si>
    <t>Comments</t>
  </si>
  <si>
    <t>Outcome</t>
  </si>
  <si>
    <t>Treatment</t>
  </si>
  <si>
    <t>Control</t>
  </si>
  <si>
    <t>Moderator</t>
  </si>
  <si>
    <t>Sensitivy parameter</t>
  </si>
  <si>
    <t>plb029(a-f)</t>
  </si>
  <si>
    <t>plb030m(1-10)</t>
  </si>
  <si>
    <t>Treated unfair in 7 situations</t>
  </si>
  <si>
    <t>Self-assigned reason for unfair treatment in the 7 situations</t>
  </si>
  <si>
    <t>Systolic blood pressure</t>
  </si>
  <si>
    <t>Control &amp; Moderator</t>
  </si>
  <si>
    <t>Waist circumference</t>
  </si>
  <si>
    <t>Race</t>
  </si>
  <si>
    <t>Education</t>
  </si>
  <si>
    <t>Mother eduction</t>
  </si>
  <si>
    <t>To take difference from last year</t>
  </si>
  <si>
    <t>NO</t>
  </si>
  <si>
    <t>YES</t>
  </si>
  <si>
    <t>Age</t>
  </si>
  <si>
    <t>YES AND NO</t>
  </si>
  <si>
    <t>Some unobserved confounder paramter/random variable</t>
  </si>
  <si>
    <t>Possible the unboverved confounder?</t>
  </si>
  <si>
    <t>raeduc</t>
  </si>
  <si>
    <t>raracem</t>
  </si>
  <si>
    <t>rameduc</t>
  </si>
  <si>
    <t>pa019</t>
  </si>
  <si>
    <t>How often vigorous activity</t>
  </si>
  <si>
    <t>pc224</t>
  </si>
  <si>
    <t>How often moderate activity</t>
  </si>
  <si>
    <t>pc225</t>
  </si>
  <si>
    <t>How often mild activity</t>
  </si>
  <si>
    <t>Ever smoke</t>
  </si>
  <si>
    <t>pc116</t>
  </si>
  <si>
    <t>pc117</t>
  </si>
  <si>
    <t>Smoke cigarettes now</t>
  </si>
  <si>
    <t>pc118</t>
  </si>
  <si>
    <t>Num cigarettes smoked per day</t>
  </si>
  <si>
    <t>pc123</t>
  </si>
  <si>
    <t>Num cigarettes smoked per day when smoked most</t>
  </si>
  <si>
    <t>pi859 pi864 pi869</t>
  </si>
  <si>
    <t>height (for BMI)</t>
  </si>
  <si>
    <t>weight (for BMI)</t>
  </si>
  <si>
    <t>Subgroup</t>
  </si>
  <si>
    <t>Health behaviors</t>
  </si>
  <si>
    <t>Married</t>
  </si>
  <si>
    <t>pa026</t>
  </si>
  <si>
    <t>Major life events</t>
  </si>
  <si>
    <t>Divorced between previous and current period</t>
  </si>
  <si>
    <t>Sex</t>
  </si>
  <si>
    <t>px060_r</t>
  </si>
  <si>
    <t>pi841</t>
  </si>
  <si>
    <t>There is some room for error here - with/without shoes</t>
  </si>
  <si>
    <t>pi834</t>
  </si>
  <si>
    <t>pi907</t>
  </si>
  <si>
    <t>3 measurements, probably best to take median or mean</t>
  </si>
  <si>
    <t>Stopped smoking between previous and current period</t>
  </si>
  <si>
    <t>Stopped drinking between previous and current period</t>
  </si>
  <si>
    <t>pz134 (FAT) and PJ005m</t>
  </si>
  <si>
    <t>PJ005m</t>
  </si>
  <si>
    <t>Job status</t>
  </si>
  <si>
    <t>Retired between previous and current period</t>
  </si>
  <si>
    <t>Option 5 of pj005m is retired, 1 working now (note that stuff as disabled will just not count as being reitred but will come back in the job status variable)</t>
  </si>
  <si>
    <t>Widowed between previous and current period</t>
  </si>
  <si>
    <t>Marital status difference (r12 = 1.married, r13 = 5.divorced)</t>
  </si>
  <si>
    <t>TBD</t>
  </si>
  <si>
    <t>Wealth (mputed from 2014 data</t>
  </si>
  <si>
    <t>Variable name code</t>
  </si>
  <si>
    <t>q29.A1-7</t>
  </si>
  <si>
    <t>rDisc1-10</t>
  </si>
  <si>
    <t>wLbs</t>
  </si>
  <si>
    <t>hInc</t>
  </si>
  <si>
    <t>waist</t>
  </si>
  <si>
    <t>everSmoke</t>
  </si>
  <si>
    <t>smokenow</t>
  </si>
  <si>
    <t>nSmokenow</t>
  </si>
  <si>
    <t>nSmokemos</t>
  </si>
  <si>
    <t>jobStat.A1-5</t>
  </si>
  <si>
    <t>vigAct</t>
  </si>
  <si>
    <t>modAct</t>
  </si>
  <si>
    <t>milAct</t>
  </si>
  <si>
    <t>race</t>
  </si>
  <si>
    <t>education</t>
  </si>
  <si>
    <t>moEducation</t>
  </si>
  <si>
    <t>age</t>
  </si>
  <si>
    <t>married</t>
  </si>
  <si>
    <t>sex</t>
  </si>
  <si>
    <t>px092, pz266</t>
  </si>
  <si>
    <t>wealthImputed, wealthNotImputed</t>
  </si>
  <si>
    <t>double</t>
  </si>
  <si>
    <t>Format after input</t>
  </si>
  <si>
    <t>Format after data_formatter</t>
  </si>
  <si>
    <t>double (binary)</t>
  </si>
  <si>
    <t>double (take out 98 &amp; 99)</t>
  </si>
  <si>
    <t>pc223</t>
  </si>
  <si>
    <t>Several doubles</t>
  </si>
  <si>
    <t>factor</t>
  </si>
  <si>
    <t>ordinal factor</t>
  </si>
  <si>
    <t>double(binary)</t>
  </si>
  <si>
    <t>double (3 levels)</t>
  </si>
  <si>
    <t>double(3 levels)</t>
  </si>
  <si>
    <t>double(1 and 2)</t>
  </si>
  <si>
    <t>double 5 levels</t>
  </si>
  <si>
    <t>double (is in years)</t>
  </si>
  <si>
    <t>Levels</t>
  </si>
  <si>
    <t>1.married, 2.married,spouse absent, 3.partnered, 4. seperated, 5.divorced, 6.seperated/divorced, 7.widowed, 8.never married</t>
  </si>
  <si>
    <t>1.white/caucasian, 2.black/african american, 3.other</t>
  </si>
  <si>
    <t xml:space="preserve">5 factors </t>
  </si>
  <si>
    <t>1.working now, 2.unemployed and looking for work, 3. temprorarily laid off,  4.disabled, 5. retired, 6. homemaker, 7.other, 8.on sick or leave, 98.DK, 99.RF</t>
  </si>
  <si>
    <t>7.everyday&lt;1.more than once a week&lt;2.once a week,&lt;3.one to three times a month&lt;4.hardly ever or never&lt;8.DK&lt;9.RF</t>
  </si>
  <si>
    <t>1.lt high-school, 2.ged, 3.high-school graduate, 4.some college, 5.college and above</t>
  </si>
  <si>
    <t>prevRetStat, jobStat.A1-5</t>
  </si>
  <si>
    <t>1.fully retired &lt; 3.partially retired &lt;5. not retired</t>
  </si>
  <si>
    <t xml:space="preserve"> </t>
  </si>
  <si>
    <t>xx</t>
  </si>
  <si>
    <t>workingNow</t>
  </si>
  <si>
    <t>1 = working now, 0=  not working now</t>
  </si>
  <si>
    <t>Working now or not, from job status</t>
  </si>
  <si>
    <t>Martital status difference (r12 = 1.married, r13 = 7.widowed) Simplification of marital status not done because married already included for w13</t>
  </si>
  <si>
    <r>
      <t xml:space="preserve">Do we want to include a variable where there is a jump from wealth bin to wealth bin? If so -&gt; probably best to make bins 2x so it is about overall position wrt rest. ALSO: Do we want to base wealth buckets on </t>
    </r>
    <r>
      <rPr>
        <b/>
        <i/>
        <sz val="11"/>
        <color theme="1"/>
        <rFont val="Calibri"/>
        <family val="2"/>
        <scheme val="minor"/>
      </rPr>
      <t>our subset or full set</t>
    </r>
  </si>
  <si>
    <t>nSmokepw</t>
  </si>
  <si>
    <t>Smoke cigarettes previous wave</t>
  </si>
  <si>
    <t>wLbs_pw</t>
  </si>
  <si>
    <t>x</t>
  </si>
  <si>
    <t>weight (for BMI) prevoius wave</t>
  </si>
  <si>
    <t>syBPM1-3</t>
  </si>
  <si>
    <t>pw_syBPM1-3</t>
  </si>
  <si>
    <t>Systolic blood pressure previous wave</t>
  </si>
  <si>
    <t>hInc_pw</t>
  </si>
  <si>
    <t>height (for BMI) previous wave</t>
  </si>
  <si>
    <t>Waist circumference - prevoius wave</t>
  </si>
  <si>
    <t>number days per week drink alcohol previous wave (last 3 months)</t>
  </si>
  <si>
    <t>number days per week drink alcohol (last 3 months)</t>
  </si>
  <si>
    <t>nDDrink_pw</t>
  </si>
  <si>
    <t>nDDrink</t>
  </si>
  <si>
    <t>number glasses on days that drink</t>
  </si>
  <si>
    <t>nGDrink_pw</t>
  </si>
  <si>
    <t>nGDrink</t>
  </si>
  <si>
    <t>nc118</t>
  </si>
  <si>
    <t>ni907</t>
  </si>
  <si>
    <t>ni834</t>
  </si>
  <si>
    <t>ni841</t>
  </si>
  <si>
    <t>ni859 ni864 ni869</t>
  </si>
  <si>
    <t>Previous wave = wave 11 -- 2012, Current wave = wave 13 -- 2016</t>
  </si>
  <si>
    <t>r11mstat, r13 mstat</t>
  </si>
  <si>
    <t>r11mstat, r13mstat</t>
  </si>
  <si>
    <t>r11smnken, r13smnken</t>
  </si>
  <si>
    <t>mStat11,13</t>
  </si>
  <si>
    <t>smoker11,13</t>
  </si>
  <si>
    <t>drinker11,13</t>
  </si>
  <si>
    <t>Outcomes</t>
  </si>
  <si>
    <t>Moderators</t>
  </si>
  <si>
    <t>Control variables</t>
  </si>
  <si>
    <t>Name</t>
  </si>
  <si>
    <t>Coding</t>
  </si>
  <si>
    <t>Numerical (1 = male, 2 = female)</t>
  </si>
  <si>
    <t>Factor</t>
  </si>
  <si>
    <t>mStat13</t>
  </si>
  <si>
    <t>BMI</t>
  </si>
  <si>
    <t>syBP_mean</t>
  </si>
  <si>
    <t>expRDAll</t>
  </si>
  <si>
    <t>d_syBP_mean</t>
  </si>
  <si>
    <t>d_BMI</t>
  </si>
  <si>
    <t>d_waist</t>
  </si>
  <si>
    <t>wealth_bin</t>
  </si>
  <si>
    <t>Group</t>
  </si>
  <si>
    <t>Demographics</t>
  </si>
  <si>
    <t>Health behavior</t>
  </si>
  <si>
    <t>Recent major life events</t>
  </si>
  <si>
    <t>mStat11</t>
  </si>
  <si>
    <t>drinker13</t>
  </si>
  <si>
    <t>drinker11</t>
  </si>
  <si>
    <t>smoker13</t>
  </si>
  <si>
    <t>smoker11</t>
  </si>
  <si>
    <t xml:space="preserve">nDDrink  </t>
  </si>
  <si>
    <t xml:space="preserve">nGDrink  </t>
  </si>
  <si>
    <t>prevRetStat</t>
  </si>
  <si>
    <t>nDrinkPerWeek</t>
  </si>
  <si>
    <t>nDrinkPerWeek_pw</t>
  </si>
  <si>
    <t xml:space="preserve">numerical  </t>
  </si>
  <si>
    <t>quit_smoking</t>
  </si>
  <si>
    <t>started_smoking</t>
  </si>
  <si>
    <t>quit_drinking</t>
  </si>
  <si>
    <t>started_drinking</t>
  </si>
  <si>
    <t>divorced_or seperated</t>
  </si>
  <si>
    <t>widowed</t>
  </si>
  <si>
    <t>recently_married_or_partnered</t>
  </si>
  <si>
    <t>quit_working</t>
  </si>
  <si>
    <t>Reasoning</t>
  </si>
  <si>
    <t>1) Inclusion previous waves may be for "consistency" of behavior or proximity to lifechanging event in case necessary</t>
  </si>
  <si>
    <t>2) Life events not especially included because those are expected to explain changes but not so much levels (levels can be explained by level of variable that changes as a result of the life-chainging event)</t>
  </si>
  <si>
    <t>2) Life events included as they may explain changes in health outcomes</t>
  </si>
  <si>
    <t>Number of observations</t>
  </si>
  <si>
    <t>Description step</t>
  </si>
  <si>
    <t>Change</t>
  </si>
  <si>
    <t>HRS dataset 2016</t>
  </si>
  <si>
    <t>Filled in question about discrimination and measured health outcomes</t>
  </si>
  <si>
    <t>Details</t>
  </si>
  <si>
    <t>Remove unrealistic health outcome measurements</t>
  </si>
  <si>
    <t>SYSBPM's &lt;30, &gt;500, wLBS of &lt;30, &gt;500, hIn of &lt;40, &gt;95, waist of &lt;15, &gt;95</t>
  </si>
  <si>
    <t>Remove observations with missing values of moderators</t>
  </si>
  <si>
    <t>Sex, wealth bin, race and age</t>
  </si>
  <si>
    <t>Representative of households</t>
  </si>
  <si>
    <t>Filled in question about discrimination and measured health outcomes 2016</t>
  </si>
  <si>
    <t>Remove unrealistic health outcome measurements and not available differences (no 2012  measurement)</t>
  </si>
  <si>
    <t>Representativenes (%)</t>
  </si>
  <si>
    <t xml:space="preserve"> Dropped nSmoke_mos, everSmoke, nSmoke_pw </t>
  </si>
  <si>
    <t>r11drink, r13drink</t>
  </si>
  <si>
    <t>r13drinkd</t>
  </si>
  <si>
    <t>r11drinkd</t>
  </si>
  <si>
    <t>r11drinkn</t>
  </si>
  <si>
    <t>double (set 99 to 7)</t>
  </si>
  <si>
    <t>double (set 99 to maxvalue after 99)</t>
  </si>
  <si>
    <t>Drop variables with very large amounts of missing values</t>
  </si>
  <si>
    <t>Drop variablers that have low amounts of extra information and large amounts of missing values</t>
  </si>
  <si>
    <t>Dropped Maried, smokeNow</t>
  </si>
  <si>
    <t>Remove observations with missing activity answers</t>
  </si>
  <si>
    <t>Remove observations with missing information on being a smoker/drinker in w13</t>
  </si>
  <si>
    <t>Smoker/Drinker13</t>
  </si>
  <si>
    <t>Impute values from other wave for variables where that is a feasible approach</t>
  </si>
  <si>
    <t>mStat11 &amp; 13, prevRetStat, smoker13, smoker11, etc</t>
  </si>
  <si>
    <t>Possible impact</t>
  </si>
  <si>
    <t>Representativeness</t>
  </si>
  <si>
    <t>Measurement errors</t>
  </si>
  <si>
    <t>Representativeness, but probably MAR</t>
  </si>
  <si>
    <t>Bias if informative</t>
  </si>
  <si>
    <t>Probably not MAR but, small no obs</t>
  </si>
  <si>
    <t>Bias, but probably reliable estimates</t>
  </si>
  <si>
    <t>Representativeness but small no obs</t>
  </si>
  <si>
    <t>Impute missing values left in moEducation with KNN</t>
  </si>
  <si>
    <t>Impute missing values left in education with mode impute</t>
  </si>
  <si>
    <t>Educ(1)</t>
  </si>
  <si>
    <t>MoEc(353)</t>
  </si>
  <si>
    <t>Bias but assumed to be estimate-able</t>
  </si>
  <si>
    <t>Bias but only one value that is assumed to be less relevant than all other information</t>
  </si>
  <si>
    <t>Respondents</t>
  </si>
  <si>
    <t>Individuals</t>
  </si>
  <si>
    <t>Longitudinal sample</t>
  </si>
  <si>
    <t>Cross-sectional sample</t>
  </si>
  <si>
    <t>Population represented</t>
  </si>
  <si>
    <t>Share total</t>
  </si>
  <si>
    <t xml:space="preserve">RAND HRS 2016 </t>
  </si>
  <si>
    <t>No measure health or discrimination</t>
  </si>
  <si>
    <t>Missing moderator variables</t>
  </si>
  <si>
    <t>Missing smoking and drinking \tnote{\dag}</t>
  </si>
  <si>
    <t>Missing activity answers</t>
  </si>
  <si>
    <t>Total</t>
  </si>
  <si>
    <t>Unweighted sample</t>
  </si>
  <si>
    <t>Mean</t>
  </si>
  <si>
    <t>Sd.</t>
  </si>
  <si>
    <t>Share</t>
  </si>
  <si>
    <t>Cardio-metabolic risk markers</t>
  </si>
  <si>
    <t>Weighted sample</t>
  </si>
  <si>
    <t>Unweighted sample (z = 1)</t>
  </si>
  <si>
    <t>Unweighted sample (z = 0)</t>
  </si>
  <si>
    <t xml:space="preserve">n = </t>
  </si>
  <si>
    <t>n = 25,394,917</t>
  </si>
  <si>
    <t>n = 4,259</t>
  </si>
  <si>
    <t>Systolic Blood Pressure</t>
  </si>
  <si>
    <t>Experienced racial discrimination</t>
  </si>
  <si>
    <t>Control an moderator variables</t>
  </si>
  <si>
    <t>Demographics (control only)</t>
  </si>
  <si>
    <t xml:space="preserve">Demographics </t>
  </si>
  <si>
    <t xml:space="preserve">Race </t>
  </si>
  <si>
    <t>White or caucasian</t>
  </si>
  <si>
    <t>Black or African American</t>
  </si>
  <si>
    <t>Other</t>
  </si>
  <si>
    <t>Female</t>
  </si>
  <si>
    <t>Wealth bin</t>
  </si>
  <si>
    <t>Marital status 2012</t>
  </si>
  <si>
    <t>Marital status 2016</t>
  </si>
  <si>
    <t>Education level</t>
  </si>
  <si>
    <t>lt high-school</t>
  </si>
  <si>
    <t>ged</t>
  </si>
  <si>
    <t>high-school graduate</t>
  </si>
  <si>
    <t>some college</t>
  </si>
  <si>
    <t>college and above</t>
  </si>
  <si>
    <t>Education mother (years)</t>
  </si>
  <si>
    <t>Working status 2012</t>
  </si>
  <si>
    <t>Working status 2016</t>
  </si>
  <si>
    <t>Drinker 2012</t>
  </si>
  <si>
    <t>Drinker 2016</t>
  </si>
  <si>
    <t>Drinking days per week 2016</t>
  </si>
  <si>
    <t>Drinking days per week 2012</t>
  </si>
  <si>
    <t>Drinks per drinking day 2012</t>
  </si>
  <si>
    <t>Drinks per drinking day 2016</t>
  </si>
  <si>
    <t>Drinks per week 2016</t>
  </si>
  <si>
    <t>Drinks per week  2012</t>
  </si>
  <si>
    <t>Smoker 2012</t>
  </si>
  <si>
    <t>Smoker 2016</t>
  </si>
  <si>
    <t>Activity - vigorous</t>
  </si>
  <si>
    <t>Every day</t>
  </si>
  <si>
    <t>More than once a week</t>
  </si>
  <si>
    <t>One to three times a month</t>
  </si>
  <si>
    <t>Hardly ever or never</t>
  </si>
  <si>
    <t>Activity - moderate</t>
  </si>
  <si>
    <t>Activity - mild</t>
  </si>
  <si>
    <t>Quit smoking</t>
  </si>
  <si>
    <t>Started smoking</t>
  </si>
  <si>
    <t>Quit drinking</t>
  </si>
  <si>
    <t>Started drinking</t>
  </si>
  <si>
    <t>Divorced or seperated</t>
  </si>
  <si>
    <t>Widowed</t>
  </si>
  <si>
    <t>Recenlty married</t>
  </si>
  <si>
    <t>Quit working</t>
  </si>
  <si>
    <t>z = 1</t>
  </si>
  <si>
    <t>z = 0</t>
  </si>
  <si>
    <t>Count</t>
  </si>
  <si>
    <t>Share cum.</t>
  </si>
  <si>
    <t>Moderator variables - ratios</t>
  </si>
  <si>
    <t>Moderator variables - characteristics</t>
  </si>
  <si>
    <t>-</t>
  </si>
  <si>
    <t>n =</t>
  </si>
  <si>
    <t>Mean Systolic Blood Pressure</t>
  </si>
  <si>
    <t>k = 2</t>
  </si>
  <si>
    <t>k = 3</t>
  </si>
  <si>
    <t>k = 4</t>
  </si>
  <si>
    <t>m = 50</t>
  </si>
  <si>
    <t>m = 100</t>
  </si>
  <si>
    <t>m = 200</t>
  </si>
  <si>
    <t>m =200</t>
  </si>
  <si>
    <t xml:space="preserve">Unbalanced </t>
  </si>
  <si>
    <t>SMOTE</t>
  </si>
  <si>
    <t>$hat{(C)ATE}$</t>
  </si>
  <si>
    <t>$P(CATE)&gt;0$</t>
  </si>
  <si>
    <t>ATE</t>
  </si>
  <si>
    <t>Male</t>
  </si>
  <si>
    <t>Femal</t>
  </si>
  <si>
    <t>Age group</t>
  </si>
  <si>
    <t>Wealth Bin</t>
  </si>
  <si>
    <t>&lt;60</t>
  </si>
  <si>
    <t>60-80</t>
  </si>
  <si>
    <t>&gt;80</t>
  </si>
  <si>
    <t>HDPI 89% (u)</t>
  </si>
  <si>
    <t>HDPI 89% (l)</t>
  </si>
  <si>
    <t>Cardio-metabolic risk marker</t>
  </si>
  <si>
    <t>Estimatand</t>
  </si>
  <si>
    <t>Estimate</t>
  </si>
  <si>
    <t>Without other forms of disc</t>
  </si>
  <si>
    <t>With other forms of disc</t>
  </si>
  <si>
    <t>Cardio-metabolic risk markers (change)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</si>
</sst>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"/>
    <numFmt numFmtId="166" formatCode="0.0000"/>
    <numFmt numFmtId="167" formatCode="0.0E+00"/>
    <numFmt numFmtId="195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6" fillId="8" borderId="0" applyNumberFormat="0" applyBorder="0" applyAlignment="0" applyProtection="0"/>
    <xf numFmtId="9" fontId="7" fillId="0" borderId="0" applyFont="0" applyFill="0" applyBorder="0" applyAlignment="0" applyProtection="0"/>
    <xf numFmtId="0" fontId="8" fillId="9" borderId="0" applyNumberFormat="0" applyBorder="0" applyAlignment="0" applyProtection="0"/>
    <xf numFmtId="0" fontId="9" fillId="10" borderId="0" applyNumberFormat="0" applyBorder="0" applyAlignment="0" applyProtection="0"/>
  </cellStyleXfs>
  <cellXfs count="75">
    <xf numFmtId="0" fontId="0" fillId="0" borderId="0" xfId="0"/>
    <xf numFmtId="0" fontId="0" fillId="0" borderId="1" xfId="0" applyFont="1" applyBorder="1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4" borderId="0" xfId="0" applyFont="1" applyFill="1"/>
    <xf numFmtId="0" fontId="1" fillId="7" borderId="0" xfId="0" applyFont="1" applyFill="1"/>
    <xf numFmtId="0" fontId="6" fillId="8" borderId="0" xfId="1"/>
    <xf numFmtId="0" fontId="1" fillId="0" borderId="1" xfId="0" applyFont="1" applyFill="1" applyBorder="1"/>
    <xf numFmtId="0" fontId="1" fillId="0" borderId="2" xfId="0" applyFont="1" applyBorder="1" applyAlignment="1">
      <alignment horizontal="right"/>
    </xf>
    <xf numFmtId="0" fontId="8" fillId="9" borderId="0" xfId="3"/>
    <xf numFmtId="0" fontId="9" fillId="10" borderId="0" xfId="4"/>
    <xf numFmtId="164" fontId="0" fillId="0" borderId="0" xfId="2" applyNumberFormat="1" applyFont="1"/>
    <xf numFmtId="0" fontId="0" fillId="0" borderId="0" xfId="0" applyFont="1"/>
    <xf numFmtId="0" fontId="0" fillId="0" borderId="0" xfId="0"/>
    <xf numFmtId="164" fontId="0" fillId="0" borderId="0" xfId="0" applyNumberFormat="1"/>
    <xf numFmtId="0" fontId="10" fillId="0" borderId="0" xfId="0" applyFont="1"/>
    <xf numFmtId="0" fontId="0" fillId="0" borderId="3" xfId="0" applyBorder="1"/>
    <xf numFmtId="0" fontId="10" fillId="0" borderId="3" xfId="0" applyFont="1" applyBorder="1"/>
    <xf numFmtId="0" fontId="0" fillId="0" borderId="0" xfId="0" applyBorder="1"/>
    <xf numFmtId="0" fontId="0" fillId="0" borderId="2" xfId="0" applyBorder="1"/>
    <xf numFmtId="0" fontId="0" fillId="0" borderId="0" xfId="0" applyFont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 applyBorder="1" applyAlignment="1">
      <alignment horizontal="center"/>
    </xf>
    <xf numFmtId="2" fontId="0" fillId="0" borderId="0" xfId="0" applyNumberFormat="1"/>
    <xf numFmtId="165" fontId="0" fillId="0" borderId="0" xfId="0" applyNumberFormat="1"/>
    <xf numFmtId="0" fontId="0" fillId="0" borderId="2" xfId="0" applyFont="1" applyFill="1" applyBorder="1"/>
    <xf numFmtId="1" fontId="0" fillId="0" borderId="0" xfId="0" applyNumberFormat="1"/>
    <xf numFmtId="0" fontId="0" fillId="0" borderId="2" xfId="0" applyBorder="1"/>
    <xf numFmtId="0" fontId="0" fillId="0" borderId="0" xfId="0"/>
    <xf numFmtId="0" fontId="0" fillId="0" borderId="2" xfId="0" applyFill="1" applyBorder="1"/>
    <xf numFmtId="166" fontId="0" fillId="0" borderId="0" xfId="0" applyNumberFormat="1"/>
    <xf numFmtId="0" fontId="0" fillId="0" borderId="2" xfId="0" applyBorder="1"/>
    <xf numFmtId="0" fontId="0" fillId="0" borderId="0" xfId="0"/>
    <xf numFmtId="10" fontId="0" fillId="0" borderId="0" xfId="2" applyNumberFormat="1" applyFont="1"/>
    <xf numFmtId="167" fontId="0" fillId="0" borderId="0" xfId="0" applyNumberFormat="1"/>
    <xf numFmtId="0" fontId="0" fillId="0" borderId="2" xfId="0" applyBorder="1"/>
    <xf numFmtId="0" fontId="0" fillId="0" borderId="0" xfId="0"/>
    <xf numFmtId="0" fontId="0" fillId="0" borderId="2" xfId="0" applyBorder="1"/>
    <xf numFmtId="0" fontId="10" fillId="0" borderId="0" xfId="0" applyFont="1"/>
    <xf numFmtId="0" fontId="0" fillId="0" borderId="0" xfId="0"/>
    <xf numFmtId="166" fontId="8" fillId="9" borderId="0" xfId="3" applyNumberFormat="1"/>
    <xf numFmtId="166" fontId="9" fillId="10" borderId="0" xfId="4" applyNumberFormat="1"/>
    <xf numFmtId="0" fontId="1" fillId="0" borderId="1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/>
    <xf numFmtId="0" fontId="0" fillId="0" borderId="0" xfId="0"/>
    <xf numFmtId="0" fontId="11" fillId="0" borderId="0" xfId="0" applyFont="1"/>
    <xf numFmtId="2" fontId="11" fillId="0" borderId="0" xfId="0" applyNumberFormat="1" applyFont="1"/>
    <xf numFmtId="165" fontId="11" fillId="0" borderId="0" xfId="0" applyNumberFormat="1" applyFont="1"/>
    <xf numFmtId="165" fontId="3" fillId="0" borderId="0" xfId="0" applyNumberFormat="1" applyFont="1"/>
    <xf numFmtId="164" fontId="3" fillId="0" borderId="0" xfId="0" applyNumberFormat="1" applyFont="1"/>
    <xf numFmtId="164" fontId="3" fillId="0" borderId="0" xfId="2" applyNumberFormat="1" applyFont="1"/>
    <xf numFmtId="1" fontId="3" fillId="0" borderId="0" xfId="0" applyNumberFormat="1" applyFont="1"/>
    <xf numFmtId="2" fontId="3" fillId="0" borderId="0" xfId="0" applyNumberFormat="1" applyFont="1"/>
    <xf numFmtId="167" fontId="3" fillId="0" borderId="0" xfId="0" applyNumberFormat="1" applyFont="1"/>
    <xf numFmtId="10" fontId="3" fillId="0" borderId="0" xfId="2" applyNumberFormat="1" applyFont="1"/>
    <xf numFmtId="0" fontId="3" fillId="0" borderId="0" xfId="2" applyNumberFormat="1" applyFont="1"/>
    <xf numFmtId="0" fontId="0" fillId="0" borderId="0" xfId="0" applyNumberFormat="1"/>
    <xf numFmtId="195" fontId="3" fillId="0" borderId="0" xfId="0" applyNumberFormat="1" applyFont="1"/>
    <xf numFmtId="11" fontId="3" fillId="0" borderId="0" xfId="0" applyNumberFormat="1" applyFont="1"/>
  </cellXfs>
  <cellStyles count="5">
    <cellStyle name="Bad" xfId="1" builtinId="27"/>
    <cellStyle name="Good" xfId="3" builtinId="26"/>
    <cellStyle name="Neutral" xfId="4" builtinId="2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8C7B-518B-429B-BD58-DE85D1D8E44A}">
  <dimension ref="A1:M41"/>
  <sheetViews>
    <sheetView showGridLines="0" topLeftCell="C1" zoomScaleNormal="100" workbookViewId="0">
      <selection activeCell="G23" sqref="G23"/>
    </sheetView>
  </sheetViews>
  <sheetFormatPr defaultRowHeight="15" x14ac:dyDescent="0.25"/>
  <cols>
    <col min="2" max="2" width="19.5703125" bestFit="1" customWidth="1"/>
    <col min="3" max="3" width="19.5703125" customWidth="1"/>
    <col min="4" max="4" width="18" bestFit="1" customWidth="1"/>
    <col min="5" max="6" width="18" customWidth="1"/>
    <col min="7" max="7" width="25.140625" bestFit="1" customWidth="1"/>
    <col min="8" max="8" width="25.140625" customWidth="1"/>
    <col min="9" max="9" width="30.42578125" bestFit="1" customWidth="1"/>
    <col min="10" max="10" width="55.140625" bestFit="1" customWidth="1"/>
    <col min="11" max="11" width="19" bestFit="1" customWidth="1"/>
    <col min="12" max="12" width="18" bestFit="1" customWidth="1"/>
    <col min="13" max="13" width="10.5703125" bestFit="1" customWidth="1"/>
  </cols>
  <sheetData>
    <row r="1" spans="2:13" x14ac:dyDescent="0.25">
      <c r="E1" s="13" t="s">
        <v>149</v>
      </c>
    </row>
    <row r="2" spans="2:13" ht="15.75" thickBot="1" x14ac:dyDescent="0.3">
      <c r="B2" s="2" t="s">
        <v>0</v>
      </c>
      <c r="C2" s="2" t="s">
        <v>49</v>
      </c>
      <c r="D2" s="2" t="s">
        <v>1</v>
      </c>
      <c r="E2" s="2" t="s">
        <v>96</v>
      </c>
      <c r="F2" s="2" t="s">
        <v>73</v>
      </c>
      <c r="G2" s="2" t="s">
        <v>97</v>
      </c>
      <c r="H2" s="2" t="s">
        <v>110</v>
      </c>
      <c r="I2" s="2" t="s">
        <v>22</v>
      </c>
      <c r="J2" s="2" t="s">
        <v>2</v>
      </c>
      <c r="K2" s="2" t="s">
        <v>3</v>
      </c>
      <c r="L2" s="3"/>
      <c r="M2" s="2" t="s">
        <v>6</v>
      </c>
    </row>
    <row r="3" spans="2:13" ht="15.75" thickBot="1" x14ac:dyDescent="0.3">
      <c r="K3" s="1" t="s">
        <v>4</v>
      </c>
      <c r="L3" s="1" t="s">
        <v>5</v>
      </c>
    </row>
    <row r="4" spans="2:13" x14ac:dyDescent="0.25">
      <c r="B4" s="4" t="s">
        <v>8</v>
      </c>
      <c r="C4" s="4"/>
      <c r="D4" t="s">
        <v>12</v>
      </c>
      <c r="F4" t="s">
        <v>74</v>
      </c>
      <c r="I4" t="s">
        <v>23</v>
      </c>
      <c r="J4" t="s">
        <v>14</v>
      </c>
      <c r="L4" t="s">
        <v>24</v>
      </c>
    </row>
    <row r="5" spans="2:13" x14ac:dyDescent="0.25">
      <c r="B5" s="4"/>
      <c r="C5" s="4"/>
      <c r="D5" t="s">
        <v>13</v>
      </c>
      <c r="F5" t="s">
        <v>75</v>
      </c>
      <c r="I5" t="s">
        <v>23</v>
      </c>
      <c r="J5" t="s">
        <v>15</v>
      </c>
      <c r="L5" t="s">
        <v>24</v>
      </c>
    </row>
    <row r="6" spans="2:13" x14ac:dyDescent="0.25">
      <c r="B6" s="5" t="s">
        <v>7</v>
      </c>
      <c r="C6" s="5"/>
      <c r="D6" t="s">
        <v>46</v>
      </c>
      <c r="E6" t="s">
        <v>95</v>
      </c>
      <c r="F6" t="s">
        <v>131</v>
      </c>
      <c r="G6" t="s">
        <v>95</v>
      </c>
      <c r="I6" t="s">
        <v>24</v>
      </c>
      <c r="J6" t="s">
        <v>16</v>
      </c>
      <c r="L6" t="s">
        <v>24</v>
      </c>
      <c r="M6" t="s">
        <v>61</v>
      </c>
    </row>
    <row r="7" spans="2:13" x14ac:dyDescent="0.25">
      <c r="B7" s="5"/>
      <c r="C7" s="5"/>
      <c r="D7" t="s">
        <v>148</v>
      </c>
      <c r="E7" t="s">
        <v>95</v>
      </c>
      <c r="F7" t="s">
        <v>132</v>
      </c>
      <c r="G7" t="s">
        <v>95</v>
      </c>
      <c r="J7" t="s">
        <v>133</v>
      </c>
    </row>
    <row r="8" spans="2:13" x14ac:dyDescent="0.25">
      <c r="B8" s="5"/>
      <c r="C8" s="5"/>
      <c r="D8" t="s">
        <v>57</v>
      </c>
      <c r="E8" t="s">
        <v>95</v>
      </c>
      <c r="F8" t="s">
        <v>76</v>
      </c>
      <c r="G8" t="s">
        <v>95</v>
      </c>
      <c r="I8" t="s">
        <v>24</v>
      </c>
      <c r="J8" t="s">
        <v>48</v>
      </c>
      <c r="L8" t="s">
        <v>24</v>
      </c>
      <c r="M8" t="s">
        <v>58</v>
      </c>
    </row>
    <row r="9" spans="2:13" x14ac:dyDescent="0.25">
      <c r="B9" s="5"/>
      <c r="C9" s="5"/>
      <c r="D9" t="s">
        <v>147</v>
      </c>
      <c r="E9" t="s">
        <v>95</v>
      </c>
      <c r="F9" t="s">
        <v>128</v>
      </c>
      <c r="G9" t="s">
        <v>95</v>
      </c>
      <c r="I9" t="s">
        <v>129</v>
      </c>
      <c r="J9" t="s">
        <v>130</v>
      </c>
    </row>
    <row r="10" spans="2:13" x14ac:dyDescent="0.25">
      <c r="B10" s="5"/>
      <c r="C10" s="5"/>
      <c r="D10" t="s">
        <v>59</v>
      </c>
      <c r="E10" t="s">
        <v>95</v>
      </c>
      <c r="F10" t="s">
        <v>77</v>
      </c>
      <c r="G10" t="s">
        <v>95</v>
      </c>
      <c r="I10" t="s">
        <v>24</v>
      </c>
      <c r="J10" t="s">
        <v>47</v>
      </c>
      <c r="L10" t="s">
        <v>24</v>
      </c>
      <c r="M10" t="s">
        <v>58</v>
      </c>
    </row>
    <row r="11" spans="2:13" x14ac:dyDescent="0.25">
      <c r="B11" s="5"/>
      <c r="C11" s="5"/>
      <c r="D11" t="s">
        <v>146</v>
      </c>
      <c r="E11" t="s">
        <v>95</v>
      </c>
      <c r="F11" t="s">
        <v>134</v>
      </c>
      <c r="G11" t="s">
        <v>95</v>
      </c>
      <c r="J11" t="s">
        <v>135</v>
      </c>
    </row>
    <row r="12" spans="2:13" x14ac:dyDescent="0.25">
      <c r="B12" s="5"/>
      <c r="C12" s="5"/>
      <c r="D12" t="s">
        <v>60</v>
      </c>
      <c r="E12" t="s">
        <v>95</v>
      </c>
      <c r="F12" t="s">
        <v>78</v>
      </c>
      <c r="G12" t="s">
        <v>95</v>
      </c>
      <c r="I12" t="s">
        <v>24</v>
      </c>
      <c r="J12" t="s">
        <v>18</v>
      </c>
      <c r="L12" t="s">
        <v>23</v>
      </c>
    </row>
    <row r="13" spans="2:13" x14ac:dyDescent="0.25">
      <c r="B13" s="5"/>
      <c r="C13" s="5"/>
      <c r="D13" t="s">
        <v>145</v>
      </c>
      <c r="E13" t="s">
        <v>95</v>
      </c>
      <c r="F13" t="s">
        <v>78</v>
      </c>
      <c r="G13" t="s">
        <v>95</v>
      </c>
      <c r="J13" t="s">
        <v>136</v>
      </c>
    </row>
    <row r="14" spans="2:13" x14ac:dyDescent="0.25">
      <c r="B14" s="6" t="s">
        <v>9</v>
      </c>
      <c r="C14" s="6" t="s">
        <v>50</v>
      </c>
      <c r="D14" t="s">
        <v>39</v>
      </c>
      <c r="E14" t="s">
        <v>95</v>
      </c>
      <c r="F14" t="s">
        <v>79</v>
      </c>
      <c r="G14" t="s">
        <v>98</v>
      </c>
      <c r="I14" t="s">
        <v>23</v>
      </c>
      <c r="J14" t="s">
        <v>38</v>
      </c>
      <c r="L14" t="s">
        <v>23</v>
      </c>
    </row>
    <row r="15" spans="2:13" x14ac:dyDescent="0.25">
      <c r="B15" s="6"/>
      <c r="C15" s="6"/>
      <c r="D15" t="s">
        <v>40</v>
      </c>
      <c r="E15" t="s">
        <v>95</v>
      </c>
      <c r="F15" t="s">
        <v>80</v>
      </c>
      <c r="G15" t="s">
        <v>98</v>
      </c>
      <c r="I15" t="s">
        <v>26</v>
      </c>
      <c r="J15" t="s">
        <v>41</v>
      </c>
      <c r="L15" t="s">
        <v>24</v>
      </c>
    </row>
    <row r="16" spans="2:13" x14ac:dyDescent="0.25">
      <c r="B16" s="6"/>
      <c r="C16" s="6"/>
      <c r="D16" t="s">
        <v>144</v>
      </c>
      <c r="E16" t="s">
        <v>95</v>
      </c>
      <c r="F16" t="s">
        <v>126</v>
      </c>
      <c r="G16" t="s">
        <v>104</v>
      </c>
      <c r="J16" t="s">
        <v>127</v>
      </c>
    </row>
    <row r="17" spans="1:13" x14ac:dyDescent="0.25">
      <c r="B17" s="6"/>
      <c r="C17" s="6"/>
      <c r="D17" t="s">
        <v>42</v>
      </c>
      <c r="E17" t="s">
        <v>95</v>
      </c>
      <c r="F17" t="s">
        <v>81</v>
      </c>
      <c r="G17" t="s">
        <v>99</v>
      </c>
      <c r="I17" t="s">
        <v>26</v>
      </c>
      <c r="J17" t="s">
        <v>43</v>
      </c>
      <c r="L17" t="s">
        <v>24</v>
      </c>
    </row>
    <row r="18" spans="1:13" x14ac:dyDescent="0.25">
      <c r="B18" s="6"/>
      <c r="C18" s="6"/>
      <c r="D18" t="s">
        <v>44</v>
      </c>
      <c r="E18" t="s">
        <v>95</v>
      </c>
      <c r="F18" t="s">
        <v>82</v>
      </c>
      <c r="G18" t="s">
        <v>99</v>
      </c>
      <c r="I18" t="s">
        <v>23</v>
      </c>
      <c r="J18" t="s">
        <v>45</v>
      </c>
      <c r="L18" t="s">
        <v>23</v>
      </c>
    </row>
    <row r="19" spans="1:13" x14ac:dyDescent="0.25">
      <c r="B19" s="6"/>
      <c r="C19" s="6"/>
      <c r="D19" t="s">
        <v>215</v>
      </c>
      <c r="E19" t="s">
        <v>95</v>
      </c>
      <c r="F19" t="s">
        <v>139</v>
      </c>
      <c r="G19" t="s">
        <v>217</v>
      </c>
      <c r="J19" t="s">
        <v>137</v>
      </c>
    </row>
    <row r="20" spans="1:13" x14ac:dyDescent="0.25">
      <c r="B20" s="6"/>
      <c r="C20" s="6"/>
      <c r="D20" t="s">
        <v>214</v>
      </c>
      <c r="E20" t="s">
        <v>95</v>
      </c>
      <c r="F20" t="s">
        <v>140</v>
      </c>
      <c r="G20" t="s">
        <v>217</v>
      </c>
      <c r="I20" t="s">
        <v>26</v>
      </c>
      <c r="J20" t="s">
        <v>138</v>
      </c>
      <c r="L20" t="s">
        <v>24</v>
      </c>
      <c r="M20" s="13"/>
    </row>
    <row r="21" spans="1:13" x14ac:dyDescent="0.25">
      <c r="B21" s="6"/>
      <c r="C21" s="6"/>
      <c r="D21" t="s">
        <v>216</v>
      </c>
      <c r="E21" t="s">
        <v>95</v>
      </c>
      <c r="F21" t="s">
        <v>142</v>
      </c>
      <c r="G21" t="s">
        <v>218</v>
      </c>
      <c r="J21" t="s">
        <v>141</v>
      </c>
      <c r="M21" s="13"/>
    </row>
    <row r="22" spans="1:13" x14ac:dyDescent="0.25">
      <c r="B22" s="6"/>
      <c r="C22" s="6"/>
      <c r="D22" t="s">
        <v>215</v>
      </c>
      <c r="E22" t="s">
        <v>95</v>
      </c>
      <c r="F22" t="s">
        <v>143</v>
      </c>
      <c r="G22" t="s">
        <v>218</v>
      </c>
      <c r="J22" t="s">
        <v>141</v>
      </c>
      <c r="M22" s="13"/>
    </row>
    <row r="23" spans="1:13" x14ac:dyDescent="0.25">
      <c r="A23" t="s">
        <v>119</v>
      </c>
      <c r="B23" s="6"/>
      <c r="C23" s="6"/>
      <c r="D23" t="s">
        <v>65</v>
      </c>
      <c r="E23" t="s">
        <v>101</v>
      </c>
      <c r="F23" t="s">
        <v>83</v>
      </c>
      <c r="G23" s="11" t="s">
        <v>113</v>
      </c>
      <c r="H23" s="11" t="s">
        <v>114</v>
      </c>
      <c r="I23" t="s">
        <v>23</v>
      </c>
      <c r="J23" t="s">
        <v>66</v>
      </c>
      <c r="L23" t="s">
        <v>23</v>
      </c>
    </row>
    <row r="24" spans="1:13" x14ac:dyDescent="0.25">
      <c r="B24" s="6"/>
      <c r="C24" s="6"/>
      <c r="D24" t="s">
        <v>120</v>
      </c>
      <c r="E24" t="s">
        <v>120</v>
      </c>
      <c r="F24" t="s">
        <v>121</v>
      </c>
      <c r="G24" t="s">
        <v>98</v>
      </c>
      <c r="H24" t="s">
        <v>122</v>
      </c>
      <c r="J24" t="s">
        <v>123</v>
      </c>
    </row>
    <row r="25" spans="1:13" x14ac:dyDescent="0.25">
      <c r="B25" s="6"/>
      <c r="C25" s="6"/>
      <c r="D25" t="s">
        <v>100</v>
      </c>
      <c r="E25" t="s">
        <v>95</v>
      </c>
      <c r="F25" t="s">
        <v>84</v>
      </c>
      <c r="G25" s="12" t="s">
        <v>103</v>
      </c>
      <c r="H25" s="11" t="s">
        <v>115</v>
      </c>
      <c r="I25" t="s">
        <v>26</v>
      </c>
      <c r="J25" t="s">
        <v>33</v>
      </c>
      <c r="L25" t="s">
        <v>24</v>
      </c>
    </row>
    <row r="26" spans="1:13" x14ac:dyDescent="0.25">
      <c r="B26" s="6"/>
      <c r="C26" s="6"/>
      <c r="D26" t="s">
        <v>34</v>
      </c>
      <c r="E26" t="s">
        <v>95</v>
      </c>
      <c r="F26" t="s">
        <v>85</v>
      </c>
      <c r="G26" s="12" t="s">
        <v>103</v>
      </c>
      <c r="H26" s="11" t="s">
        <v>115</v>
      </c>
      <c r="I26" t="s">
        <v>26</v>
      </c>
      <c r="J26" t="s">
        <v>35</v>
      </c>
      <c r="L26" t="s">
        <v>24</v>
      </c>
    </row>
    <row r="27" spans="1:13" x14ac:dyDescent="0.25">
      <c r="B27" s="6"/>
      <c r="C27" s="6"/>
      <c r="D27" t="s">
        <v>36</v>
      </c>
      <c r="E27" t="s">
        <v>95</v>
      </c>
      <c r="F27" t="s">
        <v>86</v>
      </c>
      <c r="G27" s="12" t="s">
        <v>103</v>
      </c>
      <c r="H27" s="11" t="s">
        <v>115</v>
      </c>
      <c r="I27" t="s">
        <v>26</v>
      </c>
      <c r="J27" t="s">
        <v>37</v>
      </c>
      <c r="L27" t="s">
        <v>24</v>
      </c>
    </row>
    <row r="28" spans="1:13" x14ac:dyDescent="0.25">
      <c r="B28" s="6"/>
      <c r="C28" s="6" t="s">
        <v>53</v>
      </c>
      <c r="D28" t="s">
        <v>150</v>
      </c>
      <c r="E28" t="s">
        <v>95</v>
      </c>
      <c r="F28" t="s">
        <v>153</v>
      </c>
      <c r="G28" s="11" t="s">
        <v>102</v>
      </c>
      <c r="H28" s="11" t="s">
        <v>111</v>
      </c>
      <c r="I28" t="s">
        <v>24</v>
      </c>
      <c r="J28" t="s">
        <v>54</v>
      </c>
      <c r="L28" t="s">
        <v>24</v>
      </c>
      <c r="M28" t="s">
        <v>70</v>
      </c>
    </row>
    <row r="29" spans="1:13" x14ac:dyDescent="0.25">
      <c r="B29" s="6"/>
      <c r="C29" s="6"/>
      <c r="D29" t="s">
        <v>151</v>
      </c>
      <c r="E29" t="s">
        <v>95</v>
      </c>
      <c r="F29" t="s">
        <v>153</v>
      </c>
      <c r="G29" s="11" t="s">
        <v>102</v>
      </c>
      <c r="H29" s="11" t="s">
        <v>111</v>
      </c>
      <c r="I29" t="s">
        <v>24</v>
      </c>
      <c r="J29" t="s">
        <v>69</v>
      </c>
      <c r="L29" t="s">
        <v>24</v>
      </c>
      <c r="M29" t="s">
        <v>124</v>
      </c>
    </row>
    <row r="30" spans="1:13" x14ac:dyDescent="0.25">
      <c r="B30" s="6"/>
      <c r="C30" s="6"/>
      <c r="D30" t="s">
        <v>152</v>
      </c>
      <c r="E30" t="s">
        <v>104</v>
      </c>
      <c r="F30" t="s">
        <v>154</v>
      </c>
      <c r="G30" s="11" t="s">
        <v>98</v>
      </c>
      <c r="H30" s="11"/>
      <c r="I30" t="s">
        <v>24</v>
      </c>
      <c r="J30" t="s">
        <v>62</v>
      </c>
      <c r="L30" t="s">
        <v>24</v>
      </c>
    </row>
    <row r="31" spans="1:13" x14ac:dyDescent="0.25">
      <c r="B31" s="6"/>
      <c r="C31" s="6"/>
      <c r="D31" t="s">
        <v>213</v>
      </c>
      <c r="E31" t="s">
        <v>104</v>
      </c>
      <c r="F31" t="s">
        <v>155</v>
      </c>
      <c r="G31" s="11" t="s">
        <v>104</v>
      </c>
      <c r="H31" s="10"/>
      <c r="I31" t="s">
        <v>24</v>
      </c>
      <c r="J31" t="s">
        <v>63</v>
      </c>
      <c r="L31" t="s">
        <v>24</v>
      </c>
    </row>
    <row r="32" spans="1:13" x14ac:dyDescent="0.25">
      <c r="B32" s="6"/>
      <c r="C32" s="6"/>
      <c r="D32" t="s">
        <v>64</v>
      </c>
      <c r="E32" t="s">
        <v>105</v>
      </c>
      <c r="F32" t="s">
        <v>117</v>
      </c>
      <c r="G32" s="11" t="s">
        <v>103</v>
      </c>
      <c r="H32" s="11" t="s">
        <v>118</v>
      </c>
      <c r="J32" t="s">
        <v>67</v>
      </c>
      <c r="L32" t="s">
        <v>24</v>
      </c>
      <c r="M32" t="s">
        <v>68</v>
      </c>
    </row>
    <row r="33" spans="2:13" x14ac:dyDescent="0.25">
      <c r="B33" s="9" t="s">
        <v>17</v>
      </c>
      <c r="C33" s="9"/>
      <c r="D33" t="s">
        <v>56</v>
      </c>
      <c r="E33" t="s">
        <v>107</v>
      </c>
      <c r="F33" t="s">
        <v>92</v>
      </c>
      <c r="G33" s="11" t="s">
        <v>104</v>
      </c>
      <c r="H33" s="10"/>
      <c r="I33" t="s">
        <v>23</v>
      </c>
      <c r="J33" t="s">
        <v>55</v>
      </c>
      <c r="L33" t="s">
        <v>23</v>
      </c>
    </row>
    <row r="34" spans="2:13" x14ac:dyDescent="0.25">
      <c r="B34" s="9"/>
      <c r="C34" s="9"/>
      <c r="D34" t="s">
        <v>30</v>
      </c>
      <c r="E34" t="s">
        <v>106</v>
      </c>
      <c r="F34" t="s">
        <v>87</v>
      </c>
      <c r="G34" s="11" t="s">
        <v>102</v>
      </c>
      <c r="H34" s="11" t="s">
        <v>112</v>
      </c>
      <c r="I34" t="s">
        <v>23</v>
      </c>
      <c r="J34" t="s">
        <v>19</v>
      </c>
      <c r="L34" t="s">
        <v>23</v>
      </c>
    </row>
    <row r="35" spans="2:13" x14ac:dyDescent="0.25">
      <c r="B35" s="9"/>
      <c r="C35" s="9"/>
      <c r="D35" t="s">
        <v>29</v>
      </c>
      <c r="E35" t="s">
        <v>108</v>
      </c>
      <c r="F35" t="s">
        <v>88</v>
      </c>
      <c r="G35" s="11" t="s">
        <v>103</v>
      </c>
      <c r="H35" s="11" t="s">
        <v>116</v>
      </c>
      <c r="I35" t="s">
        <v>23</v>
      </c>
      <c r="J35" t="s">
        <v>20</v>
      </c>
      <c r="L35" t="s">
        <v>23</v>
      </c>
    </row>
    <row r="36" spans="2:13" x14ac:dyDescent="0.25">
      <c r="B36" s="9"/>
      <c r="C36" s="9"/>
      <c r="D36" t="s">
        <v>31</v>
      </c>
      <c r="E36" t="s">
        <v>95</v>
      </c>
      <c r="F36" t="s">
        <v>89</v>
      </c>
      <c r="G36" s="11" t="s">
        <v>109</v>
      </c>
      <c r="H36" s="11"/>
      <c r="I36" t="s">
        <v>23</v>
      </c>
      <c r="J36" t="s">
        <v>21</v>
      </c>
      <c r="L36" t="s">
        <v>23</v>
      </c>
    </row>
    <row r="37" spans="2:13" x14ac:dyDescent="0.25">
      <c r="B37" s="9"/>
      <c r="C37" s="9"/>
      <c r="D37" t="s">
        <v>32</v>
      </c>
      <c r="E37" t="s">
        <v>95</v>
      </c>
      <c r="F37" t="s">
        <v>90</v>
      </c>
      <c r="G37" s="11" t="s">
        <v>95</v>
      </c>
      <c r="H37" s="11"/>
      <c r="I37" t="s">
        <v>23</v>
      </c>
      <c r="J37" t="s">
        <v>25</v>
      </c>
      <c r="L37" t="s">
        <v>23</v>
      </c>
    </row>
    <row r="38" spans="2:13" x14ac:dyDescent="0.25">
      <c r="B38" s="9"/>
      <c r="C38" s="9"/>
      <c r="D38" t="s">
        <v>52</v>
      </c>
      <c r="E38" t="s">
        <v>95</v>
      </c>
      <c r="F38" t="s">
        <v>91</v>
      </c>
      <c r="G38" s="11" t="s">
        <v>104</v>
      </c>
      <c r="H38" s="11"/>
      <c r="I38" t="s">
        <v>23</v>
      </c>
      <c r="J38" t="s">
        <v>51</v>
      </c>
      <c r="L38" t="s">
        <v>23</v>
      </c>
    </row>
    <row r="39" spans="2:13" x14ac:dyDescent="0.25">
      <c r="B39" s="9"/>
      <c r="C39" s="9"/>
      <c r="D39" t="s">
        <v>93</v>
      </c>
      <c r="E39" t="s">
        <v>95</v>
      </c>
      <c r="F39" t="s">
        <v>94</v>
      </c>
      <c r="G39" s="11" t="s">
        <v>95</v>
      </c>
      <c r="H39" s="11"/>
      <c r="I39" t="s">
        <v>23</v>
      </c>
      <c r="J39" t="s">
        <v>72</v>
      </c>
      <c r="L39" t="s">
        <v>24</v>
      </c>
      <c r="M39" s="13" t="s">
        <v>125</v>
      </c>
    </row>
    <row r="40" spans="2:13" x14ac:dyDescent="0.25">
      <c r="B40" s="7" t="s">
        <v>10</v>
      </c>
      <c r="C40" s="7"/>
      <c r="D40" t="s">
        <v>71</v>
      </c>
      <c r="J40" t="s">
        <v>28</v>
      </c>
      <c r="L40" t="s">
        <v>24</v>
      </c>
    </row>
    <row r="41" spans="2:13" x14ac:dyDescent="0.25">
      <c r="B41" s="8" t="s">
        <v>11</v>
      </c>
      <c r="C41" s="8"/>
      <c r="D41" t="s">
        <v>71</v>
      </c>
      <c r="J41" t="s">
        <v>27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E278C-1DAC-4F67-8E1E-CC1E987D4B76}">
  <dimension ref="C2:I49"/>
  <sheetViews>
    <sheetView showGridLines="0" topLeftCell="A13" workbookViewId="0">
      <selection activeCell="E44" sqref="E44"/>
    </sheetView>
  </sheetViews>
  <sheetFormatPr defaultRowHeight="15" x14ac:dyDescent="0.25"/>
  <cols>
    <col min="3" max="3" width="19.5703125" customWidth="1"/>
    <col min="4" max="4" width="23" bestFit="1" customWidth="1"/>
    <col min="5" max="5" width="12.5703125" bestFit="1" customWidth="1"/>
    <col min="6" max="6" width="30.140625" bestFit="1" customWidth="1"/>
  </cols>
  <sheetData>
    <row r="2" spans="3:9" ht="15.75" thickBot="1" x14ac:dyDescent="0.3">
      <c r="C2" s="2" t="s">
        <v>171</v>
      </c>
      <c r="D2" s="2" t="s">
        <v>49</v>
      </c>
      <c r="E2" s="2" t="s">
        <v>159</v>
      </c>
      <c r="F2" s="2" t="s">
        <v>160</v>
      </c>
      <c r="I2" s="19" t="s">
        <v>194</v>
      </c>
    </row>
    <row r="3" spans="3:9" x14ac:dyDescent="0.25">
      <c r="I3" t="s">
        <v>195</v>
      </c>
    </row>
    <row r="4" spans="3:9" x14ac:dyDescent="0.25">
      <c r="C4" s="14" t="s">
        <v>156</v>
      </c>
      <c r="D4" s="14"/>
      <c r="E4" t="s">
        <v>165</v>
      </c>
      <c r="F4" t="s">
        <v>95</v>
      </c>
      <c r="I4" t="s">
        <v>196</v>
      </c>
    </row>
    <row r="5" spans="3:9" x14ac:dyDescent="0.25">
      <c r="C5" s="14"/>
      <c r="D5" s="14"/>
      <c r="E5" t="s">
        <v>164</v>
      </c>
      <c r="F5" t="s">
        <v>95</v>
      </c>
    </row>
    <row r="6" spans="3:9" x14ac:dyDescent="0.25">
      <c r="C6" s="4"/>
      <c r="D6" s="4"/>
      <c r="E6" t="s">
        <v>78</v>
      </c>
      <c r="F6" t="s">
        <v>95</v>
      </c>
    </row>
    <row r="7" spans="3:9" x14ac:dyDescent="0.25">
      <c r="C7" s="15" t="s">
        <v>8</v>
      </c>
      <c r="D7" s="15"/>
      <c r="E7" t="s">
        <v>166</v>
      </c>
      <c r="F7" t="s">
        <v>95</v>
      </c>
    </row>
    <row r="8" spans="3:9" x14ac:dyDescent="0.25">
      <c r="C8" s="16" t="s">
        <v>157</v>
      </c>
      <c r="D8" s="16"/>
      <c r="E8" t="s">
        <v>92</v>
      </c>
      <c r="F8" t="s">
        <v>161</v>
      </c>
    </row>
    <row r="9" spans="3:9" x14ac:dyDescent="0.25">
      <c r="C9" s="6"/>
      <c r="D9" s="6"/>
      <c r="E9" t="s">
        <v>87</v>
      </c>
      <c r="F9" t="s">
        <v>162</v>
      </c>
    </row>
    <row r="10" spans="3:9" x14ac:dyDescent="0.25">
      <c r="C10" s="6"/>
      <c r="D10" s="6"/>
      <c r="E10" t="s">
        <v>170</v>
      </c>
      <c r="F10" t="s">
        <v>162</v>
      </c>
    </row>
    <row r="11" spans="3:9" x14ac:dyDescent="0.25">
      <c r="C11" s="6"/>
      <c r="D11" s="6"/>
      <c r="E11" t="s">
        <v>90</v>
      </c>
      <c r="F11" t="s">
        <v>95</v>
      </c>
    </row>
    <row r="12" spans="3:9" x14ac:dyDescent="0.25">
      <c r="C12" s="17" t="s">
        <v>158</v>
      </c>
      <c r="D12" s="17" t="s">
        <v>172</v>
      </c>
      <c r="E12" t="s">
        <v>92</v>
      </c>
      <c r="F12" t="s">
        <v>161</v>
      </c>
    </row>
    <row r="13" spans="3:9" x14ac:dyDescent="0.25">
      <c r="C13" s="9"/>
      <c r="D13" s="9"/>
      <c r="E13" t="s">
        <v>87</v>
      </c>
      <c r="F13" t="s">
        <v>162</v>
      </c>
    </row>
    <row r="14" spans="3:9" x14ac:dyDescent="0.25">
      <c r="C14" s="9"/>
      <c r="D14" s="9"/>
      <c r="E14" t="s">
        <v>89</v>
      </c>
      <c r="F14" t="s">
        <v>95</v>
      </c>
    </row>
    <row r="15" spans="3:9" x14ac:dyDescent="0.25">
      <c r="C15" s="9"/>
      <c r="D15" s="9"/>
      <c r="E15" t="s">
        <v>88</v>
      </c>
      <c r="F15" t="s">
        <v>162</v>
      </c>
    </row>
    <row r="16" spans="3:9" x14ac:dyDescent="0.25">
      <c r="C16" s="9"/>
      <c r="D16" s="9"/>
      <c r="E16" t="s">
        <v>175</v>
      </c>
      <c r="F16" t="s">
        <v>162</v>
      </c>
    </row>
    <row r="17" spans="3:6" x14ac:dyDescent="0.25">
      <c r="C17" s="9"/>
      <c r="D17" s="9"/>
      <c r="E17" t="s">
        <v>163</v>
      </c>
      <c r="F17" t="s">
        <v>162</v>
      </c>
    </row>
    <row r="18" spans="3:6" x14ac:dyDescent="0.25">
      <c r="C18" s="9"/>
      <c r="D18" s="9"/>
      <c r="E18" t="s">
        <v>170</v>
      </c>
      <c r="F18" t="s">
        <v>162</v>
      </c>
    </row>
    <row r="19" spans="3:6" x14ac:dyDescent="0.25">
      <c r="C19" s="9"/>
      <c r="D19" s="9"/>
      <c r="E19" t="s">
        <v>182</v>
      </c>
      <c r="F19" t="s">
        <v>162</v>
      </c>
    </row>
    <row r="20" spans="3:6" x14ac:dyDescent="0.25">
      <c r="C20" s="9"/>
      <c r="D20" s="9"/>
      <c r="E20" t="s">
        <v>121</v>
      </c>
      <c r="F20" t="s">
        <v>185</v>
      </c>
    </row>
    <row r="21" spans="3:6" x14ac:dyDescent="0.25">
      <c r="C21" s="9"/>
      <c r="D21" s="9"/>
      <c r="E21" t="s">
        <v>91</v>
      </c>
      <c r="F21" t="s">
        <v>95</v>
      </c>
    </row>
    <row r="22" spans="3:6" x14ac:dyDescent="0.25">
      <c r="C22" s="9"/>
      <c r="D22" s="17" t="s">
        <v>173</v>
      </c>
      <c r="E22" t="s">
        <v>176</v>
      </c>
    </row>
    <row r="23" spans="3:6" x14ac:dyDescent="0.25">
      <c r="C23" s="9"/>
      <c r="D23" s="9"/>
      <c r="E23" t="s">
        <v>177</v>
      </c>
    </row>
    <row r="24" spans="3:6" x14ac:dyDescent="0.25">
      <c r="C24" s="9"/>
      <c r="D24" s="9"/>
      <c r="E24" t="s">
        <v>139</v>
      </c>
    </row>
    <row r="25" spans="3:6" x14ac:dyDescent="0.25">
      <c r="C25" s="9"/>
      <c r="D25" s="9"/>
      <c r="E25" t="s">
        <v>142</v>
      </c>
    </row>
    <row r="26" spans="3:6" x14ac:dyDescent="0.25">
      <c r="C26" s="9"/>
      <c r="D26" s="9"/>
      <c r="E26" t="s">
        <v>180</v>
      </c>
    </row>
    <row r="27" spans="3:6" x14ac:dyDescent="0.25">
      <c r="C27" s="9"/>
      <c r="D27" s="9"/>
      <c r="E27" t="s">
        <v>181</v>
      </c>
    </row>
    <row r="28" spans="3:6" x14ac:dyDescent="0.25">
      <c r="C28" s="9"/>
      <c r="D28" s="9"/>
      <c r="E28" t="s">
        <v>183</v>
      </c>
    </row>
    <row r="29" spans="3:6" x14ac:dyDescent="0.25">
      <c r="C29" s="9"/>
      <c r="D29" s="9"/>
      <c r="E29" t="s">
        <v>184</v>
      </c>
    </row>
    <row r="30" spans="3:6" x14ac:dyDescent="0.25">
      <c r="C30" s="9"/>
      <c r="D30" s="9"/>
      <c r="E30" t="s">
        <v>178</v>
      </c>
    </row>
    <row r="31" spans="3:6" x14ac:dyDescent="0.25">
      <c r="C31" s="9"/>
      <c r="D31" s="9"/>
      <c r="E31" t="s">
        <v>179</v>
      </c>
    </row>
    <row r="32" spans="3:6" x14ac:dyDescent="0.25">
      <c r="C32" s="9"/>
      <c r="D32" s="9"/>
      <c r="E32" t="s">
        <v>126</v>
      </c>
    </row>
    <row r="33" spans="3:6" x14ac:dyDescent="0.25">
      <c r="C33" s="9"/>
      <c r="D33" s="9"/>
      <c r="E33" t="s">
        <v>79</v>
      </c>
    </row>
    <row r="34" spans="3:6" x14ac:dyDescent="0.25">
      <c r="C34" s="9"/>
      <c r="D34" s="9"/>
      <c r="E34" t="s">
        <v>80</v>
      </c>
    </row>
    <row r="35" spans="3:6" x14ac:dyDescent="0.25">
      <c r="C35" s="9"/>
      <c r="D35" s="9"/>
      <c r="E35" t="s">
        <v>81</v>
      </c>
    </row>
    <row r="36" spans="3:6" x14ac:dyDescent="0.25">
      <c r="C36" s="9"/>
      <c r="D36" s="9"/>
      <c r="E36" t="s">
        <v>82</v>
      </c>
    </row>
    <row r="37" spans="3:6" x14ac:dyDescent="0.25">
      <c r="C37" s="9"/>
      <c r="D37" s="9"/>
      <c r="E37" t="s">
        <v>84</v>
      </c>
      <c r="F37" t="s">
        <v>162</v>
      </c>
    </row>
    <row r="38" spans="3:6" x14ac:dyDescent="0.25">
      <c r="C38" s="9"/>
      <c r="D38" s="9"/>
      <c r="E38" t="s">
        <v>85</v>
      </c>
      <c r="F38" t="s">
        <v>162</v>
      </c>
    </row>
    <row r="39" spans="3:6" x14ac:dyDescent="0.25">
      <c r="C39" s="9"/>
      <c r="D39" s="9"/>
      <c r="E39" t="s">
        <v>86</v>
      </c>
      <c r="F39" t="s">
        <v>162</v>
      </c>
    </row>
    <row r="40" spans="3:6" x14ac:dyDescent="0.25">
      <c r="C40" s="18"/>
      <c r="D40" s="18" t="s">
        <v>174</v>
      </c>
      <c r="E40" s="18" t="s">
        <v>186</v>
      </c>
    </row>
    <row r="41" spans="3:6" x14ac:dyDescent="0.25">
      <c r="C41" s="18"/>
      <c r="D41" s="18"/>
      <c r="E41" s="18" t="s">
        <v>187</v>
      </c>
    </row>
    <row r="42" spans="3:6" x14ac:dyDescent="0.25">
      <c r="C42" s="18"/>
      <c r="D42" s="18"/>
      <c r="E42" s="18" t="s">
        <v>188</v>
      </c>
    </row>
    <row r="43" spans="3:6" x14ac:dyDescent="0.25">
      <c r="C43" s="18"/>
      <c r="D43" s="18"/>
      <c r="E43" s="18" t="s">
        <v>189</v>
      </c>
    </row>
    <row r="44" spans="3:6" x14ac:dyDescent="0.25">
      <c r="C44" s="18"/>
      <c r="D44" s="18"/>
      <c r="E44" s="18" t="s">
        <v>190</v>
      </c>
    </row>
    <row r="45" spans="3:6" x14ac:dyDescent="0.25">
      <c r="C45" s="18"/>
      <c r="D45" s="18"/>
      <c r="E45" s="18" t="s">
        <v>191</v>
      </c>
    </row>
    <row r="46" spans="3:6" x14ac:dyDescent="0.25">
      <c r="C46" s="18"/>
      <c r="D46" s="18"/>
      <c r="E46" s="18" t="s">
        <v>192</v>
      </c>
    </row>
    <row r="47" spans="3:6" x14ac:dyDescent="0.25">
      <c r="C47" s="18"/>
      <c r="D47" s="18"/>
      <c r="E47" s="18" t="s">
        <v>193</v>
      </c>
    </row>
    <row r="48" spans="3:6" x14ac:dyDescent="0.25">
      <c r="C48" s="7"/>
      <c r="D48" s="7"/>
    </row>
    <row r="49" spans="3:4" x14ac:dyDescent="0.25">
      <c r="C49" s="8"/>
      <c r="D49" s="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7440-C046-4752-9983-B7C8940AC835}">
  <dimension ref="C2:J20"/>
  <sheetViews>
    <sheetView showGridLines="0" workbookViewId="0">
      <selection activeCell="E38" sqref="E38"/>
    </sheetView>
  </sheetViews>
  <sheetFormatPr defaultRowHeight="15" x14ac:dyDescent="0.25"/>
  <cols>
    <col min="3" max="3" width="22.85546875" bestFit="1" customWidth="1"/>
    <col min="4" max="4" width="28.140625" bestFit="1" customWidth="1"/>
    <col min="5" max="5" width="28.140625" customWidth="1"/>
    <col min="6" max="6" width="73.140625" customWidth="1"/>
    <col min="7" max="7" width="7.5703125" bestFit="1" customWidth="1"/>
    <col min="8" max="8" width="64.85546875" bestFit="1" customWidth="1"/>
    <col min="9" max="9" width="15" bestFit="1" customWidth="1"/>
  </cols>
  <sheetData>
    <row r="2" spans="3:9" x14ac:dyDescent="0.25">
      <c r="C2" s="20" t="s">
        <v>198</v>
      </c>
      <c r="D2" s="20" t="s">
        <v>208</v>
      </c>
      <c r="E2" s="20" t="s">
        <v>211</v>
      </c>
      <c r="F2" s="20" t="s">
        <v>199</v>
      </c>
      <c r="G2" s="20" t="s">
        <v>200</v>
      </c>
      <c r="H2" s="20" t="s">
        <v>203</v>
      </c>
      <c r="I2" s="20" t="s">
        <v>227</v>
      </c>
    </row>
    <row r="3" spans="3:9" x14ac:dyDescent="0.25">
      <c r="C3">
        <v>20912</v>
      </c>
      <c r="D3">
        <v>110313247</v>
      </c>
      <c r="E3" s="23">
        <f>D3/$D$3</f>
        <v>1</v>
      </c>
      <c r="F3" t="s">
        <v>201</v>
      </c>
    </row>
    <row r="4" spans="3:9" x14ac:dyDescent="0.25">
      <c r="C4">
        <v>5551</v>
      </c>
      <c r="D4">
        <v>30222610</v>
      </c>
      <c r="E4" s="23">
        <f t="shared" ref="E4:E13" si="0">D4/$D$3</f>
        <v>0.27397081331492307</v>
      </c>
      <c r="F4" t="s">
        <v>202</v>
      </c>
      <c r="G4">
        <f>C4-C3</f>
        <v>-15361</v>
      </c>
      <c r="I4" s="18" t="s">
        <v>228</v>
      </c>
    </row>
    <row r="5" spans="3:9" x14ac:dyDescent="0.25">
      <c r="C5">
        <f>C4+G5</f>
        <v>5512</v>
      </c>
      <c r="D5">
        <v>30009584</v>
      </c>
      <c r="E5" s="23">
        <f t="shared" si="0"/>
        <v>0.27203971251068332</v>
      </c>
      <c r="F5" t="s">
        <v>204</v>
      </c>
      <c r="G5">
        <v>-39</v>
      </c>
      <c r="H5" t="s">
        <v>205</v>
      </c>
      <c r="I5" s="21" t="s">
        <v>229</v>
      </c>
    </row>
    <row r="6" spans="3:9" x14ac:dyDescent="0.25">
      <c r="C6">
        <f>C5+G6</f>
        <v>4581</v>
      </c>
      <c r="D6">
        <v>25667783</v>
      </c>
      <c r="E6" s="23">
        <f t="shared" si="0"/>
        <v>0.23268087648621202</v>
      </c>
      <c r="F6" t="s">
        <v>206</v>
      </c>
      <c r="G6">
        <v>-931</v>
      </c>
      <c r="H6" t="s">
        <v>207</v>
      </c>
      <c r="I6" s="22" t="s">
        <v>230</v>
      </c>
    </row>
    <row r="7" spans="3:9" x14ac:dyDescent="0.25">
      <c r="C7">
        <v>4581</v>
      </c>
      <c r="D7">
        <v>25667783</v>
      </c>
      <c r="E7" s="23">
        <f t="shared" si="0"/>
        <v>0.23268087648621202</v>
      </c>
      <c r="F7" t="s">
        <v>219</v>
      </c>
      <c r="G7">
        <f>C7-C6</f>
        <v>0</v>
      </c>
      <c r="H7" t="s">
        <v>212</v>
      </c>
      <c r="I7" s="22" t="s">
        <v>231</v>
      </c>
    </row>
    <row r="8" spans="3:9" x14ac:dyDescent="0.25">
      <c r="C8">
        <v>4581</v>
      </c>
      <c r="D8">
        <v>25667783</v>
      </c>
      <c r="E8" s="23">
        <f t="shared" si="0"/>
        <v>0.23268087648621202</v>
      </c>
      <c r="F8" t="s">
        <v>220</v>
      </c>
      <c r="G8">
        <f t="shared" ref="G8:G13" si="1">C8-C7</f>
        <v>0</v>
      </c>
      <c r="H8" t="s">
        <v>221</v>
      </c>
      <c r="I8" s="21" t="s">
        <v>231</v>
      </c>
    </row>
    <row r="9" spans="3:9" x14ac:dyDescent="0.25">
      <c r="C9">
        <v>4548</v>
      </c>
      <c r="D9">
        <v>25489283</v>
      </c>
      <c r="E9" s="23">
        <f t="shared" si="0"/>
        <v>0.23106275713196983</v>
      </c>
      <c r="F9" s="11" t="s">
        <v>222</v>
      </c>
      <c r="G9">
        <f t="shared" si="1"/>
        <v>-33</v>
      </c>
      <c r="I9" s="21" t="s">
        <v>232</v>
      </c>
    </row>
    <row r="10" spans="3:9" x14ac:dyDescent="0.25">
      <c r="C10">
        <v>4548</v>
      </c>
      <c r="D10">
        <v>25489283</v>
      </c>
      <c r="E10" s="23">
        <f t="shared" si="0"/>
        <v>0.23106275713196983</v>
      </c>
      <c r="F10" t="s">
        <v>225</v>
      </c>
      <c r="G10">
        <f t="shared" si="1"/>
        <v>0</v>
      </c>
      <c r="H10" t="s">
        <v>226</v>
      </c>
      <c r="I10" s="21" t="s">
        <v>233</v>
      </c>
    </row>
    <row r="11" spans="3:9" x14ac:dyDescent="0.25">
      <c r="C11">
        <v>4529</v>
      </c>
      <c r="D11">
        <v>25394917</v>
      </c>
      <c r="E11" s="23">
        <f t="shared" si="0"/>
        <v>0.23020732043178821</v>
      </c>
      <c r="F11" t="s">
        <v>223</v>
      </c>
      <c r="G11">
        <f t="shared" si="1"/>
        <v>-19</v>
      </c>
      <c r="H11" t="s">
        <v>224</v>
      </c>
      <c r="I11" s="21" t="s">
        <v>234</v>
      </c>
    </row>
    <row r="12" spans="3:9" x14ac:dyDescent="0.25">
      <c r="C12">
        <v>4529</v>
      </c>
      <c r="D12">
        <v>25394917</v>
      </c>
      <c r="E12" s="23">
        <f t="shared" si="0"/>
        <v>0.23020732043178821</v>
      </c>
      <c r="F12" t="s">
        <v>235</v>
      </c>
      <c r="G12">
        <f t="shared" si="1"/>
        <v>0</v>
      </c>
      <c r="H12" t="s">
        <v>238</v>
      </c>
      <c r="I12" s="21" t="s">
        <v>239</v>
      </c>
    </row>
    <row r="13" spans="3:9" x14ac:dyDescent="0.25">
      <c r="C13">
        <v>4529</v>
      </c>
      <c r="D13">
        <v>25394917</v>
      </c>
      <c r="E13" s="23">
        <f t="shared" si="0"/>
        <v>0.23020732043178821</v>
      </c>
      <c r="F13" t="s">
        <v>236</v>
      </c>
      <c r="G13">
        <f t="shared" si="1"/>
        <v>0</v>
      </c>
      <c r="H13" t="s">
        <v>237</v>
      </c>
      <c r="I13" s="21" t="s">
        <v>240</v>
      </c>
    </row>
    <row r="18" spans="5:10" x14ac:dyDescent="0.25">
      <c r="E18" s="13"/>
      <c r="H18" s="13"/>
    </row>
    <row r="19" spans="5:10" x14ac:dyDescent="0.25">
      <c r="F19" s="13"/>
      <c r="I19" s="13"/>
    </row>
    <row r="20" spans="5:10" x14ac:dyDescent="0.25">
      <c r="E20" s="13"/>
      <c r="F20" s="13"/>
      <c r="G20" s="13"/>
      <c r="H20" s="13"/>
      <c r="I20" s="13"/>
      <c r="J20" s="1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4F5B-DCE9-46C6-A586-3092036B5563}">
  <dimension ref="D4:O12"/>
  <sheetViews>
    <sheetView showGridLines="0" workbookViewId="0">
      <selection activeCell="F39" sqref="F39"/>
    </sheetView>
  </sheetViews>
  <sheetFormatPr defaultRowHeight="15" x14ac:dyDescent="0.25"/>
  <cols>
    <col min="4" max="4" width="39.5703125" bestFit="1" customWidth="1"/>
    <col min="5" max="5" width="9.7109375" bestFit="1" customWidth="1"/>
    <col min="6" max="6" width="22.5703125" bestFit="1" customWidth="1"/>
    <col min="9" max="9" width="22.5703125" bestFit="1" customWidth="1"/>
  </cols>
  <sheetData>
    <row r="4" spans="4:15" ht="15.75" thickBot="1" x14ac:dyDescent="0.3">
      <c r="E4" s="55" t="s">
        <v>244</v>
      </c>
      <c r="F4" s="55"/>
      <c r="G4" s="55"/>
      <c r="H4" s="55" t="s">
        <v>243</v>
      </c>
      <c r="I4" s="55"/>
      <c r="J4" s="55"/>
    </row>
    <row r="5" spans="4:15" x14ac:dyDescent="0.25">
      <c r="F5" s="56" t="s">
        <v>245</v>
      </c>
      <c r="G5" s="56"/>
      <c r="I5" s="56" t="s">
        <v>245</v>
      </c>
      <c r="J5" s="56"/>
    </row>
    <row r="6" spans="4:15" x14ac:dyDescent="0.25">
      <c r="E6" t="s">
        <v>241</v>
      </c>
      <c r="F6" t="s">
        <v>242</v>
      </c>
      <c r="G6" t="s">
        <v>246</v>
      </c>
      <c r="H6" t="s">
        <v>241</v>
      </c>
      <c r="I6" t="s">
        <v>242</v>
      </c>
      <c r="J6" t="s">
        <v>246</v>
      </c>
    </row>
    <row r="7" spans="4:15" x14ac:dyDescent="0.25">
      <c r="D7" t="s">
        <v>247</v>
      </c>
      <c r="E7">
        <f>Dataset_1!C3</f>
        <v>20912</v>
      </c>
      <c r="F7">
        <f>Dataset_1!D3</f>
        <v>110313247</v>
      </c>
      <c r="G7" s="23">
        <f>F7/$F$7</f>
        <v>1</v>
      </c>
      <c r="H7">
        <f>Dataset_2!C3</f>
        <v>20912</v>
      </c>
      <c r="I7">
        <f>Dataset_2!D3</f>
        <v>110313247</v>
      </c>
      <c r="J7" s="23">
        <f>I7/$I$7</f>
        <v>1</v>
      </c>
      <c r="K7" s="23"/>
      <c r="O7" s="11"/>
    </row>
    <row r="8" spans="4:15" x14ac:dyDescent="0.25">
      <c r="D8" t="s">
        <v>248</v>
      </c>
      <c r="E8">
        <f>Dataset_1!C5-Dataset_1!C3</f>
        <v>-15400</v>
      </c>
      <c r="F8">
        <f>Dataset_1!D5-Dataset_1!D3</f>
        <v>-80303663</v>
      </c>
      <c r="G8" s="23">
        <f t="shared" ref="G8:G12" si="0">F8/$F$7</f>
        <v>-0.72796028748931663</v>
      </c>
      <c r="H8">
        <f>Dataset_2!C5-Dataset_2!C3</f>
        <v>-16715</v>
      </c>
      <c r="I8">
        <f>Dataset_2!D5-Dataset_2!D3</f>
        <v>-86931543</v>
      </c>
      <c r="J8" s="23">
        <f t="shared" ref="J8:J12" si="1">I8/$I$7</f>
        <v>-0.78804264550385317</v>
      </c>
      <c r="K8" s="23"/>
    </row>
    <row r="9" spans="4:15" x14ac:dyDescent="0.25">
      <c r="D9" t="s">
        <v>249</v>
      </c>
      <c r="E9">
        <f>Dataset_1!C6-Dataset_1!C5</f>
        <v>-931</v>
      </c>
      <c r="F9">
        <f>Dataset_1!D6-Dataset_1!D5</f>
        <v>-4341801</v>
      </c>
      <c r="G9" s="23">
        <f t="shared" si="0"/>
        <v>-3.9358836024471294E-2</v>
      </c>
      <c r="H9">
        <f>Dataset_2!C6-Dataset_2!C5</f>
        <v>-94</v>
      </c>
      <c r="I9">
        <f>Dataset_2!D6-Dataset_2!D5</f>
        <v>-199299</v>
      </c>
      <c r="J9" s="23">
        <f t="shared" si="1"/>
        <v>-1.806664253115494E-3</v>
      </c>
      <c r="K9" s="23"/>
    </row>
    <row r="10" spans="4:15" x14ac:dyDescent="0.25">
      <c r="D10" t="s">
        <v>251</v>
      </c>
      <c r="E10">
        <f>Dataset_1!C9-Dataset_1!C6</f>
        <v>-33</v>
      </c>
      <c r="F10">
        <f>Dataset_1!D9-Dataset_1!D6</f>
        <v>-178500</v>
      </c>
      <c r="G10" s="23">
        <f t="shared" si="0"/>
        <v>-1.6181193542421973E-3</v>
      </c>
      <c r="H10">
        <f>Dataset_2!C9-Dataset_2!C6</f>
        <v>-30</v>
      </c>
      <c r="I10">
        <f>Dataset_2!D9-Dataset_2!D6</f>
        <v>-169538</v>
      </c>
      <c r="J10" s="23">
        <f t="shared" si="1"/>
        <v>-1.5368779780364908E-3</v>
      </c>
      <c r="K10" s="23"/>
    </row>
    <row r="11" spans="4:15" x14ac:dyDescent="0.25">
      <c r="D11" t="s">
        <v>250</v>
      </c>
      <c r="E11">
        <f>Dataset_1!C11-Dataset_1!C9</f>
        <v>-19</v>
      </c>
      <c r="F11">
        <f>Dataset_1!D11-Dataset_1!D9</f>
        <v>-94366</v>
      </c>
      <c r="G11" s="23">
        <f t="shared" si="0"/>
        <v>-8.5543670018162004E-4</v>
      </c>
      <c r="H11">
        <f>Dataset_2!C11-Dataset_2!C9</f>
        <v>-14</v>
      </c>
      <c r="I11">
        <f>Dataset_2!D11-Dataset_2!D9</f>
        <v>-67521</v>
      </c>
      <c r="J11" s="23">
        <f t="shared" si="1"/>
        <v>-6.1208424043578374E-4</v>
      </c>
      <c r="K11" s="23"/>
    </row>
    <row r="12" spans="4:15" x14ac:dyDescent="0.25">
      <c r="D12" t="s">
        <v>252</v>
      </c>
      <c r="E12">
        <f>SUM(E7:E11)</f>
        <v>4529</v>
      </c>
      <c r="F12">
        <f>SUM(F7:F11)</f>
        <v>25394917</v>
      </c>
      <c r="G12" s="23">
        <f t="shared" si="0"/>
        <v>0.23020732043178821</v>
      </c>
      <c r="H12">
        <f>SUM(H7:H11)</f>
        <v>4059</v>
      </c>
      <c r="I12">
        <f>SUM(I7:I11)</f>
        <v>22945346</v>
      </c>
      <c r="J12" s="23">
        <f t="shared" si="1"/>
        <v>0.20800172802455902</v>
      </c>
      <c r="K12" s="23"/>
    </row>
  </sheetData>
  <mergeCells count="4">
    <mergeCell ref="E4:G4"/>
    <mergeCell ref="H4:J4"/>
    <mergeCell ref="F5:G5"/>
    <mergeCell ref="I5:J5"/>
  </mergeCells>
  <pageMargins left="0.7" right="0.7" top="0.75" bottom="0.75" header="0.3" footer="0.3"/>
  <ignoredErrors>
    <ignoredError sqref="G12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AE27-4D7B-4D03-B5B4-DAD9C59D9C9D}">
  <dimension ref="B1:Z60"/>
  <sheetViews>
    <sheetView showGridLines="0" workbookViewId="0">
      <selection activeCell="K1" sqref="K1:Z2"/>
    </sheetView>
  </sheetViews>
  <sheetFormatPr defaultRowHeight="15" x14ac:dyDescent="0.25"/>
  <cols>
    <col min="2" max="2" width="19.28515625" bestFit="1" customWidth="1"/>
    <col min="3" max="3" width="19.28515625" customWidth="1"/>
    <col min="4" max="4" width="6" bestFit="1" customWidth="1"/>
    <col min="5" max="5" width="3.7109375" bestFit="1" customWidth="1"/>
    <col min="6" max="6" width="6" bestFit="1" customWidth="1"/>
    <col min="7" max="7" width="16.85546875" bestFit="1" customWidth="1"/>
    <col min="8" max="8" width="6" bestFit="1" customWidth="1"/>
    <col min="9" max="9" width="3.7109375" bestFit="1" customWidth="1"/>
    <col min="10" max="10" width="6" bestFit="1" customWidth="1"/>
    <col min="11" max="11" width="25" bestFit="1" customWidth="1"/>
    <col min="12" max="12" width="6" bestFit="1" customWidth="1"/>
    <col min="13" max="13" width="3.7109375" bestFit="1" customWidth="1"/>
    <col min="14" max="14" width="6" bestFit="1" customWidth="1"/>
    <col min="16" max="16" width="25" bestFit="1" customWidth="1"/>
    <col min="17" max="17" width="3.7109375" bestFit="1" customWidth="1"/>
    <col min="18" max="18" width="6" bestFit="1" customWidth="1"/>
    <col min="19" max="19" width="25" bestFit="1" customWidth="1"/>
    <col min="20" max="20" width="6" bestFit="1" customWidth="1"/>
    <col min="21" max="21" width="3.7109375" bestFit="1" customWidth="1"/>
    <col min="22" max="22" width="6" bestFit="1" customWidth="1"/>
    <col min="23" max="23" width="25" bestFit="1" customWidth="1"/>
    <col min="24" max="24" width="6" bestFit="1" customWidth="1"/>
    <col min="25" max="25" width="3.7109375" bestFit="1" customWidth="1"/>
    <col min="26" max="26" width="6" bestFit="1" customWidth="1"/>
  </cols>
  <sheetData>
    <row r="1" spans="2:26" x14ac:dyDescent="0.25">
      <c r="B1" s="13" t="s">
        <v>253</v>
      </c>
      <c r="C1" s="13"/>
      <c r="D1" s="24"/>
      <c r="E1" s="24"/>
      <c r="F1" s="24"/>
      <c r="G1" s="13" t="s">
        <v>258</v>
      </c>
      <c r="H1" s="24"/>
      <c r="I1" s="24"/>
      <c r="J1" s="24"/>
      <c r="K1" s="13" t="s">
        <v>260</v>
      </c>
      <c r="L1" s="24"/>
      <c r="M1" s="24"/>
      <c r="N1" s="24"/>
      <c r="O1" s="24"/>
      <c r="P1" s="13" t="s">
        <v>259</v>
      </c>
      <c r="Q1" s="24"/>
      <c r="R1" s="24"/>
      <c r="S1" s="13" t="s">
        <v>260</v>
      </c>
      <c r="T1" s="24"/>
      <c r="U1" s="24"/>
      <c r="V1" s="24"/>
      <c r="W1" s="13" t="s">
        <v>259</v>
      </c>
      <c r="X1" s="24"/>
      <c r="Y1" s="24"/>
      <c r="Z1" s="24"/>
    </row>
    <row r="2" spans="2:26" x14ac:dyDescent="0.25">
      <c r="B2" s="24" t="s">
        <v>263</v>
      </c>
      <c r="C2" s="24"/>
      <c r="D2" s="24" t="s">
        <v>254</v>
      </c>
      <c r="E2" s="24" t="s">
        <v>255</v>
      </c>
      <c r="F2" s="24" t="s">
        <v>256</v>
      </c>
      <c r="G2" s="32" t="s">
        <v>262</v>
      </c>
      <c r="H2" s="33" t="s">
        <v>254</v>
      </c>
      <c r="I2" s="33" t="s">
        <v>255</v>
      </c>
      <c r="J2" s="33" t="s">
        <v>256</v>
      </c>
      <c r="K2" s="24"/>
      <c r="L2" s="33" t="s">
        <v>254</v>
      </c>
      <c r="M2" s="33" t="s">
        <v>255</v>
      </c>
      <c r="N2" s="33" t="s">
        <v>256</v>
      </c>
      <c r="O2" s="24"/>
      <c r="P2" s="33" t="s">
        <v>254</v>
      </c>
      <c r="Q2" s="33" t="s">
        <v>255</v>
      </c>
      <c r="R2" s="33" t="s">
        <v>256</v>
      </c>
      <c r="S2" s="24"/>
      <c r="T2" s="33" t="s">
        <v>254</v>
      </c>
      <c r="U2" s="33" t="s">
        <v>255</v>
      </c>
      <c r="V2" s="33" t="s">
        <v>256</v>
      </c>
      <c r="W2" s="24"/>
      <c r="X2" s="33" t="s">
        <v>254</v>
      </c>
      <c r="Y2" s="33" t="s">
        <v>255</v>
      </c>
      <c r="Z2" s="33" t="s">
        <v>256</v>
      </c>
    </row>
    <row r="3" spans="2:26" x14ac:dyDescent="0.25">
      <c r="B3" s="27" t="s">
        <v>257</v>
      </c>
      <c r="C3" s="27"/>
      <c r="D3" s="28"/>
      <c r="E3" s="28"/>
      <c r="F3" s="29"/>
      <c r="G3" s="30"/>
      <c r="H3" s="30"/>
      <c r="I3" s="30"/>
      <c r="J3" s="30"/>
    </row>
    <row r="4" spans="2:26" x14ac:dyDescent="0.25">
      <c r="B4" t="s">
        <v>264</v>
      </c>
    </row>
    <row r="5" spans="2:26" x14ac:dyDescent="0.25">
      <c r="B5" t="s">
        <v>164</v>
      </c>
      <c r="D5" s="24"/>
    </row>
    <row r="6" spans="2:26" x14ac:dyDescent="0.25">
      <c r="B6" t="s">
        <v>18</v>
      </c>
    </row>
    <row r="8" spans="2:26" x14ac:dyDescent="0.25">
      <c r="B8" s="27" t="s">
        <v>265</v>
      </c>
      <c r="C8" s="27"/>
    </row>
    <row r="10" spans="2:26" x14ac:dyDescent="0.25">
      <c r="B10" s="27" t="s">
        <v>266</v>
      </c>
      <c r="C10" s="27"/>
    </row>
    <row r="11" spans="2:26" x14ac:dyDescent="0.25">
      <c r="B11" s="27" t="s">
        <v>268</v>
      </c>
      <c r="C11" s="27"/>
    </row>
    <row r="12" spans="2:26" x14ac:dyDescent="0.25">
      <c r="B12" s="24" t="s">
        <v>55</v>
      </c>
      <c r="C12" s="24" t="s">
        <v>273</v>
      </c>
    </row>
    <row r="13" spans="2:26" x14ac:dyDescent="0.25">
      <c r="B13" s="24" t="s">
        <v>269</v>
      </c>
      <c r="C13" s="24" t="s">
        <v>270</v>
      </c>
    </row>
    <row r="14" spans="2:26" x14ac:dyDescent="0.25">
      <c r="B14" s="27"/>
      <c r="C14" s="24" t="s">
        <v>271</v>
      </c>
    </row>
    <row r="15" spans="2:26" x14ac:dyDescent="0.25">
      <c r="B15" s="27"/>
      <c r="C15" s="24" t="s">
        <v>272</v>
      </c>
    </row>
    <row r="16" spans="2:26" x14ac:dyDescent="0.25">
      <c r="B16" s="24" t="s">
        <v>274</v>
      </c>
    </row>
    <row r="17" spans="2:3" x14ac:dyDescent="0.25">
      <c r="B17" s="24" t="s">
        <v>25</v>
      </c>
    </row>
    <row r="18" spans="2:3" x14ac:dyDescent="0.25">
      <c r="B18" s="27" t="s">
        <v>267</v>
      </c>
    </row>
    <row r="19" spans="2:3" x14ac:dyDescent="0.25">
      <c r="B19" s="24" t="s">
        <v>275</v>
      </c>
    </row>
    <row r="20" spans="2:3" x14ac:dyDescent="0.25">
      <c r="B20" s="24" t="s">
        <v>276</v>
      </c>
    </row>
    <row r="21" spans="2:3" x14ac:dyDescent="0.25">
      <c r="B21" s="24" t="s">
        <v>277</v>
      </c>
      <c r="C21" t="s">
        <v>278</v>
      </c>
    </row>
    <row r="22" spans="2:3" x14ac:dyDescent="0.25">
      <c r="C22" t="s">
        <v>279</v>
      </c>
    </row>
    <row r="23" spans="2:3" x14ac:dyDescent="0.25">
      <c r="C23" t="s">
        <v>280</v>
      </c>
    </row>
    <row r="24" spans="2:3" x14ac:dyDescent="0.25">
      <c r="C24" s="24" t="s">
        <v>281</v>
      </c>
    </row>
    <row r="25" spans="2:3" x14ac:dyDescent="0.25">
      <c r="C25" t="s">
        <v>282</v>
      </c>
    </row>
    <row r="26" spans="2:3" x14ac:dyDescent="0.25">
      <c r="B26" t="s">
        <v>283</v>
      </c>
    </row>
    <row r="27" spans="2:3" x14ac:dyDescent="0.25">
      <c r="B27" s="24" t="s">
        <v>284</v>
      </c>
    </row>
    <row r="28" spans="2:3" x14ac:dyDescent="0.25">
      <c r="B28" t="s">
        <v>285</v>
      </c>
    </row>
    <row r="29" spans="2:3" x14ac:dyDescent="0.25">
      <c r="B29" s="27" t="s">
        <v>173</v>
      </c>
    </row>
    <row r="30" spans="2:3" x14ac:dyDescent="0.25">
      <c r="B30" s="24" t="s">
        <v>286</v>
      </c>
    </row>
    <row r="31" spans="2:3" x14ac:dyDescent="0.25">
      <c r="B31" s="24" t="s">
        <v>287</v>
      </c>
    </row>
    <row r="32" spans="2:3" x14ac:dyDescent="0.25">
      <c r="B32" s="24" t="s">
        <v>289</v>
      </c>
    </row>
    <row r="33" spans="2:3" x14ac:dyDescent="0.25">
      <c r="B33" s="24" t="s">
        <v>288</v>
      </c>
    </row>
    <row r="34" spans="2:3" x14ac:dyDescent="0.25">
      <c r="B34" s="24" t="s">
        <v>290</v>
      </c>
    </row>
    <row r="35" spans="2:3" x14ac:dyDescent="0.25">
      <c r="B35" s="24" t="s">
        <v>291</v>
      </c>
    </row>
    <row r="36" spans="2:3" x14ac:dyDescent="0.25">
      <c r="B36" s="24" t="s">
        <v>293</v>
      </c>
    </row>
    <row r="37" spans="2:3" x14ac:dyDescent="0.25">
      <c r="B37" s="24" t="s">
        <v>292</v>
      </c>
    </row>
    <row r="38" spans="2:3" x14ac:dyDescent="0.25">
      <c r="B38" s="24" t="s">
        <v>294</v>
      </c>
    </row>
    <row r="39" spans="2:3" x14ac:dyDescent="0.25">
      <c r="B39" s="24" t="s">
        <v>295</v>
      </c>
    </row>
    <row r="40" spans="2:3" x14ac:dyDescent="0.25">
      <c r="B40" s="24" t="s">
        <v>296</v>
      </c>
      <c r="C40" t="s">
        <v>297</v>
      </c>
    </row>
    <row r="41" spans="2:3" x14ac:dyDescent="0.25">
      <c r="B41" s="24"/>
      <c r="C41" t="s">
        <v>298</v>
      </c>
    </row>
    <row r="42" spans="2:3" x14ac:dyDescent="0.25">
      <c r="B42" s="24"/>
      <c r="C42" t="s">
        <v>299</v>
      </c>
    </row>
    <row r="43" spans="2:3" x14ac:dyDescent="0.25">
      <c r="B43" s="24"/>
      <c r="C43" t="s">
        <v>300</v>
      </c>
    </row>
    <row r="44" spans="2:3" x14ac:dyDescent="0.25">
      <c r="B44" s="24" t="s">
        <v>301</v>
      </c>
      <c r="C44" t="s">
        <v>297</v>
      </c>
    </row>
    <row r="45" spans="2:3" x14ac:dyDescent="0.25">
      <c r="B45" s="24"/>
      <c r="C45" t="s">
        <v>298</v>
      </c>
    </row>
    <row r="46" spans="2:3" x14ac:dyDescent="0.25">
      <c r="B46" s="24"/>
      <c r="C46" t="s">
        <v>299</v>
      </c>
    </row>
    <row r="47" spans="2:3" x14ac:dyDescent="0.25">
      <c r="B47" s="24"/>
      <c r="C47" t="s">
        <v>300</v>
      </c>
    </row>
    <row r="48" spans="2:3" x14ac:dyDescent="0.25">
      <c r="B48" s="24" t="s">
        <v>302</v>
      </c>
      <c r="C48" t="s">
        <v>297</v>
      </c>
    </row>
    <row r="49" spans="2:3" x14ac:dyDescent="0.25">
      <c r="B49" s="24"/>
      <c r="C49" t="s">
        <v>298</v>
      </c>
    </row>
    <row r="50" spans="2:3" x14ac:dyDescent="0.25">
      <c r="B50" s="24"/>
      <c r="C50" t="s">
        <v>299</v>
      </c>
    </row>
    <row r="51" spans="2:3" x14ac:dyDescent="0.25">
      <c r="B51" s="24"/>
      <c r="C51" t="s">
        <v>300</v>
      </c>
    </row>
    <row r="52" spans="2:3" x14ac:dyDescent="0.25">
      <c r="B52" s="27" t="s">
        <v>53</v>
      </c>
    </row>
    <row r="53" spans="2:3" x14ac:dyDescent="0.25">
      <c r="B53" t="s">
        <v>303</v>
      </c>
    </row>
    <row r="54" spans="2:3" x14ac:dyDescent="0.25">
      <c r="B54" t="s">
        <v>304</v>
      </c>
    </row>
    <row r="55" spans="2:3" x14ac:dyDescent="0.25">
      <c r="B55" t="s">
        <v>305</v>
      </c>
    </row>
    <row r="56" spans="2:3" x14ac:dyDescent="0.25">
      <c r="B56" t="s">
        <v>306</v>
      </c>
    </row>
    <row r="57" spans="2:3" x14ac:dyDescent="0.25">
      <c r="B57" t="s">
        <v>307</v>
      </c>
    </row>
    <row r="58" spans="2:3" x14ac:dyDescent="0.25">
      <c r="B58" t="s">
        <v>308</v>
      </c>
    </row>
    <row r="59" spans="2:3" x14ac:dyDescent="0.25">
      <c r="B59" t="s">
        <v>309</v>
      </c>
    </row>
    <row r="60" spans="2:3" x14ac:dyDescent="0.25">
      <c r="B60" t="s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F673-63EF-4D30-A5E9-76FC267124A8}">
  <dimension ref="C2:S16"/>
  <sheetViews>
    <sheetView showGridLines="0" tabSelected="1" workbookViewId="0">
      <selection activeCell="W22" sqref="W22:X22"/>
    </sheetView>
  </sheetViews>
  <sheetFormatPr defaultRowHeight="15" x14ac:dyDescent="0.25"/>
  <sheetData>
    <row r="2" spans="3:19" x14ac:dyDescent="0.25">
      <c r="C2" s="13" t="s">
        <v>344</v>
      </c>
      <c r="E2" s="58" t="s">
        <v>244</v>
      </c>
      <c r="F2" s="58"/>
      <c r="G2" s="58"/>
      <c r="H2" s="58"/>
      <c r="I2" s="58"/>
      <c r="J2" s="58"/>
      <c r="K2" s="58"/>
      <c r="M2" s="58" t="s">
        <v>243</v>
      </c>
      <c r="N2" s="58"/>
      <c r="O2" s="58"/>
      <c r="P2" s="58"/>
      <c r="Q2" s="58"/>
      <c r="R2" s="58"/>
      <c r="S2" s="58"/>
    </row>
    <row r="3" spans="3:19" x14ac:dyDescent="0.25">
      <c r="C3" s="13"/>
      <c r="E3" s="57" t="s">
        <v>327</v>
      </c>
      <c r="F3" s="57"/>
      <c r="G3" s="57"/>
      <c r="I3" s="57" t="s">
        <v>328</v>
      </c>
      <c r="J3" s="57"/>
      <c r="K3" s="57"/>
      <c r="M3" s="57" t="s">
        <v>327</v>
      </c>
      <c r="N3" s="57"/>
      <c r="O3" s="57"/>
      <c r="P3" s="45"/>
      <c r="Q3" s="57" t="s">
        <v>328</v>
      </c>
      <c r="R3" s="57"/>
      <c r="S3" s="57"/>
    </row>
    <row r="4" spans="3:19" x14ac:dyDescent="0.25">
      <c r="E4" s="31" t="s">
        <v>323</v>
      </c>
      <c r="F4" s="31" t="s">
        <v>324</v>
      </c>
      <c r="G4" s="31" t="s">
        <v>325</v>
      </c>
      <c r="H4" s="31"/>
      <c r="I4" s="31" t="s">
        <v>323</v>
      </c>
      <c r="J4" s="31" t="s">
        <v>324</v>
      </c>
      <c r="K4" s="42" t="s">
        <v>326</v>
      </c>
      <c r="M4" s="44" t="s">
        <v>323</v>
      </c>
      <c r="N4" s="44" t="s">
        <v>324</v>
      </c>
      <c r="O4" s="44" t="s">
        <v>325</v>
      </c>
      <c r="P4" s="44"/>
      <c r="Q4" s="44" t="s">
        <v>323</v>
      </c>
      <c r="R4" s="44" t="s">
        <v>324</v>
      </c>
      <c r="S4" s="42" t="s">
        <v>326</v>
      </c>
    </row>
    <row r="5" spans="3:19" x14ac:dyDescent="0.25">
      <c r="D5" t="s">
        <v>320</v>
      </c>
      <c r="E5" s="43">
        <v>0.82180149999999996</v>
      </c>
      <c r="F5" s="43">
        <v>0.82152579999999997</v>
      </c>
      <c r="G5" s="43">
        <v>0.82372889999999999</v>
      </c>
      <c r="H5" s="43"/>
      <c r="I5" s="43">
        <v>0.76921150000000005</v>
      </c>
      <c r="J5" s="43">
        <v>0.76580139999999997</v>
      </c>
      <c r="K5" s="43">
        <v>0.76115809999999995</v>
      </c>
      <c r="M5" s="43">
        <v>0.82615720000000004</v>
      </c>
      <c r="N5" s="43">
        <v>0.82540389999999997</v>
      </c>
      <c r="O5" s="43">
        <v>0.82389570000000001</v>
      </c>
      <c r="P5" s="43"/>
      <c r="Q5" s="43">
        <v>0.81987650000000001</v>
      </c>
      <c r="R5" s="43">
        <v>0.8213857</v>
      </c>
      <c r="S5" s="43">
        <v>0.81876749999999998</v>
      </c>
    </row>
    <row r="6" spans="3:19" x14ac:dyDescent="0.25">
      <c r="D6" t="s">
        <v>321</v>
      </c>
      <c r="E6" s="43">
        <v>0.8236696</v>
      </c>
      <c r="F6" s="43">
        <v>0.82412779999999997</v>
      </c>
      <c r="G6" s="43">
        <v>0.8228801</v>
      </c>
      <c r="H6" s="43"/>
      <c r="I6" s="43">
        <v>0.76211340000000005</v>
      </c>
      <c r="J6" s="43">
        <v>0.76399660000000003</v>
      </c>
      <c r="K6" s="43">
        <v>0.77052699999999996</v>
      </c>
      <c r="M6" s="43">
        <v>0.82351560000000001</v>
      </c>
      <c r="N6" s="43">
        <v>0.82562670000000005</v>
      </c>
      <c r="O6" s="43">
        <v>0.82555909999999999</v>
      </c>
      <c r="P6" s="43"/>
      <c r="Q6" s="43">
        <v>0.82084829999999998</v>
      </c>
      <c r="R6" s="43">
        <v>0.81855599999999995</v>
      </c>
      <c r="S6" s="43">
        <v>0.8229921</v>
      </c>
    </row>
    <row r="7" spans="3:19" x14ac:dyDescent="0.25">
      <c r="D7" t="s">
        <v>322</v>
      </c>
      <c r="E7" s="43">
        <v>0.82320090000000001</v>
      </c>
      <c r="F7" s="43">
        <v>0.8227911</v>
      </c>
      <c r="G7" s="43">
        <v>0.82299659999999997</v>
      </c>
      <c r="H7" s="43"/>
      <c r="I7" s="43">
        <v>0.76773159999999996</v>
      </c>
      <c r="J7" s="43">
        <v>0.76721479999999997</v>
      </c>
      <c r="K7" s="43">
        <v>0.76413359999999997</v>
      </c>
      <c r="L7" s="43"/>
      <c r="M7" s="43">
        <v>0.82559769999999999</v>
      </c>
      <c r="N7" s="43">
        <v>0.82505079999999997</v>
      </c>
      <c r="O7" s="43">
        <v>0.82451600000000003</v>
      </c>
      <c r="P7" s="43"/>
      <c r="Q7" s="43">
        <v>0.82250040000000002</v>
      </c>
      <c r="R7" s="43">
        <v>0.81933920000000005</v>
      </c>
      <c r="S7" s="43">
        <v>0.82151149999999995</v>
      </c>
    </row>
    <row r="8" spans="3:19" x14ac:dyDescent="0.25">
      <c r="J8" s="43"/>
    </row>
    <row r="9" spans="3:19" x14ac:dyDescent="0.25">
      <c r="C9" t="s">
        <v>345</v>
      </c>
    </row>
    <row r="10" spans="3:19" x14ac:dyDescent="0.25">
      <c r="E10" s="43"/>
    </row>
    <row r="11" spans="3:19" x14ac:dyDescent="0.25">
      <c r="E11" s="58" t="s">
        <v>244</v>
      </c>
      <c r="F11" s="58"/>
      <c r="G11" s="58"/>
      <c r="H11" s="58"/>
      <c r="I11" s="58"/>
      <c r="J11" s="58"/>
      <c r="K11" s="58"/>
      <c r="L11" s="49"/>
      <c r="M11" s="58" t="s">
        <v>243</v>
      </c>
      <c r="N11" s="58"/>
      <c r="O11" s="58"/>
      <c r="P11" s="58"/>
      <c r="Q11" s="58"/>
      <c r="R11" s="58"/>
      <c r="S11" s="58"/>
    </row>
    <row r="12" spans="3:19" x14ac:dyDescent="0.25">
      <c r="D12" s="49"/>
      <c r="E12" s="57" t="s">
        <v>327</v>
      </c>
      <c r="F12" s="57"/>
      <c r="G12" s="57"/>
      <c r="H12" s="49"/>
      <c r="I12" s="57" t="s">
        <v>328</v>
      </c>
      <c r="J12" s="57"/>
      <c r="K12" s="57"/>
      <c r="L12" s="49"/>
      <c r="M12" s="57" t="s">
        <v>327</v>
      </c>
      <c r="N12" s="57"/>
      <c r="O12" s="57"/>
      <c r="P12" s="49"/>
      <c r="Q12" s="57" t="s">
        <v>328</v>
      </c>
      <c r="R12" s="57"/>
      <c r="S12" s="57"/>
    </row>
    <row r="13" spans="3:19" x14ac:dyDescent="0.25">
      <c r="D13" s="49"/>
      <c r="E13" s="48" t="s">
        <v>323</v>
      </c>
      <c r="F13" s="48" t="s">
        <v>324</v>
      </c>
      <c r="G13" s="48" t="s">
        <v>325</v>
      </c>
      <c r="H13" s="48"/>
      <c r="I13" s="48" t="s">
        <v>323</v>
      </c>
      <c r="J13" s="48" t="s">
        <v>324</v>
      </c>
      <c r="K13" s="42" t="s">
        <v>326</v>
      </c>
      <c r="L13" s="49"/>
      <c r="M13" s="48" t="s">
        <v>323</v>
      </c>
      <c r="N13" s="48" t="s">
        <v>324</v>
      </c>
      <c r="O13" s="48" t="s">
        <v>325</v>
      </c>
      <c r="P13" s="48"/>
      <c r="Q13" s="48" t="s">
        <v>323</v>
      </c>
      <c r="R13" s="48" t="s">
        <v>324</v>
      </c>
      <c r="S13" s="42" t="s">
        <v>326</v>
      </c>
    </row>
    <row r="14" spans="3:19" x14ac:dyDescent="0.25">
      <c r="D14" s="49" t="s">
        <v>320</v>
      </c>
      <c r="E14" s="43">
        <v>0.84530419999999995</v>
      </c>
      <c r="F14" s="43">
        <v>0.84449960000000002</v>
      </c>
      <c r="G14" s="43">
        <v>0.84395279999999995</v>
      </c>
      <c r="H14" s="43"/>
      <c r="I14" s="43">
        <v>0.81069219999999997</v>
      </c>
      <c r="J14" s="43">
        <v>0.8147913</v>
      </c>
      <c r="K14" s="43">
        <v>0.81243050000000006</v>
      </c>
      <c r="L14" s="43"/>
      <c r="M14" s="43">
        <v>0.84736250000000002</v>
      </c>
      <c r="N14" s="43">
        <v>0.84662079999999995</v>
      </c>
      <c r="O14" s="43">
        <v>0.84734869999999995</v>
      </c>
      <c r="P14" s="43"/>
      <c r="Q14" s="43">
        <v>0.85227229999999998</v>
      </c>
      <c r="R14" s="43">
        <v>0.85156350000000003</v>
      </c>
      <c r="S14" s="43">
        <v>0.85263820000000001</v>
      </c>
    </row>
    <row r="15" spans="3:19" x14ac:dyDescent="0.25">
      <c r="D15" s="49" t="s">
        <v>321</v>
      </c>
      <c r="E15" s="53">
        <v>0.84761169999999997</v>
      </c>
      <c r="F15" s="43">
        <v>0.84654819999999997</v>
      </c>
      <c r="G15" s="43">
        <v>0.8451864</v>
      </c>
      <c r="H15" s="43"/>
      <c r="I15" s="43">
        <v>0.81348759999999998</v>
      </c>
      <c r="J15" s="43">
        <v>0.81392609999999999</v>
      </c>
      <c r="K15" s="43">
        <v>0.81318610000000002</v>
      </c>
      <c r="L15" s="43"/>
      <c r="M15" s="54">
        <v>0.84852490000000003</v>
      </c>
      <c r="N15" s="43">
        <v>0.84763429999999995</v>
      </c>
      <c r="O15" s="43">
        <v>0.84680129999999998</v>
      </c>
      <c r="P15" s="43"/>
      <c r="Q15" s="43">
        <v>0.8528097</v>
      </c>
      <c r="R15" s="43">
        <v>0.85248389999999996</v>
      </c>
      <c r="S15" s="53">
        <v>0.85503340000000005</v>
      </c>
    </row>
    <row r="16" spans="3:19" x14ac:dyDescent="0.25">
      <c r="D16" s="49" t="s">
        <v>322</v>
      </c>
      <c r="E16" s="43">
        <v>0.84655320000000001</v>
      </c>
      <c r="F16" s="43">
        <v>0.84553520000000004</v>
      </c>
      <c r="G16" s="43">
        <v>0.84586850000000002</v>
      </c>
      <c r="H16" s="43"/>
      <c r="I16" s="43">
        <v>0.81574659999999999</v>
      </c>
      <c r="J16" s="43">
        <v>0.81423540000000005</v>
      </c>
      <c r="K16" s="43">
        <v>0.81471300000000002</v>
      </c>
      <c r="L16" s="43"/>
      <c r="M16" s="43">
        <v>0.84767289999999995</v>
      </c>
      <c r="N16" s="43">
        <v>0.84834379999999998</v>
      </c>
      <c r="O16" s="43">
        <v>0.84696649999999996</v>
      </c>
      <c r="P16" s="43"/>
      <c r="Q16" s="43">
        <v>0.85196360000000004</v>
      </c>
      <c r="R16" s="43">
        <v>0.85463330000000004</v>
      </c>
      <c r="S16" s="43">
        <v>0.85433029999999999</v>
      </c>
    </row>
  </sheetData>
  <mergeCells count="12">
    <mergeCell ref="E12:G12"/>
    <mergeCell ref="I12:K12"/>
    <mergeCell ref="M12:O12"/>
    <mergeCell ref="Q12:S12"/>
    <mergeCell ref="E11:K11"/>
    <mergeCell ref="M11:S11"/>
    <mergeCell ref="E3:G3"/>
    <mergeCell ref="I3:K3"/>
    <mergeCell ref="M3:O3"/>
    <mergeCell ref="Q3:S3"/>
    <mergeCell ref="E2:K2"/>
    <mergeCell ref="M2:S2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589B6-0C3E-46EB-9A34-8AB789243ADA}">
  <dimension ref="C1:W15"/>
  <sheetViews>
    <sheetView showGridLines="0" workbookViewId="0">
      <selection activeCell="H4" sqref="H4"/>
    </sheetView>
  </sheetViews>
  <sheetFormatPr defaultRowHeight="15" x14ac:dyDescent="0.25"/>
  <cols>
    <col min="3" max="3" width="21.85546875" bestFit="1" customWidth="1"/>
    <col min="4" max="4" width="13.28515625" bestFit="1" customWidth="1"/>
  </cols>
  <sheetData>
    <row r="1" spans="3:23" x14ac:dyDescent="0.25">
      <c r="E1" t="s">
        <v>331</v>
      </c>
    </row>
    <row r="2" spans="3:23" x14ac:dyDescent="0.25">
      <c r="F2" t="s">
        <v>19</v>
      </c>
      <c r="I2" t="s">
        <v>55</v>
      </c>
      <c r="K2" t="s">
        <v>334</v>
      </c>
      <c r="N2" t="s">
        <v>335</v>
      </c>
    </row>
    <row r="3" spans="3:23" x14ac:dyDescent="0.25">
      <c r="C3" t="s">
        <v>341</v>
      </c>
      <c r="D3" t="s">
        <v>342</v>
      </c>
      <c r="E3" t="s">
        <v>343</v>
      </c>
      <c r="F3" t="s">
        <v>270</v>
      </c>
      <c r="G3" t="s">
        <v>271</v>
      </c>
      <c r="H3" t="s">
        <v>272</v>
      </c>
      <c r="I3" t="s">
        <v>332</v>
      </c>
      <c r="J3" t="s">
        <v>333</v>
      </c>
      <c r="K3" t="s">
        <v>336</v>
      </c>
      <c r="L3" t="s">
        <v>337</v>
      </c>
      <c r="M3" t="s">
        <v>338</v>
      </c>
      <c r="N3">
        <v>1</v>
      </c>
      <c r="O3">
        <v>2</v>
      </c>
      <c r="P3">
        <v>3</v>
      </c>
      <c r="Q3">
        <v>4</v>
      </c>
      <c r="R3">
        <v>5</v>
      </c>
      <c r="S3">
        <v>6</v>
      </c>
      <c r="T3">
        <v>7</v>
      </c>
      <c r="U3">
        <v>8</v>
      </c>
      <c r="V3">
        <v>9</v>
      </c>
      <c r="W3">
        <v>10</v>
      </c>
    </row>
    <row r="4" spans="3:23" s="25" customFormat="1" x14ac:dyDescent="0.25">
      <c r="C4" t="s">
        <v>16</v>
      </c>
      <c r="D4" s="25" t="s">
        <v>329</v>
      </c>
      <c r="E4" s="36">
        <v>-0.18870000000000001</v>
      </c>
    </row>
    <row r="5" spans="3:23" x14ac:dyDescent="0.25">
      <c r="D5" t="s">
        <v>339</v>
      </c>
      <c r="E5" s="36">
        <v>0.57339390000000001</v>
      </c>
    </row>
    <row r="6" spans="3:23" s="41" customFormat="1" x14ac:dyDescent="0.25">
      <c r="D6" s="41" t="s">
        <v>340</v>
      </c>
      <c r="E6" s="36">
        <v>-1.032214</v>
      </c>
    </row>
    <row r="7" spans="3:23" s="25" customFormat="1" x14ac:dyDescent="0.25">
      <c r="D7" s="25" t="s">
        <v>330</v>
      </c>
      <c r="E7" s="36">
        <v>0.36380000000000001</v>
      </c>
    </row>
    <row r="8" spans="3:23" x14ac:dyDescent="0.25">
      <c r="C8" t="s">
        <v>164</v>
      </c>
      <c r="D8" s="25" t="s">
        <v>329</v>
      </c>
      <c r="E8" s="36">
        <v>4.1099999999999998E-2</v>
      </c>
    </row>
    <row r="9" spans="3:23" x14ac:dyDescent="0.25">
      <c r="D9" s="25" t="s">
        <v>339</v>
      </c>
      <c r="E9" s="36">
        <v>0.49000709999999997</v>
      </c>
    </row>
    <row r="10" spans="3:23" s="41" customFormat="1" x14ac:dyDescent="0.25">
      <c r="D10" s="41" t="s">
        <v>340</v>
      </c>
      <c r="E10" s="36">
        <v>-0.440552</v>
      </c>
    </row>
    <row r="11" spans="3:23" x14ac:dyDescent="0.25">
      <c r="D11" s="25" t="s">
        <v>330</v>
      </c>
      <c r="E11" s="36">
        <v>0.57040000000000002</v>
      </c>
    </row>
    <row r="12" spans="3:23" x14ac:dyDescent="0.25">
      <c r="C12" t="s">
        <v>18</v>
      </c>
      <c r="D12" s="25" t="s">
        <v>329</v>
      </c>
      <c r="E12" s="36">
        <v>-1.9599999999999999E-2</v>
      </c>
    </row>
    <row r="13" spans="3:23" x14ac:dyDescent="0.25">
      <c r="D13" s="41" t="s">
        <v>339</v>
      </c>
      <c r="E13" s="36">
        <v>0.29692429999999997</v>
      </c>
    </row>
    <row r="14" spans="3:23" s="41" customFormat="1" x14ac:dyDescent="0.25">
      <c r="D14" s="41" t="s">
        <v>340</v>
      </c>
      <c r="E14" s="36">
        <v>-0.3664499</v>
      </c>
    </row>
    <row r="15" spans="3:23" x14ac:dyDescent="0.25">
      <c r="D15" s="25" t="s">
        <v>330</v>
      </c>
      <c r="E15" s="36">
        <v>0.47920000000000001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D8DF-2DF6-476F-91B9-DD47201B35C2}">
  <dimension ref="D3:AB30"/>
  <sheetViews>
    <sheetView showGridLines="0" zoomScale="70" zoomScaleNormal="70" workbookViewId="0">
      <selection activeCell="S18" sqref="S18"/>
    </sheetView>
  </sheetViews>
  <sheetFormatPr defaultRowHeight="15" x14ac:dyDescent="0.25"/>
  <cols>
    <col min="4" max="4" width="13.42578125" customWidth="1"/>
    <col min="5" max="5" width="23.85546875" bestFit="1" customWidth="1"/>
    <col min="10" max="10" width="12" bestFit="1" customWidth="1"/>
    <col min="26" max="26" width="12" bestFit="1" customWidth="1"/>
    <col min="27" max="27" width="14.85546875" bestFit="1" customWidth="1"/>
  </cols>
  <sheetData>
    <row r="3" spans="4:28" x14ac:dyDescent="0.25">
      <c r="G3" s="57" t="s">
        <v>253</v>
      </c>
      <c r="H3" s="57"/>
      <c r="I3" s="57"/>
      <c r="J3" s="57"/>
      <c r="K3" s="57"/>
      <c r="L3" s="57"/>
      <c r="M3" s="57"/>
      <c r="N3" s="57"/>
      <c r="O3" s="57"/>
      <c r="P3" s="57"/>
      <c r="Q3" s="35"/>
      <c r="S3" s="57" t="s">
        <v>258</v>
      </c>
      <c r="T3" s="57"/>
      <c r="U3" s="57"/>
      <c r="V3" s="57"/>
      <c r="W3" s="57"/>
      <c r="X3" s="57"/>
      <c r="Y3" s="57"/>
      <c r="Z3" s="57"/>
      <c r="AA3" s="57"/>
      <c r="AB3" s="57"/>
    </row>
    <row r="4" spans="4:28" x14ac:dyDescent="0.25">
      <c r="F4" s="13"/>
      <c r="G4" s="24" t="s">
        <v>312</v>
      </c>
      <c r="H4" t="s">
        <v>261</v>
      </c>
      <c r="I4" s="24">
        <v>3918</v>
      </c>
      <c r="L4" s="24"/>
      <c r="M4" s="24" t="s">
        <v>311</v>
      </c>
      <c r="N4" s="24" t="s">
        <v>318</v>
      </c>
      <c r="O4" s="24">
        <v>611</v>
      </c>
      <c r="Q4" s="24"/>
      <c r="R4" s="13"/>
      <c r="S4" s="24" t="s">
        <v>312</v>
      </c>
      <c r="T4" s="41" t="s">
        <v>261</v>
      </c>
      <c r="U4" s="24">
        <v>23047018</v>
      </c>
      <c r="V4" s="41"/>
      <c r="W4" s="41"/>
      <c r="X4" s="24"/>
      <c r="Y4" s="24" t="s">
        <v>311</v>
      </c>
      <c r="Z4" s="24" t="s">
        <v>318</v>
      </c>
      <c r="AA4" s="24">
        <v>2359143</v>
      </c>
      <c r="AB4" s="23">
        <f>AA4/SUM(U4,AA4)</f>
        <v>9.2857122333437153E-2</v>
      </c>
    </row>
    <row r="5" spans="4:28" x14ac:dyDescent="0.25">
      <c r="F5" s="24"/>
      <c r="G5" s="33" t="s">
        <v>254</v>
      </c>
      <c r="H5" s="33" t="s">
        <v>255</v>
      </c>
      <c r="I5" s="31"/>
      <c r="K5" s="34" t="s">
        <v>314</v>
      </c>
      <c r="L5" s="24"/>
      <c r="M5" s="33" t="s">
        <v>254</v>
      </c>
      <c r="N5" s="33" t="s">
        <v>255</v>
      </c>
      <c r="O5" s="31"/>
      <c r="R5" s="24"/>
      <c r="S5" s="33" t="s">
        <v>254</v>
      </c>
      <c r="T5" s="33" t="s">
        <v>255</v>
      </c>
      <c r="U5" s="40"/>
      <c r="V5" s="41"/>
      <c r="W5" s="34" t="s">
        <v>314</v>
      </c>
      <c r="X5" s="24"/>
      <c r="Y5" s="33" t="s">
        <v>254</v>
      </c>
      <c r="Z5" s="33" t="s">
        <v>255</v>
      </c>
      <c r="AA5" s="40"/>
      <c r="AB5" s="41"/>
    </row>
    <row r="6" spans="4:28" x14ac:dyDescent="0.25">
      <c r="D6" s="59" t="s">
        <v>257</v>
      </c>
      <c r="E6" s="59"/>
      <c r="S6" s="41"/>
      <c r="T6" s="41"/>
      <c r="U6" s="41"/>
      <c r="V6" s="41"/>
      <c r="W6" s="41"/>
      <c r="X6" s="41"/>
      <c r="Y6" s="41"/>
      <c r="Z6" s="41"/>
      <c r="AA6" s="41"/>
      <c r="AB6" s="41"/>
    </row>
    <row r="7" spans="4:28" x14ac:dyDescent="0.25">
      <c r="D7" s="60" t="s">
        <v>319</v>
      </c>
      <c r="E7" s="60"/>
      <c r="G7">
        <v>127.98</v>
      </c>
      <c r="H7" s="36">
        <v>18.384840000000001</v>
      </c>
      <c r="M7">
        <v>128.34</v>
      </c>
      <c r="N7" s="36">
        <v>19.25619</v>
      </c>
      <c r="S7" s="41">
        <v>126.923238</v>
      </c>
      <c r="T7" s="36">
        <v>18.110648999999999</v>
      </c>
      <c r="U7" s="41"/>
      <c r="V7" s="41"/>
      <c r="W7" s="41"/>
      <c r="X7" s="41"/>
      <c r="Y7" s="41">
        <v>126.06586059999999</v>
      </c>
      <c r="Z7" s="37">
        <v>18.439636100000001</v>
      </c>
      <c r="AA7" s="41"/>
      <c r="AB7" s="41"/>
    </row>
    <row r="8" spans="4:28" x14ac:dyDescent="0.25">
      <c r="D8" t="s">
        <v>164</v>
      </c>
      <c r="G8">
        <v>29.6</v>
      </c>
      <c r="H8" s="36">
        <v>5.9282329999999996</v>
      </c>
      <c r="M8">
        <v>30.76</v>
      </c>
      <c r="N8" s="36">
        <v>6.3475760000000001</v>
      </c>
      <c r="S8" s="36">
        <v>29.662302499999999</v>
      </c>
      <c r="T8" s="36">
        <v>5.9267823000000002</v>
      </c>
      <c r="U8" s="41"/>
      <c r="V8" s="41"/>
      <c r="W8" s="41"/>
      <c r="X8" s="41"/>
      <c r="Y8" s="41">
        <v>29.959577500000002</v>
      </c>
      <c r="Z8" s="37">
        <v>6.2308531</v>
      </c>
      <c r="AA8" s="41"/>
      <c r="AB8" s="41"/>
    </row>
    <row r="9" spans="4:28" x14ac:dyDescent="0.25">
      <c r="D9" s="60" t="s">
        <v>18</v>
      </c>
      <c r="E9" s="60"/>
      <c r="G9">
        <v>40.1</v>
      </c>
      <c r="H9" s="36">
        <v>5.7592100000000004</v>
      </c>
      <c r="M9">
        <v>40.619999999999997</v>
      </c>
      <c r="N9" s="36">
        <v>5.5369099999999998</v>
      </c>
      <c r="S9" s="36">
        <v>40.103714400000001</v>
      </c>
      <c r="T9" s="36">
        <v>5.8665503000000001</v>
      </c>
      <c r="U9" s="41"/>
      <c r="V9" s="41"/>
      <c r="W9" s="41"/>
      <c r="X9" s="41"/>
      <c r="Y9" s="36">
        <v>40.107512399999997</v>
      </c>
      <c r="Z9" s="37">
        <v>5.6566346999999997</v>
      </c>
      <c r="AA9" s="41"/>
      <c r="AB9" s="41"/>
    </row>
    <row r="10" spans="4:28" x14ac:dyDescent="0.25">
      <c r="S10" s="41"/>
      <c r="T10" s="36"/>
      <c r="U10" s="41"/>
      <c r="V10" s="41"/>
      <c r="W10" s="41"/>
      <c r="X10" s="41"/>
      <c r="Y10" s="41"/>
      <c r="Z10" s="37"/>
      <c r="AA10" s="41"/>
      <c r="AB10" s="41"/>
    </row>
    <row r="11" spans="4:28" x14ac:dyDescent="0.25">
      <c r="D11" s="27" t="s">
        <v>316</v>
      </c>
      <c r="S11" s="41"/>
      <c r="T11" s="36"/>
      <c r="U11" s="41"/>
      <c r="V11" s="41"/>
      <c r="W11" s="41"/>
      <c r="X11" s="41"/>
      <c r="Y11" s="41"/>
      <c r="Z11" s="37"/>
      <c r="AA11" s="41"/>
      <c r="AB11" s="41"/>
    </row>
    <row r="12" spans="4:28" x14ac:dyDescent="0.25">
      <c r="D12" s="24" t="s">
        <v>25</v>
      </c>
      <c r="G12" s="37">
        <v>70.12</v>
      </c>
      <c r="H12" s="37">
        <v>9.8203709999999997</v>
      </c>
      <c r="M12" s="37">
        <v>65.349999999999994</v>
      </c>
      <c r="N12" s="37">
        <v>8.5174970000000005</v>
      </c>
      <c r="S12" s="37">
        <v>67.901583500000001</v>
      </c>
      <c r="T12" s="36">
        <v>9.2750620000000001</v>
      </c>
      <c r="U12" s="41"/>
      <c r="V12" s="41"/>
      <c r="W12" s="41"/>
      <c r="X12" s="41"/>
      <c r="Y12" s="37">
        <v>64.861546799999999</v>
      </c>
      <c r="Z12" s="37">
        <v>8.3972078000000003</v>
      </c>
      <c r="AA12" s="41"/>
      <c r="AB12" s="41"/>
    </row>
    <row r="13" spans="4:28" x14ac:dyDescent="0.25">
      <c r="D13" s="24"/>
      <c r="S13" s="41"/>
      <c r="T13" s="36"/>
      <c r="U13" s="41"/>
      <c r="V13" s="41"/>
      <c r="W13" s="41"/>
      <c r="X13" s="41"/>
      <c r="Y13" s="41"/>
      <c r="Z13" s="37"/>
      <c r="AA13" s="41"/>
      <c r="AB13" s="41"/>
    </row>
    <row r="14" spans="4:28" x14ac:dyDescent="0.25">
      <c r="D14" s="24"/>
      <c r="S14" s="41"/>
      <c r="T14" s="41"/>
      <c r="U14" s="41"/>
      <c r="V14" s="41"/>
      <c r="W14" s="41"/>
      <c r="X14" s="41"/>
      <c r="Y14" s="41"/>
      <c r="Z14" s="41"/>
      <c r="AA14" s="41"/>
      <c r="AB14" s="41"/>
    </row>
    <row r="15" spans="4:28" x14ac:dyDescent="0.25">
      <c r="D15" s="24"/>
      <c r="G15" s="30"/>
      <c r="H15" s="30"/>
      <c r="I15" s="30"/>
      <c r="S15" s="30"/>
      <c r="T15" s="30"/>
      <c r="U15" s="30"/>
      <c r="V15" s="41"/>
      <c r="W15" s="41"/>
      <c r="X15" s="41"/>
      <c r="Y15" s="41"/>
      <c r="Z15" s="41"/>
      <c r="AA15" s="41"/>
      <c r="AB15" s="41"/>
    </row>
    <row r="16" spans="4:28" x14ac:dyDescent="0.25">
      <c r="D16" s="59" t="s">
        <v>315</v>
      </c>
      <c r="E16" s="59"/>
      <c r="G16" s="33" t="s">
        <v>313</v>
      </c>
      <c r="H16" s="33" t="s">
        <v>256</v>
      </c>
      <c r="I16" s="31" t="s">
        <v>314</v>
      </c>
      <c r="M16" s="33" t="s">
        <v>313</v>
      </c>
      <c r="N16" s="33" t="s">
        <v>256</v>
      </c>
      <c r="O16" s="38" t="s">
        <v>314</v>
      </c>
      <c r="S16" s="33" t="s">
        <v>313</v>
      </c>
      <c r="T16" s="33" t="s">
        <v>256</v>
      </c>
      <c r="U16" s="40" t="s">
        <v>314</v>
      </c>
      <c r="V16" s="41"/>
      <c r="W16" s="41"/>
      <c r="X16" s="41"/>
      <c r="Y16" s="33" t="s">
        <v>313</v>
      </c>
      <c r="Z16" s="33" t="s">
        <v>256</v>
      </c>
      <c r="AA16" s="38" t="s">
        <v>314</v>
      </c>
      <c r="AB16" s="41"/>
    </row>
    <row r="17" spans="4:28" x14ac:dyDescent="0.25">
      <c r="D17" s="24" t="s">
        <v>55</v>
      </c>
      <c r="E17" s="24" t="s">
        <v>273</v>
      </c>
      <c r="G17">
        <f>H17*I4</f>
        <v>1578.9540000000002</v>
      </c>
      <c r="H17" s="26">
        <v>0.40300000000000002</v>
      </c>
      <c r="I17" s="26" t="s">
        <v>317</v>
      </c>
      <c r="M17" s="39">
        <f>N17*O4</f>
        <v>267.00700000000001</v>
      </c>
      <c r="N17" s="23">
        <v>0.437</v>
      </c>
      <c r="S17" s="47">
        <f>T17*U4</f>
        <v>9945516.5527688004</v>
      </c>
      <c r="T17" s="26">
        <v>0.43153160000000002</v>
      </c>
      <c r="U17" s="26" t="s">
        <v>317</v>
      </c>
      <c r="V17" s="41"/>
      <c r="W17" s="41"/>
      <c r="X17" s="41"/>
      <c r="Y17" s="39">
        <f>Z17*AA4</f>
        <v>1143629.0127377999</v>
      </c>
      <c r="Z17" s="23">
        <v>0.48476459999999999</v>
      </c>
      <c r="AA17" s="41"/>
      <c r="AB17" s="41"/>
    </row>
    <row r="18" spans="4:28" x14ac:dyDescent="0.25">
      <c r="D18" s="24" t="s">
        <v>269</v>
      </c>
      <c r="E18" s="24" t="s">
        <v>270</v>
      </c>
      <c r="G18">
        <v>3246</v>
      </c>
      <c r="H18" s="23">
        <f t="shared" ref="H18:H30" si="0">G18/$I$4</f>
        <v>0.82848392036753449</v>
      </c>
      <c r="I18" s="23" t="s">
        <v>317</v>
      </c>
      <c r="M18">
        <v>187</v>
      </c>
      <c r="N18" s="23">
        <f>M18/$O$4</f>
        <v>0.30605564648117839</v>
      </c>
      <c r="S18" s="47">
        <v>20959837</v>
      </c>
      <c r="T18" s="23">
        <f t="shared" ref="T18:T30" si="1">S18/$U$4</f>
        <v>0.90943813208285773</v>
      </c>
      <c r="U18" s="23" t="s">
        <v>317</v>
      </c>
      <c r="V18" s="41"/>
      <c r="W18" s="41"/>
      <c r="X18" s="41"/>
      <c r="Y18" s="41">
        <v>1054148</v>
      </c>
      <c r="Z18" s="46">
        <f t="shared" ref="Z18:Z30" si="2">Y18/$AA$4</f>
        <v>0.44683514310069378</v>
      </c>
      <c r="AA18" s="23"/>
      <c r="AB18" s="41"/>
    </row>
    <row r="19" spans="4:28" x14ac:dyDescent="0.25">
      <c r="D19" s="27"/>
      <c r="E19" s="24" t="s">
        <v>271</v>
      </c>
      <c r="G19">
        <v>445</v>
      </c>
      <c r="H19" s="23">
        <f t="shared" si="0"/>
        <v>0.11357835630423685</v>
      </c>
      <c r="I19" s="23" t="s">
        <v>317</v>
      </c>
      <c r="M19">
        <v>323</v>
      </c>
      <c r="N19" s="23">
        <f t="shared" ref="N19:N20" si="3">M19/$O$4</f>
        <v>0.52864157119476274</v>
      </c>
      <c r="S19" s="47">
        <v>1137593</v>
      </c>
      <c r="T19" s="23">
        <f t="shared" si="1"/>
        <v>4.9359661193478482E-2</v>
      </c>
      <c r="U19" s="23" t="s">
        <v>317</v>
      </c>
      <c r="V19" s="41"/>
      <c r="W19" s="41"/>
      <c r="X19" s="41"/>
      <c r="Y19" s="41">
        <v>877192</v>
      </c>
      <c r="Z19" s="23">
        <f t="shared" si="2"/>
        <v>0.37182654887813077</v>
      </c>
      <c r="AA19" s="23"/>
      <c r="AB19" s="41"/>
    </row>
    <row r="20" spans="4:28" x14ac:dyDescent="0.25">
      <c r="D20" s="27"/>
      <c r="E20" s="24" t="s">
        <v>272</v>
      </c>
      <c r="G20">
        <v>227</v>
      </c>
      <c r="H20" s="23">
        <f t="shared" si="0"/>
        <v>5.7937723328228691E-2</v>
      </c>
      <c r="I20" s="23" t="s">
        <v>317</v>
      </c>
      <c r="M20">
        <v>101</v>
      </c>
      <c r="N20" s="23">
        <f t="shared" si="3"/>
        <v>0.16530278232405893</v>
      </c>
      <c r="S20" s="47">
        <v>949588</v>
      </c>
      <c r="T20" s="23">
        <f t="shared" si="1"/>
        <v>4.1202206723663773E-2</v>
      </c>
      <c r="U20" s="23" t="s">
        <v>317</v>
      </c>
      <c r="V20" s="41"/>
      <c r="W20" s="41"/>
      <c r="X20" s="41"/>
      <c r="Y20" s="41">
        <v>427803</v>
      </c>
      <c r="Z20" s="23">
        <f t="shared" si="2"/>
        <v>0.18133830802117548</v>
      </c>
      <c r="AA20" s="23"/>
      <c r="AB20" s="41"/>
    </row>
    <row r="21" spans="4:28" x14ac:dyDescent="0.25">
      <c r="D21" s="24" t="s">
        <v>274</v>
      </c>
      <c r="E21">
        <v>1</v>
      </c>
      <c r="G21">
        <v>339</v>
      </c>
      <c r="H21" s="23">
        <f t="shared" si="0"/>
        <v>8.6523736600306281E-2</v>
      </c>
      <c r="I21" s="26">
        <f>SUM($H$21)</f>
        <v>8.6523736600306281E-2</v>
      </c>
      <c r="M21">
        <v>110</v>
      </c>
      <c r="N21" s="23">
        <f t="shared" ref="N21:N30" si="4">M21/$O$4</f>
        <v>0.18003273322422259</v>
      </c>
      <c r="O21" s="26">
        <f>N21</f>
        <v>0.18003273322422259</v>
      </c>
      <c r="S21" s="47">
        <v>1559571</v>
      </c>
      <c r="T21" s="23">
        <f t="shared" si="1"/>
        <v>6.7669101486361488E-2</v>
      </c>
      <c r="U21" s="26">
        <f>SUM($T$21)</f>
        <v>6.7669101486361488E-2</v>
      </c>
      <c r="V21" s="41"/>
      <c r="W21" s="41"/>
      <c r="X21" s="41"/>
      <c r="Y21" s="41">
        <v>404485</v>
      </c>
      <c r="Z21" s="23">
        <f t="shared" si="2"/>
        <v>0.17145421027890212</v>
      </c>
      <c r="AA21" s="23">
        <f>Z21</f>
        <v>0.17145421027890212</v>
      </c>
      <c r="AB21" s="41"/>
    </row>
    <row r="22" spans="4:28" x14ac:dyDescent="0.25">
      <c r="D22" s="24"/>
      <c r="E22">
        <v>2</v>
      </c>
      <c r="G22">
        <v>342</v>
      </c>
      <c r="H22" s="23">
        <f t="shared" si="0"/>
        <v>8.7289433384379791E-2</v>
      </c>
      <c r="I22" s="26">
        <f>SUM($H$21:$H22)</f>
        <v>0.17381316998468607</v>
      </c>
      <c r="M22">
        <v>92</v>
      </c>
      <c r="N22" s="23">
        <f t="shared" si="4"/>
        <v>0.15057283142389524</v>
      </c>
      <c r="O22" s="26">
        <f>SUM($N$21:N22)</f>
        <v>0.33060556464811786</v>
      </c>
      <c r="S22" s="47">
        <v>1461268</v>
      </c>
      <c r="T22" s="23">
        <f t="shared" si="1"/>
        <v>6.3403777443138201E-2</v>
      </c>
      <c r="U22" s="26">
        <f>SUM($T$21:$T22)</f>
        <v>0.1310728789294997</v>
      </c>
      <c r="V22" s="41"/>
      <c r="W22" s="41"/>
      <c r="X22" s="41"/>
      <c r="Y22" s="41">
        <v>240757</v>
      </c>
      <c r="Z22" s="23">
        <f t="shared" si="2"/>
        <v>0.10205273694727281</v>
      </c>
      <c r="AA22" s="23">
        <f>SUM($Z$21:Z22)</f>
        <v>0.27350694722617491</v>
      </c>
      <c r="AB22" s="41"/>
    </row>
    <row r="23" spans="4:28" x14ac:dyDescent="0.25">
      <c r="D23" s="24"/>
      <c r="E23">
        <v>3</v>
      </c>
      <c r="G23">
        <v>365</v>
      </c>
      <c r="H23" s="23">
        <f t="shared" si="0"/>
        <v>9.3159775395610003E-2</v>
      </c>
      <c r="I23" s="26">
        <f>SUM($H$21:$H23)</f>
        <v>0.26697294538029609</v>
      </c>
      <c r="M23">
        <v>87</v>
      </c>
      <c r="N23" s="23">
        <f t="shared" si="4"/>
        <v>0.14238952536824878</v>
      </c>
      <c r="O23" s="26">
        <f>SUM($N$21:N23)</f>
        <v>0.47299509001636664</v>
      </c>
      <c r="S23" s="47">
        <v>2051140</v>
      </c>
      <c r="T23" s="23">
        <f t="shared" si="1"/>
        <v>8.8998064738787463E-2</v>
      </c>
      <c r="U23" s="26">
        <f>SUM($T$21:$T23)</f>
        <v>0.22007094366828717</v>
      </c>
      <c r="V23" s="41"/>
      <c r="W23" s="41"/>
      <c r="X23" s="41"/>
      <c r="Y23" s="41">
        <v>339098</v>
      </c>
      <c r="Z23" s="23">
        <f t="shared" si="2"/>
        <v>0.14373778952780733</v>
      </c>
      <c r="AA23" s="23">
        <f>SUM($Z$21:Z23)</f>
        <v>0.41724473675398221</v>
      </c>
      <c r="AB23" s="41"/>
    </row>
    <row r="24" spans="4:28" x14ac:dyDescent="0.25">
      <c r="D24" s="24"/>
      <c r="E24">
        <v>4</v>
      </c>
      <c r="G24">
        <v>368</v>
      </c>
      <c r="H24" s="23">
        <f t="shared" si="0"/>
        <v>9.3925472179683514E-2</v>
      </c>
      <c r="I24" s="26">
        <f>SUM($H$21:$H24)</f>
        <v>0.36089841755997959</v>
      </c>
      <c r="M24">
        <v>83</v>
      </c>
      <c r="N24" s="23">
        <f t="shared" si="4"/>
        <v>0.13584288052373159</v>
      </c>
      <c r="O24" s="26">
        <f>SUM($N$21:N24)</f>
        <v>0.60883797054009825</v>
      </c>
      <c r="S24" s="47">
        <v>2002854</v>
      </c>
      <c r="T24" s="23">
        <f t="shared" si="1"/>
        <v>8.6902956382469962E-2</v>
      </c>
      <c r="U24" s="26">
        <f>SUM($T$21:$T24)</f>
        <v>0.30697390005075714</v>
      </c>
      <c r="V24" s="41"/>
      <c r="W24" s="41"/>
      <c r="X24" s="41"/>
      <c r="Y24" s="41">
        <v>311698</v>
      </c>
      <c r="Z24" s="23">
        <f t="shared" si="2"/>
        <v>0.1321234024389365</v>
      </c>
      <c r="AA24" s="23">
        <f>SUM($Z$21:Z24)</f>
        <v>0.54936813919291871</v>
      </c>
      <c r="AB24" s="41"/>
    </row>
    <row r="25" spans="4:28" x14ac:dyDescent="0.25">
      <c r="D25" s="24"/>
      <c r="E25">
        <v>5</v>
      </c>
      <c r="G25">
        <v>397</v>
      </c>
      <c r="H25" s="23">
        <f t="shared" si="0"/>
        <v>0.10132720775906075</v>
      </c>
      <c r="I25" s="26">
        <f>SUM($H$21:$H25)</f>
        <v>0.46222562531904032</v>
      </c>
      <c r="M25">
        <v>61</v>
      </c>
      <c r="N25" s="23">
        <f t="shared" si="4"/>
        <v>9.9836333878887074E-2</v>
      </c>
      <c r="O25" s="26">
        <f>SUM($N$21:N25)</f>
        <v>0.70867430441898538</v>
      </c>
      <c r="S25" s="47">
        <v>2308963</v>
      </c>
      <c r="T25" s="23">
        <f t="shared" si="1"/>
        <v>0.10018489159855735</v>
      </c>
      <c r="U25" s="26">
        <f>SUM($T$21:$T25)</f>
        <v>0.40715879164931451</v>
      </c>
      <c r="V25" s="41"/>
      <c r="W25" s="41"/>
      <c r="X25" s="41"/>
      <c r="Y25" s="41">
        <v>183943</v>
      </c>
      <c r="Z25" s="23">
        <f t="shared" si="2"/>
        <v>7.797026293022509E-2</v>
      </c>
      <c r="AA25" s="23">
        <f>SUM($Z$21:Z25)</f>
        <v>0.62733840212314385</v>
      </c>
      <c r="AB25" s="41"/>
    </row>
    <row r="26" spans="4:28" x14ac:dyDescent="0.25">
      <c r="D26" s="24"/>
      <c r="E26">
        <v>6</v>
      </c>
      <c r="G26">
        <v>412</v>
      </c>
      <c r="H26" s="23">
        <f t="shared" si="0"/>
        <v>0.10515569167942827</v>
      </c>
      <c r="I26" s="26">
        <f>SUM($H$21:$H26)</f>
        <v>0.56738131699846861</v>
      </c>
      <c r="M26">
        <v>42</v>
      </c>
      <c r="N26" s="23">
        <f t="shared" si="4"/>
        <v>6.8739770867430439E-2</v>
      </c>
      <c r="O26" s="26">
        <f>SUM($N$21:N26)</f>
        <v>0.77741407528641582</v>
      </c>
      <c r="S26" s="47">
        <v>2389812</v>
      </c>
      <c r="T26" s="23">
        <f t="shared" si="1"/>
        <v>0.10369289423907249</v>
      </c>
      <c r="U26" s="26">
        <f>SUM($T$21:$T26)</f>
        <v>0.51085168588838703</v>
      </c>
      <c r="V26" s="41"/>
      <c r="W26" s="41"/>
      <c r="X26" s="41"/>
      <c r="Y26" s="41">
        <v>153145</v>
      </c>
      <c r="Z26" s="23">
        <f t="shared" si="2"/>
        <v>6.4915522289238081E-2</v>
      </c>
      <c r="AA26" s="23">
        <f>SUM($Z$21:Z26)</f>
        <v>0.69225392441238198</v>
      </c>
      <c r="AB26" s="41"/>
    </row>
    <row r="27" spans="4:28" x14ac:dyDescent="0.25">
      <c r="D27" s="24"/>
      <c r="E27">
        <v>7</v>
      </c>
      <c r="G27">
        <v>414</v>
      </c>
      <c r="H27" s="23">
        <f t="shared" si="0"/>
        <v>0.10566615620214395</v>
      </c>
      <c r="I27" s="26">
        <f>SUM($H$21:$H27)</f>
        <v>0.67304747320061253</v>
      </c>
      <c r="M27">
        <v>43</v>
      </c>
      <c r="N27" s="23">
        <f t="shared" si="4"/>
        <v>7.0376432078559745E-2</v>
      </c>
      <c r="O27" s="26">
        <f>SUM($N$21:N27)</f>
        <v>0.84779050736497552</v>
      </c>
      <c r="S27" s="47">
        <v>2556546</v>
      </c>
      <c r="T27" s="23">
        <f t="shared" si="1"/>
        <v>0.11092740935074551</v>
      </c>
      <c r="U27" s="26">
        <f>SUM($T$21:$T27)</f>
        <v>0.62177909523913255</v>
      </c>
      <c r="V27" s="41"/>
      <c r="W27" s="41"/>
      <c r="X27" s="41"/>
      <c r="Y27" s="41">
        <v>171274</v>
      </c>
      <c r="Z27" s="23">
        <f t="shared" si="2"/>
        <v>7.2600092491213977E-2</v>
      </c>
      <c r="AA27" s="23">
        <f>SUM($Z$21:Z27)</f>
        <v>0.764854016903596</v>
      </c>
      <c r="AB27" s="41"/>
    </row>
    <row r="28" spans="4:28" x14ac:dyDescent="0.25">
      <c r="D28" s="24"/>
      <c r="E28">
        <v>8</v>
      </c>
      <c r="G28">
        <v>426</v>
      </c>
      <c r="H28" s="23">
        <f t="shared" si="0"/>
        <v>0.10872894333843798</v>
      </c>
      <c r="I28" s="26">
        <f>SUM($H$21:$H28)</f>
        <v>0.7817764165390505</v>
      </c>
      <c r="M28">
        <v>30</v>
      </c>
      <c r="N28" s="23">
        <f t="shared" si="4"/>
        <v>4.9099836333878884E-2</v>
      </c>
      <c r="O28" s="26">
        <f>SUM($N$21:N28)</f>
        <v>0.89689034369885445</v>
      </c>
      <c r="S28" s="47">
        <v>2805331</v>
      </c>
      <c r="T28" s="23">
        <f t="shared" si="1"/>
        <v>0.12172208135560098</v>
      </c>
      <c r="U28" s="26">
        <f>SUM($T$21:$T28)</f>
        <v>0.74350117659473347</v>
      </c>
      <c r="V28" s="41"/>
      <c r="W28" s="41"/>
      <c r="X28" s="41"/>
      <c r="Y28" s="41">
        <v>127970</v>
      </c>
      <c r="Z28" s="23">
        <f t="shared" si="2"/>
        <v>5.4244274297912419E-2</v>
      </c>
      <c r="AA28" s="23">
        <f>SUM($Z$21:Z28)</f>
        <v>0.81909829120150845</v>
      </c>
      <c r="AB28" s="41"/>
    </row>
    <row r="29" spans="4:28" x14ac:dyDescent="0.25">
      <c r="D29" s="24"/>
      <c r="E29">
        <v>9</v>
      </c>
      <c r="G29">
        <v>421</v>
      </c>
      <c r="H29" s="23">
        <f t="shared" si="0"/>
        <v>0.10745278203164881</v>
      </c>
      <c r="I29" s="26">
        <f>SUM($H$21:$H29)</f>
        <v>0.88922919857069926</v>
      </c>
      <c r="M29">
        <v>38</v>
      </c>
      <c r="N29" s="23">
        <f t="shared" si="4"/>
        <v>6.2193126022913256E-2</v>
      </c>
      <c r="O29" s="26">
        <f>SUM($N$21:N29)</f>
        <v>0.95908346972176772</v>
      </c>
      <c r="S29" s="47">
        <v>2756844</v>
      </c>
      <c r="T29" s="23">
        <f t="shared" si="1"/>
        <v>0.11961825169746472</v>
      </c>
      <c r="U29" s="26">
        <f>SUM($T$21:$T29)</f>
        <v>0.86311942829219823</v>
      </c>
      <c r="V29" s="41"/>
      <c r="W29" s="41"/>
      <c r="X29" s="41"/>
      <c r="Y29" s="41">
        <v>274731</v>
      </c>
      <c r="Z29" s="23">
        <f t="shared" si="2"/>
        <v>0.11645372917199169</v>
      </c>
      <c r="AA29" s="23">
        <f>SUM($Z$21:Z29)</f>
        <v>0.93555202037350016</v>
      </c>
      <c r="AB29" s="41"/>
    </row>
    <row r="30" spans="4:28" x14ac:dyDescent="0.25">
      <c r="D30" s="24"/>
      <c r="E30">
        <v>10</v>
      </c>
      <c r="G30">
        <v>434</v>
      </c>
      <c r="H30" s="23">
        <f t="shared" si="0"/>
        <v>0.11077080142930067</v>
      </c>
      <c r="I30" s="26">
        <f>SUM($H$21:$H30)</f>
        <v>0.99999999999999989</v>
      </c>
      <c r="M30">
        <v>25</v>
      </c>
      <c r="N30" s="23">
        <f t="shared" si="4"/>
        <v>4.0916530278232409E-2</v>
      </c>
      <c r="O30" s="26">
        <f>SUM($N$21:N30)</f>
        <v>1.0000000000000002</v>
      </c>
      <c r="S30" s="47">
        <v>3154689</v>
      </c>
      <c r="T30" s="23">
        <f t="shared" si="1"/>
        <v>0.13688057170780185</v>
      </c>
      <c r="U30" s="26">
        <f>SUM($T$21:$T30)</f>
        <v>1</v>
      </c>
      <c r="V30" s="41"/>
      <c r="W30" s="41"/>
      <c r="X30" s="41"/>
      <c r="Y30" s="41">
        <v>152042</v>
      </c>
      <c r="Z30" s="23">
        <f t="shared" si="2"/>
        <v>6.4447979626499965E-2</v>
      </c>
      <c r="AA30" s="23">
        <f>SUM($Z$21:Z30)</f>
        <v>1.0000000000000002</v>
      </c>
      <c r="AB30" s="41"/>
    </row>
  </sheetData>
  <mergeCells count="6">
    <mergeCell ref="S3:AB3"/>
    <mergeCell ref="D6:E6"/>
    <mergeCell ref="D16:E16"/>
    <mergeCell ref="D9:E9"/>
    <mergeCell ref="D7:E7"/>
    <mergeCell ref="G3:P3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52B84-34FD-493D-A4ED-2F71A840B086}">
  <dimension ref="D3:AB32"/>
  <sheetViews>
    <sheetView showGridLines="0" topLeftCell="G1" zoomScale="115" zoomScaleNormal="115" workbookViewId="0">
      <selection activeCell="Y21" sqref="Y21"/>
    </sheetView>
  </sheetViews>
  <sheetFormatPr defaultRowHeight="15" x14ac:dyDescent="0.25"/>
  <cols>
    <col min="1" max="3" width="9.140625" style="52"/>
    <col min="4" max="4" width="13.42578125" style="52" customWidth="1"/>
    <col min="5" max="5" width="23.85546875" style="52" bestFit="1" customWidth="1"/>
    <col min="6" max="9" width="9.140625" style="52"/>
    <col min="10" max="10" width="12" style="52" bestFit="1" customWidth="1"/>
    <col min="11" max="18" width="9.140625" style="52"/>
    <col min="19" max="19" width="13.42578125" style="52" bestFit="1" customWidth="1"/>
    <col min="20" max="25" width="9.140625" style="52"/>
    <col min="26" max="26" width="14.28515625" style="52" bestFit="1" customWidth="1"/>
    <col min="27" max="27" width="14.85546875" style="52" bestFit="1" customWidth="1"/>
    <col min="28" max="16384" width="9.140625" style="52"/>
  </cols>
  <sheetData>
    <row r="3" spans="4:28" x14ac:dyDescent="0.25">
      <c r="G3" s="57" t="s">
        <v>253</v>
      </c>
      <c r="H3" s="57"/>
      <c r="I3" s="57"/>
      <c r="J3" s="57"/>
      <c r="K3" s="57"/>
      <c r="L3" s="57"/>
      <c r="M3" s="57"/>
      <c r="N3" s="57"/>
      <c r="O3" s="57"/>
      <c r="P3" s="57"/>
      <c r="Q3" s="35"/>
      <c r="S3" s="57" t="s">
        <v>258</v>
      </c>
      <c r="T3" s="57"/>
      <c r="U3" s="57"/>
      <c r="V3" s="57"/>
      <c r="W3" s="57"/>
      <c r="X3" s="57"/>
      <c r="Y3" s="57"/>
      <c r="Z3" s="57"/>
      <c r="AA3" s="57"/>
      <c r="AB3" s="57"/>
    </row>
    <row r="4" spans="4:28" x14ac:dyDescent="0.25">
      <c r="F4" s="13"/>
      <c r="G4" s="24" t="s">
        <v>312</v>
      </c>
      <c r="H4" s="52" t="s">
        <v>261</v>
      </c>
      <c r="I4" s="11">
        <v>3521</v>
      </c>
      <c r="L4" s="24"/>
      <c r="M4" s="24" t="s">
        <v>311</v>
      </c>
      <c r="N4" s="24" t="s">
        <v>318</v>
      </c>
      <c r="O4" s="11">
        <v>536</v>
      </c>
      <c r="Q4" s="24"/>
      <c r="R4" s="13"/>
      <c r="S4" s="24" t="s">
        <v>312</v>
      </c>
      <c r="T4" s="52" t="s">
        <v>261</v>
      </c>
      <c r="U4" s="11">
        <v>20856866</v>
      </c>
      <c r="X4" s="24"/>
      <c r="Y4" s="24" t="s">
        <v>311</v>
      </c>
      <c r="Z4" s="24" t="s">
        <v>318</v>
      </c>
      <c r="AA4" s="11">
        <v>2088210</v>
      </c>
      <c r="AB4" s="23">
        <f>AA4/SUM(U4,AA4)</f>
        <v>9.1009068786697414E-2</v>
      </c>
    </row>
    <row r="5" spans="4:28" x14ac:dyDescent="0.25">
      <c r="F5" s="24"/>
      <c r="G5" s="33" t="s">
        <v>254</v>
      </c>
      <c r="H5" s="33" t="s">
        <v>255</v>
      </c>
      <c r="I5" s="50"/>
      <c r="K5" s="34" t="s">
        <v>314</v>
      </c>
      <c r="L5" s="24"/>
      <c r="M5" s="33" t="s">
        <v>254</v>
      </c>
      <c r="N5" s="33" t="s">
        <v>255</v>
      </c>
      <c r="O5" s="50"/>
      <c r="R5" s="24"/>
      <c r="S5" s="33" t="s">
        <v>254</v>
      </c>
      <c r="T5" s="33" t="s">
        <v>255</v>
      </c>
      <c r="U5" s="50"/>
      <c r="W5" s="34" t="s">
        <v>314</v>
      </c>
      <c r="X5" s="24"/>
      <c r="Y5" s="33" t="s">
        <v>254</v>
      </c>
      <c r="Z5" s="33" t="s">
        <v>255</v>
      </c>
      <c r="AA5" s="50"/>
    </row>
    <row r="6" spans="4:28" x14ac:dyDescent="0.25">
      <c r="D6" s="59" t="s">
        <v>346</v>
      </c>
      <c r="E6" s="59"/>
    </row>
    <row r="7" spans="4:28" x14ac:dyDescent="0.25">
      <c r="D7" s="60" t="s">
        <v>319</v>
      </c>
      <c r="E7" s="60"/>
      <c r="G7" s="73">
        <v>-0.13370000000000001</v>
      </c>
      <c r="H7" s="68">
        <v>18.590910000000001</v>
      </c>
      <c r="I7" s="61"/>
      <c r="J7" s="61"/>
      <c r="K7" s="61"/>
      <c r="L7" s="61"/>
      <c r="M7" s="73">
        <v>-0.31540000000000001</v>
      </c>
      <c r="N7" s="68">
        <v>19.523710000000001</v>
      </c>
      <c r="O7" s="61"/>
      <c r="P7" s="61"/>
      <c r="Q7" s="61"/>
      <c r="R7" s="61"/>
      <c r="S7" s="73">
        <v>0.52728123199999999</v>
      </c>
      <c r="T7" s="68">
        <v>17.906265770000001</v>
      </c>
      <c r="U7" s="61"/>
      <c r="V7" s="61"/>
      <c r="W7" s="61"/>
      <c r="X7" s="61"/>
      <c r="Y7" s="73">
        <v>-9.7058546999999995E-2</v>
      </c>
      <c r="Z7" s="68">
        <v>17.747307200000002</v>
      </c>
      <c r="AA7" s="61"/>
      <c r="AB7" s="61"/>
    </row>
    <row r="8" spans="4:28" x14ac:dyDescent="0.25">
      <c r="D8" s="52" t="s">
        <v>164</v>
      </c>
      <c r="G8" s="73">
        <v>-0.10290000000000001</v>
      </c>
      <c r="H8" s="68">
        <v>2.9492189999999998</v>
      </c>
      <c r="I8" s="61"/>
      <c r="J8" s="61"/>
      <c r="K8" s="61"/>
      <c r="L8" s="61"/>
      <c r="M8" s="73">
        <v>-1.9890000000000001E-2</v>
      </c>
      <c r="N8" s="68">
        <v>3.2508530000000002</v>
      </c>
      <c r="O8" s="61"/>
      <c r="P8" s="61"/>
      <c r="Q8" s="61"/>
      <c r="R8" s="61"/>
      <c r="S8" s="73">
        <v>-9.6131410000000004E-3</v>
      </c>
      <c r="T8" s="68">
        <v>2.9238787999999998</v>
      </c>
      <c r="U8" s="61"/>
      <c r="V8" s="61"/>
      <c r="W8" s="61"/>
      <c r="X8" s="61"/>
      <c r="Y8" s="73">
        <v>-5.0169170999999999E-2</v>
      </c>
      <c r="Z8" s="68">
        <v>2.7173759</v>
      </c>
      <c r="AA8" s="61"/>
      <c r="AB8" s="61"/>
    </row>
    <row r="9" spans="4:28" x14ac:dyDescent="0.25">
      <c r="D9" s="60" t="s">
        <v>18</v>
      </c>
      <c r="E9" s="60"/>
      <c r="G9" s="73">
        <v>0.46750000000000003</v>
      </c>
      <c r="H9" s="68">
        <v>3.121013</v>
      </c>
      <c r="I9" s="61"/>
      <c r="J9" s="61"/>
      <c r="K9" s="61"/>
      <c r="L9" s="61"/>
      <c r="M9" s="73">
        <v>0.29670000000000002</v>
      </c>
      <c r="N9" s="68">
        <v>2.9945520000000001</v>
      </c>
      <c r="O9" s="61"/>
      <c r="P9" s="61"/>
      <c r="Q9" s="61"/>
      <c r="R9" s="61"/>
      <c r="S9" s="73">
        <v>0.62268060999999997</v>
      </c>
      <c r="T9" s="68">
        <v>3.1024815000000001</v>
      </c>
      <c r="U9" s="61"/>
      <c r="V9" s="61"/>
      <c r="W9" s="61"/>
      <c r="X9" s="61"/>
      <c r="Y9" s="73">
        <v>2.0048094799999999E-2</v>
      </c>
      <c r="Z9" s="68">
        <v>2.7435390000000002</v>
      </c>
      <c r="AA9" s="61"/>
      <c r="AB9" s="61"/>
    </row>
    <row r="10" spans="4:28" x14ac:dyDescent="0.25">
      <c r="G10" s="11"/>
      <c r="H10" s="1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2"/>
      <c r="U10" s="61"/>
      <c r="V10" s="61"/>
      <c r="W10" s="61"/>
      <c r="X10" s="61"/>
      <c r="Y10" s="61"/>
      <c r="Z10" s="63"/>
      <c r="AA10" s="61"/>
      <c r="AB10" s="61"/>
    </row>
    <row r="11" spans="4:28" x14ac:dyDescent="0.25">
      <c r="D11" s="51" t="s">
        <v>316</v>
      </c>
      <c r="G11" s="11"/>
      <c r="H11" s="1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2"/>
      <c r="U11" s="61"/>
      <c r="V11" s="61"/>
      <c r="W11" s="61"/>
      <c r="X11" s="61"/>
      <c r="Y11" s="61"/>
      <c r="Z11" s="63"/>
      <c r="AA11" s="61"/>
      <c r="AB11" s="61"/>
    </row>
    <row r="12" spans="4:28" x14ac:dyDescent="0.25">
      <c r="D12" s="24" t="s">
        <v>25</v>
      </c>
      <c r="G12" s="64">
        <v>70.23</v>
      </c>
      <c r="H12" s="64">
        <v>9.7927110000000006</v>
      </c>
      <c r="I12" s="61"/>
      <c r="J12" s="61"/>
      <c r="K12" s="61"/>
      <c r="L12" s="61"/>
      <c r="M12" s="64">
        <v>65.400000000000006</v>
      </c>
      <c r="N12" s="64">
        <v>8.4884939999999993</v>
      </c>
      <c r="O12" s="61"/>
      <c r="P12" s="61"/>
      <c r="Q12" s="61"/>
      <c r="R12" s="61"/>
      <c r="S12" s="64">
        <v>67.976400960999996</v>
      </c>
      <c r="T12" s="64">
        <v>9.2971120000000003</v>
      </c>
      <c r="U12" s="61"/>
      <c r="V12" s="61"/>
      <c r="W12" s="61"/>
      <c r="X12" s="61"/>
      <c r="Y12" s="64">
        <v>64.862389569000001</v>
      </c>
      <c r="Z12" s="64">
        <v>8.3990585000000006</v>
      </c>
      <c r="AA12" s="61"/>
      <c r="AB12" s="61"/>
    </row>
    <row r="13" spans="4:28" x14ac:dyDescent="0.25">
      <c r="D13" s="24"/>
      <c r="H13" s="11"/>
      <c r="T13" s="36"/>
      <c r="Z13" s="37"/>
    </row>
    <row r="14" spans="4:28" x14ac:dyDescent="0.25">
      <c r="D14" s="24"/>
    </row>
    <row r="15" spans="4:28" x14ac:dyDescent="0.25">
      <c r="D15" s="24"/>
      <c r="G15" s="30"/>
      <c r="H15" s="30"/>
      <c r="I15" s="30"/>
      <c r="S15" s="30"/>
      <c r="T15" s="30"/>
      <c r="U15" s="30"/>
    </row>
    <row r="16" spans="4:28" x14ac:dyDescent="0.25">
      <c r="D16" s="59" t="s">
        <v>315</v>
      </c>
      <c r="E16" s="59"/>
      <c r="G16" s="33" t="s">
        <v>313</v>
      </c>
      <c r="H16" s="33" t="s">
        <v>256</v>
      </c>
      <c r="I16" s="50" t="s">
        <v>314</v>
      </c>
      <c r="M16" s="33" t="s">
        <v>313</v>
      </c>
      <c r="N16" s="33" t="s">
        <v>256</v>
      </c>
      <c r="O16" s="38" t="s">
        <v>314</v>
      </c>
      <c r="S16" s="33" t="s">
        <v>313</v>
      </c>
      <c r="T16" s="33" t="s">
        <v>256</v>
      </c>
      <c r="U16" s="50" t="s">
        <v>314</v>
      </c>
      <c r="Y16" s="33" t="s">
        <v>313</v>
      </c>
      <c r="Z16" s="33" t="s">
        <v>256</v>
      </c>
      <c r="AA16" s="38" t="s">
        <v>314</v>
      </c>
    </row>
    <row r="17" spans="4:27" x14ac:dyDescent="0.25">
      <c r="D17" s="24" t="s">
        <v>55</v>
      </c>
      <c r="E17" s="24" t="s">
        <v>273</v>
      </c>
      <c r="G17" s="67">
        <f>H17*I4</f>
        <v>1435.8638000000001</v>
      </c>
      <c r="H17" s="65">
        <v>0.4078</v>
      </c>
      <c r="I17" s="65" t="s">
        <v>317</v>
      </c>
      <c r="J17" s="61"/>
      <c r="K17" s="61"/>
      <c r="L17" s="61"/>
      <c r="M17" s="67">
        <f>N17*O4</f>
        <v>232.14159999999998</v>
      </c>
      <c r="N17" s="66">
        <v>0.43309999999999998</v>
      </c>
      <c r="O17" s="61"/>
      <c r="P17" s="61"/>
      <c r="Q17" s="61"/>
      <c r="R17" s="61"/>
      <c r="S17" s="69">
        <f>T17*U4</f>
        <v>9103604.9968211949</v>
      </c>
      <c r="T17" s="65">
        <v>0.43648000599999998</v>
      </c>
      <c r="U17" s="65" t="s">
        <v>317</v>
      </c>
      <c r="V17" s="61"/>
      <c r="W17" s="61"/>
      <c r="X17" s="61"/>
      <c r="Y17" s="74">
        <f>Z17*AA4</f>
        <v>1017229.47418554</v>
      </c>
      <c r="Z17" s="66">
        <v>0.48712987400000002</v>
      </c>
      <c r="AA17" s="65" t="s">
        <v>317</v>
      </c>
    </row>
    <row r="18" spans="4:27" x14ac:dyDescent="0.25">
      <c r="D18" s="24" t="s">
        <v>269</v>
      </c>
      <c r="E18" s="24" t="s">
        <v>270</v>
      </c>
      <c r="G18" s="11">
        <v>2939</v>
      </c>
      <c r="H18" s="66">
        <f t="shared" ref="H18:H30" si="0">G18/$I$4</f>
        <v>0.83470604941777904</v>
      </c>
      <c r="I18" s="66" t="s">
        <v>317</v>
      </c>
      <c r="J18" s="61"/>
      <c r="K18" s="61"/>
      <c r="L18" s="61"/>
      <c r="M18" s="11">
        <v>173</v>
      </c>
      <c r="N18" s="66">
        <f>M18/$O$4</f>
        <v>0.32276119402985076</v>
      </c>
      <c r="O18" s="61"/>
      <c r="P18" s="61"/>
      <c r="Q18" s="61"/>
      <c r="R18" s="61"/>
      <c r="S18" s="74">
        <v>19069752</v>
      </c>
      <c r="T18" s="66">
        <f t="shared" ref="T18:T30" si="1">S18/$U$4</f>
        <v>0.91431531467862914</v>
      </c>
      <c r="U18" s="66" t="s">
        <v>317</v>
      </c>
      <c r="V18" s="61"/>
      <c r="W18" s="61"/>
      <c r="X18" s="61"/>
      <c r="Y18" s="74">
        <v>974813</v>
      </c>
      <c r="Z18" s="70">
        <f t="shared" ref="Z18:Z30" si="2">Y18/$AA$4</f>
        <v>0.46681751356424883</v>
      </c>
      <c r="AA18" s="66" t="s">
        <v>317</v>
      </c>
    </row>
    <row r="19" spans="4:27" x14ac:dyDescent="0.25">
      <c r="D19" s="51"/>
      <c r="E19" s="24" t="s">
        <v>271</v>
      </c>
      <c r="G19" s="11">
        <v>387</v>
      </c>
      <c r="H19" s="66">
        <f t="shared" si="0"/>
        <v>0.1099119568304459</v>
      </c>
      <c r="I19" s="66" t="s">
        <v>317</v>
      </c>
      <c r="J19" s="61"/>
      <c r="K19" s="61"/>
      <c r="L19" s="61"/>
      <c r="M19" s="11">
        <v>277</v>
      </c>
      <c r="N19" s="66">
        <f t="shared" ref="N19:N30" si="3">M19/$O$4</f>
        <v>0.51679104477611937</v>
      </c>
      <c r="O19" s="61"/>
      <c r="P19" s="61"/>
      <c r="Q19" s="61"/>
      <c r="R19" s="61"/>
      <c r="S19" s="69">
        <v>958019</v>
      </c>
      <c r="T19" s="66">
        <f t="shared" si="1"/>
        <v>4.5933027521968067E-2</v>
      </c>
      <c r="U19" s="66" t="s">
        <v>317</v>
      </c>
      <c r="V19" s="61"/>
      <c r="W19" s="61"/>
      <c r="X19" s="61"/>
      <c r="Y19" s="74">
        <v>743978</v>
      </c>
      <c r="Z19" s="66">
        <f t="shared" si="2"/>
        <v>0.35627547037893698</v>
      </c>
      <c r="AA19" s="66" t="s">
        <v>317</v>
      </c>
    </row>
    <row r="20" spans="4:27" x14ac:dyDescent="0.25">
      <c r="D20" s="51"/>
      <c r="E20" s="24" t="s">
        <v>272</v>
      </c>
      <c r="G20" s="11">
        <v>195</v>
      </c>
      <c r="H20" s="66">
        <f t="shared" si="0"/>
        <v>5.5381993751775063E-2</v>
      </c>
      <c r="I20" s="66" t="s">
        <v>317</v>
      </c>
      <c r="J20" s="61"/>
      <c r="K20" s="61"/>
      <c r="L20" s="61"/>
      <c r="M20" s="11">
        <v>88</v>
      </c>
      <c r="N20" s="66">
        <f t="shared" si="3"/>
        <v>0.16417910447761194</v>
      </c>
      <c r="O20" s="61"/>
      <c r="P20" s="61"/>
      <c r="Q20" s="61"/>
      <c r="R20" s="61"/>
      <c r="S20" s="69">
        <v>829095</v>
      </c>
      <c r="T20" s="66">
        <f t="shared" si="1"/>
        <v>3.9751657799402845E-2</v>
      </c>
      <c r="U20" s="66" t="s">
        <v>317</v>
      </c>
      <c r="V20" s="61"/>
      <c r="W20" s="61"/>
      <c r="X20" s="61"/>
      <c r="Y20" s="74">
        <v>369689</v>
      </c>
      <c r="Z20" s="66">
        <f t="shared" si="2"/>
        <v>0.1770363133975989</v>
      </c>
      <c r="AA20" s="66" t="s">
        <v>317</v>
      </c>
    </row>
    <row r="21" spans="4:27" x14ac:dyDescent="0.25">
      <c r="D21" s="24" t="s">
        <v>274</v>
      </c>
      <c r="E21" s="52">
        <v>1</v>
      </c>
      <c r="G21" s="11">
        <v>298</v>
      </c>
      <c r="H21" s="66">
        <f t="shared" si="0"/>
        <v>8.4635046861687019E-2</v>
      </c>
      <c r="I21" s="65">
        <f>SUM($H$21)</f>
        <v>8.4635046861687019E-2</v>
      </c>
      <c r="J21" s="61"/>
      <c r="K21" s="61"/>
      <c r="L21" s="61"/>
      <c r="M21" s="11">
        <v>91</v>
      </c>
      <c r="N21" s="66">
        <f t="shared" si="3"/>
        <v>0.16977611940298507</v>
      </c>
      <c r="O21" s="65">
        <f>N21</f>
        <v>0.16977611940298507</v>
      </c>
      <c r="P21" s="61"/>
      <c r="Q21" s="61"/>
      <c r="R21" s="61"/>
      <c r="S21" s="69">
        <v>1367144</v>
      </c>
      <c r="T21" s="66">
        <f t="shared" si="1"/>
        <v>6.5548870093905767E-2</v>
      </c>
      <c r="U21" s="65">
        <f>SUM($T$21)</f>
        <v>6.5548870093905767E-2</v>
      </c>
      <c r="V21" s="61"/>
      <c r="W21" s="61"/>
      <c r="X21" s="61"/>
      <c r="Y21" s="74">
        <v>341824</v>
      </c>
      <c r="Z21" s="66">
        <f t="shared" si="2"/>
        <v>0.16369234894957882</v>
      </c>
      <c r="AA21" s="66">
        <f>Z21</f>
        <v>0.16369234894957882</v>
      </c>
    </row>
    <row r="22" spans="4:27" x14ac:dyDescent="0.25">
      <c r="D22" s="24"/>
      <c r="E22" s="52">
        <v>2</v>
      </c>
      <c r="G22" s="11">
        <v>284</v>
      </c>
      <c r="H22" s="66">
        <f t="shared" si="0"/>
        <v>8.0658903720533942E-2</v>
      </c>
      <c r="I22" s="65">
        <f>SUM($H$21:$H22)</f>
        <v>0.16529395058222096</v>
      </c>
      <c r="J22" s="61"/>
      <c r="K22" s="61"/>
      <c r="L22" s="61"/>
      <c r="M22" s="11">
        <v>81</v>
      </c>
      <c r="N22" s="66">
        <f t="shared" si="3"/>
        <v>0.15111940298507462</v>
      </c>
      <c r="O22" s="65">
        <f>SUM($N$21:N22)</f>
        <v>0.32089552238805968</v>
      </c>
      <c r="P22" s="61"/>
      <c r="Q22" s="61"/>
      <c r="R22" s="61"/>
      <c r="S22" s="69">
        <v>1205251</v>
      </c>
      <c r="T22" s="66">
        <f t="shared" si="1"/>
        <v>5.778677390936874E-2</v>
      </c>
      <c r="U22" s="65">
        <f>SUM($T$21:$T22)</f>
        <v>0.12333564400327451</v>
      </c>
      <c r="V22" s="61"/>
      <c r="W22" s="61"/>
      <c r="X22" s="61"/>
      <c r="Y22" s="74">
        <v>225332</v>
      </c>
      <c r="Z22" s="66">
        <f t="shared" si="2"/>
        <v>0.10790677182850383</v>
      </c>
      <c r="AA22" s="66">
        <f>SUM($Z$21:Z22)</f>
        <v>0.27159912077808268</v>
      </c>
    </row>
    <row r="23" spans="4:27" x14ac:dyDescent="0.25">
      <c r="D23" s="24"/>
      <c r="E23" s="52">
        <v>3</v>
      </c>
      <c r="G23" s="11">
        <v>310</v>
      </c>
      <c r="H23" s="66">
        <f t="shared" si="0"/>
        <v>8.8043169554103948E-2</v>
      </c>
      <c r="I23" s="65">
        <f>SUM($H$21:$H23)</f>
        <v>0.25333712013632492</v>
      </c>
      <c r="J23" s="61"/>
      <c r="K23" s="61"/>
      <c r="L23" s="61"/>
      <c r="M23" s="11">
        <v>80</v>
      </c>
      <c r="N23" s="66">
        <f t="shared" si="3"/>
        <v>0.14925373134328357</v>
      </c>
      <c r="O23" s="65">
        <f>SUM($N$21:N23)</f>
        <v>0.47014925373134325</v>
      </c>
      <c r="P23" s="61"/>
      <c r="Q23" s="61"/>
      <c r="R23" s="61"/>
      <c r="S23" s="69">
        <v>1791053</v>
      </c>
      <c r="T23" s="66">
        <f t="shared" si="1"/>
        <v>8.5873543992659299E-2</v>
      </c>
      <c r="U23" s="65">
        <f>SUM($T$21:$T23)</f>
        <v>0.2092091879959338</v>
      </c>
      <c r="V23" s="61"/>
      <c r="W23" s="61"/>
      <c r="X23" s="61"/>
      <c r="Y23" s="74">
        <v>319647</v>
      </c>
      <c r="Z23" s="66">
        <f t="shared" si="2"/>
        <v>0.15307224848075623</v>
      </c>
      <c r="AA23" s="66">
        <f>SUM($Z$21:Z23)</f>
        <v>0.42467136925883892</v>
      </c>
    </row>
    <row r="24" spans="4:27" x14ac:dyDescent="0.25">
      <c r="D24" s="24"/>
      <c r="E24" s="52">
        <v>4</v>
      </c>
      <c r="G24" s="11">
        <v>335</v>
      </c>
      <c r="H24" s="66">
        <f t="shared" si="0"/>
        <v>9.5143425163305873E-2</v>
      </c>
      <c r="I24" s="65">
        <f>SUM($H$21:$H24)</f>
        <v>0.3484805452996308</v>
      </c>
      <c r="J24" s="61"/>
      <c r="K24" s="61"/>
      <c r="L24" s="61"/>
      <c r="M24" s="11">
        <v>71</v>
      </c>
      <c r="N24" s="66">
        <f t="shared" si="3"/>
        <v>0.13246268656716417</v>
      </c>
      <c r="O24" s="65">
        <f>SUM($N$21:N24)</f>
        <v>0.6026119402985074</v>
      </c>
      <c r="P24" s="61"/>
      <c r="Q24" s="61"/>
      <c r="R24" s="61"/>
      <c r="S24" s="69">
        <v>1799998</v>
      </c>
      <c r="T24" s="66">
        <f t="shared" si="1"/>
        <v>8.6302419548555373E-2</v>
      </c>
      <c r="U24" s="65">
        <f>SUM($T$21:$T24)</f>
        <v>0.29551160754448919</v>
      </c>
      <c r="V24" s="61"/>
      <c r="W24" s="61"/>
      <c r="X24" s="61"/>
      <c r="Y24" s="74">
        <v>265664</v>
      </c>
      <c r="Z24" s="66">
        <f t="shared" si="2"/>
        <v>0.12722092126749704</v>
      </c>
      <c r="AA24" s="66">
        <f>SUM($Z$21:Z24)</f>
        <v>0.55189229052633593</v>
      </c>
    </row>
    <row r="25" spans="4:27" x14ac:dyDescent="0.25">
      <c r="D25" s="24"/>
      <c r="E25" s="52">
        <v>5</v>
      </c>
      <c r="G25" s="11">
        <v>360</v>
      </c>
      <c r="H25" s="66">
        <f t="shared" si="0"/>
        <v>0.10224368077250781</v>
      </c>
      <c r="I25" s="65">
        <f>SUM($H$21:$H25)</f>
        <v>0.45072422607213858</v>
      </c>
      <c r="J25" s="61"/>
      <c r="K25" s="61"/>
      <c r="L25" s="61"/>
      <c r="M25" s="11">
        <v>56</v>
      </c>
      <c r="N25" s="66">
        <f t="shared" si="3"/>
        <v>0.1044776119402985</v>
      </c>
      <c r="O25" s="65">
        <f>SUM($N$21:N25)</f>
        <v>0.70708955223880587</v>
      </c>
      <c r="P25" s="61"/>
      <c r="Q25" s="61"/>
      <c r="R25" s="61"/>
      <c r="S25" s="69">
        <v>2093126</v>
      </c>
      <c r="T25" s="66">
        <f t="shared" si="1"/>
        <v>0.10035668829631451</v>
      </c>
      <c r="U25" s="65">
        <f>SUM($T$21:$T25)</f>
        <v>0.39586829584080369</v>
      </c>
      <c r="V25" s="61"/>
      <c r="W25" s="61"/>
      <c r="X25" s="61"/>
      <c r="Y25" s="74">
        <v>152178</v>
      </c>
      <c r="Z25" s="66">
        <f t="shared" si="2"/>
        <v>7.2874854540491613E-2</v>
      </c>
      <c r="AA25" s="66">
        <f>SUM($Z$21:Z25)</f>
        <v>0.62476714506682751</v>
      </c>
    </row>
    <row r="26" spans="4:27" x14ac:dyDescent="0.25">
      <c r="D26" s="24"/>
      <c r="E26" s="52">
        <v>6</v>
      </c>
      <c r="G26" s="11">
        <v>377</v>
      </c>
      <c r="H26" s="66">
        <f t="shared" si="0"/>
        <v>0.10707185458676512</v>
      </c>
      <c r="I26" s="65">
        <f>SUM($H$21:$H26)</f>
        <v>0.55779608065890374</v>
      </c>
      <c r="J26" s="61"/>
      <c r="K26" s="61"/>
      <c r="L26" s="61"/>
      <c r="M26" s="11">
        <v>38</v>
      </c>
      <c r="N26" s="66">
        <f t="shared" si="3"/>
        <v>7.0895522388059698E-2</v>
      </c>
      <c r="O26" s="65">
        <f>SUM($N$21:N26)</f>
        <v>0.77798507462686561</v>
      </c>
      <c r="P26" s="61"/>
      <c r="Q26" s="61"/>
      <c r="R26" s="61"/>
      <c r="S26" s="69">
        <v>2227717</v>
      </c>
      <c r="T26" s="66">
        <f t="shared" si="1"/>
        <v>0.10680976710499075</v>
      </c>
      <c r="U26" s="65">
        <f>SUM($T$21:$T26)</f>
        <v>0.50267806294579442</v>
      </c>
      <c r="V26" s="61"/>
      <c r="W26" s="61"/>
      <c r="X26" s="61"/>
      <c r="Y26" s="74">
        <v>147308</v>
      </c>
      <c r="Z26" s="66">
        <f t="shared" si="2"/>
        <v>7.0542713615967742E-2</v>
      </c>
      <c r="AA26" s="66">
        <f>SUM($Z$21:Z26)</f>
        <v>0.69530985868279527</v>
      </c>
    </row>
    <row r="27" spans="4:27" x14ac:dyDescent="0.25">
      <c r="D27" s="24"/>
      <c r="E27" s="52">
        <v>7</v>
      </c>
      <c r="G27" s="11">
        <v>383</v>
      </c>
      <c r="H27" s="66">
        <f t="shared" si="0"/>
        <v>0.10877591593297359</v>
      </c>
      <c r="I27" s="65">
        <f>SUM($H$21:$H27)</f>
        <v>0.66657199659187727</v>
      </c>
      <c r="J27" s="61"/>
      <c r="K27" s="61"/>
      <c r="L27" s="61"/>
      <c r="M27" s="11">
        <v>36</v>
      </c>
      <c r="N27" s="66">
        <f t="shared" si="3"/>
        <v>6.7164179104477612E-2</v>
      </c>
      <c r="O27" s="65">
        <f>SUM($N$21:N27)</f>
        <v>0.8451492537313432</v>
      </c>
      <c r="P27" s="61"/>
      <c r="Q27" s="61"/>
      <c r="R27" s="61"/>
      <c r="S27" s="69">
        <v>2380952</v>
      </c>
      <c r="T27" s="66">
        <f t="shared" si="1"/>
        <v>0.11415674819026023</v>
      </c>
      <c r="U27" s="65">
        <f>SUM($T$21:$T27)</f>
        <v>0.61683481113605465</v>
      </c>
      <c r="V27" s="61"/>
      <c r="W27" s="61"/>
      <c r="X27" s="61"/>
      <c r="Y27" s="74">
        <v>145770</v>
      </c>
      <c r="Z27" s="66">
        <f t="shared" si="2"/>
        <v>6.9806197652534943E-2</v>
      </c>
      <c r="AA27" s="66">
        <f>SUM($Z$21:Z27)</f>
        <v>0.7651160563353302</v>
      </c>
    </row>
    <row r="28" spans="4:27" x14ac:dyDescent="0.25">
      <c r="D28" s="24"/>
      <c r="E28" s="52">
        <v>8</v>
      </c>
      <c r="G28" s="11">
        <v>388</v>
      </c>
      <c r="H28" s="66">
        <f t="shared" si="0"/>
        <v>0.11019596705481398</v>
      </c>
      <c r="I28" s="65">
        <f>SUM($H$21:$H28)</f>
        <v>0.77676796364669121</v>
      </c>
      <c r="J28" s="61"/>
      <c r="K28" s="61"/>
      <c r="L28" s="61"/>
      <c r="M28" s="11">
        <v>24</v>
      </c>
      <c r="N28" s="66">
        <f t="shared" si="3"/>
        <v>4.4776119402985072E-2</v>
      </c>
      <c r="O28" s="65">
        <f>SUM($N$21:N28)</f>
        <v>0.88992537313432829</v>
      </c>
      <c r="P28" s="61"/>
      <c r="Q28" s="61"/>
      <c r="R28" s="61"/>
      <c r="S28" s="69">
        <v>2592761</v>
      </c>
      <c r="T28" s="66">
        <f t="shared" si="1"/>
        <v>0.12431210901963891</v>
      </c>
      <c r="U28" s="65">
        <f>SUM($T$21:$T28)</f>
        <v>0.7411469201556935</v>
      </c>
      <c r="V28" s="61"/>
      <c r="W28" s="61"/>
      <c r="X28" s="61"/>
      <c r="Y28" s="74">
        <v>92991</v>
      </c>
      <c r="Z28" s="66">
        <f t="shared" si="2"/>
        <v>4.4531440803367475E-2</v>
      </c>
      <c r="AA28" s="66">
        <f>SUM($Z$21:Z28)</f>
        <v>0.80964749713869766</v>
      </c>
    </row>
    <row r="29" spans="4:27" x14ac:dyDescent="0.25">
      <c r="D29" s="24"/>
      <c r="E29" s="52">
        <v>9</v>
      </c>
      <c r="G29" s="11">
        <v>388</v>
      </c>
      <c r="H29" s="66">
        <f t="shared" si="0"/>
        <v>0.11019596705481398</v>
      </c>
      <c r="I29" s="65">
        <f>SUM($H$21:$H29)</f>
        <v>0.88696393070150514</v>
      </c>
      <c r="J29" s="61"/>
      <c r="K29" s="61"/>
      <c r="L29" s="61"/>
      <c r="M29" s="11">
        <v>36</v>
      </c>
      <c r="N29" s="66">
        <f t="shared" si="3"/>
        <v>6.7164179104477612E-2</v>
      </c>
      <c r="O29" s="65">
        <f>SUM($N$21:N29)</f>
        <v>0.95708955223880587</v>
      </c>
      <c r="P29" s="61"/>
      <c r="Q29" s="61"/>
      <c r="R29" s="61"/>
      <c r="S29" s="69">
        <v>2538282</v>
      </c>
      <c r="T29" s="66">
        <f t="shared" si="1"/>
        <v>0.12170006749815625</v>
      </c>
      <c r="U29" s="65">
        <f>SUM($T$21:$T29)</f>
        <v>0.86284698765384971</v>
      </c>
      <c r="V29" s="61"/>
      <c r="W29" s="61"/>
      <c r="X29" s="61"/>
      <c r="Y29" s="74">
        <v>258692</v>
      </c>
      <c r="Z29" s="66">
        <f t="shared" si="2"/>
        <v>0.12388217660101235</v>
      </c>
      <c r="AA29" s="66">
        <f>SUM($Z$21:Z29)</f>
        <v>0.93352967373970996</v>
      </c>
    </row>
    <row r="30" spans="4:27" x14ac:dyDescent="0.25">
      <c r="D30" s="24"/>
      <c r="E30" s="52">
        <v>10</v>
      </c>
      <c r="G30" s="11">
        <v>398</v>
      </c>
      <c r="H30" s="66">
        <f t="shared" si="0"/>
        <v>0.11303606929849475</v>
      </c>
      <c r="I30" s="65">
        <f>SUM($H$21:$H30)</f>
        <v>0.99999999999999989</v>
      </c>
      <c r="J30" s="61"/>
      <c r="K30" s="61"/>
      <c r="L30" s="61"/>
      <c r="M30" s="11">
        <v>23</v>
      </c>
      <c r="N30" s="66">
        <f t="shared" si="3"/>
        <v>4.2910447761194029E-2</v>
      </c>
      <c r="O30" s="65">
        <f>SUM($N$21:N30)</f>
        <v>0.99999999999999989</v>
      </c>
      <c r="P30" s="61"/>
      <c r="Q30" s="61"/>
      <c r="R30" s="61"/>
      <c r="S30" s="69">
        <v>2860582</v>
      </c>
      <c r="T30" s="66">
        <f t="shared" si="1"/>
        <v>0.13715301234615018</v>
      </c>
      <c r="U30" s="65">
        <f>SUM($T$21:$T30)</f>
        <v>0.99999999999999989</v>
      </c>
      <c r="V30" s="61"/>
      <c r="W30" s="61"/>
      <c r="X30" s="61"/>
      <c r="Y30" s="74">
        <v>138804</v>
      </c>
      <c r="Z30" s="66">
        <f t="shared" si="2"/>
        <v>6.6470326260289911E-2</v>
      </c>
      <c r="AA30" s="66">
        <f>SUM($Z$21:Z30)</f>
        <v>0.99999999999999989</v>
      </c>
    </row>
    <row r="32" spans="4:27" x14ac:dyDescent="0.25">
      <c r="S32" s="72"/>
      <c r="Z32" s="71"/>
    </row>
  </sheetData>
  <mergeCells count="6">
    <mergeCell ref="G3:P3"/>
    <mergeCell ref="S3:AB3"/>
    <mergeCell ref="D6:E6"/>
    <mergeCell ref="D7:E7"/>
    <mergeCell ref="D9:E9"/>
    <mergeCell ref="D16:E16"/>
  </mergeCell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80AE8-B842-48F2-9DD2-193B54D25AC7}">
  <dimension ref="C2:H13"/>
  <sheetViews>
    <sheetView showGridLines="0" workbookViewId="0">
      <selection activeCell="E4" sqref="E4"/>
    </sheetView>
  </sheetViews>
  <sheetFormatPr defaultRowHeight="15" x14ac:dyDescent="0.25"/>
  <cols>
    <col min="3" max="3" width="22.85546875" bestFit="1" customWidth="1"/>
    <col min="4" max="4" width="28.140625" bestFit="1" customWidth="1"/>
    <col min="5" max="5" width="28.140625" customWidth="1"/>
    <col min="6" max="6" width="97.140625" bestFit="1" customWidth="1"/>
    <col min="7" max="7" width="7.5703125" bestFit="1" customWidth="1"/>
  </cols>
  <sheetData>
    <row r="2" spans="3:8" x14ac:dyDescent="0.25">
      <c r="C2" s="20" t="s">
        <v>198</v>
      </c>
      <c r="D2" s="20" t="s">
        <v>208</v>
      </c>
      <c r="E2" s="20" t="s">
        <v>211</v>
      </c>
      <c r="F2" s="20" t="s">
        <v>199</v>
      </c>
      <c r="G2" s="20" t="s">
        <v>200</v>
      </c>
      <c r="H2" s="20" t="s">
        <v>203</v>
      </c>
    </row>
    <row r="3" spans="3:8" x14ac:dyDescent="0.25">
      <c r="C3">
        <v>20912</v>
      </c>
      <c r="D3">
        <v>110313247</v>
      </c>
      <c r="E3" s="23">
        <f>D3/$D$3</f>
        <v>1</v>
      </c>
      <c r="F3" t="s">
        <v>201</v>
      </c>
    </row>
    <row r="4" spans="3:8" x14ac:dyDescent="0.25">
      <c r="C4">
        <v>5551</v>
      </c>
      <c r="D4">
        <v>30222610</v>
      </c>
      <c r="E4" s="23">
        <f t="shared" ref="E4:E13" si="0">D4/$D$3</f>
        <v>0.27397081331492307</v>
      </c>
      <c r="F4" t="s">
        <v>209</v>
      </c>
      <c r="G4">
        <f>C4-C3</f>
        <v>-15361</v>
      </c>
    </row>
    <row r="5" spans="3:8" x14ac:dyDescent="0.25">
      <c r="C5">
        <f>C4+G5</f>
        <v>4197</v>
      </c>
      <c r="D5">
        <v>23381704</v>
      </c>
      <c r="E5" s="23">
        <f t="shared" si="0"/>
        <v>0.21195735449614678</v>
      </c>
      <c r="F5" t="s">
        <v>210</v>
      </c>
      <c r="G5">
        <v>-1354</v>
      </c>
      <c r="H5" t="s">
        <v>205</v>
      </c>
    </row>
    <row r="6" spans="3:8" x14ac:dyDescent="0.25">
      <c r="C6">
        <v>4103</v>
      </c>
      <c r="D6">
        <v>23182405</v>
      </c>
      <c r="E6" s="23">
        <f t="shared" si="0"/>
        <v>0.21015069024303129</v>
      </c>
      <c r="F6" t="s">
        <v>206</v>
      </c>
      <c r="G6">
        <f>C6-C5</f>
        <v>-94</v>
      </c>
      <c r="H6" t="s">
        <v>207</v>
      </c>
    </row>
    <row r="7" spans="3:8" x14ac:dyDescent="0.25">
      <c r="C7">
        <v>4103</v>
      </c>
      <c r="D7">
        <v>23182405</v>
      </c>
      <c r="E7" s="23">
        <f t="shared" si="0"/>
        <v>0.21015069024303129</v>
      </c>
      <c r="F7" t="s">
        <v>219</v>
      </c>
    </row>
    <row r="8" spans="3:8" x14ac:dyDescent="0.25">
      <c r="C8">
        <v>4103</v>
      </c>
      <c r="D8">
        <v>23182405</v>
      </c>
      <c r="E8" s="23">
        <f t="shared" si="0"/>
        <v>0.21015069024303129</v>
      </c>
      <c r="F8" t="s">
        <v>220</v>
      </c>
    </row>
    <row r="9" spans="3:8" x14ac:dyDescent="0.25">
      <c r="C9">
        <v>4073</v>
      </c>
      <c r="D9">
        <v>23012867</v>
      </c>
      <c r="E9" s="23">
        <f t="shared" si="0"/>
        <v>0.20861381226499479</v>
      </c>
      <c r="F9" s="11" t="s">
        <v>222</v>
      </c>
    </row>
    <row r="10" spans="3:8" x14ac:dyDescent="0.25">
      <c r="C10">
        <v>4073</v>
      </c>
      <c r="D10">
        <v>22945346</v>
      </c>
      <c r="E10" s="23">
        <f t="shared" si="0"/>
        <v>0.20800172802455902</v>
      </c>
      <c r="F10" t="s">
        <v>225</v>
      </c>
    </row>
    <row r="11" spans="3:8" x14ac:dyDescent="0.25">
      <c r="C11">
        <v>4059</v>
      </c>
      <c r="D11">
        <v>22945346</v>
      </c>
      <c r="E11" s="23">
        <f t="shared" si="0"/>
        <v>0.20800172802455902</v>
      </c>
      <c r="F11" t="s">
        <v>223</v>
      </c>
    </row>
    <row r="12" spans="3:8" x14ac:dyDescent="0.25">
      <c r="C12">
        <v>4059</v>
      </c>
      <c r="D12">
        <v>22945346</v>
      </c>
      <c r="E12" s="23">
        <f t="shared" si="0"/>
        <v>0.20800172802455902</v>
      </c>
      <c r="F12" t="s">
        <v>235</v>
      </c>
    </row>
    <row r="13" spans="3:8" x14ac:dyDescent="0.25">
      <c r="C13">
        <v>4059</v>
      </c>
      <c r="D13">
        <v>22945346</v>
      </c>
      <c r="E13" s="23">
        <f t="shared" si="0"/>
        <v>0.20800172802455902</v>
      </c>
      <c r="F13" t="s">
        <v>236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95C5-E717-4ABB-BAF8-DAA816951EFA}">
  <dimension ref="C2:I49"/>
  <sheetViews>
    <sheetView showGridLines="0" workbookViewId="0">
      <selection activeCell="I5" sqref="I5"/>
    </sheetView>
  </sheetViews>
  <sheetFormatPr defaultRowHeight="15" x14ac:dyDescent="0.25"/>
  <cols>
    <col min="3" max="3" width="19.5703125" customWidth="1"/>
    <col min="4" max="4" width="23" bestFit="1" customWidth="1"/>
    <col min="5" max="5" width="12.5703125" bestFit="1" customWidth="1"/>
    <col min="6" max="6" width="30.140625" bestFit="1" customWidth="1"/>
  </cols>
  <sheetData>
    <row r="2" spans="3:9" ht="15.75" thickBot="1" x14ac:dyDescent="0.3">
      <c r="C2" s="2" t="s">
        <v>171</v>
      </c>
      <c r="D2" s="2" t="s">
        <v>49</v>
      </c>
      <c r="E2" s="2" t="s">
        <v>159</v>
      </c>
      <c r="F2" s="2" t="s">
        <v>160</v>
      </c>
      <c r="I2" s="19" t="s">
        <v>194</v>
      </c>
    </row>
    <row r="3" spans="3:9" x14ac:dyDescent="0.25">
      <c r="I3" t="s">
        <v>195</v>
      </c>
    </row>
    <row r="4" spans="3:9" x14ac:dyDescent="0.25">
      <c r="C4" s="14" t="s">
        <v>156</v>
      </c>
      <c r="D4" s="14"/>
      <c r="E4" t="s">
        <v>167</v>
      </c>
      <c r="F4" t="s">
        <v>95</v>
      </c>
      <c r="I4" t="s">
        <v>197</v>
      </c>
    </row>
    <row r="5" spans="3:9" x14ac:dyDescent="0.25">
      <c r="C5" s="14"/>
      <c r="D5" s="14"/>
      <c r="E5" t="s">
        <v>168</v>
      </c>
      <c r="F5" t="s">
        <v>95</v>
      </c>
    </row>
    <row r="6" spans="3:9" x14ac:dyDescent="0.25">
      <c r="C6" s="4"/>
      <c r="D6" s="4"/>
      <c r="E6" t="s">
        <v>169</v>
      </c>
      <c r="F6" t="s">
        <v>95</v>
      </c>
    </row>
    <row r="7" spans="3:9" x14ac:dyDescent="0.25">
      <c r="C7" s="15" t="s">
        <v>8</v>
      </c>
      <c r="D7" s="15"/>
      <c r="E7" t="s">
        <v>166</v>
      </c>
      <c r="F7" t="s">
        <v>95</v>
      </c>
    </row>
    <row r="8" spans="3:9" x14ac:dyDescent="0.25">
      <c r="C8" s="16" t="s">
        <v>157</v>
      </c>
      <c r="D8" s="16"/>
      <c r="E8" t="s">
        <v>92</v>
      </c>
      <c r="F8" t="s">
        <v>161</v>
      </c>
    </row>
    <row r="9" spans="3:9" x14ac:dyDescent="0.25">
      <c r="C9" s="6"/>
      <c r="D9" s="6"/>
      <c r="E9" t="s">
        <v>87</v>
      </c>
      <c r="F9" t="s">
        <v>162</v>
      </c>
    </row>
    <row r="10" spans="3:9" x14ac:dyDescent="0.25">
      <c r="C10" s="6"/>
      <c r="D10" s="6"/>
      <c r="E10" t="s">
        <v>170</v>
      </c>
      <c r="F10" t="s">
        <v>162</v>
      </c>
    </row>
    <row r="11" spans="3:9" x14ac:dyDescent="0.25">
      <c r="C11" s="6"/>
      <c r="D11" s="6"/>
      <c r="E11" t="s">
        <v>90</v>
      </c>
      <c r="F11" t="s">
        <v>95</v>
      </c>
    </row>
    <row r="12" spans="3:9" x14ac:dyDescent="0.25">
      <c r="C12" s="17" t="s">
        <v>158</v>
      </c>
      <c r="D12" s="17" t="s">
        <v>172</v>
      </c>
      <c r="E12" t="s">
        <v>92</v>
      </c>
      <c r="F12" t="s">
        <v>161</v>
      </c>
    </row>
    <row r="13" spans="3:9" x14ac:dyDescent="0.25">
      <c r="C13" s="9"/>
      <c r="D13" s="9"/>
      <c r="E13" t="s">
        <v>87</v>
      </c>
      <c r="F13" t="s">
        <v>162</v>
      </c>
    </row>
    <row r="14" spans="3:9" x14ac:dyDescent="0.25">
      <c r="C14" s="9"/>
      <c r="D14" s="9"/>
      <c r="E14" t="s">
        <v>89</v>
      </c>
      <c r="F14" t="s">
        <v>95</v>
      </c>
    </row>
    <row r="15" spans="3:9" x14ac:dyDescent="0.25">
      <c r="C15" s="9"/>
      <c r="D15" s="9"/>
      <c r="E15" t="s">
        <v>88</v>
      </c>
      <c r="F15" t="s">
        <v>162</v>
      </c>
    </row>
    <row r="16" spans="3:9" x14ac:dyDescent="0.25">
      <c r="C16" s="9"/>
      <c r="D16" s="9"/>
      <c r="E16" t="s">
        <v>175</v>
      </c>
      <c r="F16" t="s">
        <v>162</v>
      </c>
    </row>
    <row r="17" spans="3:6" x14ac:dyDescent="0.25">
      <c r="C17" s="9"/>
      <c r="D17" s="9"/>
      <c r="E17" t="s">
        <v>163</v>
      </c>
      <c r="F17" t="s">
        <v>162</v>
      </c>
    </row>
    <row r="18" spans="3:6" x14ac:dyDescent="0.25">
      <c r="C18" s="9"/>
      <c r="D18" s="9"/>
      <c r="E18" t="s">
        <v>170</v>
      </c>
      <c r="F18" t="s">
        <v>162</v>
      </c>
    </row>
    <row r="19" spans="3:6" x14ac:dyDescent="0.25">
      <c r="C19" s="9"/>
      <c r="D19" s="9"/>
      <c r="E19" t="s">
        <v>182</v>
      </c>
      <c r="F19" t="s">
        <v>162</v>
      </c>
    </row>
    <row r="20" spans="3:6" x14ac:dyDescent="0.25">
      <c r="C20" s="9"/>
      <c r="D20" s="9"/>
      <c r="E20" t="s">
        <v>121</v>
      </c>
      <c r="F20" t="s">
        <v>185</v>
      </c>
    </row>
    <row r="21" spans="3:6" x14ac:dyDescent="0.25">
      <c r="C21" s="9"/>
      <c r="D21" s="9"/>
      <c r="E21" t="s">
        <v>91</v>
      </c>
      <c r="F21" t="s">
        <v>95</v>
      </c>
    </row>
    <row r="22" spans="3:6" x14ac:dyDescent="0.25">
      <c r="C22" s="9"/>
      <c r="D22" s="17" t="s">
        <v>173</v>
      </c>
      <c r="E22" t="s">
        <v>176</v>
      </c>
    </row>
    <row r="23" spans="3:6" x14ac:dyDescent="0.25">
      <c r="C23" s="9"/>
      <c r="D23" s="9"/>
      <c r="E23" t="s">
        <v>177</v>
      </c>
    </row>
    <row r="24" spans="3:6" x14ac:dyDescent="0.25">
      <c r="C24" s="9"/>
      <c r="D24" s="9"/>
      <c r="E24" t="s">
        <v>178</v>
      </c>
    </row>
    <row r="25" spans="3:6" x14ac:dyDescent="0.25">
      <c r="C25" s="9"/>
      <c r="D25" s="9"/>
      <c r="E25" t="s">
        <v>179</v>
      </c>
    </row>
    <row r="26" spans="3:6" x14ac:dyDescent="0.25">
      <c r="C26" s="9"/>
      <c r="D26" s="9"/>
      <c r="E26" t="s">
        <v>126</v>
      </c>
    </row>
    <row r="27" spans="3:6" x14ac:dyDescent="0.25">
      <c r="C27" s="9"/>
      <c r="D27" s="9"/>
      <c r="E27" t="s">
        <v>139</v>
      </c>
    </row>
    <row r="28" spans="3:6" x14ac:dyDescent="0.25">
      <c r="C28" s="9"/>
      <c r="D28" s="9"/>
      <c r="E28" t="s">
        <v>142</v>
      </c>
    </row>
    <row r="29" spans="3:6" x14ac:dyDescent="0.25">
      <c r="C29" s="9"/>
      <c r="D29" s="9"/>
      <c r="E29" t="s">
        <v>84</v>
      </c>
      <c r="F29" t="s">
        <v>162</v>
      </c>
    </row>
    <row r="30" spans="3:6" x14ac:dyDescent="0.25">
      <c r="C30" s="9"/>
      <c r="D30" s="9"/>
      <c r="E30" t="s">
        <v>85</v>
      </c>
      <c r="F30" t="s">
        <v>162</v>
      </c>
    </row>
    <row r="31" spans="3:6" x14ac:dyDescent="0.25">
      <c r="C31" s="9"/>
      <c r="D31" s="9"/>
      <c r="E31" t="s">
        <v>86</v>
      </c>
      <c r="F31" t="s">
        <v>162</v>
      </c>
    </row>
    <row r="32" spans="3:6" x14ac:dyDescent="0.25">
      <c r="C32" s="9"/>
      <c r="D32" s="9"/>
      <c r="E32" t="s">
        <v>79</v>
      </c>
    </row>
    <row r="33" spans="3:5" x14ac:dyDescent="0.25">
      <c r="C33" s="9"/>
      <c r="D33" s="9"/>
      <c r="E33" t="s">
        <v>80</v>
      </c>
    </row>
    <row r="34" spans="3:5" x14ac:dyDescent="0.25">
      <c r="C34" s="9"/>
      <c r="D34" s="9"/>
      <c r="E34" t="s">
        <v>81</v>
      </c>
    </row>
    <row r="35" spans="3:5" x14ac:dyDescent="0.25">
      <c r="C35" s="9"/>
      <c r="D35" s="9"/>
      <c r="E35" t="s">
        <v>82</v>
      </c>
    </row>
    <row r="36" spans="3:5" x14ac:dyDescent="0.25">
      <c r="C36" s="9"/>
      <c r="D36" s="9"/>
      <c r="E36" t="s">
        <v>180</v>
      </c>
    </row>
    <row r="37" spans="3:5" x14ac:dyDescent="0.25">
      <c r="C37" s="9"/>
      <c r="D37" s="9"/>
      <c r="E37" t="s">
        <v>181</v>
      </c>
    </row>
    <row r="38" spans="3:5" x14ac:dyDescent="0.25">
      <c r="C38" s="9"/>
      <c r="D38" s="9"/>
      <c r="E38" t="s">
        <v>183</v>
      </c>
    </row>
    <row r="39" spans="3:5" x14ac:dyDescent="0.25">
      <c r="C39" s="9"/>
      <c r="D39" s="9"/>
      <c r="E39" t="s">
        <v>184</v>
      </c>
    </row>
    <row r="40" spans="3:5" x14ac:dyDescent="0.25">
      <c r="C40" s="9"/>
      <c r="D40" s="17" t="s">
        <v>174</v>
      </c>
      <c r="E40" t="s">
        <v>186</v>
      </c>
    </row>
    <row r="41" spans="3:5" x14ac:dyDescent="0.25">
      <c r="C41" s="9"/>
      <c r="D41" s="9"/>
      <c r="E41" t="s">
        <v>187</v>
      </c>
    </row>
    <row r="42" spans="3:5" x14ac:dyDescent="0.25">
      <c r="C42" s="9"/>
      <c r="D42" s="9"/>
      <c r="E42" t="s">
        <v>188</v>
      </c>
    </row>
    <row r="43" spans="3:5" x14ac:dyDescent="0.25">
      <c r="C43" s="9"/>
      <c r="D43" s="9"/>
      <c r="E43" t="s">
        <v>189</v>
      </c>
    </row>
    <row r="44" spans="3:5" x14ac:dyDescent="0.25">
      <c r="C44" s="9"/>
      <c r="D44" s="9"/>
      <c r="E44" t="s">
        <v>190</v>
      </c>
    </row>
    <row r="45" spans="3:5" x14ac:dyDescent="0.25">
      <c r="C45" s="9"/>
      <c r="D45" s="9"/>
      <c r="E45" t="s">
        <v>191</v>
      </c>
    </row>
    <row r="46" spans="3:5" x14ac:dyDescent="0.25">
      <c r="C46" s="9"/>
      <c r="D46" s="9"/>
      <c r="E46" t="s">
        <v>192</v>
      </c>
    </row>
    <row r="47" spans="3:5" x14ac:dyDescent="0.25">
      <c r="C47" s="9"/>
      <c r="D47" s="9"/>
      <c r="E47" t="s">
        <v>193</v>
      </c>
    </row>
    <row r="48" spans="3:5" x14ac:dyDescent="0.25">
      <c r="C48" s="7"/>
      <c r="D48" s="7"/>
    </row>
    <row r="49" spans="3:4" x14ac:dyDescent="0.25">
      <c r="C49" s="8"/>
      <c r="D49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Input_and_prep</vt:lpstr>
      <vt:lpstr>Model_data_1</vt:lpstr>
      <vt:lpstr>Dataset_1</vt:lpstr>
      <vt:lpstr>Text_table_sample_cons</vt:lpstr>
      <vt:lpstr>Table_summary_stats</vt:lpstr>
      <vt:lpstr>Text_table_AUCs</vt:lpstr>
      <vt:lpstr>Unweighted results table</vt:lpstr>
      <vt:lpstr>Text_table_sumstats</vt:lpstr>
      <vt:lpstr>Text_table_sumstats_L</vt:lpstr>
      <vt:lpstr>Dataset_2</vt:lpstr>
      <vt:lpstr>Model_data_2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van der Voet</dc:creator>
  <cp:lastModifiedBy>Pim van der Voet</cp:lastModifiedBy>
  <dcterms:created xsi:type="dcterms:W3CDTF">2021-01-04T15:40:29Z</dcterms:created>
  <dcterms:modified xsi:type="dcterms:W3CDTF">2021-02-22T19:51:20Z</dcterms:modified>
</cp:coreProperties>
</file>