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e68a5c6bc5e072f/Documents/มล/เรียน Data Science Bootcamp/การบ้าน Spread Sheets/"/>
    </mc:Choice>
  </mc:AlternateContent>
  <xr:revisionPtr revIDLastSave="0" documentId="11_81C0A684D828EB035771C9EDBD8035691930AC46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jects" sheetId="1" r:id="rId1"/>
    <sheet name="Conditional Formatting" sheetId="2" r:id="rId2"/>
    <sheet name="Dynamic Query" sheetId="3" r:id="rId3"/>
    <sheet name="Work with TEXT" sheetId="4" r:id="rId4"/>
    <sheet name="REGEXEXTRACT" sheetId="5" r:id="rId5"/>
    <sheet name="Google Translate" sheetId="6" r:id="rId6"/>
  </sheets>
  <definedNames>
    <definedName name="EMPLOYEE">'Dynamic Query'!$A$4:$G$28</definedName>
  </definedNames>
  <calcPr calcId="191029"/>
</workbook>
</file>

<file path=xl/calcChain.xml><?xml version="1.0" encoding="utf-8"?>
<calcChain xmlns="http://schemas.openxmlformats.org/spreadsheetml/2006/main">
  <c r="C8" i="6" l="1"/>
  <c r="B8" i="6"/>
  <c r="C7" i="6"/>
  <c r="B7" i="6"/>
  <c r="C6" i="6"/>
  <c r="B6" i="6"/>
  <c r="C5" i="6"/>
  <c r="B5" i="6"/>
  <c r="K19" i="5"/>
  <c r="J18" i="5"/>
  <c r="I17" i="5"/>
  <c r="H16" i="5"/>
  <c r="G15" i="5"/>
  <c r="F14" i="5"/>
  <c r="E13" i="5"/>
  <c r="D12" i="5"/>
  <c r="C11" i="5"/>
  <c r="B10" i="5"/>
  <c r="K8" i="5"/>
  <c r="J8" i="5"/>
  <c r="I8" i="5"/>
  <c r="H8" i="5"/>
  <c r="G8" i="5"/>
  <c r="F8" i="5"/>
  <c r="E8" i="5"/>
  <c r="D8" i="5"/>
  <c r="C8" i="5"/>
  <c r="B8" i="5"/>
  <c r="K7" i="5"/>
  <c r="J7" i="5"/>
  <c r="I7" i="5"/>
  <c r="H7" i="5"/>
  <c r="G7" i="5"/>
  <c r="F7" i="5"/>
  <c r="E7" i="5"/>
  <c r="D7" i="5"/>
  <c r="C7" i="5"/>
  <c r="B7" i="5"/>
  <c r="K6" i="5"/>
  <c r="J6" i="5"/>
  <c r="I6" i="5"/>
  <c r="H6" i="5"/>
  <c r="G6" i="5"/>
  <c r="F6" i="5"/>
  <c r="E6" i="5"/>
  <c r="D6" i="5"/>
  <c r="C6" i="5"/>
  <c r="B6" i="5"/>
  <c r="K5" i="5"/>
  <c r="J5" i="5"/>
  <c r="I5" i="5"/>
  <c r="H5" i="5"/>
  <c r="G5" i="5"/>
  <c r="F5" i="5"/>
  <c r="E5" i="5"/>
  <c r="D5" i="5"/>
  <c r="C5" i="5"/>
  <c r="B5" i="5"/>
  <c r="K4" i="5"/>
  <c r="J4" i="5"/>
  <c r="I4" i="5"/>
  <c r="H4" i="5"/>
  <c r="G4" i="5"/>
  <c r="F4" i="5"/>
  <c r="E4" i="5"/>
  <c r="D4" i="5"/>
  <c r="C4" i="5"/>
  <c r="B4" i="5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G4" i="4" s="1" a="1"/>
  <c r="G6" i="4" s="1"/>
  <c r="J4" i="4"/>
  <c r="I4" i="4"/>
  <c r="F4" i="4" a="1"/>
  <c r="F7" i="4" s="1"/>
  <c r="E4" i="4" a="1"/>
  <c r="E8" i="4" s="1"/>
  <c r="O17" i="3"/>
  <c r="N17" i="3"/>
  <c r="M17" i="3"/>
  <c r="L17" i="3"/>
  <c r="K17" i="3"/>
  <c r="J17" i="3"/>
  <c r="I17" i="3"/>
  <c r="O16" i="3"/>
  <c r="N16" i="3"/>
  <c r="M16" i="3"/>
  <c r="L16" i="3"/>
  <c r="K16" i="3"/>
  <c r="J16" i="3"/>
  <c r="I16" i="3"/>
  <c r="O15" i="3"/>
  <c r="N15" i="3"/>
  <c r="M15" i="3"/>
  <c r="L15" i="3"/>
  <c r="K15" i="3"/>
  <c r="J15" i="3"/>
  <c r="I15" i="3"/>
  <c r="O14" i="3"/>
  <c r="N14" i="3"/>
  <c r="M14" i="3"/>
  <c r="L14" i="3"/>
  <c r="K14" i="3"/>
  <c r="J14" i="3"/>
  <c r="I14" i="3"/>
  <c r="O13" i="3"/>
  <c r="N13" i="3"/>
  <c r="M13" i="3"/>
  <c r="L13" i="3"/>
  <c r="K13" i="3"/>
  <c r="J13" i="3"/>
  <c r="I13" i="3"/>
  <c r="O12" i="3"/>
  <c r="N12" i="3"/>
  <c r="M12" i="3"/>
  <c r="L12" i="3"/>
  <c r="K12" i="3"/>
  <c r="J12" i="3"/>
  <c r="I12" i="3"/>
  <c r="O11" i="3"/>
  <c r="N11" i="3"/>
  <c r="M11" i="3"/>
  <c r="L11" i="3"/>
  <c r="K11" i="3"/>
  <c r="J11" i="3"/>
  <c r="I11" i="3"/>
  <c r="E5" i="4" l="1"/>
  <c r="E6" i="4"/>
  <c r="E7" i="4"/>
  <c r="G5" i="4"/>
  <c r="E4" i="4"/>
  <c r="E9" i="4"/>
  <c r="F8" i="4"/>
  <c r="G7" i="4"/>
  <c r="F4" i="4"/>
  <c r="F9" i="4"/>
  <c r="G8" i="4"/>
  <c r="G4" i="4"/>
  <c r="H4" i="4" s="1" a="1"/>
  <c r="G9" i="4"/>
  <c r="F5" i="4"/>
  <c r="F6" i="4"/>
  <c r="H5" i="4" l="1"/>
  <c r="H9" i="4"/>
  <c r="H4" i="4"/>
  <c r="H8" i="4"/>
  <c r="H7" i="4"/>
  <c r="H6" i="4"/>
</calcChain>
</file>

<file path=xl/sharedStrings.xml><?xml version="1.0" encoding="utf-8"?>
<sst xmlns="http://schemas.openxmlformats.org/spreadsheetml/2006/main" count="340" uniqueCount="145">
  <si>
    <t>Projects Spreadsheets in Data Bootcamp 08</t>
  </si>
  <si>
    <t>No</t>
  </si>
  <si>
    <t>Project</t>
  </si>
  <si>
    <t>Link</t>
  </si>
  <si>
    <t>Conditional Formatting</t>
  </si>
  <si>
    <t>Dynamic Query</t>
  </si>
  <si>
    <t>Work with TEXT</t>
  </si>
  <si>
    <t>REGEXEXTRACT</t>
  </si>
  <si>
    <t>Google Translate</t>
  </si>
  <si>
    <t>RULE : ถ้า SSN ขึ้นต้นด้วยเลข 1 หรือ 2 ให้เทสีเหลืองทั้ง row นั้น</t>
  </si>
  <si>
    <t>ssn</t>
  </si>
  <si>
    <t>lastname</t>
  </si>
  <si>
    <t>firstname</t>
  </si>
  <si>
    <t>hiredate</t>
  </si>
  <si>
    <t>salary</t>
  </si>
  <si>
    <t>gender</t>
  </si>
  <si>
    <t>performance</t>
  </si>
  <si>
    <t>000-01-0000</t>
  </si>
  <si>
    <t>Milgrom</t>
  </si>
  <si>
    <t>Patricia</t>
  </si>
  <si>
    <t>F</t>
  </si>
  <si>
    <t>Average</t>
  </si>
  <si>
    <t>000-02-2222</t>
  </si>
  <si>
    <t>Adams</t>
  </si>
  <si>
    <t>Sandy</t>
  </si>
  <si>
    <t>109-87-6543</t>
  </si>
  <si>
    <t>Wood</t>
  </si>
  <si>
    <t>Emily</t>
  </si>
  <si>
    <t>109-87-6544</t>
  </si>
  <si>
    <t>Foster</t>
  </si>
  <si>
    <t>Harold</t>
  </si>
  <si>
    <t>M</t>
  </si>
  <si>
    <t>Good</t>
  </si>
  <si>
    <t>111-12-1111</t>
  </si>
  <si>
    <t>Johnson</t>
  </si>
  <si>
    <t>James</t>
  </si>
  <si>
    <t>123-45-6789</t>
  </si>
  <si>
    <t>Coulter</t>
  </si>
  <si>
    <t>Tracy</t>
  </si>
  <si>
    <t>222-23-2222</t>
  </si>
  <si>
    <t>Marlin</t>
  </si>
  <si>
    <t>Bill</t>
  </si>
  <si>
    <t>222-52-5555</t>
  </si>
  <si>
    <t>Smith</t>
  </si>
  <si>
    <t>Mary</t>
  </si>
  <si>
    <t>245-67-8910</t>
  </si>
  <si>
    <t>Johanson</t>
  </si>
  <si>
    <t>333-34-3333</t>
  </si>
  <si>
    <t>Manin</t>
  </si>
  <si>
    <t>333-43-4444</t>
  </si>
  <si>
    <t>Frank</t>
  </si>
  <si>
    <t>333-66-1234</t>
  </si>
  <si>
    <t>Brown</t>
  </si>
  <si>
    <t>Marietta</t>
  </si>
  <si>
    <t>Poor</t>
  </si>
  <si>
    <t>335-55-5533</t>
  </si>
  <si>
    <t>Jones</t>
  </si>
  <si>
    <t>Holly</t>
  </si>
  <si>
    <t>432-19-8765</t>
  </si>
  <si>
    <t>Bronson</t>
  </si>
  <si>
    <t>Paul</t>
  </si>
  <si>
    <t>444-45-4444</t>
  </si>
  <si>
    <t>Vernon</t>
  </si>
  <si>
    <t>464-64-4466</t>
  </si>
  <si>
    <t>Webster</t>
  </si>
  <si>
    <t>David</t>
  </si>
  <si>
    <t>500-50-0505</t>
  </si>
  <si>
    <t>Rodriguez</t>
  </si>
  <si>
    <t>Jose</t>
  </si>
  <si>
    <t>555-22-3333</t>
  </si>
  <si>
    <t>Rubin</t>
  </si>
  <si>
    <t>555-56-5555</t>
  </si>
  <si>
    <t>Charles</t>
  </si>
  <si>
    <t>Kenneth</t>
  </si>
  <si>
    <t>612-99-1111</t>
  </si>
  <si>
    <t>Roberts</t>
  </si>
  <si>
    <t>Melissa</t>
  </si>
  <si>
    <t>625-62-6262</t>
  </si>
  <si>
    <t>Holmes</t>
  </si>
  <si>
    <t>767-74-7373</t>
  </si>
  <si>
    <t>Martin</t>
  </si>
  <si>
    <t>William</t>
  </si>
  <si>
    <t>776-67-6666</t>
  </si>
  <si>
    <t>Adamson</t>
  </si>
  <si>
    <t>777-78-7777</t>
  </si>
  <si>
    <t>Marder</t>
  </si>
  <si>
    <t>Kelly</t>
  </si>
  <si>
    <t>925-45-7116</t>
  </si>
  <si>
    <t>Whitehead</t>
  </si>
  <si>
    <t>Project - Dynamic Query</t>
  </si>
  <si>
    <t>To Do</t>
  </si>
  <si>
    <r>
      <rPr>
        <sz val="10"/>
        <color theme="1"/>
        <rFont val="&quot;Work Sans&quot;, Arial"/>
      </rPr>
      <t xml:space="preserve">Create </t>
    </r>
    <r>
      <rPr>
        <b/>
        <sz val="10"/>
        <color theme="1"/>
        <rFont val="&quot;Work Sans&quot;, Arial"/>
      </rPr>
      <t>drop down list</t>
    </r>
    <r>
      <rPr>
        <sz val="10"/>
        <color theme="1"/>
        <rFont val="&quot;Work Sans&quot;, Arial"/>
      </rPr>
      <t xml:space="preserve"> to filter our table</t>
    </r>
  </si>
  <si>
    <t>Salary More than</t>
  </si>
  <si>
    <t>Gender</t>
  </si>
  <si>
    <t>Performance</t>
  </si>
  <si>
    <t>Project - Convert TH to EN Date</t>
  </si>
  <si>
    <t>Lookup Table</t>
  </si>
  <si>
    <t>TH Date</t>
  </si>
  <si>
    <t>Day</t>
  </si>
  <si>
    <t>Month</t>
  </si>
  <si>
    <t>Year</t>
  </si>
  <si>
    <t>EN Date</t>
  </si>
  <si>
    <t>ม.ค.</t>
  </si>
  <si>
    <t>12 ธ.ค. 2563</t>
  </si>
  <si>
    <t>ก.พ.</t>
  </si>
  <si>
    <t>25 พ.ย. 2561</t>
  </si>
  <si>
    <t>มี.ค.</t>
  </si>
  <si>
    <t>09 ก.ย. 2562</t>
  </si>
  <si>
    <t>เม.ย.</t>
  </si>
  <si>
    <t>07 ม.ค. 2560</t>
  </si>
  <si>
    <t>พ.ค.</t>
  </si>
  <si>
    <t>15 เม.ย. 2563</t>
  </si>
  <si>
    <t>มิ.ย.</t>
  </si>
  <si>
    <t>06 มิ.ย. 2563</t>
  </si>
  <si>
    <t>ก.ค.</t>
  </si>
  <si>
    <t>ส.ค.</t>
  </si>
  <si>
    <t>ก.ย.</t>
  </si>
  <si>
    <t>ต.ค.</t>
  </si>
  <si>
    <t>พ.ย.</t>
  </si>
  <si>
    <t>ธ.ค.</t>
  </si>
  <si>
    <t>Project - ID Card Parser</t>
  </si>
  <si>
    <t>Customer Information</t>
  </si>
  <si>
    <t>ID</t>
  </si>
  <si>
    <t>Firstname</t>
  </si>
  <si>
    <t>Lastname</t>
  </si>
  <si>
    <t>DOB</t>
  </si>
  <si>
    <t>Age</t>
  </si>
  <si>
    <t>Address</t>
  </si>
  <si>
    <t>Zipcode</t>
  </si>
  <si>
    <t>Expired Date</t>
  </si>
  <si>
    <t>Expired This Year</t>
  </si>
  <si>
    <t>ID 1-1078-00555-99-1 Mr. John David 
Date of Birth 20 Sep 1988
Address 67 Bangkok Thailand 10560
Expired Date 31 Dec 2023</t>
  </si>
  <si>
    <t>ID 3-5522-87666-87-2 Miss. Carry Anna 
Date of Birth 18 Jan 1995
Address 967 Tokyo Japan 10880
Expired Date 25 Apr 2025</t>
  </si>
  <si>
    <t>ID 1-2222-03874-23-6 Mr. Kevin Demio 
Date of Birth 14 Feb 1992
Address 7878 Washington United States 11155
Expired Date 31 Oct 2020</t>
  </si>
  <si>
    <t>ID 1-1078-00555-99-1 Mr. Stuart Lonely 
Date of Birth 20 Sep 1982
Address 554 Seoul Korea 89237
Expired Date 31 Mar 2022</t>
  </si>
  <si>
    <t>ID 1-1078-00555-99-1 Miss. Anya Tayloy 
Date of Birth 05 May 1985
Address 998 London United Kingdom 55387
Expired Date 15 Nov 2025</t>
  </si>
  <si>
    <t>Project - Google Translate</t>
  </si>
  <si>
    <t>Language Support</t>
  </si>
  <si>
    <t>https://cloud.google.com/translate/docs/languages</t>
  </si>
  <si>
    <t>Original Text</t>
  </si>
  <si>
    <t>Select target language</t>
  </si>
  <si>
    <t>I want to eat pizza</t>
  </si>
  <si>
    <t>ピザが食べたい</t>
  </si>
  <si>
    <t>나는 피자를 먹고 싶다</t>
  </si>
  <si>
    <t>我想吃比薩餅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</si>
</sst>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&quot;$&quot;#,##0"/>
    <numFmt numFmtId="166" formatCode="yyyy&quot;-&quot;mm&quot;-&quot;dd"/>
    <numFmt numFmtId="167" formatCode="yyyy\-mm\-dd"/>
  </numFmts>
  <fonts count="13">
    <font>
      <sz val="10"/>
      <color rgb="FF000000"/>
      <name val="Arial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&quot;Work Sans&quot;"/>
    </font>
    <font>
      <sz val="10"/>
      <color theme="1"/>
      <name val="Arial"/>
      <family val="2"/>
    </font>
    <font>
      <b/>
      <sz val="10"/>
      <color rgb="FFFFFFFF"/>
      <name val="&quot;Work Sans&quot;"/>
    </font>
    <font>
      <sz val="10"/>
      <color theme="1"/>
      <name val="&quot;Work Sans&quot;"/>
    </font>
    <font>
      <sz val="10"/>
      <color theme="1"/>
      <name val="Prompt"/>
    </font>
    <font>
      <u/>
      <sz val="10"/>
      <color rgb="FF1155CC"/>
      <name val="&quot;Work Sans&quot;"/>
    </font>
    <font>
      <sz val="10"/>
      <color theme="1"/>
      <name val="&quot;Work Sans&quot;, Arial"/>
    </font>
    <font>
      <b/>
      <sz val="10"/>
      <color theme="1"/>
      <name val="&quot;Work Sans&quot;, 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434343"/>
        <bgColor rgb="FF43434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5" borderId="0" xfId="0" applyFont="1" applyFill="1"/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8" fillId="0" borderId="0" xfId="0" applyFont="1"/>
    <xf numFmtId="166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167" fontId="6" fillId="0" borderId="0" xfId="0" applyNumberFormat="1" applyFont="1"/>
    <xf numFmtId="0" fontId="8" fillId="0" borderId="0" xfId="0" applyFont="1" applyAlignment="1">
      <alignment horizontal="right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6" fillId="6" borderId="0" xfId="0" applyFont="1" applyFill="1"/>
    <xf numFmtId="0" fontId="9" fillId="0" borderId="0" xfId="0" applyFont="1"/>
    <xf numFmtId="0" fontId="8" fillId="0" borderId="0" xfId="0" applyFont="1" applyAlignment="1">
      <alignment horizontal="center"/>
    </xf>
    <xf numFmtId="164" fontId="8" fillId="7" borderId="0" xfId="0" applyNumberFormat="1" applyFont="1" applyFill="1"/>
    <xf numFmtId="0" fontId="8" fillId="7" borderId="0" xfId="0" applyFont="1" applyFill="1"/>
    <xf numFmtId="166" fontId="8" fillId="7" borderId="0" xfId="0" applyNumberFormat="1" applyFont="1" applyFill="1" applyAlignment="1">
      <alignment horizontal="center"/>
    </xf>
    <xf numFmtId="0" fontId="8" fillId="7" borderId="0" xfId="0" applyFont="1" applyFill="1" applyAlignment="1">
      <alignment horizontal="right"/>
    </xf>
    <xf numFmtId="0" fontId="6" fillId="7" borderId="0" xfId="0" applyFont="1" applyFill="1"/>
    <xf numFmtId="0" fontId="7" fillId="5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8" fillId="3" borderId="0" xfId="0" applyFont="1" applyFill="1"/>
    <xf numFmtId="0" fontId="6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5" fillId="4" borderId="0" xfId="0" applyFont="1" applyFill="1"/>
  </cellXfs>
  <cellStyles count="1">
    <cellStyle name="Normal" xfId="0" builtinId="0"/>
  </cellStyles>
  <dxfs count="1">
    <dxf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.google.com/translate/docs/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3C47D"/>
    <outlinePr summaryBelow="0" summaryRight="0"/>
  </sheetPr>
  <dimension ref="A1:C10"/>
  <sheetViews>
    <sheetView workbookViewId="0">
      <selection sqref="A1:C1"/>
    </sheetView>
  </sheetViews>
  <sheetFormatPr defaultColWidth="12.6640625" defaultRowHeight="15.75" customHeight="1"/>
  <cols>
    <col min="1" max="1" width="7" customWidth="1"/>
    <col min="2" max="2" width="19.33203125" customWidth="1"/>
    <col min="3" max="3" width="22.44140625" customWidth="1"/>
  </cols>
  <sheetData>
    <row r="1" spans="1:3" ht="18" customHeight="1">
      <c r="A1" s="33" t="s">
        <v>0</v>
      </c>
      <c r="B1" s="34"/>
      <c r="C1" s="34"/>
    </row>
    <row r="2" spans="1:3" ht="13.2">
      <c r="A2" s="1"/>
      <c r="B2" s="2"/>
      <c r="C2" s="2"/>
    </row>
    <row r="3" spans="1:3" ht="13.2">
      <c r="A3" s="3" t="s">
        <v>1</v>
      </c>
      <c r="B3" s="3" t="s">
        <v>2</v>
      </c>
      <c r="C3" s="3" t="s">
        <v>3</v>
      </c>
    </row>
    <row r="4" spans="1:3" ht="13.2">
      <c r="A4" s="1">
        <v>1</v>
      </c>
      <c r="B4" s="2" t="s">
        <v>4</v>
      </c>
      <c r="C4" s="4" t="s">
        <v>4</v>
      </c>
    </row>
    <row r="5" spans="1:3" ht="13.2">
      <c r="A5" s="1">
        <v>2</v>
      </c>
      <c r="B5" s="2" t="s">
        <v>5</v>
      </c>
      <c r="C5" s="4" t="s">
        <v>5</v>
      </c>
    </row>
    <row r="6" spans="1:3" ht="13.2">
      <c r="A6" s="1">
        <v>3</v>
      </c>
      <c r="B6" s="2" t="s">
        <v>6</v>
      </c>
      <c r="C6" s="4" t="s">
        <v>6</v>
      </c>
    </row>
    <row r="7" spans="1:3" ht="13.2">
      <c r="A7" s="1">
        <v>4</v>
      </c>
      <c r="B7" s="2" t="s">
        <v>7</v>
      </c>
      <c r="C7" s="4" t="s">
        <v>7</v>
      </c>
    </row>
    <row r="8" spans="1:3" ht="13.2">
      <c r="A8" s="1">
        <v>5</v>
      </c>
      <c r="B8" s="2" t="s">
        <v>8</v>
      </c>
      <c r="C8" s="4" t="s">
        <v>8</v>
      </c>
    </row>
    <row r="9" spans="1:3" ht="13.2">
      <c r="A9" s="1"/>
    </row>
    <row r="10" spans="1:3" ht="13.2">
      <c r="A10" s="1"/>
    </row>
  </sheetData>
  <mergeCells count="1">
    <mergeCell ref="A1:C1"/>
  </mergeCells>
  <hyperlinks>
    <hyperlink ref="C4" location="'Conditional Formatting'!A1" display="Conditional Formatting" xr:uid="{00000000-0004-0000-0000-000000000000}"/>
    <hyperlink ref="C5" location="'Dynamic Query'!A1" display="Dynamic Query" xr:uid="{00000000-0004-0000-0000-000001000000}"/>
    <hyperlink ref="C6" location="'Work with TEXT'!A1" display="Work with TEXT" xr:uid="{00000000-0004-0000-0000-000002000000}"/>
    <hyperlink ref="C7" location="REGEXEXTRACT!A1" display="REGEXEXTRACT" xr:uid="{00000000-0004-0000-0000-000003000000}"/>
    <hyperlink ref="C8" location="'Google Translate'!A1" display="Google Translate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defaultColWidth="12.6640625" defaultRowHeight="15.75" customHeight="1"/>
  <sheetData>
    <row r="1" spans="1:27">
      <c r="A1" s="5" t="s">
        <v>4</v>
      </c>
      <c r="B1" s="6"/>
      <c r="C1" s="6"/>
      <c r="D1" s="35" t="s">
        <v>9</v>
      </c>
      <c r="E1" s="34"/>
      <c r="F1" s="34"/>
      <c r="G1" s="34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>
      <c r="A4" s="6" t="s">
        <v>17</v>
      </c>
      <c r="B4" s="6" t="s">
        <v>18</v>
      </c>
      <c r="C4" s="6" t="s">
        <v>19</v>
      </c>
      <c r="D4" s="8">
        <v>38261</v>
      </c>
      <c r="E4" s="9">
        <v>57500</v>
      </c>
      <c r="F4" s="6" t="s">
        <v>20</v>
      </c>
      <c r="G4" s="6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>
      <c r="A5" s="6" t="s">
        <v>22</v>
      </c>
      <c r="B5" s="6" t="s">
        <v>23</v>
      </c>
      <c r="C5" s="6" t="s">
        <v>24</v>
      </c>
      <c r="D5" s="8">
        <v>36906</v>
      </c>
      <c r="E5" s="9">
        <v>19500</v>
      </c>
      <c r="F5" s="6" t="s">
        <v>20</v>
      </c>
      <c r="G5" s="6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>
      <c r="A6" s="6" t="s">
        <v>25</v>
      </c>
      <c r="B6" s="6" t="s">
        <v>26</v>
      </c>
      <c r="C6" s="6" t="s">
        <v>27</v>
      </c>
      <c r="D6" s="8">
        <v>35501</v>
      </c>
      <c r="E6" s="9">
        <v>69000</v>
      </c>
      <c r="F6" s="6" t="s">
        <v>20</v>
      </c>
      <c r="G6" s="6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>
      <c r="A7" s="6" t="s">
        <v>28</v>
      </c>
      <c r="B7" s="6" t="s">
        <v>29</v>
      </c>
      <c r="C7" s="6" t="s">
        <v>30</v>
      </c>
      <c r="D7" s="8">
        <v>38578</v>
      </c>
      <c r="E7" s="9">
        <v>55000</v>
      </c>
      <c r="F7" s="6" t="s">
        <v>31</v>
      </c>
      <c r="G7" s="6" t="s">
        <v>32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>
      <c r="A8" s="6" t="s">
        <v>33</v>
      </c>
      <c r="B8" s="6" t="s">
        <v>34</v>
      </c>
      <c r="C8" s="6" t="s">
        <v>35</v>
      </c>
      <c r="D8" s="8">
        <v>35188</v>
      </c>
      <c r="E8" s="9">
        <v>47500</v>
      </c>
      <c r="F8" s="6" t="s">
        <v>31</v>
      </c>
      <c r="G8" s="6" t="s">
        <v>32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>
      <c r="A9" s="6" t="s">
        <v>36</v>
      </c>
      <c r="B9" s="6" t="s">
        <v>37</v>
      </c>
      <c r="C9" s="6" t="s">
        <v>38</v>
      </c>
      <c r="D9" s="8">
        <v>34014</v>
      </c>
      <c r="E9" s="9">
        <v>100000</v>
      </c>
      <c r="F9" s="6"/>
      <c r="G9" s="6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>
      <c r="A10" s="6" t="s">
        <v>39</v>
      </c>
      <c r="B10" s="6" t="s">
        <v>40</v>
      </c>
      <c r="C10" s="6" t="s">
        <v>41</v>
      </c>
      <c r="D10" s="8">
        <v>28212</v>
      </c>
      <c r="E10" s="9">
        <v>125000</v>
      </c>
      <c r="F10" s="6" t="s">
        <v>31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>
      <c r="A11" s="6" t="s">
        <v>42</v>
      </c>
      <c r="B11" s="6" t="s">
        <v>43</v>
      </c>
      <c r="C11" s="6" t="s">
        <v>44</v>
      </c>
      <c r="D11" s="8">
        <v>38718</v>
      </c>
      <c r="E11" s="9">
        <v>42500</v>
      </c>
      <c r="F11" s="6" t="s">
        <v>20</v>
      </c>
      <c r="G11" s="6" t="s">
        <v>21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>
      <c r="A12" s="6" t="s">
        <v>45</v>
      </c>
      <c r="B12" s="6" t="s">
        <v>46</v>
      </c>
      <c r="C12" s="6" t="s">
        <v>24</v>
      </c>
      <c r="D12" s="8">
        <v>38505</v>
      </c>
      <c r="E12" s="9">
        <v>69000</v>
      </c>
      <c r="F12" s="6" t="s">
        <v>20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>
      <c r="A13" s="6" t="s">
        <v>47</v>
      </c>
      <c r="B13" s="6" t="s">
        <v>48</v>
      </c>
      <c r="C13" s="6" t="s">
        <v>27</v>
      </c>
      <c r="D13" s="8">
        <v>36861</v>
      </c>
      <c r="E13" s="9">
        <v>49500</v>
      </c>
      <c r="F13" s="6" t="s">
        <v>20</v>
      </c>
      <c r="G13" s="6" t="s">
        <v>21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>
      <c r="A14" s="6" t="s">
        <v>49</v>
      </c>
      <c r="B14" s="6" t="s">
        <v>43</v>
      </c>
      <c r="C14" s="6" t="s">
        <v>50</v>
      </c>
      <c r="D14" s="8">
        <v>33267</v>
      </c>
      <c r="E14" s="9">
        <v>65000</v>
      </c>
      <c r="F14" s="6" t="s">
        <v>31</v>
      </c>
      <c r="G14" s="6" t="s">
        <v>32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>
      <c r="A15" s="6" t="s">
        <v>51</v>
      </c>
      <c r="B15" s="6" t="s">
        <v>52</v>
      </c>
      <c r="C15" s="6" t="s">
        <v>53</v>
      </c>
      <c r="D15" s="8">
        <v>36957</v>
      </c>
      <c r="E15" s="9">
        <v>18500</v>
      </c>
      <c r="F15" s="6" t="s">
        <v>20</v>
      </c>
      <c r="G15" s="6" t="s">
        <v>54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>
      <c r="A16" s="6" t="s">
        <v>55</v>
      </c>
      <c r="B16" s="6" t="s">
        <v>56</v>
      </c>
      <c r="C16" s="6" t="s">
        <v>57</v>
      </c>
      <c r="D16" s="8">
        <v>31510</v>
      </c>
      <c r="E16" s="9">
        <v>65000</v>
      </c>
      <c r="F16" s="6" t="s">
        <v>20</v>
      </c>
      <c r="G16" s="6" t="s">
        <v>32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>
      <c r="A17" s="6" t="s">
        <v>58</v>
      </c>
      <c r="B17" s="6" t="s">
        <v>59</v>
      </c>
      <c r="C17" s="6" t="s">
        <v>60</v>
      </c>
      <c r="D17" s="8">
        <v>37945</v>
      </c>
      <c r="E17" s="9">
        <v>58000</v>
      </c>
      <c r="F17" s="6" t="s">
        <v>31</v>
      </c>
      <c r="G17" s="6" t="s">
        <v>32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6" t="s">
        <v>61</v>
      </c>
      <c r="B18" s="6" t="s">
        <v>50</v>
      </c>
      <c r="C18" s="6" t="s">
        <v>62</v>
      </c>
      <c r="D18" s="8">
        <v>31147</v>
      </c>
      <c r="E18" s="9">
        <v>75000</v>
      </c>
      <c r="F18" s="6" t="s">
        <v>31</v>
      </c>
      <c r="G18" s="6" t="s">
        <v>32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A19" s="6" t="s">
        <v>63</v>
      </c>
      <c r="B19" s="6" t="s">
        <v>64</v>
      </c>
      <c r="C19" s="6" t="s">
        <v>65</v>
      </c>
      <c r="D19" s="8">
        <v>33267</v>
      </c>
      <c r="E19" s="9">
        <v>58500</v>
      </c>
      <c r="F19" s="6" t="s">
        <v>31</v>
      </c>
      <c r="G19" s="6" t="s">
        <v>54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>
      <c r="A20" s="6" t="s">
        <v>66</v>
      </c>
      <c r="B20" s="6" t="s">
        <v>67</v>
      </c>
      <c r="C20" s="6" t="s">
        <v>68</v>
      </c>
      <c r="D20" s="8">
        <v>35992</v>
      </c>
      <c r="E20" s="9">
        <v>150000</v>
      </c>
      <c r="F20" s="6" t="s">
        <v>31</v>
      </c>
      <c r="G20" s="6" t="s">
        <v>32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>
      <c r="A21" s="6" t="s">
        <v>69</v>
      </c>
      <c r="B21" s="6" t="s">
        <v>70</v>
      </c>
      <c r="C21" s="6" t="s">
        <v>19</v>
      </c>
      <c r="D21" s="8">
        <v>37827</v>
      </c>
      <c r="E21" s="9">
        <v>45000</v>
      </c>
      <c r="F21" s="6" t="s">
        <v>20</v>
      </c>
      <c r="G21" s="6" t="s">
        <v>21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>
      <c r="A22" s="6" t="s">
        <v>71</v>
      </c>
      <c r="B22" s="6" t="s">
        <v>72</v>
      </c>
      <c r="C22" s="6" t="s">
        <v>73</v>
      </c>
      <c r="D22" s="8">
        <v>35964</v>
      </c>
      <c r="E22" s="9">
        <v>40000</v>
      </c>
      <c r="F22" s="6" t="s">
        <v>31</v>
      </c>
      <c r="G22" s="6" t="s">
        <v>54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>
      <c r="A23" s="6" t="s">
        <v>74</v>
      </c>
      <c r="B23" s="6" t="s">
        <v>75</v>
      </c>
      <c r="C23" s="6" t="s">
        <v>76</v>
      </c>
      <c r="D23" s="8">
        <v>30816</v>
      </c>
      <c r="E23" s="9">
        <v>79000</v>
      </c>
      <c r="F23" s="6" t="s">
        <v>20</v>
      </c>
      <c r="G23" s="6" t="s">
        <v>32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>
      <c r="A24" s="6" t="s">
        <v>77</v>
      </c>
      <c r="B24" s="6" t="s">
        <v>78</v>
      </c>
      <c r="C24" s="6" t="s">
        <v>57</v>
      </c>
      <c r="D24" s="8">
        <v>33770</v>
      </c>
      <c r="E24" s="9">
        <v>55000</v>
      </c>
      <c r="F24" s="6" t="s">
        <v>20</v>
      </c>
      <c r="G24" s="6" t="s">
        <v>21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>
      <c r="A25" s="6" t="s">
        <v>79</v>
      </c>
      <c r="B25" s="6" t="s">
        <v>80</v>
      </c>
      <c r="C25" s="6" t="s">
        <v>81</v>
      </c>
      <c r="D25" s="8">
        <v>38955</v>
      </c>
      <c r="E25" s="9">
        <v>23000</v>
      </c>
      <c r="F25" s="6" t="s">
        <v>31</v>
      </c>
      <c r="G25" s="6" t="s">
        <v>32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>
      <c r="A26" s="6" t="s">
        <v>82</v>
      </c>
      <c r="B26" s="6" t="s">
        <v>83</v>
      </c>
      <c r="C26" s="6" t="s">
        <v>65</v>
      </c>
      <c r="D26" s="8">
        <v>37533</v>
      </c>
      <c r="E26" s="9">
        <v>52000</v>
      </c>
      <c r="F26" s="6" t="s">
        <v>31</v>
      </c>
      <c r="G26" s="6" t="s">
        <v>54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>
      <c r="A27" s="6" t="s">
        <v>84</v>
      </c>
      <c r="B27" s="6" t="s">
        <v>85</v>
      </c>
      <c r="C27" s="6" t="s">
        <v>86</v>
      </c>
      <c r="D27" s="8">
        <v>35698</v>
      </c>
      <c r="E27" s="9">
        <v>38500</v>
      </c>
      <c r="F27" s="6" t="s">
        <v>20</v>
      </c>
      <c r="G27" s="6" t="s">
        <v>21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>
      <c r="A28" s="6" t="s">
        <v>87</v>
      </c>
      <c r="B28" s="6" t="s">
        <v>88</v>
      </c>
      <c r="C28" s="6" t="s">
        <v>65</v>
      </c>
      <c r="D28" s="8">
        <v>29427</v>
      </c>
      <c r="E28" s="9">
        <v>175000</v>
      </c>
      <c r="F28" s="6" t="s">
        <v>31</v>
      </c>
      <c r="G28" s="6" t="s">
        <v>32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D1:G1"/>
  </mergeCells>
  <conditionalFormatting sqref="A3:G28">
    <cfRule type="expression" dxfId="0" priority="1">
      <formula>(LEFT($A4,1)="1")+ (LEFT($A4,1)="2")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workbookViewId="0"/>
  </sheetViews>
  <sheetFormatPr defaultColWidth="12.6640625" defaultRowHeight="15.75" customHeight="1"/>
  <cols>
    <col min="8" max="8" width="7.6640625" customWidth="1"/>
  </cols>
  <sheetData>
    <row r="1" spans="1:26">
      <c r="A1" s="5" t="s">
        <v>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6"/>
      <c r="I3" s="6" t="s">
        <v>90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0" t="s">
        <v>17</v>
      </c>
      <c r="B4" s="10" t="s">
        <v>18</v>
      </c>
      <c r="C4" s="10" t="s">
        <v>19</v>
      </c>
      <c r="D4" s="11">
        <v>38261</v>
      </c>
      <c r="E4" s="12">
        <v>57500</v>
      </c>
      <c r="F4" s="10" t="s">
        <v>20</v>
      </c>
      <c r="G4" s="10" t="s">
        <v>21</v>
      </c>
      <c r="H4" s="6"/>
      <c r="I4" s="10" t="s">
        <v>91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10" t="s">
        <v>22</v>
      </c>
      <c r="B5" s="10" t="s">
        <v>23</v>
      </c>
      <c r="C5" s="10" t="s">
        <v>24</v>
      </c>
      <c r="D5" s="11">
        <v>36906</v>
      </c>
      <c r="E5" s="12">
        <v>19500</v>
      </c>
      <c r="F5" s="10" t="s">
        <v>20</v>
      </c>
      <c r="G5" s="10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0" t="s">
        <v>25</v>
      </c>
      <c r="B6" s="10" t="s">
        <v>26</v>
      </c>
      <c r="C6" s="10" t="s">
        <v>27</v>
      </c>
      <c r="D6" s="11">
        <v>35501</v>
      </c>
      <c r="E6" s="12">
        <v>69000</v>
      </c>
      <c r="F6" s="10" t="s">
        <v>20</v>
      </c>
      <c r="G6" s="10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0" t="s">
        <v>28</v>
      </c>
      <c r="B7" s="10" t="s">
        <v>29</v>
      </c>
      <c r="C7" s="10" t="s">
        <v>30</v>
      </c>
      <c r="D7" s="11">
        <v>38578</v>
      </c>
      <c r="E7" s="12">
        <v>55000</v>
      </c>
      <c r="F7" s="10" t="s">
        <v>31</v>
      </c>
      <c r="G7" s="10" t="s">
        <v>32</v>
      </c>
      <c r="H7" s="6"/>
      <c r="I7" s="6"/>
      <c r="J7" s="6"/>
      <c r="K7" s="6"/>
      <c r="L7" s="5"/>
      <c r="M7" s="5" t="s">
        <v>92</v>
      </c>
      <c r="N7" s="5" t="s">
        <v>93</v>
      </c>
      <c r="O7" s="5" t="s">
        <v>94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0" t="s">
        <v>33</v>
      </c>
      <c r="B8" s="10" t="s">
        <v>34</v>
      </c>
      <c r="C8" s="10" t="s">
        <v>35</v>
      </c>
      <c r="D8" s="11">
        <v>35188</v>
      </c>
      <c r="E8" s="12">
        <v>47500</v>
      </c>
      <c r="F8" s="10" t="s">
        <v>31</v>
      </c>
      <c r="G8" s="10" t="s">
        <v>32</v>
      </c>
      <c r="H8" s="6"/>
      <c r="I8" s="6"/>
      <c r="J8" s="6"/>
      <c r="K8" s="6"/>
      <c r="L8" s="13"/>
      <c r="M8" s="14">
        <v>30000</v>
      </c>
      <c r="N8" s="10" t="s">
        <v>31</v>
      </c>
      <c r="O8" s="10" t="s">
        <v>32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0" t="s">
        <v>36</v>
      </c>
      <c r="B9" s="10" t="s">
        <v>37</v>
      </c>
      <c r="C9" s="10" t="s">
        <v>38</v>
      </c>
      <c r="D9" s="11">
        <v>34014</v>
      </c>
      <c r="E9" s="12">
        <v>100000</v>
      </c>
      <c r="F9" s="6"/>
      <c r="G9" s="10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0" t="s">
        <v>39</v>
      </c>
      <c r="B10" s="10" t="s">
        <v>40</v>
      </c>
      <c r="C10" s="10" t="s">
        <v>41</v>
      </c>
      <c r="D10" s="11">
        <v>28212</v>
      </c>
      <c r="E10" s="12">
        <v>125000</v>
      </c>
      <c r="F10" s="10" t="s">
        <v>31</v>
      </c>
      <c r="G10" s="6"/>
      <c r="H10" s="6"/>
      <c r="I10" s="7" t="s">
        <v>10</v>
      </c>
      <c r="J10" s="7" t="s">
        <v>11</v>
      </c>
      <c r="K10" s="7" t="s">
        <v>12</v>
      </c>
      <c r="L10" s="7" t="s">
        <v>13</v>
      </c>
      <c r="M10" s="7" t="s">
        <v>14</v>
      </c>
      <c r="N10" s="7" t="s">
        <v>15</v>
      </c>
      <c r="O10" s="7" t="s">
        <v>16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0" t="s">
        <v>42</v>
      </c>
      <c r="B11" s="10" t="s">
        <v>43</v>
      </c>
      <c r="C11" s="10" t="s">
        <v>44</v>
      </c>
      <c r="D11" s="11">
        <v>38718</v>
      </c>
      <c r="E11" s="12">
        <v>42500</v>
      </c>
      <c r="F11" s="10" t="s">
        <v>20</v>
      </c>
      <c r="G11" s="10" t="s">
        <v>21</v>
      </c>
      <c r="H11" s="6"/>
      <c r="I11" s="6" t="str">
        <f ca="1">IFERROR(__xludf.DUMMYFUNCTION("IFERROR(QUERY(EMPLOYEE,""SELECT * WHERE E&gt;= ""&amp; M8 &amp;"" AND F= '""&amp; N8 &amp;""' AND G= '""&amp; O8 &amp;""' ""),""No Data"")"),"109-87-6544")</f>
        <v>109-87-6544</v>
      </c>
      <c r="J11" s="6" t="str">
        <f ca="1">IFERROR(__xludf.DUMMYFUNCTION("""COMPUTED_VALUE"""),"Foster")</f>
        <v>Foster</v>
      </c>
      <c r="K11" s="6" t="str">
        <f ca="1">IFERROR(__xludf.DUMMYFUNCTION("""COMPUTED_VALUE"""),"Harold")</f>
        <v>Harold</v>
      </c>
      <c r="L11" s="14">
        <f ca="1">IFERROR(__xludf.DUMMYFUNCTION("""COMPUTED_VALUE"""),38578)</f>
        <v>38578</v>
      </c>
      <c r="M11" s="14">
        <f ca="1">IFERROR(__xludf.DUMMYFUNCTION("""COMPUTED_VALUE"""),55000)</f>
        <v>55000</v>
      </c>
      <c r="N11" s="6" t="str">
        <f ca="1">IFERROR(__xludf.DUMMYFUNCTION("""COMPUTED_VALUE"""),"M")</f>
        <v>M</v>
      </c>
      <c r="O11" s="6" t="str">
        <f ca="1">IFERROR(__xludf.DUMMYFUNCTION("""COMPUTED_VALUE"""),"Good")</f>
        <v>Good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10" t="s">
        <v>45</v>
      </c>
      <c r="B12" s="10" t="s">
        <v>46</v>
      </c>
      <c r="C12" s="10" t="s">
        <v>24</v>
      </c>
      <c r="D12" s="11">
        <v>38505</v>
      </c>
      <c r="E12" s="12">
        <v>69000</v>
      </c>
      <c r="F12" s="10" t="s">
        <v>20</v>
      </c>
      <c r="G12" s="6"/>
      <c r="H12" s="6"/>
      <c r="I12" s="6" t="str">
        <f ca="1">IFERROR(__xludf.DUMMYFUNCTION("""COMPUTED_VALUE"""),"111-12-1111")</f>
        <v>111-12-1111</v>
      </c>
      <c r="J12" s="6" t="str">
        <f ca="1">IFERROR(__xludf.DUMMYFUNCTION("""COMPUTED_VALUE"""),"Johnson")</f>
        <v>Johnson</v>
      </c>
      <c r="K12" s="6" t="str">
        <f ca="1">IFERROR(__xludf.DUMMYFUNCTION("""COMPUTED_VALUE"""),"James")</f>
        <v>James</v>
      </c>
      <c r="L12" s="14">
        <f ca="1">IFERROR(__xludf.DUMMYFUNCTION("""COMPUTED_VALUE"""),35188)</f>
        <v>35188</v>
      </c>
      <c r="M12" s="14">
        <f ca="1">IFERROR(__xludf.DUMMYFUNCTION("""COMPUTED_VALUE"""),47500)</f>
        <v>47500</v>
      </c>
      <c r="N12" s="6" t="str">
        <f ca="1">IFERROR(__xludf.DUMMYFUNCTION("""COMPUTED_VALUE"""),"M")</f>
        <v>M</v>
      </c>
      <c r="O12" s="6" t="str">
        <f ca="1">IFERROR(__xludf.DUMMYFUNCTION("""COMPUTED_VALUE"""),"Good")</f>
        <v>Good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0" t="s">
        <v>47</v>
      </c>
      <c r="B13" s="10" t="s">
        <v>48</v>
      </c>
      <c r="C13" s="10" t="s">
        <v>27</v>
      </c>
      <c r="D13" s="11">
        <v>36861</v>
      </c>
      <c r="E13" s="12">
        <v>49500</v>
      </c>
      <c r="F13" s="10" t="s">
        <v>20</v>
      </c>
      <c r="G13" s="10" t="s">
        <v>21</v>
      </c>
      <c r="H13" s="6"/>
      <c r="I13" s="6" t="str">
        <f ca="1">IFERROR(__xludf.DUMMYFUNCTION("""COMPUTED_VALUE"""),"333-43-4444")</f>
        <v>333-43-4444</v>
      </c>
      <c r="J13" s="6" t="str">
        <f ca="1">IFERROR(__xludf.DUMMYFUNCTION("""COMPUTED_VALUE"""),"Smith")</f>
        <v>Smith</v>
      </c>
      <c r="K13" s="6" t="str">
        <f ca="1">IFERROR(__xludf.DUMMYFUNCTION("""COMPUTED_VALUE"""),"Frank")</f>
        <v>Frank</v>
      </c>
      <c r="L13" s="14">
        <f ca="1">IFERROR(__xludf.DUMMYFUNCTION("""COMPUTED_VALUE"""),33267)</f>
        <v>33267</v>
      </c>
      <c r="M13" s="14">
        <f ca="1">IFERROR(__xludf.DUMMYFUNCTION("""COMPUTED_VALUE"""),65000)</f>
        <v>65000</v>
      </c>
      <c r="N13" s="6" t="str">
        <f ca="1">IFERROR(__xludf.DUMMYFUNCTION("""COMPUTED_VALUE"""),"M")</f>
        <v>M</v>
      </c>
      <c r="O13" s="6" t="str">
        <f ca="1">IFERROR(__xludf.DUMMYFUNCTION("""COMPUTED_VALUE"""),"Good")</f>
        <v>Good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0" t="s">
        <v>49</v>
      </c>
      <c r="B14" s="10" t="s">
        <v>43</v>
      </c>
      <c r="C14" s="10" t="s">
        <v>50</v>
      </c>
      <c r="D14" s="11">
        <v>33267</v>
      </c>
      <c r="E14" s="12">
        <v>65000</v>
      </c>
      <c r="F14" s="10" t="s">
        <v>31</v>
      </c>
      <c r="G14" s="10" t="s">
        <v>32</v>
      </c>
      <c r="H14" s="6"/>
      <c r="I14" s="6" t="str">
        <f ca="1">IFERROR(__xludf.DUMMYFUNCTION("""COMPUTED_VALUE"""),"432-19-8765")</f>
        <v>432-19-8765</v>
      </c>
      <c r="J14" s="6" t="str">
        <f ca="1">IFERROR(__xludf.DUMMYFUNCTION("""COMPUTED_VALUE"""),"Bronson")</f>
        <v>Bronson</v>
      </c>
      <c r="K14" s="6" t="str">
        <f ca="1">IFERROR(__xludf.DUMMYFUNCTION("""COMPUTED_VALUE"""),"Paul")</f>
        <v>Paul</v>
      </c>
      <c r="L14" s="14">
        <f ca="1">IFERROR(__xludf.DUMMYFUNCTION("""COMPUTED_VALUE"""),37945)</f>
        <v>37945</v>
      </c>
      <c r="M14" s="14">
        <f ca="1">IFERROR(__xludf.DUMMYFUNCTION("""COMPUTED_VALUE"""),58000)</f>
        <v>58000</v>
      </c>
      <c r="N14" s="6" t="str">
        <f ca="1">IFERROR(__xludf.DUMMYFUNCTION("""COMPUTED_VALUE"""),"M")</f>
        <v>M</v>
      </c>
      <c r="O14" s="6" t="str">
        <f ca="1">IFERROR(__xludf.DUMMYFUNCTION("""COMPUTED_VALUE"""),"Good")</f>
        <v>Good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0" t="s">
        <v>51</v>
      </c>
      <c r="B15" s="10" t="s">
        <v>52</v>
      </c>
      <c r="C15" s="10" t="s">
        <v>53</v>
      </c>
      <c r="D15" s="11">
        <v>36957</v>
      </c>
      <c r="E15" s="12">
        <v>18500</v>
      </c>
      <c r="F15" s="10" t="s">
        <v>20</v>
      </c>
      <c r="G15" s="10" t="s">
        <v>54</v>
      </c>
      <c r="H15" s="6"/>
      <c r="I15" s="6" t="str">
        <f ca="1">IFERROR(__xludf.DUMMYFUNCTION("""COMPUTED_VALUE"""),"444-45-4444")</f>
        <v>444-45-4444</v>
      </c>
      <c r="J15" s="6" t="str">
        <f ca="1">IFERROR(__xludf.DUMMYFUNCTION("""COMPUTED_VALUE"""),"Frank")</f>
        <v>Frank</v>
      </c>
      <c r="K15" s="6" t="str">
        <f ca="1">IFERROR(__xludf.DUMMYFUNCTION("""COMPUTED_VALUE"""),"Vernon")</f>
        <v>Vernon</v>
      </c>
      <c r="L15" s="14">
        <f ca="1">IFERROR(__xludf.DUMMYFUNCTION("""COMPUTED_VALUE"""),31147)</f>
        <v>31147</v>
      </c>
      <c r="M15" s="14">
        <f ca="1">IFERROR(__xludf.DUMMYFUNCTION("""COMPUTED_VALUE"""),75000)</f>
        <v>75000</v>
      </c>
      <c r="N15" s="6" t="str">
        <f ca="1">IFERROR(__xludf.DUMMYFUNCTION("""COMPUTED_VALUE"""),"M")</f>
        <v>M</v>
      </c>
      <c r="O15" s="6" t="str">
        <f ca="1">IFERROR(__xludf.DUMMYFUNCTION("""COMPUTED_VALUE"""),"Good")</f>
        <v>Good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0" t="s">
        <v>55</v>
      </c>
      <c r="B16" s="10" t="s">
        <v>56</v>
      </c>
      <c r="C16" s="10" t="s">
        <v>57</v>
      </c>
      <c r="D16" s="11">
        <v>31510</v>
      </c>
      <c r="E16" s="12">
        <v>65000</v>
      </c>
      <c r="F16" s="10" t="s">
        <v>20</v>
      </c>
      <c r="G16" s="10" t="s">
        <v>32</v>
      </c>
      <c r="H16" s="6"/>
      <c r="I16" s="6" t="str">
        <f ca="1">IFERROR(__xludf.DUMMYFUNCTION("""COMPUTED_VALUE"""),"500-50-0505")</f>
        <v>500-50-0505</v>
      </c>
      <c r="J16" s="6" t="str">
        <f ca="1">IFERROR(__xludf.DUMMYFUNCTION("""COMPUTED_VALUE"""),"Rodriguez")</f>
        <v>Rodriguez</v>
      </c>
      <c r="K16" s="6" t="str">
        <f ca="1">IFERROR(__xludf.DUMMYFUNCTION("""COMPUTED_VALUE"""),"Jose")</f>
        <v>Jose</v>
      </c>
      <c r="L16" s="14">
        <f ca="1">IFERROR(__xludf.DUMMYFUNCTION("""COMPUTED_VALUE"""),35992)</f>
        <v>35992</v>
      </c>
      <c r="M16" s="14">
        <f ca="1">IFERROR(__xludf.DUMMYFUNCTION("""COMPUTED_VALUE"""),150000)</f>
        <v>150000</v>
      </c>
      <c r="N16" s="6" t="str">
        <f ca="1">IFERROR(__xludf.DUMMYFUNCTION("""COMPUTED_VALUE"""),"M")</f>
        <v>M</v>
      </c>
      <c r="O16" s="6" t="str">
        <f ca="1">IFERROR(__xludf.DUMMYFUNCTION("""COMPUTED_VALUE"""),"Good")</f>
        <v>Good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0" t="s">
        <v>58</v>
      </c>
      <c r="B17" s="10" t="s">
        <v>59</v>
      </c>
      <c r="C17" s="10" t="s">
        <v>60</v>
      </c>
      <c r="D17" s="11">
        <v>37945</v>
      </c>
      <c r="E17" s="12">
        <v>58000</v>
      </c>
      <c r="F17" s="10" t="s">
        <v>31</v>
      </c>
      <c r="G17" s="10" t="s">
        <v>32</v>
      </c>
      <c r="H17" s="6"/>
      <c r="I17" s="6" t="str">
        <f ca="1">IFERROR(__xludf.DUMMYFUNCTION("""COMPUTED_VALUE"""),"925-45-7116")</f>
        <v>925-45-7116</v>
      </c>
      <c r="J17" s="6" t="str">
        <f ca="1">IFERROR(__xludf.DUMMYFUNCTION("""COMPUTED_VALUE"""),"Whitehead")</f>
        <v>Whitehead</v>
      </c>
      <c r="K17" s="6" t="str">
        <f ca="1">IFERROR(__xludf.DUMMYFUNCTION("""COMPUTED_VALUE"""),"David")</f>
        <v>David</v>
      </c>
      <c r="L17" s="14">
        <f ca="1">IFERROR(__xludf.DUMMYFUNCTION("""COMPUTED_VALUE"""),29427)</f>
        <v>29427</v>
      </c>
      <c r="M17" s="14">
        <f ca="1">IFERROR(__xludf.DUMMYFUNCTION("""COMPUTED_VALUE"""),175000)</f>
        <v>175000</v>
      </c>
      <c r="N17" s="6" t="str">
        <f ca="1">IFERROR(__xludf.DUMMYFUNCTION("""COMPUTED_VALUE"""),"M")</f>
        <v>M</v>
      </c>
      <c r="O17" s="6" t="str">
        <f ca="1">IFERROR(__xludf.DUMMYFUNCTION("""COMPUTED_VALUE"""),"Good")</f>
        <v>Good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0" t="s">
        <v>61</v>
      </c>
      <c r="B18" s="10" t="s">
        <v>50</v>
      </c>
      <c r="C18" s="10" t="s">
        <v>62</v>
      </c>
      <c r="D18" s="11">
        <v>31147</v>
      </c>
      <c r="E18" s="12">
        <v>75000</v>
      </c>
      <c r="F18" s="10" t="s">
        <v>31</v>
      </c>
      <c r="G18" s="10" t="s">
        <v>32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0" t="s">
        <v>63</v>
      </c>
      <c r="B19" s="10" t="s">
        <v>64</v>
      </c>
      <c r="C19" s="10" t="s">
        <v>65</v>
      </c>
      <c r="D19" s="11">
        <v>33267</v>
      </c>
      <c r="E19" s="12">
        <v>58500</v>
      </c>
      <c r="F19" s="10" t="s">
        <v>31</v>
      </c>
      <c r="G19" s="10" t="s">
        <v>54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0" t="s">
        <v>66</v>
      </c>
      <c r="B20" s="10" t="s">
        <v>67</v>
      </c>
      <c r="C20" s="10" t="s">
        <v>68</v>
      </c>
      <c r="D20" s="11">
        <v>35992</v>
      </c>
      <c r="E20" s="12">
        <v>150000</v>
      </c>
      <c r="F20" s="10" t="s">
        <v>31</v>
      </c>
      <c r="G20" s="10" t="s">
        <v>32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0" t="s">
        <v>69</v>
      </c>
      <c r="B21" s="10" t="s">
        <v>70</v>
      </c>
      <c r="C21" s="10" t="s">
        <v>19</v>
      </c>
      <c r="D21" s="11">
        <v>37827</v>
      </c>
      <c r="E21" s="12">
        <v>45000</v>
      </c>
      <c r="F21" s="10" t="s">
        <v>20</v>
      </c>
      <c r="G21" s="10" t="s">
        <v>21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0" t="s">
        <v>71</v>
      </c>
      <c r="B22" s="10" t="s">
        <v>72</v>
      </c>
      <c r="C22" s="10" t="s">
        <v>73</v>
      </c>
      <c r="D22" s="11">
        <v>35964</v>
      </c>
      <c r="E22" s="12">
        <v>40000</v>
      </c>
      <c r="F22" s="10" t="s">
        <v>31</v>
      </c>
      <c r="G22" s="10" t="s">
        <v>54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0" t="s">
        <v>74</v>
      </c>
      <c r="B23" s="10" t="s">
        <v>75</v>
      </c>
      <c r="C23" s="10" t="s">
        <v>76</v>
      </c>
      <c r="D23" s="11">
        <v>30816</v>
      </c>
      <c r="E23" s="12">
        <v>79000</v>
      </c>
      <c r="F23" s="10" t="s">
        <v>20</v>
      </c>
      <c r="G23" s="10" t="s">
        <v>32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0" t="s">
        <v>77</v>
      </c>
      <c r="B24" s="10" t="s">
        <v>78</v>
      </c>
      <c r="C24" s="10" t="s">
        <v>57</v>
      </c>
      <c r="D24" s="11">
        <v>33770</v>
      </c>
      <c r="E24" s="12">
        <v>55000</v>
      </c>
      <c r="F24" s="10" t="s">
        <v>20</v>
      </c>
      <c r="G24" s="10" t="s">
        <v>21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0" t="s">
        <v>79</v>
      </c>
      <c r="B25" s="10" t="s">
        <v>80</v>
      </c>
      <c r="C25" s="10" t="s">
        <v>81</v>
      </c>
      <c r="D25" s="11">
        <v>38955</v>
      </c>
      <c r="E25" s="12">
        <v>23000</v>
      </c>
      <c r="F25" s="10" t="s">
        <v>31</v>
      </c>
      <c r="G25" s="10" t="s">
        <v>32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0" t="s">
        <v>82</v>
      </c>
      <c r="B26" s="10" t="s">
        <v>83</v>
      </c>
      <c r="C26" s="10" t="s">
        <v>65</v>
      </c>
      <c r="D26" s="11">
        <v>37533</v>
      </c>
      <c r="E26" s="12">
        <v>52000</v>
      </c>
      <c r="F26" s="10" t="s">
        <v>31</v>
      </c>
      <c r="G26" s="10" t="s">
        <v>54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0" t="s">
        <v>84</v>
      </c>
      <c r="B27" s="10" t="s">
        <v>85</v>
      </c>
      <c r="C27" s="10" t="s">
        <v>86</v>
      </c>
      <c r="D27" s="11">
        <v>35698</v>
      </c>
      <c r="E27" s="12">
        <v>38500</v>
      </c>
      <c r="F27" s="10" t="s">
        <v>20</v>
      </c>
      <c r="G27" s="10" t="s">
        <v>21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0" t="s">
        <v>87</v>
      </c>
      <c r="B28" s="10" t="s">
        <v>88</v>
      </c>
      <c r="C28" s="10" t="s">
        <v>65</v>
      </c>
      <c r="D28" s="11">
        <v>29427</v>
      </c>
      <c r="E28" s="12">
        <v>175000</v>
      </c>
      <c r="F28" s="10" t="s">
        <v>31</v>
      </c>
      <c r="G28" s="10" t="s">
        <v>32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ataValidations count="3">
    <dataValidation type="list" allowBlank="1" showErrorMessage="1" sqref="M8" xr:uid="{00000000-0002-0000-0200-000000000000}">
      <formula1>"30000,50000,80000,100000"</formula1>
    </dataValidation>
    <dataValidation type="list" allowBlank="1" showErrorMessage="1" sqref="N8" xr:uid="{00000000-0002-0000-0200-000001000000}">
      <formula1>"M,F"</formula1>
    </dataValidation>
    <dataValidation type="list" allowBlank="1" showErrorMessage="1" sqref="O8" xr:uid="{00000000-0002-0000-0200-000002000000}">
      <formula1>"Poor,Average,Good"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sheetData>
    <row r="1" spans="1:26">
      <c r="A1" s="5" t="s">
        <v>95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 t="s">
        <v>96</v>
      </c>
      <c r="B3" s="6"/>
      <c r="C3" s="6"/>
      <c r="D3" s="15" t="s">
        <v>97</v>
      </c>
      <c r="E3" s="15" t="s">
        <v>98</v>
      </c>
      <c r="F3" s="15" t="s">
        <v>99</v>
      </c>
      <c r="G3" s="15" t="s">
        <v>100</v>
      </c>
      <c r="H3" s="16" t="s">
        <v>101</v>
      </c>
      <c r="I3" s="17"/>
      <c r="J3" s="17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18" t="s">
        <v>102</v>
      </c>
      <c r="B4" s="19">
        <v>1</v>
      </c>
      <c r="C4" s="6"/>
      <c r="D4" s="20" t="s">
        <v>103</v>
      </c>
      <c r="E4" s="21">
        <f t="array" aca="1" ref="E4:E9" ca="1">I4:I9</f>
        <v>12</v>
      </c>
      <c r="F4" s="21">
        <f t="array" aca="1" ref="F4:F9" ca="1">VLOOKUP(J4:J9,$A$4:$B$15,2,FALSE)</f>
        <v>12</v>
      </c>
      <c r="G4" s="21">
        <f t="array" aca="1" ref="G4:G9" ca="1">K4:K9-543</f>
        <v>2020</v>
      </c>
      <c r="H4" s="22">
        <f t="array" aca="1" ref="H4:H9" ca="1">DATE(G4:G9,F4:F9,E4:E9)</f>
        <v>44177</v>
      </c>
      <c r="I4" s="23">
        <f ca="1">IFERROR(__xludf.DUMMYFUNCTION("ArrayFormula(SPLIT(D4:D9,"" ""))"),12)</f>
        <v>12</v>
      </c>
      <c r="J4" s="24" t="str">
        <f ca="1">IFERROR(__xludf.DUMMYFUNCTION("""COMPUTED_VALUE"""),"ธ.ค.")</f>
        <v>ธ.ค.</v>
      </c>
      <c r="K4" s="23">
        <f ca="1">IFERROR(__xludf.DUMMYFUNCTION("""COMPUTED_VALUE"""),2563)</f>
        <v>2563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18" t="s">
        <v>104</v>
      </c>
      <c r="B5" s="19">
        <v>2</v>
      </c>
      <c r="C5" s="6"/>
      <c r="D5" s="20" t="s">
        <v>105</v>
      </c>
      <c r="E5" s="21">
        <f ca="1"/>
        <v>25</v>
      </c>
      <c r="F5" s="21">
        <f ca="1"/>
        <v>11</v>
      </c>
      <c r="G5" s="21">
        <f ca="1"/>
        <v>2018</v>
      </c>
      <c r="H5" s="22">
        <f ca="1"/>
        <v>43429</v>
      </c>
      <c r="I5" s="23">
        <f ca="1">IFERROR(__xludf.DUMMYFUNCTION("""COMPUTED_VALUE"""),25)</f>
        <v>25</v>
      </c>
      <c r="J5" s="24" t="str">
        <f ca="1">IFERROR(__xludf.DUMMYFUNCTION("""COMPUTED_VALUE"""),"พ.ย.")</f>
        <v>พ.ย.</v>
      </c>
      <c r="K5" s="23">
        <f ca="1">IFERROR(__xludf.DUMMYFUNCTION("""COMPUTED_VALUE"""),2561)</f>
        <v>2561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18" t="s">
        <v>106</v>
      </c>
      <c r="B6" s="19">
        <v>3</v>
      </c>
      <c r="C6" s="6"/>
      <c r="D6" s="20" t="s">
        <v>107</v>
      </c>
      <c r="E6" s="21">
        <f ca="1"/>
        <v>9</v>
      </c>
      <c r="F6" s="21">
        <f ca="1"/>
        <v>9</v>
      </c>
      <c r="G6" s="21">
        <f ca="1"/>
        <v>2019</v>
      </c>
      <c r="H6" s="22">
        <f ca="1"/>
        <v>43717</v>
      </c>
      <c r="I6" s="23">
        <f ca="1">IFERROR(__xludf.DUMMYFUNCTION("""COMPUTED_VALUE"""),9)</f>
        <v>9</v>
      </c>
      <c r="J6" s="24" t="str">
        <f ca="1">IFERROR(__xludf.DUMMYFUNCTION("""COMPUTED_VALUE"""),"ก.ย.")</f>
        <v>ก.ย.</v>
      </c>
      <c r="K6" s="23">
        <f ca="1">IFERROR(__xludf.DUMMYFUNCTION("""COMPUTED_VALUE"""),2562)</f>
        <v>2562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18" t="s">
        <v>108</v>
      </c>
      <c r="B7" s="19">
        <v>4</v>
      </c>
      <c r="C7" s="6"/>
      <c r="D7" s="20" t="s">
        <v>109</v>
      </c>
      <c r="E7" s="21">
        <f ca="1"/>
        <v>7</v>
      </c>
      <c r="F7" s="21">
        <f ca="1"/>
        <v>1</v>
      </c>
      <c r="G7" s="21">
        <f ca="1"/>
        <v>2017</v>
      </c>
      <c r="H7" s="22">
        <f ca="1"/>
        <v>42742</v>
      </c>
      <c r="I7" s="23">
        <f ca="1">IFERROR(__xludf.DUMMYFUNCTION("""COMPUTED_VALUE"""),7)</f>
        <v>7</v>
      </c>
      <c r="J7" s="24" t="str">
        <f ca="1">IFERROR(__xludf.DUMMYFUNCTION("""COMPUTED_VALUE"""),"ม.ค.")</f>
        <v>ม.ค.</v>
      </c>
      <c r="K7" s="23">
        <f ca="1">IFERROR(__xludf.DUMMYFUNCTION("""COMPUTED_VALUE"""),2560)</f>
        <v>2560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8" t="s">
        <v>110</v>
      </c>
      <c r="B8" s="19">
        <v>5</v>
      </c>
      <c r="C8" s="6"/>
      <c r="D8" s="20" t="s">
        <v>111</v>
      </c>
      <c r="E8" s="21">
        <f ca="1"/>
        <v>15</v>
      </c>
      <c r="F8" s="21">
        <f ca="1"/>
        <v>4</v>
      </c>
      <c r="G8" s="21">
        <f ca="1"/>
        <v>2020</v>
      </c>
      <c r="H8" s="22">
        <f ca="1"/>
        <v>43936</v>
      </c>
      <c r="I8" s="23">
        <f ca="1">IFERROR(__xludf.DUMMYFUNCTION("""COMPUTED_VALUE"""),15)</f>
        <v>15</v>
      </c>
      <c r="J8" s="24" t="str">
        <f ca="1">IFERROR(__xludf.DUMMYFUNCTION("""COMPUTED_VALUE"""),"เม.ย.")</f>
        <v>เม.ย.</v>
      </c>
      <c r="K8" s="23">
        <f ca="1">IFERROR(__xludf.DUMMYFUNCTION("""COMPUTED_VALUE"""),2563)</f>
        <v>2563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8" t="s">
        <v>112</v>
      </c>
      <c r="B9" s="19">
        <v>6</v>
      </c>
      <c r="C9" s="6"/>
      <c r="D9" s="20" t="s">
        <v>113</v>
      </c>
      <c r="E9" s="21">
        <f ca="1"/>
        <v>6</v>
      </c>
      <c r="F9" s="21">
        <f ca="1"/>
        <v>6</v>
      </c>
      <c r="G9" s="21">
        <f ca="1"/>
        <v>2020</v>
      </c>
      <c r="H9" s="22">
        <f ca="1"/>
        <v>43988</v>
      </c>
      <c r="I9" s="23">
        <f ca="1">IFERROR(__xludf.DUMMYFUNCTION("""COMPUTED_VALUE"""),6)</f>
        <v>6</v>
      </c>
      <c r="J9" s="24" t="str">
        <f ca="1">IFERROR(__xludf.DUMMYFUNCTION("""COMPUTED_VALUE"""),"มิ.ย.")</f>
        <v>มิ.ย.</v>
      </c>
      <c r="K9" s="23">
        <f ca="1">IFERROR(__xludf.DUMMYFUNCTION("""COMPUTED_VALUE"""),2563)</f>
        <v>2563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8" t="s">
        <v>114</v>
      </c>
      <c r="B10" s="19">
        <v>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8" t="s">
        <v>115</v>
      </c>
      <c r="B11" s="19">
        <v>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8" t="s">
        <v>116</v>
      </c>
      <c r="B12" s="19">
        <v>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8" t="s">
        <v>117</v>
      </c>
      <c r="B13" s="19">
        <v>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8" t="s">
        <v>118</v>
      </c>
      <c r="B14" s="19">
        <v>11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8" t="s">
        <v>119</v>
      </c>
      <c r="B15" s="19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38.109375" customWidth="1"/>
    <col min="2" max="2" width="16.109375" customWidth="1"/>
    <col min="3" max="3" width="8.21875" customWidth="1"/>
    <col min="4" max="4" width="10.44140625" customWidth="1"/>
    <col min="5" max="5" width="10.21875" customWidth="1"/>
    <col min="6" max="6" width="12.109375" customWidth="1"/>
    <col min="7" max="7" width="5.77734375" customWidth="1"/>
    <col min="8" max="8" width="24.88671875" customWidth="1"/>
    <col min="9" max="9" width="7.44140625" customWidth="1"/>
    <col min="10" max="10" width="12.6640625" customWidth="1"/>
    <col min="11" max="11" width="15.21875" customWidth="1"/>
  </cols>
  <sheetData>
    <row r="1" spans="1:26">
      <c r="A1" s="5" t="s">
        <v>120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5" t="s">
        <v>121</v>
      </c>
      <c r="B3" s="25" t="s">
        <v>122</v>
      </c>
      <c r="C3" s="25" t="s">
        <v>93</v>
      </c>
      <c r="D3" s="25" t="s">
        <v>123</v>
      </c>
      <c r="E3" s="25" t="s">
        <v>124</v>
      </c>
      <c r="F3" s="25" t="s">
        <v>125</v>
      </c>
      <c r="G3" s="25" t="s">
        <v>126</v>
      </c>
      <c r="H3" s="25" t="s">
        <v>127</v>
      </c>
      <c r="I3" s="25" t="s">
        <v>128</v>
      </c>
      <c r="J3" s="25" t="s">
        <v>129</v>
      </c>
      <c r="K3" s="25" t="s">
        <v>130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131</v>
      </c>
      <c r="B4" s="27" t="str">
        <f ca="1">IFERROR(__xludf.DUMMYFUNCTION("ArrayFormula(REGEXEXTRACT(A4:A8,""[0-9]-[0-9]{4}-[0-9]{5}-[0-9]{2}-[0-9]""))"),"1-1078-00555-99-1")</f>
        <v>1-1078-00555-99-1</v>
      </c>
      <c r="C4" s="27" t="str">
        <f ca="1">IFERROR(__xludf.DUMMYFUNCTION("ArrayFormula(REGEXEXTRACT(A4:A8,""M[a-z]+""))"),"Mr")</f>
        <v>Mr</v>
      </c>
      <c r="D4" s="27" t="str">
        <f ca="1">IFERROR(__xludf.DUMMYFUNCTION("ArrayFormula(REGEXEXTRACT(A4:A8,""[a-z]. ([A-Z][a-z]+)""))"),"John")</f>
        <v>John</v>
      </c>
      <c r="E4" s="27" t="str">
        <f ca="1">IFERROR(__xludf.DUMMYFUNCTION("ArrayFormula(REGEXEXTRACT(A4:A8,""[a-z] ([A-Z][a-z]+)""))"),"David")</f>
        <v>David</v>
      </c>
      <c r="F4" s="27" t="str">
        <f ca="1">IFERROR(__xludf.DUMMYFUNCTION("ArrayFormula(REGEXEXTRACT(A4:A8,""Birth ([0-9]{2} [A-Z][a-z]{2} [0-9]{4})""))"),"20 Sep 1988")</f>
        <v>20 Sep 1988</v>
      </c>
      <c r="G4" s="28">
        <f ca="1">IFERROR(__xludf.DUMMYFUNCTION("ArrayFormula(DATEDIF(REGEXEXTRACT(A4:A8,""Birth ([0-9]{2} [A-Z][a-z]{2} [0-9]{4})""),TODAY(),""Y""))"),35)</f>
        <v>35</v>
      </c>
      <c r="H4" s="27" t="str">
        <f ca="1">IFERROR(__xludf.DUMMYFUNCTION("ArrayFormula(REGEXEXTRACT(A4:A8,""Address ([0-9]+ [A-Z][a-z ]+ [A-z ]+)""))"),"67 Bangkok Thailand ")</f>
        <v xml:space="preserve">67 Bangkok Thailand </v>
      </c>
      <c r="I4" s="27" t="str">
        <f ca="1">IFERROR(__xludf.DUMMYFUNCTION("ArrayFormula(REGEXEXTRACT(A4:A8,""[A-z] ([0-9]{5})""))"),"10560")</f>
        <v>10560</v>
      </c>
      <c r="J4" s="27" t="str">
        <f ca="1">IFERROR(__xludf.DUMMYFUNCTION("ArrayFormula(REGEXEXTRACT(A4:A8,""Date ([0-9]{2} [A-Z][a-z]{2} [0-9]{4})""))"),"31 Dec 2023")</f>
        <v>31 Dec 2023</v>
      </c>
      <c r="K4" s="29" t="b">
        <f ca="1">IFERROR(__xludf.DUMMYFUNCTION("REGEXMATCH(A4,""2023"")"),TRUE)</f>
        <v>1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6" t="s">
        <v>132</v>
      </c>
      <c r="B5" s="27" t="str">
        <f ca="1">IFERROR(__xludf.DUMMYFUNCTION("""COMPUTED_VALUE"""),"3-5522-87666-87-2")</f>
        <v>3-5522-87666-87-2</v>
      </c>
      <c r="C5" s="27" t="str">
        <f ca="1">IFERROR(__xludf.DUMMYFUNCTION("""COMPUTED_VALUE"""),"Miss")</f>
        <v>Miss</v>
      </c>
      <c r="D5" s="27" t="str">
        <f ca="1">IFERROR(__xludf.DUMMYFUNCTION("""COMPUTED_VALUE"""),"Carry")</f>
        <v>Carry</v>
      </c>
      <c r="E5" s="27" t="str">
        <f ca="1">IFERROR(__xludf.DUMMYFUNCTION("""COMPUTED_VALUE"""),"Anna")</f>
        <v>Anna</v>
      </c>
      <c r="F5" s="27" t="str">
        <f ca="1">IFERROR(__xludf.DUMMYFUNCTION("""COMPUTED_VALUE"""),"18 Jan 1995")</f>
        <v>18 Jan 1995</v>
      </c>
      <c r="G5" s="28">
        <f ca="1">IFERROR(__xludf.DUMMYFUNCTION("""COMPUTED_VALUE"""),28)</f>
        <v>28</v>
      </c>
      <c r="H5" s="27" t="str">
        <f ca="1">IFERROR(__xludf.DUMMYFUNCTION("""COMPUTED_VALUE"""),"967 Tokyo Japan ")</f>
        <v xml:space="preserve">967 Tokyo Japan </v>
      </c>
      <c r="I5" s="27" t="str">
        <f ca="1">IFERROR(__xludf.DUMMYFUNCTION("""COMPUTED_VALUE"""),"10880")</f>
        <v>10880</v>
      </c>
      <c r="J5" s="27" t="str">
        <f ca="1">IFERROR(__xludf.DUMMYFUNCTION("""COMPUTED_VALUE"""),"25 Apr 2025")</f>
        <v>25 Apr 2025</v>
      </c>
      <c r="K5" s="29" t="b">
        <f ca="1">IFERROR(__xludf.DUMMYFUNCTION("REGEXMATCH(A5,""2023"")"),FALSE)</f>
        <v>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133</v>
      </c>
      <c r="B6" s="27" t="str">
        <f ca="1">IFERROR(__xludf.DUMMYFUNCTION("""COMPUTED_VALUE"""),"1-2222-03874-23-6")</f>
        <v>1-2222-03874-23-6</v>
      </c>
      <c r="C6" s="27" t="str">
        <f ca="1">IFERROR(__xludf.DUMMYFUNCTION("""COMPUTED_VALUE"""),"Mr")</f>
        <v>Mr</v>
      </c>
      <c r="D6" s="27" t="str">
        <f ca="1">IFERROR(__xludf.DUMMYFUNCTION("""COMPUTED_VALUE"""),"Kevin")</f>
        <v>Kevin</v>
      </c>
      <c r="E6" s="27" t="str">
        <f ca="1">IFERROR(__xludf.DUMMYFUNCTION("""COMPUTED_VALUE"""),"Demio")</f>
        <v>Demio</v>
      </c>
      <c r="F6" s="27" t="str">
        <f ca="1">IFERROR(__xludf.DUMMYFUNCTION("""COMPUTED_VALUE"""),"14 Feb 1992")</f>
        <v>14 Feb 1992</v>
      </c>
      <c r="G6" s="28">
        <f ca="1">IFERROR(__xludf.DUMMYFUNCTION("""COMPUTED_VALUE"""),31)</f>
        <v>31</v>
      </c>
      <c r="H6" s="27" t="str">
        <f ca="1">IFERROR(__xludf.DUMMYFUNCTION("""COMPUTED_VALUE"""),"7878 Washington United States ")</f>
        <v xml:space="preserve">7878 Washington United States </v>
      </c>
      <c r="I6" s="27" t="str">
        <f ca="1">IFERROR(__xludf.DUMMYFUNCTION("""COMPUTED_VALUE"""),"11155")</f>
        <v>11155</v>
      </c>
      <c r="J6" s="27" t="str">
        <f ca="1">IFERROR(__xludf.DUMMYFUNCTION("""COMPUTED_VALUE"""),"31 Oct 2020")</f>
        <v>31 Oct 2020</v>
      </c>
      <c r="K6" s="29" t="b">
        <f ca="1">IFERROR(__xludf.DUMMYFUNCTION("REGEXMATCH(A6,""2023"")"),FALSE)</f>
        <v>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6" t="s">
        <v>134</v>
      </c>
      <c r="B7" s="27" t="str">
        <f ca="1">IFERROR(__xludf.DUMMYFUNCTION("""COMPUTED_VALUE"""),"1-1078-00555-99-1")</f>
        <v>1-1078-00555-99-1</v>
      </c>
      <c r="C7" s="27" t="str">
        <f ca="1">IFERROR(__xludf.DUMMYFUNCTION("""COMPUTED_VALUE"""),"Mr")</f>
        <v>Mr</v>
      </c>
      <c r="D7" s="27" t="str">
        <f ca="1">IFERROR(__xludf.DUMMYFUNCTION("""COMPUTED_VALUE"""),"Stuart")</f>
        <v>Stuart</v>
      </c>
      <c r="E7" s="27" t="str">
        <f ca="1">IFERROR(__xludf.DUMMYFUNCTION("""COMPUTED_VALUE"""),"Lonely")</f>
        <v>Lonely</v>
      </c>
      <c r="F7" s="27" t="str">
        <f ca="1">IFERROR(__xludf.DUMMYFUNCTION("""COMPUTED_VALUE"""),"20 Sep 1982")</f>
        <v>20 Sep 1982</v>
      </c>
      <c r="G7" s="28">
        <f ca="1">IFERROR(__xludf.DUMMYFUNCTION("""COMPUTED_VALUE"""),41)</f>
        <v>41</v>
      </c>
      <c r="H7" s="27" t="str">
        <f ca="1">IFERROR(__xludf.DUMMYFUNCTION("""COMPUTED_VALUE"""),"554 Seoul Korea ")</f>
        <v xml:space="preserve">554 Seoul Korea </v>
      </c>
      <c r="I7" s="27" t="str">
        <f ca="1">IFERROR(__xludf.DUMMYFUNCTION("""COMPUTED_VALUE"""),"89237")</f>
        <v>89237</v>
      </c>
      <c r="J7" s="27" t="str">
        <f ca="1">IFERROR(__xludf.DUMMYFUNCTION("""COMPUTED_VALUE"""),"31 Mar 2022")</f>
        <v>31 Mar 2022</v>
      </c>
      <c r="K7" s="29" t="b">
        <f ca="1">IFERROR(__xludf.DUMMYFUNCTION("REGEXMATCH(A7,""2023"")"),FALSE)</f>
        <v>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135</v>
      </c>
      <c r="B8" s="27" t="str">
        <f ca="1">IFERROR(__xludf.DUMMYFUNCTION("""COMPUTED_VALUE"""),"1-1078-00555-99-1")</f>
        <v>1-1078-00555-99-1</v>
      </c>
      <c r="C8" s="27" t="str">
        <f ca="1">IFERROR(__xludf.DUMMYFUNCTION("""COMPUTED_VALUE"""),"Miss")</f>
        <v>Miss</v>
      </c>
      <c r="D8" s="27" t="str">
        <f ca="1">IFERROR(__xludf.DUMMYFUNCTION("""COMPUTED_VALUE"""),"Anya")</f>
        <v>Anya</v>
      </c>
      <c r="E8" s="27" t="str">
        <f ca="1">IFERROR(__xludf.DUMMYFUNCTION("""COMPUTED_VALUE"""),"Tayloy")</f>
        <v>Tayloy</v>
      </c>
      <c r="F8" s="27" t="str">
        <f ca="1">IFERROR(__xludf.DUMMYFUNCTION("""COMPUTED_VALUE"""),"05 May 1985")</f>
        <v>05 May 1985</v>
      </c>
      <c r="G8" s="28">
        <f ca="1">IFERROR(__xludf.DUMMYFUNCTION("""COMPUTED_VALUE"""),38)</f>
        <v>38</v>
      </c>
      <c r="H8" s="27" t="str">
        <f ca="1">IFERROR(__xludf.DUMMYFUNCTION("""COMPUTED_VALUE"""),"998 London United Kingdom ")</f>
        <v xml:space="preserve">998 London United Kingdom </v>
      </c>
      <c r="I8" s="27" t="str">
        <f ca="1">IFERROR(__xludf.DUMMYFUNCTION("""COMPUTED_VALUE"""),"55387")</f>
        <v>55387</v>
      </c>
      <c r="J8" s="27" t="str">
        <f ca="1">IFERROR(__xludf.DUMMYFUNCTION("""COMPUTED_VALUE"""),"15 Nov 2025")</f>
        <v>15 Nov 2025</v>
      </c>
      <c r="K8" s="29" t="b">
        <f ca="1">IFERROR(__xludf.DUMMYFUNCTION("REGEXMATCH(A8,""2023"")"),FALSE)</f>
        <v>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10" t="e">
        <f ca="1">_xludf.FORMULATEXT(B4)</f>
        <v>#NAME?</v>
      </c>
      <c r="C10" s="1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10"/>
      <c r="C11" s="10" t="e">
        <f ca="1">_xludf.FORMULATEXT(C4)</f>
        <v>#NAME?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10"/>
      <c r="C12" s="10"/>
      <c r="D12" s="6" t="e">
        <f ca="1">_xludf.FORMULATEXT(D4)</f>
        <v>#NAME?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10"/>
      <c r="C13" s="10"/>
      <c r="D13" s="6"/>
      <c r="E13" s="6" t="e">
        <f ca="1">_xludf.FORMULATEXT(E4)</f>
        <v>#NAME?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10"/>
      <c r="C14" s="10"/>
      <c r="D14" s="6"/>
      <c r="E14" s="6"/>
      <c r="F14" s="6" t="e">
        <f ca="1">_xludf.FORMULATEXT(F4)</f>
        <v>#NAME?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10"/>
      <c r="C15" s="10"/>
      <c r="D15" s="6"/>
      <c r="E15" s="6"/>
      <c r="F15" s="6"/>
      <c r="G15" s="6" t="e">
        <f ca="1">_xludf.FORMULATEXT(G4)</f>
        <v>#NAME?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10"/>
      <c r="C16" s="10"/>
      <c r="D16" s="6"/>
      <c r="E16" s="6"/>
      <c r="F16" s="6"/>
      <c r="G16" s="6"/>
      <c r="H16" s="6" t="e">
        <f ca="1">_xludf.FORMULATEXT(H4)</f>
        <v>#NAME?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10"/>
      <c r="C17" s="10"/>
      <c r="D17" s="6"/>
      <c r="E17" s="6"/>
      <c r="F17" s="6"/>
      <c r="G17" s="6"/>
      <c r="H17" s="6"/>
      <c r="I17" s="6" t="e">
        <f ca="1">_xludf.FORMULATEXT(I4)</f>
        <v>#NAME?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10"/>
      <c r="C18" s="10"/>
      <c r="D18" s="6"/>
      <c r="E18" s="6"/>
      <c r="F18" s="6"/>
      <c r="G18" s="6"/>
      <c r="H18" s="6"/>
      <c r="I18" s="6"/>
      <c r="J18" s="6" t="e">
        <f ca="1">_xludf.FORMULATEXT(J4)</f>
        <v>#NAME?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10"/>
      <c r="C19" s="10"/>
      <c r="D19" s="6"/>
      <c r="E19" s="6"/>
      <c r="F19" s="6"/>
      <c r="G19" s="6"/>
      <c r="H19" s="6"/>
      <c r="I19" s="6"/>
      <c r="J19" s="6"/>
      <c r="K19" s="6" t="e">
        <f ca="1">_xludf.FORMULATEXT(K4)</f>
        <v>#NAME?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10"/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/>
  </sheetViews>
  <sheetFormatPr defaultColWidth="12.6640625" defaultRowHeight="15.75" customHeight="1"/>
  <cols>
    <col min="1" max="2" width="20.6640625" customWidth="1"/>
  </cols>
  <sheetData>
    <row r="1" spans="1:26">
      <c r="A1" s="5" t="s">
        <v>136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10" t="s">
        <v>137</v>
      </c>
      <c r="B2" s="30" t="s">
        <v>138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5" t="s">
        <v>139</v>
      </c>
      <c r="B4" s="15" t="s">
        <v>140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31" t="s">
        <v>141</v>
      </c>
      <c r="B5" s="32" t="str">
        <f ca="1">IFERROR(__xludf.DUMMYFUNCTION("GOOGLETRANSLATE(A5,""en"",""ja"")"),"ピザが食べたい")</f>
        <v>ピザが食べたい</v>
      </c>
      <c r="C5" s="6" t="e">
        <f t="shared" ref="C5:C8" ca="1" si="0">_xludf.FORMULATEXT(B5)</f>
        <v>#NAME?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2" t="s">
        <v>142</v>
      </c>
      <c r="B6" s="32" t="str">
        <f ca="1">IFERROR(__xludf.DUMMYFUNCTION("GOOGLETRANSLATE(A6, ""auto"",""en"")"),"I want to eat pizza")</f>
        <v>I want to eat pizza</v>
      </c>
      <c r="C6" s="6" t="e">
        <f t="shared" ca="1" si="0"/>
        <v>#NAME?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32" t="s">
        <v>143</v>
      </c>
      <c r="B7" s="32" t="str">
        <f ca="1">IFERROR(__xludf.DUMMYFUNCTION("GOOGLETRANSLATE(A7,""ko"",""th"")"),"ฉันอยากกินพิซซ่า")</f>
        <v>ฉันอยากกินพิซซ่า</v>
      </c>
      <c r="C7" s="6" t="e">
        <f t="shared" ca="1" si="0"/>
        <v>#NAME?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32" t="s">
        <v>144</v>
      </c>
      <c r="B8" s="32" t="str">
        <f ca="1">IFERROR(__xludf.DUMMYFUNCTION("GOOGLETRANSLATE(A8,""auto"",""th"")"),"ฉันอยากกินพิซซ่า")</f>
        <v>ฉันอยากกินพิซซ่า</v>
      </c>
      <c r="C8" s="6" t="e">
        <f t="shared" ca="1" si="0"/>
        <v>#NAME?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0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0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hyperlinks>
    <hyperlink ref="B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Projects</vt:lpstr>
      <vt:lpstr>Conditional Formatting</vt:lpstr>
      <vt:lpstr>Dynamic Query</vt:lpstr>
      <vt:lpstr>Work with TEXT</vt:lpstr>
      <vt:lpstr>REGEXEXTRACT</vt:lpstr>
      <vt:lpstr>Google Translate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พิมพ์วิภา วิจิตรตระการรุ่ง</cp:lastModifiedBy>
  <dcterms:modified xsi:type="dcterms:W3CDTF">2023-09-29T09:01:40Z</dcterms:modified>
</cp:coreProperties>
</file>