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SCORES" sheetId="1" r:id="rId3"/>
    <sheet state="visible" name="Factom-INC-006 (Protocol develo" sheetId="2" r:id="rId4"/>
    <sheet state="visible" name="DBGrow-002 (Factom Asset Token " sheetId="3" r:id="rId5"/>
    <sheet state="visible" name="BIF-001 (Factom Core Developmen" sheetId="4" r:id="rId6"/>
    <sheet state="visible" name="Guides-002 (Guide Compensation " sheetId="5" r:id="rId7"/>
    <sheet state="visible" name="DeFacto-001 (Factom Open-Source" sheetId="6" r:id="rId8"/>
    <sheet state="visible" name="TFA-Bedrock-002B (FactomMask)" sheetId="7" r:id="rId9"/>
    <sheet state="visible" name="BIF-Factomatic-001 (Decentraliz" sheetId="8" r:id="rId10"/>
    <sheet state="visible" name="Sphereon-001 (Citizenship APP)" sheetId="9" r:id="rId11"/>
    <sheet state="visible" name="TFA-Bedrock-002A (Ledger Nano S" sheetId="10" r:id="rId12"/>
    <sheet state="visible" name="Marketing-Committee-001 (Grant " sheetId="11" r:id="rId13"/>
    <sheet state="visible" name="Exchange-Committee-001 (Exchang" sheetId="12" r:id="rId14"/>
    <sheet state="visible" name="HERC-001 (Herc Protocol)" sheetId="13" r:id="rId15"/>
    <sheet state="visible" name="BIF-002 (Public Factom Anchor -" sheetId="14" r:id="rId16"/>
    <sheet state="visible" name="WTF-Podcast-001 (WhatTheFork Po" sheetId="15" r:id="rId17"/>
    <sheet state="visible" name="DBGrow-003 (Factom Protocol Web" sheetId="16" r:id="rId18"/>
    <sheet state="visible" name="Factom-Inc-004 (Oracle Master)" sheetId="17" r:id="rId19"/>
    <sheet state="visible" name="BIF-Factomatic-002 (Verifiable " sheetId="18" r:id="rId20"/>
    <sheet state="visible" name="DeFacto-002 (Open Source Integr" sheetId="19" r:id="rId21"/>
    <sheet state="visible" name="Anchorblock-001 (Factomize Dail" sheetId="20" r:id="rId22"/>
    <sheet state="visible" name="BedrockCV-DF-TFA-001 (Factom Co" sheetId="21" r:id="rId23"/>
    <sheet state="visible" name="BIF-003 (Open-source Alfresco i" sheetId="22" r:id="rId24"/>
    <sheet state="visible" name="Factom-Inc-005 (Anchor Master)" sheetId="23" r:id="rId25"/>
    <sheet state="visible" name="Core-Committee-001 (Bug Bounty " sheetId="24" r:id="rId26"/>
    <sheet state="visible" name="Exchange-Committee-002 (G Suite" sheetId="25" r:id="rId27"/>
  </sheets>
  <definedNames>
    <definedName hidden="1" localSheetId="0" name="_xlnm._FilterDatabase">'FINAL SCORES'!$B$2:$G$26</definedName>
    <definedName hidden="1" localSheetId="0" name="Z_CC4BA0FB_785E_49AB_86CB_5F9E5ACCC6ED_.wvu.FilterData">'FINAL SCORES'!$F$3:$F$26</definedName>
  </definedNames>
  <calcPr/>
  <customWorkbookViews>
    <customWorkbookView activeSheetId="0" maximized="1" tabRatio="600" windowHeight="0" windowWidth="0" guid="{CC4BA0FB-785E-49AB-86CB-5F9E5ACCC6ED}" name="Filter 1"/>
  </customWorkbookViews>
</workbook>
</file>

<file path=xl/sharedStrings.xml><?xml version="1.0" encoding="utf-8"?>
<sst xmlns="http://schemas.openxmlformats.org/spreadsheetml/2006/main" count="991" uniqueCount="111">
  <si>
    <t xml:space="preserve">Factom Grant Application Round: 2018-02                                                                                                                         FINAL SCORES  </t>
  </si>
  <si>
    <t>Factom Grant Application Round: 2018-02</t>
  </si>
  <si>
    <t>Factom Inc / Factom INC-006 / Protocol Development</t>
  </si>
  <si>
    <t>DBGrow / DBGrow-002 / Factom Asset Token Protocol</t>
  </si>
  <si>
    <t>ELIGIBLE VOTERS</t>
  </si>
  <si>
    <t>SCORE</t>
  </si>
  <si>
    <t>ABSTAINED FROM VOTE</t>
  </si>
  <si>
    <t>Factom Incorporated (Guide)</t>
  </si>
  <si>
    <t>Centis BV (Guide)</t>
  </si>
  <si>
    <t>DBGrow Incorporated (Guide)</t>
  </si>
  <si>
    <t>Canonical Ledgers (Guide)</t>
  </si>
  <si>
    <t>Grant Application Entity</t>
  </si>
  <si>
    <t>The 42ND Factoid (Guide)</t>
  </si>
  <si>
    <t>Factom Incorporated</t>
  </si>
  <si>
    <t>Blockchain Innovation Foundation</t>
  </si>
  <si>
    <t>Grant number</t>
  </si>
  <si>
    <t>Factomize LLC</t>
  </si>
  <si>
    <t>Grant application name</t>
  </si>
  <si>
    <t>FCT Requested</t>
  </si>
  <si>
    <t>Go Immutable</t>
  </si>
  <si>
    <t>The Factoid Authority</t>
  </si>
  <si>
    <t>Grant application final score</t>
  </si>
  <si>
    <t>Grant awarded</t>
  </si>
  <si>
    <t>DBGrow Incorporated</t>
  </si>
  <si>
    <t>David Chapman</t>
  </si>
  <si>
    <t>Matter of Fact, LLC</t>
  </si>
  <si>
    <t>LUCIAP</t>
  </si>
  <si>
    <t>Federate This</t>
  </si>
  <si>
    <t>Factoshi</t>
  </si>
  <si>
    <t>Building Innovation Management</t>
  </si>
  <si>
    <t>HashnStore</t>
  </si>
  <si>
    <t>Guide Compensation: Sept 7 - Dec 7</t>
  </si>
  <si>
    <t>CryptoVikings</t>
  </si>
  <si>
    <t>LayerTech</t>
  </si>
  <si>
    <t>Canonical Ledgers</t>
  </si>
  <si>
    <t>RewardChain</t>
  </si>
  <si>
    <t>Blockrock Mining AS</t>
  </si>
  <si>
    <t>SyncroBlock</t>
  </si>
  <si>
    <t>Factomatic LLC</t>
  </si>
  <si>
    <t>Stamp-IT</t>
  </si>
  <si>
    <t>Factom Inc.</t>
  </si>
  <si>
    <t>Cube3 Technologies</t>
  </si>
  <si>
    <t>Bedrock Solutions</t>
  </si>
  <si>
    <t>DeFacto</t>
  </si>
  <si>
    <t>Veteran Blockchain investment Firm</t>
  </si>
  <si>
    <t>Multicoin Capital Management</t>
  </si>
  <si>
    <t>Prestige IT</t>
  </si>
  <si>
    <t>Oracle Master</t>
  </si>
  <si>
    <t>Average Score:</t>
  </si>
  <si>
    <t>Anchor Master</t>
  </si>
  <si>
    <t>Number of voters:</t>
  </si>
  <si>
    <t>Exchange Committee</t>
  </si>
  <si>
    <t>G Suite service</t>
  </si>
  <si>
    <t>Exchange Listing Fee</t>
  </si>
  <si>
    <t>Factom core development</t>
  </si>
  <si>
    <t>Protocol Development</t>
  </si>
  <si>
    <t>DBGrow</t>
  </si>
  <si>
    <t>Factom Protocol Website</t>
  </si>
  <si>
    <t>Factom Asset Token Protocol</t>
  </si>
  <si>
    <t>Marketing Committee</t>
  </si>
  <si>
    <t>Factom Marketing Committee Grant Application</t>
  </si>
  <si>
    <t>Blockchain Innovation Foundation / BIF-001 / Factom Core Development</t>
  </si>
  <si>
    <t>Core Committee</t>
  </si>
  <si>
    <t>Bug Bounty Program</t>
  </si>
  <si>
    <t>BIF &amp; Factomatic</t>
  </si>
  <si>
    <t>Decentralized identifiers</t>
  </si>
  <si>
    <t>Open-source Alfresco integration for Factom</t>
  </si>
  <si>
    <t>Bedrock,Cryptovikings, Defacto &amp; TFA</t>
  </si>
  <si>
    <t>Factom Courtesy Node System</t>
  </si>
  <si>
    <t>TFA &amp; Bedrock</t>
  </si>
  <si>
    <t>Ledger Nano S Factom Identity</t>
  </si>
  <si>
    <t>6463 (4490)</t>
  </si>
  <si>
    <t>David Chapman / Guides-002 / Guide Compensation: Sept 7 - Dec 7</t>
  </si>
  <si>
    <t>Verifiable Claims</t>
  </si>
  <si>
    <t>Sphereon</t>
  </si>
  <si>
    <t>Citizenship APP</t>
  </si>
  <si>
    <t>FactomMask</t>
  </si>
  <si>
    <t>Public Factom anchor of Hyperledger fabric</t>
  </si>
  <si>
    <t>Factom Open-source API</t>
  </si>
  <si>
    <t>Open-Source integration for Userecho</t>
  </si>
  <si>
    <t>Anchorblock</t>
  </si>
  <si>
    <t>Factomize Daily Digest</t>
  </si>
  <si>
    <t>DeFacto / DeFacto-001 / Factom Open-source API</t>
  </si>
  <si>
    <t>WhatTheFork</t>
  </si>
  <si>
    <t>WhatTheFork Podcast</t>
  </si>
  <si>
    <t>HERC: The Human protocol</t>
  </si>
  <si>
    <t>HERC Protocol: Levering Factom as a Notary</t>
  </si>
  <si>
    <t>STATISTICS</t>
  </si>
  <si>
    <t>Amount of FCT available to be awarded:</t>
  </si>
  <si>
    <t>Amount of FCT awarded:</t>
  </si>
  <si>
    <t>Number of grants awarded:</t>
  </si>
  <si>
    <t>r</t>
  </si>
  <si>
    <t>TFA &amp; Bedrock / TFA-Bedrock-002B / FactomMask</t>
  </si>
  <si>
    <t>BIF &amp; Factomatic / BIF-Factomatic-001 / Decentralized Identifiers</t>
  </si>
  <si>
    <t>Sphereon / Sphereon-001 / Citizenship APP</t>
  </si>
  <si>
    <t>TFA &amp; Bedrock / TFA-Bedrock-002A / Ledger Nano S Factom Identity</t>
  </si>
  <si>
    <t>Marketing Committee / Marketing-Committee-001 / Factom Marketing Commitee Grant Application</t>
  </si>
  <si>
    <t>Exchange Committee / Exchange-Committee-001 / Exchange Listing Fee</t>
  </si>
  <si>
    <t>HERC: The Human Protocol / HERC-001 / HERC Protocol</t>
  </si>
  <si>
    <t>Blockchain Innovation Foundation / BIF-002 / Public Factom Anchor of Hyperledger Fabric</t>
  </si>
  <si>
    <t>WhatTheFork / WTF-Pdocast-001 / WhatTheFork Podcast</t>
  </si>
  <si>
    <t>DBGrow / DBGrow-003 / Factom Protocol Website</t>
  </si>
  <si>
    <t>Factom Inc. / Factom-inc-004 / Oracle Master</t>
  </si>
  <si>
    <t xml:space="preserve">BIF &amp; Factomatic / Bif-Factomatic-002 / Verifiable Claims </t>
  </si>
  <si>
    <t>DeFacto / Defacto-002 / Open-source integration for Userecho</t>
  </si>
  <si>
    <t>Anchorblock / Anchorblock-001 / Factomize Daily Digest</t>
  </si>
  <si>
    <t>Blockchain Innovation Foundation / BIF-003 / Open-source Alfresco integration for Factom</t>
  </si>
  <si>
    <t>Bedrock, CryptoVikings, Defacto &amp; TFA / Bedrock,CryptoVikings,Defacto,TFA-001 / Factom Courtesy Node System</t>
  </si>
  <si>
    <t>Factom Inc. / Factom-inc-005 / Anchor Master</t>
  </si>
  <si>
    <t>Core Committee / Core-Commitee-001 / Bug Bounty Program</t>
  </si>
  <si>
    <t>Exchange Committee / Exchange-Committee-002 / G Suite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</si>
</sst>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u/>
      <sz val="14.0"/>
    </font>
    <font>
      <b/>
      <u/>
      <sz val="14.0"/>
    </font>
    <font>
      <b/>
      <sz val="18.0"/>
    </font>
    <font>
      <b/>
      <u/>
      <sz val="14.0"/>
    </font>
    <font/>
    <font>
      <b/>
      <u/>
      <sz val="14.0"/>
    </font>
    <font>
      <b/>
      <u/>
    </font>
    <font>
      <b/>
    </font>
    <font>
      <b/>
      <u/>
      <sz val="14.0"/>
    </font>
    <font>
      <b/>
      <sz val="12.0"/>
      <name val="Arial"/>
    </font>
    <font>
      <b/>
      <name val="Arial"/>
    </font>
    <font>
      <u/>
      <color rgb="FF1155CC"/>
      <name val="Arial"/>
    </font>
    <font>
      <name val="Arial"/>
    </font>
    <font>
      <b/>
      <u/>
      <sz val="14.0"/>
    </font>
    <font>
      <b/>
      <u/>
      <sz val="14.0"/>
    </font>
    <font>
      <u/>
      <color rgb="FF1155CC"/>
      <name val="Arial"/>
    </font>
    <font>
      <sz val="14.0"/>
    </font>
    <font>
      <sz val="12.0"/>
    </font>
    <font>
      <u/>
      <color rgb="FF1155CC"/>
      <name val="Arial"/>
    </font>
    <font>
      <u/>
      <color rgb="FF1155CC"/>
      <name val="Arial"/>
    </font>
    <font>
      <b/>
      <u/>
      <sz val="14.0"/>
    </font>
    <font>
      <b/>
      <u/>
      <sz val="14.0"/>
    </font>
    <font>
      <u/>
      <color rgb="FF1155CC"/>
      <name val="Arial"/>
    </font>
    <font>
      <b/>
      <u/>
      <sz val="14.0"/>
    </font>
    <font>
      <b/>
      <u/>
      <sz val="14.0"/>
    </font>
    <font>
      <u/>
      <color rgb="FF1155CC"/>
      <name val="Arial"/>
    </font>
    <font>
      <b/>
      <u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3" fontId="5" numFmtId="0" xfId="0" applyAlignment="1" applyFont="1">
      <alignment horizontal="center" vertical="center"/>
    </xf>
    <xf borderId="0" fillId="4" fontId="6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2" fillId="5" fontId="10" numFmtId="0" xfId="0" applyAlignment="1" applyBorder="1" applyFill="1" applyFont="1">
      <alignment horizontal="center" shrinkToFit="0" vertical="center" wrapText="1"/>
    </xf>
    <xf borderId="2" fillId="5" fontId="10" numFmtId="0" xfId="0" applyAlignment="1" applyBorder="1" applyFont="1">
      <alignment horizontal="center" readingOrder="0" shrinkToFit="0" vertical="center" wrapText="1"/>
    </xf>
    <xf borderId="2" fillId="6" fontId="11" numFmtId="0" xfId="0" applyAlignment="1" applyBorder="1" applyFill="1" applyFont="1">
      <alignment horizontal="center" shrinkToFit="0" vertical="center" wrapText="1"/>
    </xf>
    <xf borderId="2" fillId="6" fontId="12" numFmtId="0" xfId="0" applyAlignment="1" applyBorder="1" applyFont="1">
      <alignment horizontal="center" shrinkToFit="0" vertical="center" wrapText="1"/>
    </xf>
    <xf borderId="2" fillId="6" fontId="13" numFmtId="0" xfId="0" applyAlignment="1" applyBorder="1" applyFont="1">
      <alignment horizontal="center" shrinkToFit="0" vertical="center" wrapText="1"/>
    </xf>
    <xf borderId="2" fillId="6" fontId="14" numFmtId="2" xfId="0" applyAlignment="1" applyBorder="1" applyFont="1" applyNumberFormat="1">
      <alignment horizontal="center" readingOrder="0" vertical="center"/>
    </xf>
    <xf borderId="2" fillId="6" fontId="15" numFmtId="0" xfId="0" applyAlignment="1" applyBorder="1" applyFont="1">
      <alignment horizontal="center" readingOrder="0" vertical="center"/>
    </xf>
    <xf borderId="2" fillId="6" fontId="11" numFmtId="0" xfId="0" applyAlignment="1" applyBorder="1" applyFont="1">
      <alignment horizontal="center" vertical="center"/>
    </xf>
    <xf borderId="2" fillId="6" fontId="16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2" fillId="6" fontId="13" numFmtId="0" xfId="0" applyAlignment="1" applyBorder="1" applyFont="1">
      <alignment horizontal="center" vertical="center"/>
    </xf>
    <xf borderId="0" fillId="0" fontId="17" numFmtId="0" xfId="0" applyAlignment="1" applyFont="1">
      <alignment horizontal="right" readingOrder="0" vertical="center"/>
    </xf>
    <xf borderId="0" fillId="6" fontId="18" numFmtId="2" xfId="0" applyAlignment="1" applyFont="1" applyNumberFormat="1">
      <alignment horizontal="center" readingOrder="0" vertical="center"/>
    </xf>
    <xf borderId="0" fillId="0" fontId="8" numFmtId="0" xfId="0" applyAlignment="1" applyFont="1">
      <alignment horizontal="right" readingOrder="0" vertical="center"/>
    </xf>
    <xf borderId="2" fillId="6" fontId="5" numFmtId="0" xfId="0" applyAlignment="1" applyBorder="1" applyFont="1">
      <alignment horizontal="center" readingOrder="0" shrinkToFit="0" vertical="center" wrapText="1"/>
    </xf>
    <xf borderId="2" fillId="6" fontId="19" numFmtId="0" xfId="0" applyAlignment="1" applyBorder="1" applyFont="1">
      <alignment horizontal="center" shrinkToFit="0" vertical="center" wrapText="1"/>
    </xf>
    <xf borderId="2" fillId="7" fontId="13" numFmtId="0" xfId="0" applyAlignment="1" applyBorder="1" applyFill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0" fontId="21" numFmtId="2" xfId="0" applyAlignment="1" applyBorder="1" applyFont="1" applyNumberFormat="1">
      <alignment horizontal="center" readingOrder="0" vertical="center"/>
    </xf>
    <xf borderId="2" fillId="0" fontId="22" numFmtId="0" xfId="0" applyAlignment="1" applyBorder="1" applyFont="1">
      <alignment horizontal="center" readingOrder="0" vertical="center"/>
    </xf>
    <xf borderId="2" fillId="8" fontId="11" numFmtId="0" xfId="0" applyAlignment="1" applyBorder="1" applyFill="1" applyFont="1">
      <alignment horizontal="center" shrinkToFit="0" vertical="center" wrapText="1"/>
    </xf>
    <xf borderId="2" fillId="8" fontId="23" numFmtId="0" xfId="0" applyAlignment="1" applyBorder="1" applyFont="1">
      <alignment horizontal="center" shrinkToFit="0" vertical="center" wrapText="1"/>
    </xf>
    <xf borderId="2" fillId="8" fontId="13" numFmtId="0" xfId="0" applyAlignment="1" applyBorder="1" applyFont="1">
      <alignment horizontal="center" shrinkToFit="0" vertical="center" wrapText="1"/>
    </xf>
    <xf borderId="2" fillId="8" fontId="24" numFmtId="2" xfId="0" applyAlignment="1" applyBorder="1" applyFont="1" applyNumberFormat="1">
      <alignment horizontal="center" readingOrder="0" vertical="center"/>
    </xf>
    <xf borderId="2" fillId="8" fontId="25" numFmtId="0" xfId="0" applyAlignment="1" applyBorder="1" applyFont="1">
      <alignment horizontal="center" readingOrder="0" vertical="center"/>
    </xf>
    <xf borderId="2" fillId="8" fontId="26" numFmtId="0" xfId="0" applyAlignment="1" applyBorder="1" applyFont="1">
      <alignment horizontal="center" shrinkToFit="0" vertical="center" wrapText="1"/>
    </xf>
    <xf borderId="2" fillId="8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vertical="center"/>
    </xf>
    <xf borderId="0" fillId="2" fontId="27" numFmtId="0" xfId="0" applyAlignment="1" applyFont="1">
      <alignment horizontal="center" readingOrder="0" vertical="center"/>
    </xf>
    <xf borderId="0" fillId="2" fontId="5" numFmtId="0" xfId="0" applyAlignment="1" applyFont="1">
      <alignment horizontal="right" readingOrder="0" vertical="center"/>
    </xf>
    <xf borderId="0" fillId="2" fontId="5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38.0"/>
    <col customWidth="1" min="3" max="3" width="41.86"/>
    <col customWidth="1" min="4" max="4" width="43.71"/>
    <col customWidth="1" min="5" max="5" width="16.71"/>
    <col customWidth="1" min="6" max="6" width="20.29"/>
    <col customWidth="1" min="7" max="7" width="19.57"/>
    <col customWidth="1" min="10" max="10" width="26.29"/>
  </cols>
  <sheetData>
    <row r="1" ht="59.25" customHeight="1">
      <c r="A1" s="1"/>
      <c r="B1" s="3" t="s">
        <v>0</v>
      </c>
      <c r="H1" s="14"/>
    </row>
    <row r="2">
      <c r="B2" s="15" t="s">
        <v>11</v>
      </c>
      <c r="C2" s="15" t="s">
        <v>15</v>
      </c>
      <c r="D2" s="15" t="s">
        <v>17</v>
      </c>
      <c r="E2" s="16" t="s">
        <v>18</v>
      </c>
      <c r="F2" s="16" t="s">
        <v>21</v>
      </c>
      <c r="G2" s="16" t="s">
        <v>22</v>
      </c>
    </row>
    <row r="3">
      <c r="B3" s="17" t="s">
        <v>24</v>
      </c>
      <c r="C3" s="18" t="str">
        <f>HYPERLINK("https://factomize.com/forums/threads/guides-002-guide-compensation.961/","Guides-002")</f>
        <v>Guides-002</v>
      </c>
      <c r="D3" s="19" t="s">
        <v>31</v>
      </c>
      <c r="E3" s="19">
        <v>9000.0</v>
      </c>
      <c r="F3" s="20">
        <f>'Guides-002 (Guide Compensation '!C35</f>
        <v>100</v>
      </c>
      <c r="G3" s="21" t="b">
        <v>1</v>
      </c>
    </row>
    <row r="4">
      <c r="B4" s="22" t="s">
        <v>40</v>
      </c>
      <c r="C4" s="23" t="str">
        <f>HYPERLINK("https://factomize.com/forums/threads/factom-inc-004-oracle-master.1040/","Factom Inc-004")</f>
        <v>Factom Inc-004</v>
      </c>
      <c r="D4" s="25" t="s">
        <v>47</v>
      </c>
      <c r="E4" s="25">
        <v>1500.0</v>
      </c>
      <c r="F4" s="20">
        <f>'Factom-Inc-004 (Oracle Master)'!C35</f>
        <v>100</v>
      </c>
      <c r="G4" s="21" t="b">
        <v>1</v>
      </c>
    </row>
    <row r="5">
      <c r="B5" s="17" t="s">
        <v>40</v>
      </c>
      <c r="C5" s="18" t="str">
        <f>HYPERLINK("https://factomize.com/forums/threads/factom-inc-005-anchor-master.1043/","Factom Inc-005")</f>
        <v>Factom Inc-005</v>
      </c>
      <c r="D5" s="19" t="s">
        <v>49</v>
      </c>
      <c r="E5" s="19">
        <v>660.0</v>
      </c>
      <c r="F5" s="20">
        <f>'Factom-Inc-005 (Anchor Master)'!C35</f>
        <v>100</v>
      </c>
      <c r="G5" s="21" t="b">
        <v>1</v>
      </c>
    </row>
    <row r="6">
      <c r="B6" s="17" t="s">
        <v>51</v>
      </c>
      <c r="C6" s="18" t="str">
        <f>HYPERLINK("https://factomize.com/forums/threads/exchange-committee-002-g-suite-service.999/","Exchange Committee-002")</f>
        <v>Exchange Committee-002</v>
      </c>
      <c r="D6" s="19" t="s">
        <v>52</v>
      </c>
      <c r="E6" s="29">
        <v>26.0</v>
      </c>
      <c r="F6" s="20">
        <f>'Exchange-Committee-002 (G Suite'!C35</f>
        <v>99.4</v>
      </c>
      <c r="G6" s="21" t="b">
        <v>1</v>
      </c>
    </row>
    <row r="7">
      <c r="B7" s="17" t="s">
        <v>51</v>
      </c>
      <c r="C7" s="18" t="str">
        <f>HYPERLINK("https://factomize.com/forums/threads/exchange-committee-001-exchange-listing-fee.1039/","Exchange Committee-001")</f>
        <v>Exchange Committee-001</v>
      </c>
      <c r="D7" s="25" t="s">
        <v>53</v>
      </c>
      <c r="E7" s="25">
        <v>5000.0</v>
      </c>
      <c r="F7" s="20">
        <f>'Exchange-Committee-001 (Exchang'!C35</f>
        <v>95.73076923</v>
      </c>
      <c r="G7" s="21" t="b">
        <v>1</v>
      </c>
    </row>
    <row r="8">
      <c r="B8" s="17" t="s">
        <v>14</v>
      </c>
      <c r="C8" s="18" t="str">
        <f>HYPERLINK("https://factomize.com/forums/threads/bif-001-factom-core-development.953/","BIF-001")</f>
        <v>BIF-001</v>
      </c>
      <c r="D8" s="19" t="s">
        <v>54</v>
      </c>
      <c r="E8" s="19">
        <v>18500.0</v>
      </c>
      <c r="F8" s="20">
        <f>'BIF-001 (Factom Core Developmen'!C35</f>
        <v>93.15384615</v>
      </c>
      <c r="G8" s="21" t="b">
        <v>1</v>
      </c>
    </row>
    <row r="9">
      <c r="B9" s="17" t="s">
        <v>40</v>
      </c>
      <c r="C9" s="30" t="str">
        <f>HYPERLINK("https://factomize.com/forums/threads/factom-inc-006-protocol-development.1044/","Factom Inc-006")</f>
        <v>Factom Inc-006</v>
      </c>
      <c r="D9" s="19" t="s">
        <v>55</v>
      </c>
      <c r="E9" s="25">
        <v>52699.0</v>
      </c>
      <c r="F9" s="20">
        <f>'Factom-INC-006 (Protocol develo'!C35</f>
        <v>91.61538462</v>
      </c>
      <c r="G9" s="21" t="b">
        <v>1</v>
      </c>
    </row>
    <row r="10">
      <c r="B10" s="17" t="s">
        <v>56</v>
      </c>
      <c r="C10" s="18" t="str">
        <f>HYPERLINK("https://factomize.com/forums/threads/dbgrow-factom-protocol-website.1053/","DBGrow-003")</f>
        <v>DBGrow-003</v>
      </c>
      <c r="D10" s="19" t="s">
        <v>57</v>
      </c>
      <c r="E10" s="29">
        <v>1000.0</v>
      </c>
      <c r="F10" s="20">
        <f>'DBGrow-003 (Factom Protocol Web'!C35</f>
        <v>91.17391304</v>
      </c>
      <c r="G10" s="21" t="b">
        <v>1</v>
      </c>
    </row>
    <row r="11">
      <c r="B11" s="17" t="s">
        <v>56</v>
      </c>
      <c r="C11" s="18" t="str">
        <f>HYPERLINK("https://factomize.com/forums/threads/factom-asset-token-protocol.1054/","DBGrow-002")</f>
        <v>DBGrow-002</v>
      </c>
      <c r="D11" s="19" t="s">
        <v>58</v>
      </c>
      <c r="E11" s="19">
        <v>34500.0</v>
      </c>
      <c r="F11" s="20">
        <f>'DBGrow-002 (Factom Asset Token '!C35</f>
        <v>88.33333333</v>
      </c>
      <c r="G11" s="21" t="b">
        <v>1</v>
      </c>
    </row>
    <row r="12">
      <c r="B12" s="17" t="s">
        <v>59</v>
      </c>
      <c r="C12" s="18" t="str">
        <f>HYPERLINK("https://factomize.com/forums/threads/marketing-committee-grant-proposal.1026/","Marketing-Committee-001")</f>
        <v>Marketing-Committee-001</v>
      </c>
      <c r="D12" s="19" t="s">
        <v>60</v>
      </c>
      <c r="E12" s="25">
        <v>5000.0</v>
      </c>
      <c r="F12" s="20">
        <f>'Marketing-Committee-001 (Grant '!C35</f>
        <v>87.32</v>
      </c>
      <c r="G12" s="21" t="b">
        <v>1</v>
      </c>
    </row>
    <row r="13">
      <c r="B13" s="17" t="s">
        <v>62</v>
      </c>
      <c r="C13" s="18" t="str">
        <f>HYPERLINK("https://factomize.com/forums/threads/core-committee-001-bug-bounty-program.959/","Core-Committee-001")</f>
        <v>Core-Committee-001</v>
      </c>
      <c r="D13" s="19" t="s">
        <v>63</v>
      </c>
      <c r="E13" s="29">
        <v>500.0</v>
      </c>
      <c r="F13" s="20">
        <f>'Core-Committee-001 (Bug Bounty '!C35</f>
        <v>84.76</v>
      </c>
      <c r="G13" s="21" t="b">
        <v>1</v>
      </c>
    </row>
    <row r="14">
      <c r="B14" s="17" t="s">
        <v>64</v>
      </c>
      <c r="C14" s="18" t="str">
        <f>HYPERLINK("https://factomize.com/forums/threads/bif-factomatic-001-decentralized-identifiers-dids.968/","BIF-Factomatic-001")</f>
        <v>BIF-Factomatic-001</v>
      </c>
      <c r="D14" s="19" t="s">
        <v>65</v>
      </c>
      <c r="E14" s="29">
        <v>8500.0</v>
      </c>
      <c r="F14" s="20">
        <f>'BIF-Factomatic-001 (Decentraliz'!C35</f>
        <v>84</v>
      </c>
      <c r="G14" s="21" t="b">
        <v>1</v>
      </c>
    </row>
    <row r="15">
      <c r="B15" s="22" t="s">
        <v>14</v>
      </c>
      <c r="C15" s="18" t="str">
        <f>HYPERLINK("https://factomize.com/forums/threads/bif-003-open-source-alfresco-integration-for-factom.955/","BIF-003")</f>
        <v>BIF-003</v>
      </c>
      <c r="D15" s="19" t="s">
        <v>66</v>
      </c>
      <c r="E15" s="19">
        <v>750.0</v>
      </c>
      <c r="F15" s="20">
        <f>'BIF-003 (Open-source Alfresco i'!C35</f>
        <v>79.10526316</v>
      </c>
      <c r="G15" s="21" t="b">
        <v>1</v>
      </c>
    </row>
    <row r="16">
      <c r="B16" s="17" t="s">
        <v>67</v>
      </c>
      <c r="C16" s="23" t="str">
        <f>HYPERLINK("https://factomize.com/forums/threads/bedrock-cryptovikings-defacto-tfa-factom-courtesy-node-system.1042/","Bedrock,Cryptovikings,Defacto, TFA-001")</f>
        <v>Bedrock,Cryptovikings,Defacto, TFA-001</v>
      </c>
      <c r="D16" s="25" t="s">
        <v>68</v>
      </c>
      <c r="E16" s="29">
        <v>875.0</v>
      </c>
      <c r="F16" s="20">
        <f>'BedrockCV-DF-TFA-001 (Factom Co'!C35</f>
        <v>67.72727273</v>
      </c>
      <c r="G16" s="21" t="b">
        <v>1</v>
      </c>
    </row>
    <row r="17">
      <c r="B17" s="17" t="s">
        <v>69</v>
      </c>
      <c r="C17" s="30" t="str">
        <f>HYPERLINK("https://factomize.com/forums/threads/tfa-bedrock-ledger-nano-s-factom-identity.1045/","TFA-Bedrock-002A")</f>
        <v>TFA-Bedrock-002A</v>
      </c>
      <c r="D17" s="19" t="s">
        <v>70</v>
      </c>
      <c r="E17" s="31" t="s">
        <v>71</v>
      </c>
      <c r="F17" s="20">
        <f>'TFA-Bedrock-002A (Ledger Nano S'!C35</f>
        <v>67.43478261</v>
      </c>
      <c r="G17" s="21" t="b">
        <v>1</v>
      </c>
    </row>
    <row r="18">
      <c r="B18" s="32" t="s">
        <v>64</v>
      </c>
      <c r="C18" s="33" t="str">
        <f>HYPERLINK("https://factomize.com/forums/threads/bif-factomatic-002-verifiable-claims.1052/","BIF-Factomatic-002")</f>
        <v>BIF-Factomatic-002</v>
      </c>
      <c r="D18" s="34" t="s">
        <v>73</v>
      </c>
      <c r="E18" s="34">
        <v>1500.0</v>
      </c>
      <c r="F18" s="35">
        <f>'BIF-Factomatic-002 (Verifiable '!C35</f>
        <v>63.36363636</v>
      </c>
      <c r="G18" s="36" t="b">
        <v>0</v>
      </c>
    </row>
    <row r="19">
      <c r="B19" s="37" t="s">
        <v>74</v>
      </c>
      <c r="C19" s="38" t="str">
        <f>HYPERLINK("https://factomize.com/forums/threads/sphereon-001-citizenship-app.956/","Sphereon-001")</f>
        <v>Sphereon-001</v>
      </c>
      <c r="D19" s="39" t="s">
        <v>75</v>
      </c>
      <c r="E19" s="39">
        <v>7000.0</v>
      </c>
      <c r="F19" s="40">
        <f>'Sphereon-001 (Citizenship APP)'!C35</f>
        <v>59.76190476</v>
      </c>
      <c r="G19" s="41" t="b">
        <v>0</v>
      </c>
    </row>
    <row r="20">
      <c r="B20" s="37" t="s">
        <v>69</v>
      </c>
      <c r="C20" s="42" t="str">
        <f>HYPERLINK("https://factomize.com/forums/threads/tfa-bedrock-factommask.1046/","TFA-Bedrock-002B")</f>
        <v>TFA-Bedrock-002B</v>
      </c>
      <c r="D20" s="39" t="s">
        <v>76</v>
      </c>
      <c r="E20" s="39">
        <v>8750.0</v>
      </c>
      <c r="F20" s="40">
        <f>'TFA-Bedrock-002B (FactomMask)'!C35</f>
        <v>58.81818182</v>
      </c>
      <c r="G20" s="41" t="b">
        <v>0</v>
      </c>
    </row>
    <row r="21">
      <c r="B21" s="37" t="s">
        <v>14</v>
      </c>
      <c r="C21" s="42" t="str">
        <f>HYPERLINK("https://factomize.com/forums/threads/bif-002-public-factom-anchor-of-hyperledger-fabric.954/","BIF-002")</f>
        <v>BIF-002</v>
      </c>
      <c r="D21" s="39" t="s">
        <v>77</v>
      </c>
      <c r="E21" s="39">
        <v>2000.0</v>
      </c>
      <c r="F21" s="40">
        <f>'BIF-002 (Public Factom Anchor -'!C35</f>
        <v>56.78947368</v>
      </c>
      <c r="G21" s="41" t="b">
        <v>0</v>
      </c>
    </row>
    <row r="22">
      <c r="B22" s="37" t="s">
        <v>43</v>
      </c>
      <c r="C22" s="42" t="str">
        <f>HYPERLINK("https://factomize.com/forums/threads/defacto-001-factom-open-source-api.994/","DeFacto-001")</f>
        <v>DeFacto-001</v>
      </c>
      <c r="D22" s="39" t="s">
        <v>78</v>
      </c>
      <c r="E22" s="39">
        <v>8996.0</v>
      </c>
      <c r="F22" s="40">
        <f>'DeFacto-001 (Factom Open-Source'!C35</f>
        <v>55.27272727</v>
      </c>
      <c r="G22" s="41" t="b">
        <v>0</v>
      </c>
    </row>
    <row r="23">
      <c r="B23" s="37" t="s">
        <v>43</v>
      </c>
      <c r="C23" s="42" t="str">
        <f>HYPERLINK("https://factomize.com/forums/threads/defacto-002-open-source-integration-for-userecho.1015/","DeFacto-002")</f>
        <v>DeFacto-002</v>
      </c>
      <c r="D23" s="39" t="s">
        <v>79</v>
      </c>
      <c r="E23" s="43">
        <v>1375.0</v>
      </c>
      <c r="F23" s="40">
        <f>'DeFacto-002 (Open Source Integr'!C35</f>
        <v>53.47619048</v>
      </c>
      <c r="G23" s="41" t="b">
        <v>0</v>
      </c>
    </row>
    <row r="24">
      <c r="B24" s="37" t="s">
        <v>80</v>
      </c>
      <c r="C24" s="42" t="str">
        <f>HYPERLINK("https://factomize.com/forums/threads/anchorblock-001-discord-factomize-daily-digest.1035/#post-6055","AnchorBlock-001")</f>
        <v>AnchorBlock-001</v>
      </c>
      <c r="D24" s="39" t="s">
        <v>81</v>
      </c>
      <c r="E24" s="43">
        <v>1125.0</v>
      </c>
      <c r="F24" s="40">
        <f>'Anchorblock-001 (Factomize Dail'!C35</f>
        <v>47.52380952</v>
      </c>
      <c r="G24" s="41" t="b">
        <v>0</v>
      </c>
    </row>
    <row r="25">
      <c r="B25" s="37" t="s">
        <v>83</v>
      </c>
      <c r="C25" s="42" t="str">
        <f>HYPERLINK("https://factomize.com/forums/threads/factom-grant-wtf-podcast-001-whatthefork-podcast.1041/","WTF-Podcast-001")</f>
        <v>WTF-Podcast-001</v>
      </c>
      <c r="D25" s="39" t="s">
        <v>84</v>
      </c>
      <c r="E25" s="39">
        <v>2000.0</v>
      </c>
      <c r="F25" s="40">
        <f>'WTF-Podcast-001 (WhatTheFork Po'!C35</f>
        <v>42.5</v>
      </c>
      <c r="G25" s="41" t="b">
        <v>0</v>
      </c>
    </row>
    <row r="26">
      <c r="B26" s="37" t="s">
        <v>85</v>
      </c>
      <c r="C26" s="38" t="str">
        <f>HYPERLINK("https://factomize.com/forums/threads/h-erc-the-human-protocol.964/#post-5609","HERC-001")</f>
        <v>HERC-001</v>
      </c>
      <c r="D26" s="39" t="s">
        <v>86</v>
      </c>
      <c r="E26" s="39">
        <v>5000.0</v>
      </c>
      <c r="F26" s="40">
        <f>'HERC-001 (Herc Protocol)'!C35</f>
        <v>19.5</v>
      </c>
      <c r="G26" s="41" t="b">
        <v>0</v>
      </c>
    </row>
    <row r="27">
      <c r="B27" s="44"/>
    </row>
    <row r="30">
      <c r="B30" s="44"/>
      <c r="C30" s="45" t="s">
        <v>87</v>
      </c>
      <c r="E30" s="45"/>
    </row>
    <row r="31">
      <c r="C31" s="46" t="s">
        <v>88</v>
      </c>
      <c r="D31" s="47">
        <v>143000.0</v>
      </c>
    </row>
    <row r="32">
      <c r="C32" s="46" t="s">
        <v>89</v>
      </c>
      <c r="D32" s="47">
        <v>143000.0</v>
      </c>
    </row>
    <row r="33">
      <c r="C33" s="46" t="s">
        <v>90</v>
      </c>
      <c r="D33" s="47">
        <v>15.0</v>
      </c>
    </row>
    <row r="34">
      <c r="B34" s="44"/>
    </row>
  </sheetData>
  <autoFilter ref="$B$2:$G$26">
    <sortState ref="B2:G26">
      <sortCondition descending="1" ref="F2:F26"/>
    </sortState>
  </autoFilter>
  <customSheetViews>
    <customSheetView guid="{CC4BA0FB-785E-49AB-86CB-5F9E5ACCC6ED}" filter="1" showAutoFilter="1">
      <autoFilter ref="$F$3:$F$26"/>
    </customSheetView>
  </customSheetViews>
  <mergeCells count="8">
    <mergeCell ref="A1:A988"/>
    <mergeCell ref="H1:AC988"/>
    <mergeCell ref="C30:D30"/>
    <mergeCell ref="B30:B33"/>
    <mergeCell ref="B1:G1"/>
    <mergeCell ref="B27:G29"/>
    <mergeCell ref="B34:G988"/>
    <mergeCell ref="E30:G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95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50.0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15.0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60.0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30.0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60.0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50.0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100.0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74.0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60.0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90.0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62.0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85.0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25.0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67.43478261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23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13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96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80.0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80.0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95.0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50.0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85.0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95.0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90.0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40.0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/>
      <c r="D21" s="12" t="b">
        <f t="shared" si="1"/>
        <v>1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91.0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79.0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78.0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30.0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87.32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25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13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97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80.0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80.0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95.0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80.0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91.0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85.0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88.0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95.73076923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26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98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20.0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20.0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40.0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20.0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20.0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20.0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30.0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30.0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30.0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15.0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60.0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57.0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57.0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19.5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22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3.14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99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95.0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75.0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40.0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40.0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/>
      <c r="D17" s="12" t="b">
        <f t="shared" si="1"/>
        <v>1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80.0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75.0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/>
      <c r="D21" s="12" t="b">
        <f t="shared" si="1"/>
        <v>1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55.0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/>
      <c r="D27" s="12" t="b">
        <f t="shared" si="1"/>
        <v>1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62.0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67.0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60.0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56.78947368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19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100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70.0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35.0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40.0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40.0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65.0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40.0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40.0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60.0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49.0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85.0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53.0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58.0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60.0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42.5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22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101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90.0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90.0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85.0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60.0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90.0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98.0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92.0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87.0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75.0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50.0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91.17391304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23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102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>
        <v>100.0</v>
      </c>
      <c r="D5" s="12" t="b">
        <f t="shared" si="1"/>
        <v>0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100.0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100.0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/>
      <c r="D21" s="12" t="b">
        <f t="shared" si="1"/>
        <v>1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/>
      <c r="D25" s="12" t="b">
        <f t="shared" si="1"/>
        <v>1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100.0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100.0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100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25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103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70.0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70.0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75.0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40.0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85.0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50.0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55.0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76.0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53.0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90.0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90.0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50.0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63.36363636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22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104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70.0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70.0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40.0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35.0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40.0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30.0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65.0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40.0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55.0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/>
      <c r="D21" s="12" t="b">
        <f t="shared" si="1"/>
        <v>1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40.0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85.0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70.0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73.0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53.47619048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21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1.29"/>
    <col customWidth="1" min="5" max="5" width="184.57"/>
    <col customWidth="1" min="8" max="8" width="26.29"/>
  </cols>
  <sheetData>
    <row r="1" ht="59.25" customHeight="1">
      <c r="A1" s="2"/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2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99.0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70.0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90.0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95.0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100.0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83.0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95.0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60.0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91.61538462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26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2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105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70.0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70.0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60.0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70.0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60.0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40.0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40.0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65.0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30.0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30.0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60.0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/>
      <c r="D25" s="12" t="b">
        <f t="shared" si="1"/>
        <v>1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80.0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60.0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23.0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30.0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47.52380952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21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107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70.0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70.0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80.0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80.0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80.0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30.0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60.0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80.0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60.0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30.0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40.0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89.0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80.0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80.0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60.0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91.0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67.72727273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22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106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70.0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70.0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95.0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60.0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80.0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40.0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80.0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90.0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/>
      <c r="D21" s="12" t="b">
        <f t="shared" si="1"/>
        <v>1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/>
      <c r="D25" s="12" t="b">
        <f t="shared" si="1"/>
        <v>1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/>
      <c r="D27" s="12" t="b">
        <f t="shared" si="1"/>
        <v>1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70.0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88.0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60.0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79.10526316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19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108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>
        <v>100.0</v>
      </c>
      <c r="D5" s="12" t="b">
        <f t="shared" si="1"/>
        <v>0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100.0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100.0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/>
      <c r="D25" s="12" t="b">
        <f t="shared" si="1"/>
        <v>1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100.0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100.0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100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26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109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95.0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80.0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90.0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/>
      <c r="D21" s="12" t="b">
        <f t="shared" si="1"/>
        <v>1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92.0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85.0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87.0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84.76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25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7.71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110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95.0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100.0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90.0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100.0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100.0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100.0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99.4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25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1.29"/>
    <col customWidth="1" min="5" max="5" width="184.57"/>
    <col customWidth="1" min="8" max="8" width="26.29"/>
  </cols>
  <sheetData>
    <row r="1" ht="59.25" customHeight="1">
      <c r="A1" s="2"/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3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90.0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70.0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85.0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90.0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75.0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93.0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90.0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85.0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92.0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60.0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88.33333333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24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/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61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90.0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90.0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50.0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100.0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93.0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87.0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92.0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20.0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93.15384615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26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/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72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100.0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>
        <v>100.0</v>
      </c>
      <c r="D5" s="12" t="b">
        <f t="shared" si="1"/>
        <v>0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>
        <v>100.0</v>
      </c>
      <c r="D7" s="12" t="b">
        <f t="shared" si="1"/>
        <v>0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>
        <v>100.0</v>
      </c>
      <c r="D8" s="12" t="b">
        <f t="shared" si="1"/>
        <v>0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100.0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100.0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100.0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100.0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100.0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100.0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100.0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34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/>
      <c r="D25" s="12" t="b">
        <f t="shared" si="1"/>
        <v>1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100.0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100.0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100.0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100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26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/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82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20.0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20.0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60.0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90.0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70.0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60.0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80.0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60.0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80.0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50.0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55.0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60.0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70.0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80.0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81.0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80.0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55.27272727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22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92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30.0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30.0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60.0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75.0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35.0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100.0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90.0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30.0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75.0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70.0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55.0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98.0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94.0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85.0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65.0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92.0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58.81818182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22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93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20.0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>
        <v>100.0</v>
      </c>
      <c r="D6" s="12" t="b">
        <f t="shared" si="1"/>
        <v>0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20.0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90.0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80.0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80.0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100.0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100.0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90.0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80.0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98.0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100.0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100.0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82.0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>
        <v>90.0</v>
      </c>
      <c r="D27" s="12" t="b">
        <f t="shared" si="1"/>
        <v>0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85.0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91.0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100.0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>
        <v>100.0</v>
      </c>
      <c r="D32" s="12" t="b">
        <f t="shared" si="1"/>
        <v>0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84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24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38.86"/>
    <col customWidth="1" min="3" max="3" width="17.86"/>
    <col customWidth="1" min="4" max="4" width="38.57"/>
    <col customWidth="1" min="5" max="5" width="184.57"/>
    <col customWidth="1" min="8" max="8" width="26.29"/>
  </cols>
  <sheetData>
    <row r="1" ht="59.25" customHeight="1">
      <c r="A1" s="2" t="s">
        <v>91</v>
      </c>
      <c r="B1" s="4" t="s">
        <v>1</v>
      </c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48.75" customHeight="1">
      <c r="B2" s="7" t="s">
        <v>94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B3" s="9" t="s">
        <v>4</v>
      </c>
      <c r="C3" s="10" t="s">
        <v>5</v>
      </c>
      <c r="D3" s="10" t="s">
        <v>6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B4" s="11" t="s">
        <v>7</v>
      </c>
      <c r="C4" s="12">
        <v>20.0</v>
      </c>
      <c r="D4" s="12" t="b">
        <f t="shared" ref="D4:D34" si="1">if(C4="",True, False)</f>
        <v>0</v>
      </c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B5" s="13" t="s">
        <v>8</v>
      </c>
      <c r="C5" s="12"/>
      <c r="D5" s="12" t="b">
        <f t="shared" si="1"/>
        <v>1</v>
      </c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3" t="s">
        <v>9</v>
      </c>
      <c r="C6" s="12"/>
      <c r="D6" s="12" t="b">
        <f t="shared" si="1"/>
        <v>1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B7" s="13" t="s">
        <v>10</v>
      </c>
      <c r="C7" s="12"/>
      <c r="D7" s="12" t="b">
        <f t="shared" si="1"/>
        <v>1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B8" s="13" t="s">
        <v>12</v>
      </c>
      <c r="C8" s="12"/>
      <c r="D8" s="12" t="b">
        <f t="shared" si="1"/>
        <v>1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B9" s="13" t="s">
        <v>13</v>
      </c>
      <c r="C9" s="12">
        <v>20.0</v>
      </c>
      <c r="D9" s="12" t="b">
        <f t="shared" si="1"/>
        <v>0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B10" s="13" t="s">
        <v>14</v>
      </c>
      <c r="C10" s="12">
        <v>100.0</v>
      </c>
      <c r="D10" s="12" t="b">
        <f t="shared" si="1"/>
        <v>0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3" t="s">
        <v>16</v>
      </c>
      <c r="C11" s="12">
        <v>60.0</v>
      </c>
      <c r="D11" s="12" t="b">
        <f t="shared" si="1"/>
        <v>0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B12" s="13" t="s">
        <v>19</v>
      </c>
      <c r="C12" s="12">
        <v>100.0</v>
      </c>
      <c r="D12" s="12" t="b">
        <f t="shared" si="1"/>
        <v>0</v>
      </c>
      <c r="F12" s="5"/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B13" s="13" t="s">
        <v>20</v>
      </c>
      <c r="C13" s="12">
        <v>85.0</v>
      </c>
      <c r="D13" s="12" t="b">
        <f t="shared" si="1"/>
        <v>0</v>
      </c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B14" s="13" t="s">
        <v>23</v>
      </c>
      <c r="C14" s="12">
        <v>40.0</v>
      </c>
      <c r="D14" s="12" t="b">
        <f t="shared" si="1"/>
        <v>0</v>
      </c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B15" s="13" t="s">
        <v>25</v>
      </c>
      <c r="C15" s="12">
        <v>10.0</v>
      </c>
      <c r="D15" s="12" t="b">
        <f t="shared" si="1"/>
        <v>0</v>
      </c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3" t="s">
        <v>26</v>
      </c>
      <c r="C16" s="12">
        <v>0.0</v>
      </c>
      <c r="D16" s="12" t="b">
        <f t="shared" si="1"/>
        <v>0</v>
      </c>
      <c r="F16" s="5"/>
      <c r="G16" s="5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B17" s="13" t="s">
        <v>27</v>
      </c>
      <c r="C17" s="12">
        <v>75.0</v>
      </c>
      <c r="D17" s="12" t="b">
        <f t="shared" si="1"/>
        <v>0</v>
      </c>
      <c r="F17" s="5"/>
      <c r="G17" s="5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B18" s="13" t="s">
        <v>28</v>
      </c>
      <c r="C18" s="12">
        <v>55.0</v>
      </c>
      <c r="D18" s="12" t="b">
        <f t="shared" si="1"/>
        <v>0</v>
      </c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B19" s="13" t="s">
        <v>29</v>
      </c>
      <c r="C19" s="12">
        <v>100.0</v>
      </c>
      <c r="D19" s="12" t="b">
        <f t="shared" si="1"/>
        <v>0</v>
      </c>
      <c r="F19" s="5"/>
      <c r="G19" s="5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B20" s="13" t="s">
        <v>30</v>
      </c>
      <c r="C20" s="12">
        <v>75.0</v>
      </c>
      <c r="D20" s="12" t="b">
        <f t="shared" si="1"/>
        <v>0</v>
      </c>
      <c r="F20" s="5"/>
      <c r="G20" s="5"/>
      <c r="H20" s="5"/>
      <c r="I20" s="5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3" t="s">
        <v>32</v>
      </c>
      <c r="C21" s="12">
        <v>70.0</v>
      </c>
      <c r="D21" s="12" t="b">
        <f t="shared" si="1"/>
        <v>0</v>
      </c>
      <c r="F21" s="5"/>
      <c r="G21" s="5"/>
      <c r="H21" s="5"/>
      <c r="I21" s="5"/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3" t="s">
        <v>33</v>
      </c>
      <c r="C22" s="12">
        <v>0.0</v>
      </c>
      <c r="D22" s="12" t="b">
        <f t="shared" si="1"/>
        <v>0</v>
      </c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3" t="s">
        <v>10</v>
      </c>
      <c r="C23" s="12">
        <v>70.0</v>
      </c>
      <c r="D23" s="12" t="b">
        <f t="shared" si="1"/>
        <v>0</v>
      </c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3" t="s">
        <v>35</v>
      </c>
      <c r="C24" s="12"/>
      <c r="D24" s="12" t="b">
        <f t="shared" si="1"/>
        <v>1</v>
      </c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3" t="s">
        <v>36</v>
      </c>
      <c r="C25" s="12">
        <v>90.0</v>
      </c>
      <c r="D25" s="12" t="b">
        <f t="shared" si="1"/>
        <v>0</v>
      </c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3" t="s">
        <v>37</v>
      </c>
      <c r="C26" s="12"/>
      <c r="D26" s="12" t="b">
        <f t="shared" si="1"/>
        <v>1</v>
      </c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3" t="s">
        <v>38</v>
      </c>
      <c r="C27" s="12"/>
      <c r="D27" s="12" t="b">
        <f t="shared" si="1"/>
        <v>1</v>
      </c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3" t="s">
        <v>39</v>
      </c>
      <c r="C28" s="12">
        <v>60.0</v>
      </c>
      <c r="D28" s="12" t="b">
        <f t="shared" si="1"/>
        <v>0</v>
      </c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B29" s="13" t="s">
        <v>41</v>
      </c>
      <c r="C29" s="12">
        <v>100.0</v>
      </c>
      <c r="D29" s="12" t="b">
        <f t="shared" si="1"/>
        <v>0</v>
      </c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B30" s="13" t="s">
        <v>42</v>
      </c>
      <c r="C30" s="12">
        <v>75.0</v>
      </c>
      <c r="D30" s="12" t="b">
        <f t="shared" si="1"/>
        <v>0</v>
      </c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3" t="s">
        <v>43</v>
      </c>
      <c r="C31" s="12">
        <v>50.0</v>
      </c>
      <c r="D31" s="12" t="b">
        <f t="shared" si="1"/>
        <v>0</v>
      </c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3" t="s">
        <v>44</v>
      </c>
      <c r="C32" s="12"/>
      <c r="D32" s="12" t="b">
        <f t="shared" si="1"/>
        <v>1</v>
      </c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3" t="s">
        <v>45</v>
      </c>
      <c r="C33" s="12"/>
      <c r="D33" s="12" t="b">
        <f t="shared" si="1"/>
        <v>1</v>
      </c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24" t="s">
        <v>46</v>
      </c>
      <c r="C34" s="12"/>
      <c r="D34" s="12" t="b">
        <f t="shared" si="1"/>
        <v>1</v>
      </c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33.75" customHeight="1">
      <c r="B35" s="26" t="s">
        <v>48</v>
      </c>
      <c r="C35" s="27">
        <f>iferror(sum(C4:C34)/countif(D4:D34,"False"),"No votes")</f>
        <v>59.76190476</v>
      </c>
      <c r="D35" s="8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28" t="s">
        <v>50</v>
      </c>
      <c r="C36" s="8">
        <f>COUNTIF(D4:D34,"False")</f>
        <v>21</v>
      </c>
      <c r="D36" s="8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6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</sheetData>
  <mergeCells count="5">
    <mergeCell ref="B2:D2"/>
    <mergeCell ref="B1:D1"/>
    <mergeCell ref="A1:A37"/>
    <mergeCell ref="B37:D37"/>
    <mergeCell ref="E1:E37"/>
  </mergeCells>
  <drawing r:id="rId1"/>
</worksheet>
</file>