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 Summary - Technical " sheetId="1" r:id="rId3"/>
    <sheet state="visible" name="Guides" sheetId="2" r:id="rId4"/>
    <sheet state="visible" name="Consensus Networks" sheetId="3" r:id="rId5"/>
    <sheet state="visible" name="HashQuark" sheetId="4" r:id="rId6"/>
    <sheet state="visible" name="Blockchain Arabia" sheetId="5" r:id="rId7"/>
    <sheet state="visible" name="Kompendium" sheetId="6" r:id="rId8"/>
    <sheet state="visible" name="Factoverse" sheetId="7" r:id="rId9"/>
    <sheet state="visible" name="nonce" sheetId="8" r:id="rId10"/>
    <sheet state="visible" name="TreeHash" sheetId="9" r:id="rId11"/>
    <sheet state="visible" name="MaxCollab" sheetId="10" r:id="rId12"/>
    <sheet state="visible" name="Factable Solutions" sheetId="11" r:id="rId13"/>
    <sheet state="visible" name="Stake Capital" sheetId="12" r:id="rId14"/>
    <sheet state="visible" name="Dengun" sheetId="13" r:id="rId15"/>
  </sheets>
  <definedNames/>
  <calcPr/>
</workbook>
</file>

<file path=xl/sharedStrings.xml><?xml version="1.0" encoding="utf-8"?>
<sst xmlns="http://schemas.openxmlformats.org/spreadsheetml/2006/main" count="987" uniqueCount="296">
  <si>
    <t>For providing the Technical Scores, the Guides should:</t>
  </si>
  <si>
    <t>Section</t>
  </si>
  <si>
    <t>1 Make a copy of THIS spreadsheet</t>
  </si>
  <si>
    <t>2 Thoroughly read the individual applicant pdf extracts and the Q+A threads and any separate attachments provided in the Factomize posts, together with the  composite information and guidance in this spreadsheet.</t>
  </si>
  <si>
    <t>3 Score every applicant using the individual sheets with their names shown on the tab.</t>
  </si>
  <si>
    <t>4 Produce a score between 0-40 for every applicant, this can be done by scoring the sub-groups, shown on each sheet, enabling a total to be calculated, which in turn will be shown below.</t>
  </si>
  <si>
    <t>5 Submit these scores to this Google spreadsheet https://docs.google.com/spreadsheets/d/17v9UaYev3WFzmSQCe0Za4FnH-Oq-A4rso3kD5MZVG1o/edit?usp=sharing on the Community Google Drive .</t>
  </si>
  <si>
    <t>6 Submit all scores prior to 2019-05-26 23:59 UTC.</t>
  </si>
  <si>
    <t>Scores</t>
  </si>
  <si>
    <t>Timestamp</t>
  </si>
  <si>
    <t>Response</t>
  </si>
  <si>
    <t>Applicant</t>
  </si>
  <si>
    <t>Score sub-group</t>
  </si>
  <si>
    <t>Score</t>
  </si>
  <si>
    <t>Consensus Networks</t>
  </si>
  <si>
    <t>Suggested sub group maximum score</t>
  </si>
  <si>
    <t>Score group Maximum Score</t>
  </si>
  <si>
    <t>Suggested scoring guide</t>
  </si>
  <si>
    <t>HashQuark</t>
  </si>
  <si>
    <t>Blockchain Arabia</t>
  </si>
  <si>
    <t>Kompendium</t>
  </si>
  <si>
    <t>Guides</t>
  </si>
  <si>
    <t>Factoverse</t>
  </si>
  <si>
    <t>nonce</t>
  </si>
  <si>
    <t>TreeHash</t>
  </si>
  <si>
    <t>Decentralisation of network</t>
  </si>
  <si>
    <t>MaxCollab</t>
  </si>
  <si>
    <t>Factable Solutions</t>
  </si>
  <si>
    <t>For Mainnet server 1, in what country is the server located or will be  located?</t>
  </si>
  <si>
    <t>Stake Capital</t>
  </si>
  <si>
    <t>Dengun</t>
  </si>
  <si>
    <t>For Mainnet server 1, in what city is the server located or will be  located?</t>
  </si>
  <si>
    <t>South Bend</t>
  </si>
  <si>
    <t>For Mainnet server 1, in what datacentre is the server located or will be  located, if relevant?</t>
  </si>
  <si>
    <t>Union Station Data Center, 506 W. South St.</t>
  </si>
  <si>
    <t>For Mainnet server 1, what is the VPS provider, if relevant?</t>
  </si>
  <si>
    <t>N/A</t>
  </si>
  <si>
    <t>For Mainnet server 1, what is the VPS region, if relevant?</t>
  </si>
  <si>
    <t>For Mainnet server 2, in what country is the server located or will be  located?</t>
  </si>
  <si>
    <t>United States</t>
  </si>
  <si>
    <t>For Mainnet server 2, in what city is the server located or will be  located?</t>
  </si>
  <si>
    <t>Indianapolis</t>
  </si>
  <si>
    <t>For Mainnet server 2, in what datacentre is the server located or will be  located, if relevant?</t>
  </si>
  <si>
    <t>Global Access Point Indianapolis Data Center, 800 Henry St.</t>
  </si>
  <si>
    <t>For Mainnet server 2, what is the VPS provider, if relevant?</t>
  </si>
  <si>
    <t>For Mainnet server 2, what is the VPS region, if relevant?</t>
  </si>
  <si>
    <t>Technical specification</t>
  </si>
  <si>
    <t>Is the server currently on line?</t>
  </si>
  <si>
    <t>No</t>
  </si>
  <si>
    <t>Discretionary in the range 0-1</t>
  </si>
  <si>
    <t>What type of node/server is planned or in use?</t>
  </si>
  <si>
    <t xml:space="preserve">Indianapolis: Dell PowerEdge, 3.0Ghz 4 Cores, 400Gb SSD, 32GB RAM
South Bend: Dell PowerEdge, designed to be scalable for long-term usage. Expandable RAM and storage. 2.3Ghz (4 cores, scalable), Tiered SAN SSD storage (RAID 5) &gt;500GB, 32 GB RAM (scalable).
In addition we will have VM ware for backups and brainswaps. </t>
  </si>
  <si>
    <t>How many cores does the CPU have?</t>
  </si>
  <si>
    <t xml:space="preserve">CPU in the range 0.5-1.5 
Should be Intel Xeon or equivalent
1 core - 0.5
2 core- 1.0
&gt;= 3 cores 1.5
</t>
  </si>
  <si>
    <t>What is the CPU type &amp; clock speed?</t>
  </si>
  <si>
    <t>Intel Xeon 
Indianapolis 3Ghz
South Bend 2.3Ghz</t>
  </si>
  <si>
    <t>How much RAM is available?</t>
  </si>
  <si>
    <t>32GB</t>
  </si>
  <si>
    <t>Memory in the range  1-3 
8-15 GB - 1
16-23 GB - 2
&gt;= 24 GB - 3
If Auto-scale &lt; 24GB add 0.5</t>
  </si>
  <si>
    <t>Is the memory scalable?</t>
  </si>
  <si>
    <t>Yes</t>
  </si>
  <si>
    <t>What storage and raid type will be used?</t>
  </si>
  <si>
    <t>Tiered SAN SSD storage (RAID 5) &gt;500GB</t>
  </si>
  <si>
    <t>Disk type in the range 1-2.5
SAS - 1
SSD - 2.5</t>
  </si>
  <si>
    <t>Please specify the storage disk type</t>
  </si>
  <si>
    <t>SSD</t>
  </si>
  <si>
    <t>What is the free size of the storage in GB available for databases?</t>
  </si>
  <si>
    <t>2TB (we'll allocate storage to the Factom db as needed)</t>
  </si>
  <si>
    <t>Free disk size for DB in the range 0.3-1
50-99 GB - 0.3
100-199 GB - 0.5
&gt;= 200 GB 0.8
If there is a Sep. part/vol add 0.2</t>
  </si>
  <si>
    <t>Will there be separate Factom volume/disks?</t>
  </si>
  <si>
    <t>What is the connection and uplink speed?</t>
  </si>
  <si>
    <t>100MB today (hardware designed for 1GB), will scale up as bandwidth is required</t>
  </si>
  <si>
    <t>Network uplink speed (uplink, not NIC only) in the range 0.5-1 where 0.5 = 100 Mbit and 1 &gt; or = 1 Gbit</t>
  </si>
  <si>
    <t>Operations</t>
  </si>
  <si>
    <t>How many people in your team are able to operate the servers?</t>
  </si>
  <si>
    <t>5: Nathan, Nick, Connor, Shane, Thomas</t>
  </si>
  <si>
    <t>How many combined years of experience do you have of running production servers?</t>
  </si>
  <si>
    <t>Describe production servers you have managed.</t>
  </si>
  <si>
    <t>Shane - 10 years of full data center management. Built and operated one of the top 40 data centers/carrier hotels in the United States. Built multiple data center environments for multiple Fortune 500 companies including some of the largest cloud players. 
Nick - 15 years, utilized Cisco, VMWare, Microsoft and EMC as well as implemented innovative solutions using commodity hardware, Private, Public, Hybrid Cloud environments (Azure/AWS), Linux Systems
Nathan, Connor, and Thomas are continuing to build their expertise in server management, cloud infrastructure, SysAdmin, and K8s. Nathan and Connor have been managing servers for over a year each. Thomas has 5 years of experience in cloud and K8 environments.</t>
  </si>
  <si>
    <t>Have you run any servers for any other protocol, if so , which?</t>
  </si>
  <si>
    <t>Livepeer, IoTeX, Cosmos, Ethereum (geth), Hyperledger Fabric</t>
  </si>
  <si>
    <t>Have you run follower nodes outside of the qualified-node pool on testnet?</t>
  </si>
  <si>
    <t>Have you run any mainnet nodes?</t>
  </si>
  <si>
    <t>How will the team administer the nodes?</t>
  </si>
  <si>
    <t>On call personnel will utilize a VPC with 2FA and necessary credentials for login. We use SSH keypairs vice passwords for authentication. We'll utilize a bastion server as a secure access backup in case the VPC fails. SSH keypairs and 2FA information are stored on secure hardware devices.</t>
  </si>
  <si>
    <t>How would you handle an unscheduled restart?</t>
  </si>
  <si>
    <t>Faults (or an unscheduled restart) will proceed through an escalation chain and be dealt with quickly and appropriately (no matter what time). We'll have someone on call at all times with appropriate training and credentialing to immediately access the server and make upgrades/changes as needed.</t>
  </si>
  <si>
    <t>How are you going to make sure your nodes operate securely?</t>
  </si>
  <si>
    <t>We practice all pillars of Cyber Security including concepts of least privilege, ensuring Biometric Access Security, and 24/7 security monitoring at data centers where we host. Our System Security Plan is designed for FedRAMP compliance. Additionally, we will be using a powerful Network Security Firewall Appliance for each of our servers to ensure maximum protection. We know that some ANOs use sentry nodes and we've built some expertise using sentry nodes for the Cosmos protocol, where they're required. This is something we'll consider, but there are other aspects of the Factom architecture that may make sentry nodes unnecessary and sentry nodes do result in higher latencies. We'll also deploy HSM modules for secure key management.</t>
  </si>
  <si>
    <t>How are you going to make sure you respond quickly?</t>
  </si>
  <si>
    <t xml:space="preserve">We'll have a duty roster to manage personnel and ensure someone is on call at all times. We've also set up (thank you to the community!) The Discord bot and Grafana tools for monitoring and alerts. We'll also have our own hardware monitoring tools to ensure hardware integrity. </t>
  </si>
  <si>
    <t>Could you describe how you would see your ideal authority node infrastructure?</t>
  </si>
  <si>
    <t>We'll be running production level hardware in Tier 4, geographically separate datacenters with full backup power, and restricted access. We believe in at least two of everything for redundancy, so we'll have at least one full backup node for each of our running nodes running in parallel and cloud backups. We're also looking at a multi data center cluster deployment, with backup nodes spread across 3 or more data centers for maximum reliability. We won't be doing this in the next 6 months however, we expect, as adoption rises, to build this out in a year to year and a half.</t>
  </si>
  <si>
    <t>What is the planned availability of the  maintenance team?</t>
  </si>
  <si>
    <t>24/7</t>
  </si>
  <si>
    <t>Support of Protocol</t>
  </si>
  <si>
    <t>At what efficiency would you run node 1?</t>
  </si>
  <si>
    <t>At what efficiency would you run node 2?</t>
  </si>
  <si>
    <t>HongKong</t>
  </si>
  <si>
    <t>Ucloud</t>
  </si>
  <si>
    <t>HongKong Zone B</t>
  </si>
  <si>
    <t>China</t>
  </si>
  <si>
    <t>several follower nodes currently on line were planned to become authority nodes</t>
  </si>
  <si>
    <t>8 cores</t>
  </si>
  <si>
    <t>Intel V4 CPU (Broadwell), 2200 MHz</t>
  </si>
  <si>
    <t>normal disk stroage</t>
  </si>
  <si>
    <t>1000 GB</t>
  </si>
  <si>
    <t>800 Mbit</t>
  </si>
  <si>
    <t>more than 300</t>
  </si>
  <si>
    <t>Cosmos, IRISnet, Qtum, VeChain, V systems, Genaro Network, CyberMiles</t>
  </si>
  <si>
    <t>By use the administrative console or other administrative tools to administer nodes and node resources</t>
  </si>
  <si>
    <t>Switch to the alternate service first, query the reason for triggering the restart and recovery in time.</t>
  </si>
  <si>
    <t>Setting up SSH key authentication and disable password-based authentication.
File Auditing and Intrusion Detection Systems.</t>
  </si>
  <si>
    <t xml:space="preserve">Use Zabbix Email Alerts to monitor our infrastructure and send mail reports in time. </t>
  </si>
  <si>
    <t>High-Performance, High-Availability,High-Concurrency, High-Scalability, High-Maintainability</t>
  </si>
  <si>
    <t xml:space="preserve">The first is planned preventive maintenance, which is scheduled maintenance aimed at repairing assets before they fail.The second is planned and unscheduled maintenance, which is based on having a strategy in place to repair or replace an asset in an hour when it fails. </t>
  </si>
  <si>
    <t xml:space="preserve">Bahrain / Saudi Arabia / Bayern </t>
  </si>
  <si>
    <t xml:space="preserve">Can be located in Mena , or in Germany </t>
  </si>
  <si>
    <t>Warsaw</t>
  </si>
  <si>
    <t>Within an OVH data center</t>
  </si>
  <si>
    <t>OVH</t>
  </si>
  <si>
    <t>NA</t>
  </si>
  <si>
    <t>Spain</t>
  </si>
  <si>
    <t>Madrid</t>
  </si>
  <si>
    <t>An Ionos Inc. (1&amp;1) data center</t>
  </si>
  <si>
    <t>Ubuntu , Centos , Docker</t>
  </si>
  <si>
    <t>Ionos Inc. (1&amp;1) Network</t>
  </si>
  <si>
    <t>8-16</t>
  </si>
  <si>
    <t>i9-9900K &amp; Clockspeed: 3.6 GHz Turbo Speed: 5.0 GHz</t>
  </si>
  <si>
    <t>64 GB</t>
  </si>
  <si>
    <t>as mush we need</t>
  </si>
  <si>
    <t>Raid 10 for SSD , or 1 for NVME</t>
  </si>
  <si>
    <t>Dedicated</t>
  </si>
  <si>
    <t>SSD/NVME</t>
  </si>
  <si>
    <t>1TB can be more</t>
  </si>
  <si>
    <t>Intel Xeon E5-2687Wv4; base frequency of 3GHz, Turbo 3.5GHz</t>
  </si>
  <si>
    <t>1 Gbps</t>
  </si>
  <si>
    <t>128GB</t>
  </si>
  <si>
    <t>RAID 1</t>
  </si>
  <si>
    <t>Yes, TCP</t>
  </si>
  <si>
    <t>We are working with Game servers , so we are always on</t>
  </si>
  <si>
    <t>2x 1.9TB NVMe</t>
  </si>
  <si>
    <t>Failover plan , with full redundancy</t>
  </si>
  <si>
    <t xml:space="preserve">we can open only the needed ports , keep kernel up to date , use DDOS protection, restrict access  </t>
  </si>
  <si>
    <t>by using alert system, , and automated one</t>
  </si>
  <si>
    <t>The free space for the Factom Protocol database is 1200GB</t>
  </si>
  <si>
    <t xml:space="preserve">we need to go more deep to give you a correct answer </t>
  </si>
  <si>
    <t>failover plan</t>
  </si>
  <si>
    <t>with excellent support and performance when we have to guild to start</t>
  </si>
  <si>
    <t xml:space="preserve">This dedicated server will have redundant broadband at a minimum of 1Gbps with bursts up to 3Gbps (Up/Down) </t>
  </si>
  <si>
    <t>with excellent support and performance when we have to guild to start also if situation needs node NO 2</t>
  </si>
  <si>
    <t xml:space="preserve">Two members currently operate the servers and perform infrastructure system administration. We are actively recruiting additional members to support this effort. </t>
  </si>
  <si>
    <t xml:space="preserve">We collectively have two and a half years of operating production servers.  </t>
  </si>
  <si>
    <t>Our production server experience consists of Linux, virtual cloud servers used to host protocols such as the Factom Protocol, as well as maintaining 13-15 Linux virtual machines on two physical rack servers.</t>
  </si>
  <si>
    <t>Yes, we have run dozens of virtual servers to host Dash/PIVX-derivative nodes/master nodes as a means of cryptocurrency investing.</t>
  </si>
  <si>
    <t xml:space="preserve">Two Kompendium personnel will provide administration to our Authority Nodes.
Kompendium’s maintenance plan reinforces best security practices and facilitates continuous high performance and node reliability. Our daily, weekly, and monthly administration practices are engineered to ensure the latest upgrades and optimization services support the Protocol. Daily, we ensure our nodes are operating correctly and check Discord for required and optimizing patches and practices to implement. Weekly, we audit security, core functionality best practices, and sysadmin training. Monthly or quarterly, based on inputs from Kompendium meetings, we implement any planned larger scale changes such as server or service provider changes. </t>
  </si>
  <si>
    <t xml:space="preserve">Kompendium will follow community best practices and immediately seek to establish communication with other ANOs via Discord as a primary means, and via telephone if Discord is not available. We will promptly ensure we have all necessary access to our Factom Protocol node infrastructure and collaborate with the ANOs to achieve a network restart. </t>
  </si>
  <si>
    <t xml:space="preserve">Kompendium will follow all best practices to maximize the security of our Protocol infrastructure. This includes removing direct root access, changing the assigned SSH port, closing unnecessary accesses, using access control lists for SSH and multi-factor authentication, and installing antimalware/antivirus and brute force protection software. We will abide by a strict maintenance regimen for ensuring we are running optimality configured software. 
Security was also a significant factor in selecting our proposed reputable node infrastructure providers; all selected providers employ both extensive security to their data centers and networks.
</t>
  </si>
  <si>
    <t xml:space="preserve">Kompendium will provide 24/7/365 on-call response capability to our Factom Protocol node infrastructure. We intend to employ ANO tools to alert Kompendium of issues with our servers, Factom Protocol software, or the network. These products will provide alert services via e-mail, SMS, VOIP, and desktop alerts to enable our rapid response. Kompendium will purchase personal devices to enhance our ability to respond while off-site or in transit. </t>
  </si>
  <si>
    <t>Kompendium will leverage a combination of virtualized and dedicated services to host the Factom Protocol. We will use three different service providers for our Authority Set nodes as well as our back-up servers. Each server will be in different countries. In addition to network security best practices, firewalls will be used to enhance our node infrastructure security. An illustrative graphic can be found in our campaign document.</t>
  </si>
  <si>
    <t>Kompendium will be available daily to conduct periodic and ad hoc updates and upgrades to our Factom Protocol node infrastructure. Within our data centers on-site technicians are available 24/7 to address planned and unplanned maintenance requirements. In addition to the regular maintenance and contingency support services offered, Kompendium will purchase VIP services and maintenance packages to receive prioritized on-site technical services.</t>
  </si>
  <si>
    <t xml:space="preserve">We intend to have a FCT/USD dependent schedule for efficiency as discussed in our campaign document.  The following are FCT price points and proposed efficiency percentages with one node: At $5, 60% efficiency; At $10, 60% efficiency; At $20, 60% efficiency; At $30, 65% efficiency; At $40, 70% efficiency </t>
  </si>
  <si>
    <t>We intend to have a FCT/USD dependent schedule for efficiency as discussed in our campaign document.  The following are FCT price points and proposed efficiency percentages with two nodes: At $5, 60% efficiency; At $10, 60% efficiency; At $20, 70% efficiency; At $30, 75% efficiency; At $40, 80% efficiency</t>
  </si>
  <si>
    <t>Berlin</t>
  </si>
  <si>
    <t>TBD likely one of the German market leaders</t>
  </si>
  <si>
    <t>TBD - high generous capacity planning for future</t>
  </si>
  <si>
    <t>TBD - SSD -  high generous capacity planning for future</t>
  </si>
  <si>
    <t>none - to be hired/contracted</t>
  </si>
  <si>
    <t>none</t>
  </si>
  <si>
    <t>Yes thorugh a contractor for Horizen network</t>
  </si>
  <si>
    <t>through a hired contractor/employee</t>
  </si>
  <si>
    <t xml:space="preserve">will commit to availability of 24/7 with 1-2h reaction speed. Happy to be kicked out if not live up to that. </t>
  </si>
  <si>
    <t>contract market leading server provider</t>
  </si>
  <si>
    <t xml:space="preserve">staff resourcing with backup person and shift rsponsibility </t>
  </si>
  <si>
    <t xml:space="preserve">diversification by countries with large traffic requirements and stable legal/governments which have a positive interpretation/take on blockchains. Currently thikng about Germany and Switzerland, but no idea on where usage will come from. </t>
  </si>
  <si>
    <t xml:space="preserve">90% later gradually reducing if justified. Happy to go through validation process when intended reduction. </t>
  </si>
  <si>
    <t>90% later gradually reducing if justified. Happy to go through validation process when intended reduction.</t>
  </si>
  <si>
    <t>Seoul</t>
  </si>
  <si>
    <t>Amazon Web Services</t>
  </si>
  <si>
    <t>South Korea</t>
  </si>
  <si>
    <t>Cape Town</t>
  </si>
  <si>
    <t>Authority server (Audit)</t>
  </si>
  <si>
    <t xml:space="preserve">Microsoft </t>
  </si>
  <si>
    <t>EC2 m5.2xlarge</t>
  </si>
  <si>
    <t>32 GiB</t>
  </si>
  <si>
    <t>South Africa West</t>
  </si>
  <si>
    <t>India</t>
  </si>
  <si>
    <t>Chennai</t>
  </si>
  <si>
    <t>AWS EBS gp2</t>
  </si>
  <si>
    <t>Microsoft</t>
  </si>
  <si>
    <t>South India</t>
  </si>
  <si>
    <t>200 GB</t>
  </si>
  <si>
    <t>Up to 10 Gbps</t>
  </si>
  <si>
    <t>2 operators</t>
  </si>
  <si>
    <t>Federated server</t>
  </si>
  <si>
    <t>9 years</t>
  </si>
  <si>
    <t>50s Linux servers for the video streaming service (NHN) and 20s Linux servers for the security surveillance control system (Hanwha Techwin)</t>
  </si>
  <si>
    <t>Ethereum (for non-blockchain protocols, HTTP, XMPP, RTSP, and so on)</t>
  </si>
  <si>
    <t>Intel Celeron 2,4 Ghz</t>
  </si>
  <si>
    <t>8.192 MB</t>
  </si>
  <si>
    <t>We monitor Factomd daemon processes, logs (ELK stack) and system metrics (AWS CloudWatch, collectl, Sensu). On detecting problematic events, alert notifications will be sent to operators (PagerDuty, Discord bot) according to our operations policy. We keep maintaining an operation guide and troubleshooting reports up to date. We will report abnormal systems behaviors to the Factom community, and issue pull requests if necessary. We are checking details that are omitted in the white paper. More we understand the Factom system, we can operate it more effectively and efficiently. Please refer to the attachment for the specific architecture diagram.</t>
  </si>
  <si>
    <t>We will be notified of unscheduled restarts via Discord, and follow the update direction.</t>
  </si>
  <si>
    <t>We partly rely on security services (i.e. AWS GuardDuty/Shield/WAF) of the cloud service provider. We will closely follow community best practices and recommendations</t>
  </si>
  <si>
    <t>We are setting up a real-time notification system (i.e. PagerDuty). We have primary and secondary operators-on-duty where 30 minutes of no response from the primary operator automatically triggers a notification to the secondary one.</t>
  </si>
  <si>
    <t>We think that the ideal authority node infrastructure should have a thorough monitoring and on-time emergency response system, systematic way of documenting troubleshooting reports and keeping our operation guide up to date, resiliency tests (Chaos Monkey) that could experiment random instance failures in advance, and stress tests. As mentioned above, we will build and continuously optimize our system based on these principles.</t>
  </si>
  <si>
    <t>Intel SSD / ZFS</t>
  </si>
  <si>
    <t>We have two operators-on-duty and target response time is within 30 minutes after the events.</t>
  </si>
  <si>
    <t>Intel SSD</t>
  </si>
  <si>
    <t xml:space="preserve">300 GB </t>
  </si>
  <si>
    <t>1 Gb/s</t>
  </si>
  <si>
    <t>Hosting different kind of web services running on many servers</t>
  </si>
  <si>
    <t xml:space="preserve">The servers will be integrated with the 24/7 monitoring and support services provided by Softmedia. We have many years of experience in running and managing servers. </t>
  </si>
  <si>
    <t>We have a 24/7 monitoring and support services.</t>
  </si>
  <si>
    <t>We know how to secure a server and keep it updated. We also use external security audits</t>
  </si>
  <si>
    <t>We will run the 2 servers in different data centers, the backup and restore services will be hosted in a third datacenter</t>
  </si>
  <si>
    <t>São Paulo</t>
  </si>
  <si>
    <t>IPXON in Sao Paulo, Brazil</t>
  </si>
  <si>
    <t>Time4VPS.com</t>
  </si>
  <si>
    <t>Europe: Vilnius, Lithuania</t>
  </si>
  <si>
    <t>Brazil</t>
  </si>
  <si>
    <t>Sao Paulo</t>
  </si>
  <si>
    <t>VPS with Dedicated as immediately as possible</t>
  </si>
  <si>
    <t>28 Cores per CPU. 56 Cores total.</t>
  </si>
  <si>
    <t>Intel(R) Xeon(R) Gold 6132 at 2.60 GHz per VPS Node</t>
  </si>
  <si>
    <t>8gb. DDR4-2666 EXX REG Modules per VPS Node.</t>
  </si>
  <si>
    <t>Yes, if necessary. Scaling up the Memory will also increase CPUs and Storage.</t>
  </si>
  <si>
    <t>High Performance 960 GB SSD RAID modules. 10 per VPS Node.</t>
  </si>
  <si>
    <t>80gb per VPS Node.</t>
  </si>
  <si>
    <t>100 Mbps connection and 4 Gbps dedicated uplink.</t>
  </si>
  <si>
    <t>2 currently, with a third experienced server admin being trained for basic operation within the first month.</t>
  </si>
  <si>
    <t>7 years combined experience</t>
  </si>
  <si>
    <t xml:space="preserve">Erik has experience with managing the following production servers: 
-        Several cryptocurrency GPU based mining rigs 	
-        QT Client Servers. 
Troy has experience partially or fully managing the following: 
-        RStudio Server at William and Mary  
-        Apache and PHP setup on a raspberry pi to host a website for the Baltimore American Indian Center
-        Raspberry Pi cluster used for data science using Ngrok to access nodes remotely.
Manish has the following server experience:
-        Setup print servers for Hellotech, Inc. 
-        Worked on production server in GUI for Yotabytes, Inc. </t>
  </si>
  <si>
    <t xml:space="preserve">Erik - LTC, DGB, Doge, RDD, Blackcoin, Clams and several others.  
Troy - Ark, Ethereum and QRL
</t>
  </si>
  <si>
    <t>Promptly and through a chain of command starting with Erik. Erik will be responsible for providing necessary training in advance to other team members for necessary functions such as Restarts, Updates, and Brainswaps. Erik will have additional professional help from Manish Singh, while  training for the rest of the team will continue to ensure nodes will always be attended to.</t>
  </si>
  <si>
    <t xml:space="preserve">By dropping everything I’m doing at the moment to either get to a physical location where this issue could be addressed, finding a remote solution, or contacting one of my team members that has been adequately trained to reboot the system.
</t>
  </si>
  <si>
    <t xml:space="preserve">Time4VPS which runs out VPS Servers is the most reliable and largest hosting company in Lithuania. They serve over 100,000 clients and have been in business since 2003.
IPXON which we plan on using for our Dedicated Servers offers a robust list on site security features from Guards to Fire Suppression.
While configuring Nodes steps to limit access via iptables, ssh rsa keys, generating server identities offline, and changing login credentials quarterly are all examples of steps to be taken.
</t>
  </si>
  <si>
    <t xml:space="preserve">By having notifications tethered directly to the device I take with me everywhere and my business phone for double redundancy. E-mail, Discord, Telegram, and Direct Contact by this group and Community Members.
</t>
  </si>
  <si>
    <t>I currently have no opinion on an ideal infrastructure at this time as being able to operate the Nodes are my priority. As I see plausible holes I will note them with appropriate members of the community.</t>
  </si>
  <si>
    <t>24/7. I’m on call as needed, always.</t>
  </si>
  <si>
    <t>Singapore</t>
  </si>
  <si>
    <t>UpCloud</t>
  </si>
  <si>
    <t>USA</t>
  </si>
  <si>
    <t>Chicago, Illinois</t>
  </si>
  <si>
    <t>Cloud provider</t>
  </si>
  <si>
    <t>Intel Xeon Gold 6136 CPU @ 3.00GHz</t>
  </si>
  <si>
    <t>32Gb</t>
  </si>
  <si>
    <t>Cloud Provider</t>
  </si>
  <si>
    <t>MaxIOPS which claims to be substantially faster than SSD: https://upcloud.com/products/maxiops-storage/</t>
  </si>
  <si>
    <t>640Gb</t>
  </si>
  <si>
    <t>500Mb</t>
  </si>
  <si>
    <t>Rajan has 20+ years of system administration</t>
  </si>
  <si>
    <t xml:space="preserve">Rajan has managed all kinds of production platforms  ranging from multiple flavors of Linux, Windows, and Mac OS systems including various HW platforms. Over 20+ years, Rajan has also deployed and supported: 
- Storage platforms including Netapp+ Tintri + HDS
- Remote connectivity tools
- Distributed computing
- Networking + Cloud platforms including security design and deployment
- Secure Chambers – customer facing with HPC computing infrastructure
- Highly critical Atlassian infrastructure for large business units
- Software Development and Quality Assurance Platforms for globally spread teams
- Distributed hpc computing cluster with 5000 nodes ( Redhat/Cento OS/SLES/Ununtu )
</t>
  </si>
  <si>
    <t xml:space="preserve">No </t>
  </si>
  <si>
    <t>Paris</t>
  </si>
  <si>
    <t>BSO</t>
  </si>
  <si>
    <t>AWS</t>
  </si>
  <si>
    <t>Rajan will be the primary responder and administrator of the nodes, however Michael will be trained as an emergency backup.</t>
  </si>
  <si>
    <t>Frankfurt, Germany; Singapore; Californa, US;</t>
  </si>
  <si>
    <t>Germany</t>
  </si>
  <si>
    <t>A crash or a required reboot of the server will require us to perform a brainswap to the standby server and restore the functionality. Analysis of the failed node will hopefully reveal the root cause of the failure allowing us to help prevent it from happening in the future.</t>
  </si>
  <si>
    <t xml:space="preserve">Security is of vital importance and our team will implement a variety of security measures to keep our Infrastructure secure. We implemented the same in our testnet infrastructure. We will continue to add additional security measures to keep it up. 
1.    Cloud based FW 
2.    Node based FW 
3.    Ssh access to only to Michael &amp; Rajan using key and access controlled to only our networks 
4.    Unattended and regular security patches applied as needed
</t>
  </si>
  <si>
    <t>We will operate the production servers to ensure they are available 24/7. Automated alerts will inform the team of any server outages so brainswaps to the backup servers can be performed ASAP.</t>
  </si>
  <si>
    <t>We will operate the two dedicated primary servers, each with an backup to ensure maximal uptime and easy brainswapping in emergency situations.</t>
  </si>
  <si>
    <t>24-7.  As system admin, Rajan will be the primary responder.  Michael will be trained in restarts, upgrades, downgrades, and brainswaps for emergency situations where Rajan is not available for some reason.</t>
  </si>
  <si>
    <t>Intel Xeon Platinum 8000</t>
  </si>
  <si>
    <t>8 cpu's</t>
  </si>
  <si>
    <t>NTL - 3.1 GHZ</t>
  </si>
  <si>
    <t>32 GB</t>
  </si>
  <si>
    <t>Nitro local NVMe storage</t>
  </si>
  <si>
    <t>2 TB</t>
  </si>
  <si>
    <t>10 Gbps</t>
  </si>
  <si>
    <t>22 years</t>
  </si>
  <si>
    <t>We have extensive experience running highly available and secure mining and staking operations. All combined, members of our team participated in running and administrating data center mining operations for Bitcoin starting in 2010, Monero starting in 2015, and Ethereum starting in 2015. As Stake Capital, offering highly available premium validation services, we were the winner of the Cosmos Game of Stakes (a 2+ month long adversarial testnet) with a perfect uptime record, we also are actively running infrastructure for Cosmos Mainnet, Loom, Tezos, and Livepeer. On all of these networks we participate in, we administrate a highly available global network of cloud sentries to reduce latency and ensure uptime.</t>
  </si>
  <si>
    <t>Previously: Bitcoin, Ethereum, Monero
Currently: Cosmos, Tezos, Livepeer, Loom</t>
  </si>
  <si>
    <t>We operate sophisticated real-time monitoring on all of the networks we choose to support, including 24 hour on call personnel. We employ 2FA on all of our resources and our Factom VPC's public-private subnet architecture requires all access to the Factom authority server be handled via the VPC's bastion node. All SSH keypairs are stored via our highly secure (encrypted) key management system.</t>
  </si>
  <si>
    <t>In the event of a failure, fault, or unexpected restart, our advanced environment monitoring will be tripped and our on-call personnel will be alerted to the abnormality, whereby they can immediately investigate and take any necessary action.</t>
  </si>
  <si>
    <t>We take a unique validation architecture approach across the networks that we support. We filter all inbound traffic on the required ports (only) through an elastic network load balancer. In doing so, we circumvent all potential forms of DDoS attack on our resources. This also helps eliminate attack surface, since the load balancer is the only resource that's publicly facing / accepts inbound traffic. Our authority server exists only in a private subnet of the VPC and thus cannot be sent inbound traffic from outside the VPC. Additionally, all SSH access to our private resources is handled via a public bastion node with statically defined IP addresses for all inbound SSH traffic—2FA is always required to modify these settings (e.g. connect to the bastion from a new IP address). Finally, our Factom Authority Servers will be deployed inside our data centers on bare metal machines with all server private keys stored on HSMs.</t>
  </si>
  <si>
    <t>Our team is distributed worldwide to ensure the availability of personnel around the clock. Our validation monitoring system (which will be deployed for our Factom Authority Server) will generate push notifications to alert us of any abnormalities in our architecture, or of the issuance of "Factom Emergency Alert" triggers, to ensure we respond within 2 hours of such events. We are very active inside the communities of networks we decide to support, thus we will stay updated with the forum and engaged with the discord.</t>
  </si>
  <si>
    <t>In addition to ensuring availability and minimizing latency with a diverse global network of sentries, our ideal authority server infrastructure would include hot authority server backup architecture connected to one another via a byzantine fault tolerant consensus mechanism. This architecture mitigates the need for human intervention in the event of a fault in the current hot authority server. We are actively developing such a system and it will be deployed on our validation infrastructure once audited and battle-tested.</t>
  </si>
  <si>
    <t>Frankfurt</t>
  </si>
  <si>
    <t>France</t>
  </si>
  <si>
    <t>If we’re elected we’ll put the server online in 24 hours. 3.0 GHz Intel Xeon Platinum processors with Intel Advanced Vector Extension 512 (AVX-512) instruction set</t>
  </si>
  <si>
    <t>3 ghz</t>
  </si>
  <si>
    <t>RAID 5</t>
  </si>
  <si>
    <t>SSD - AWS io1 - provision of 1000 IOPS</t>
  </si>
  <si>
    <t>250 GB</t>
  </si>
  <si>
    <t>3500 Mbps</t>
  </si>
  <si>
    <t>45 years</t>
  </si>
  <si>
    <t>We have vast experience doing the architecture and maintaining production environments mainly in Amazon Web Services, but also in Google Kubernetes Engine and Microsoft Azure.
Regarding operating systems, we have experience mainly in CentOS and Ubuntu.
We also have a lot of experience on a variety of servers including NGINX and Apache and database servers like MySQL and PostgreSQL.
We have also experience with numerous automation and orchestration tools in production including Jenkins, Gitlab CI, Travis CI, Docker, and Kubernetes.</t>
  </si>
  <si>
    <t xml:space="preserve">Yes. Bitcoin, Ethereum and IOTA. Although we don't run any Decred node, we're currently developing for them. In that sense we have to run a node for development purposes. </t>
  </si>
  <si>
    <t>The system administrators of our company will take the responsibility of running and maintaining the nodes.</t>
  </si>
  <si>
    <t>If an unscheduled restart occurs we will be notified and we’ll take instant action. We’ll configure alerts in Grafana. We'll also want to integrate with any notification system that already exists, and would be happy to work to support and improve such systems.</t>
  </si>
  <si>
    <t>We’ll setup firewall to protect the nodes. We’ll SSH tunneling and Two-factor authentication. We’ll use key pairs and renew them periodically. We also understand that there is a docker swarm that is used to maintain the authority set today. We will certainly participate with it and the other standard protocols within Factom for security and maintenance.</t>
  </si>
  <si>
    <t>Our nodes will use the Amazon CloudWatch and Amazon Simple Notification Service to notify our staff. We’ll get those notifications by SMS and we’ll operate 24/7 and always have a SysAdmin available via phone call.</t>
  </si>
  <si>
    <t>We see the ideal node infrastructure as a high-performance server on AWS, running processes in virtual containers with auto-scaling enabled. With the appropriate setup of firewalls to guarantee great security.</t>
  </si>
  <si>
    <t>Our team will have 24/7 coverage to manage non-routine problems. We'll be available via phone, email and on Discord.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</si>
</sst>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font>
      <sz val="11.0"/>
      <color rgb="FF000000"/>
      <name val="Inconsolata"/>
    </font>
    <font>
      <b/>
    </font>
    <font>
      <b/>
      <sz val="14.0"/>
    </font>
    <font>
      <sz val="14.0"/>
    </font>
    <font>
      <b/>
      <sz val="18.0"/>
      <color rgb="FF0000FF"/>
    </font>
    <font>
      <b/>
      <name val="Arial"/>
    </font>
    <font>
      <name val="Arial"/>
    </font>
    <font>
      <u/>
      <color rgb="FF0000FF"/>
    </font>
    <font>
      <b/>
      <sz val="14.0"/>
      <color rgb="FF0000FF"/>
    </font>
    <font>
      <u/>
      <color rgb="FF0000FF"/>
      <name val="Arial"/>
    </font>
  </fonts>
  <fills count="13">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27BA0"/>
        <bgColor rgb="FFC27BA0"/>
      </patternFill>
    </fill>
    <fill>
      <patternFill patternType="solid">
        <fgColor rgb="FF4A86E8"/>
        <bgColor rgb="FF4A86E8"/>
      </patternFill>
    </fill>
    <fill>
      <patternFill patternType="solid">
        <fgColor rgb="FF999999"/>
        <bgColor rgb="FF999999"/>
      </patternFill>
    </fill>
    <fill>
      <patternFill patternType="solid">
        <fgColor rgb="FFFFE599"/>
        <bgColor rgb="FFFFE599"/>
      </patternFill>
    </fill>
    <fill>
      <patternFill patternType="solid">
        <fgColor rgb="FFFFFF00"/>
        <bgColor rgb="FFFFFF00"/>
      </patternFill>
    </fill>
    <fill>
      <patternFill patternType="solid">
        <fgColor rgb="FFB6D7A8"/>
        <bgColor rgb="FFB6D7A8"/>
      </patternFill>
    </fill>
    <fill>
      <patternFill patternType="solid">
        <fgColor rgb="FFF4CCCC"/>
        <bgColor rgb="FFF4CCCC"/>
      </patternFill>
    </fill>
    <fill>
      <patternFill patternType="solid">
        <fgColor rgb="FFC9DAF8"/>
        <bgColor rgb="FFC9DAF8"/>
      </patternFill>
    </fill>
    <fill>
      <patternFill patternType="solid">
        <fgColor rgb="FFEFEFEF"/>
        <bgColor rgb="FFEFEFEF"/>
      </patternFill>
    </fill>
  </fills>
  <borders count="1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center" vertical="center"/>
    </xf>
    <xf borderId="0" fillId="3" fontId="2" numFmtId="0" xfId="0" applyAlignment="1" applyFill="1" applyFont="1">
      <alignment shrinkToFit="0" wrapText="1"/>
    </xf>
    <xf borderId="1" fillId="4" fontId="3" numFmtId="0" xfId="0" applyAlignment="1" applyBorder="1" applyFill="1" applyFont="1">
      <alignment shrinkToFit="0" vertical="bottom" wrapText="1"/>
    </xf>
    <xf borderId="0" fillId="2" fontId="4" numFmtId="0" xfId="0" applyAlignment="1" applyFont="1">
      <alignment readingOrder="0"/>
    </xf>
    <xf borderId="0" fillId="0" fontId="1" numFmtId="0" xfId="0" applyAlignment="1" applyFont="1">
      <alignment shrinkToFit="0" wrapText="1"/>
    </xf>
    <xf borderId="0" fillId="2" fontId="5" numFmtId="0" xfId="0" applyFont="1"/>
    <xf borderId="0" fillId="2" fontId="5" numFmtId="0" xfId="0" applyAlignment="1" applyFont="1">
      <alignment readingOrder="0"/>
    </xf>
    <xf borderId="1" fillId="5" fontId="3" numFmtId="0" xfId="0" applyAlignment="1" applyBorder="1" applyFill="1" applyFont="1">
      <alignment shrinkToFit="0" vertical="bottom" wrapText="1"/>
    </xf>
    <xf borderId="0" fillId="2" fontId="6" numFmtId="0" xfId="0" applyAlignment="1" applyFont="1">
      <alignment readingOrder="0"/>
    </xf>
    <xf borderId="0" fillId="5" fontId="3" numFmtId="0" xfId="0" applyAlignment="1" applyFont="1">
      <alignment horizontal="left" readingOrder="0" shrinkToFit="0" vertical="bottom" wrapText="1"/>
    </xf>
    <xf borderId="1" fillId="6" fontId="5" numFmtId="0" xfId="0" applyAlignment="1" applyBorder="1" applyFill="1" applyFont="1">
      <alignment readingOrder="0"/>
    </xf>
    <xf borderId="1" fillId="6" fontId="5" numFmtId="0" xfId="0" applyAlignment="1" applyBorder="1" applyFont="1">
      <alignment horizontal="center" readingOrder="0" vertical="center"/>
    </xf>
    <xf borderId="2" fillId="5" fontId="7" numFmtId="0" xfId="0" applyAlignment="1" applyBorder="1" applyFont="1">
      <alignment readingOrder="0" vertical="bottom"/>
    </xf>
    <xf borderId="1" fillId="3" fontId="5" numFmtId="0" xfId="0" applyAlignment="1" applyBorder="1" applyFont="1">
      <alignment readingOrder="0"/>
    </xf>
    <xf borderId="2" fillId="5" fontId="7" numFmtId="0" xfId="0" applyAlignment="1" applyBorder="1" applyFont="1">
      <alignment horizontal="center" vertical="bottom"/>
    </xf>
    <xf borderId="2" fillId="5" fontId="7" numFmtId="0" xfId="0" applyAlignment="1" applyBorder="1" applyFont="1">
      <alignment horizontal="center" readingOrder="0" shrinkToFit="0" vertical="center" wrapText="1"/>
    </xf>
    <xf borderId="2" fillId="5" fontId="7" numFmtId="0" xfId="0" applyAlignment="1" applyBorder="1" applyFont="1">
      <alignment horizontal="center" readingOrder="0" shrinkToFit="0" vertical="bottom" wrapText="1"/>
    </xf>
    <xf borderId="1" fillId="3" fontId="5" numFmtId="0" xfId="0" applyAlignment="1" applyBorder="1" applyFont="1">
      <alignment horizontal="center" vertical="center"/>
    </xf>
    <xf borderId="3" fillId="5" fontId="7" numFmtId="0" xfId="0" applyAlignment="1" applyBorder="1" applyFont="1">
      <alignment readingOrder="0" shrinkToFit="0" vertical="bottom" wrapText="1"/>
    </xf>
    <xf borderId="2" fillId="0" fontId="1" numFmtId="0" xfId="0" applyBorder="1" applyFont="1"/>
    <xf borderId="0" fillId="6" fontId="3" numFmtId="0" xfId="0" applyAlignment="1" applyFont="1">
      <alignment vertical="bottom"/>
    </xf>
    <xf borderId="4" fillId="4" fontId="1" numFmtId="0" xfId="0" applyAlignment="1" applyBorder="1" applyFont="1">
      <alignment shrinkToFit="0" vertical="center" wrapText="1"/>
    </xf>
    <xf borderId="4" fillId="7" fontId="1" numFmtId="0" xfId="0" applyAlignment="1" applyBorder="1" applyFill="1" applyFont="1">
      <alignment shrinkToFit="0" vertical="center" wrapText="1"/>
    </xf>
    <xf borderId="1" fillId="7" fontId="1" numFmtId="0" xfId="0" applyAlignment="1" applyBorder="1" applyFont="1">
      <alignment shrinkToFit="0" vertical="top" wrapText="1"/>
    </xf>
    <xf borderId="1" fillId="7" fontId="2" numFmtId="0" xfId="0" applyAlignment="1" applyBorder="1" applyFont="1">
      <alignment shrinkToFit="0" wrapText="1"/>
    </xf>
    <xf borderId="0" fillId="0" fontId="1" numFmtId="164" xfId="0" applyFont="1" applyNumberFormat="1"/>
    <xf borderId="4" fillId="7" fontId="1" numFmtId="0" xfId="0" applyAlignment="1" applyBorder="1" applyFont="1">
      <alignment horizontal="center" readingOrder="0" shrinkToFit="0" vertical="center" wrapText="1"/>
    </xf>
    <xf borderId="5" fillId="7" fontId="8" numFmtId="0" xfId="0" applyAlignment="1" applyBorder="1" applyFont="1">
      <alignment horizontal="center" readingOrder="0" vertical="center"/>
    </xf>
    <xf borderId="5" fillId="8" fontId="8" numFmtId="0" xfId="0" applyAlignment="1" applyBorder="1" applyFill="1" applyFont="1">
      <alignment horizontal="center" readingOrder="0" vertical="center"/>
    </xf>
    <xf borderId="6" fillId="7" fontId="8" numFmtId="0" xfId="0" applyAlignment="1" applyBorder="1" applyFont="1">
      <alignment readingOrder="0" shrinkToFit="0" vertical="center" wrapText="1"/>
    </xf>
    <xf borderId="7" fillId="0" fontId="1" numFmtId="0" xfId="0" applyBorder="1" applyFont="1"/>
    <xf borderId="0" fillId="6" fontId="1" numFmtId="0" xfId="0" applyFont="1"/>
    <xf borderId="8" fillId="0" fontId="1" numFmtId="0" xfId="0" applyBorder="1" applyFont="1"/>
    <xf borderId="1" fillId="7" fontId="8" numFmtId="0" xfId="0" applyAlignment="1" applyBorder="1" applyFont="1">
      <alignment horizontal="left" shrinkToFit="0" vertical="top" wrapText="1"/>
    </xf>
    <xf borderId="0" fillId="0" fontId="1" numFmtId="9" xfId="0" applyFont="1" applyNumberFormat="1"/>
    <xf borderId="5" fillId="0" fontId="1" numFmtId="0" xfId="0" applyBorder="1" applyFont="1"/>
    <xf borderId="9" fillId="0" fontId="1" numFmtId="0" xfId="0" applyBorder="1" applyFont="1"/>
    <xf borderId="0" fillId="0" fontId="1" numFmtId="0" xfId="0" applyAlignment="1" applyFont="1">
      <alignment horizontal="center" vertical="center"/>
    </xf>
    <xf borderId="10" fillId="0" fontId="1" numFmtId="0" xfId="0" applyBorder="1" applyFont="1"/>
    <xf borderId="11" fillId="0" fontId="1" numFmtId="0" xfId="0" applyBorder="1" applyFont="1"/>
    <xf borderId="12" fillId="0" fontId="1" numFmtId="0" xfId="0" applyBorder="1" applyFont="1"/>
    <xf borderId="8" fillId="9" fontId="1" numFmtId="0" xfId="0" applyAlignment="1" applyBorder="1" applyFill="1" applyFont="1">
      <alignment shrinkToFit="0" vertical="center" wrapText="1"/>
    </xf>
    <xf borderId="1" fillId="9" fontId="1" numFmtId="0" xfId="0" applyAlignment="1" applyBorder="1" applyFont="1">
      <alignment shrinkToFit="0" vertical="top" wrapText="1"/>
    </xf>
    <xf borderId="1" fillId="9" fontId="8" numFmtId="0" xfId="0" applyAlignment="1" applyBorder="1" applyFont="1">
      <alignment horizontal="left" shrinkToFit="0" vertical="top" wrapText="1"/>
    </xf>
    <xf borderId="4" fillId="9" fontId="1" numFmtId="4" xfId="0" applyAlignment="1" applyBorder="1" applyFont="1" applyNumberFormat="1">
      <alignment horizontal="center" shrinkToFit="0" vertical="center" wrapText="1"/>
    </xf>
    <xf borderId="4" fillId="9" fontId="8" numFmtId="0" xfId="0" applyAlignment="1" applyBorder="1" applyFont="1">
      <alignment horizontal="center" readingOrder="0" vertical="center"/>
    </xf>
    <xf borderId="4" fillId="9" fontId="8" numFmtId="49" xfId="0" applyAlignment="1" applyBorder="1" applyFont="1" applyNumberFormat="1">
      <alignment horizontal="left" readingOrder="0" vertical="top"/>
    </xf>
    <xf borderId="4" fillId="9" fontId="8" numFmtId="4" xfId="0" applyAlignment="1" applyBorder="1" applyFont="1" applyNumberFormat="1">
      <alignment horizontal="center" readingOrder="0" vertical="center"/>
    </xf>
    <xf borderId="1" fillId="9" fontId="8" numFmtId="49" xfId="0" applyAlignment="1" applyBorder="1" applyFont="1" applyNumberFormat="1">
      <alignment horizontal="left" readingOrder="0" shrinkToFit="0" vertical="top" wrapText="1"/>
    </xf>
    <xf borderId="1" fillId="9" fontId="8" numFmtId="4" xfId="0" applyAlignment="1" applyBorder="1" applyFont="1" applyNumberFormat="1">
      <alignment horizontal="center" readingOrder="0" vertical="center"/>
    </xf>
    <xf borderId="4" fillId="10" fontId="1" numFmtId="0" xfId="0" applyAlignment="1" applyBorder="1" applyFill="1" applyFont="1">
      <alignment shrinkToFit="0" vertical="center" wrapText="1"/>
    </xf>
    <xf borderId="1" fillId="10" fontId="1" numFmtId="0" xfId="0" applyAlignment="1" applyBorder="1" applyFont="1">
      <alignment shrinkToFit="0" vertical="top" wrapText="1"/>
    </xf>
    <xf borderId="1" fillId="10" fontId="8" numFmtId="0" xfId="0" applyAlignment="1" applyBorder="1" applyFont="1">
      <alignment horizontal="left" shrinkToFit="0" vertical="top" wrapText="1"/>
    </xf>
    <xf borderId="0" fillId="0" fontId="9" numFmtId="0" xfId="0" applyFont="1"/>
    <xf borderId="4" fillId="10" fontId="1" numFmtId="0" xfId="0" applyAlignment="1" applyBorder="1" applyFont="1">
      <alignment horizontal="center" readingOrder="0" shrinkToFit="0" vertical="center" wrapText="1"/>
    </xf>
    <xf borderId="4" fillId="10" fontId="8" numFmtId="0" xfId="0" applyAlignment="1" applyBorder="1" applyFont="1">
      <alignment horizontal="center" readingOrder="0" vertical="center"/>
    </xf>
    <xf borderId="9" fillId="10" fontId="8" numFmtId="0" xfId="0" applyAlignment="1" applyBorder="1" applyFont="1">
      <alignment horizontal="center" readingOrder="0" vertical="center"/>
    </xf>
    <xf borderId="1" fillId="10" fontId="1" numFmtId="0" xfId="0" applyAlignment="1" applyBorder="1" applyFont="1">
      <alignment horizontal="left" shrinkToFit="0" vertical="top" wrapText="1"/>
    </xf>
    <xf borderId="0" fillId="10" fontId="1" numFmtId="0" xfId="0" applyAlignment="1" applyFont="1">
      <alignment shrinkToFit="0" vertical="top" wrapText="1"/>
    </xf>
    <xf borderId="4" fillId="11" fontId="1" numFmtId="0" xfId="0" applyAlignment="1" applyBorder="1" applyFill="1" applyFont="1">
      <alignment shrinkToFit="0" vertical="top" wrapText="1"/>
    </xf>
    <xf borderId="1" fillId="11" fontId="1" numFmtId="0" xfId="0" applyAlignment="1" applyBorder="1" applyFont="1">
      <alignment shrinkToFit="0" vertical="top" wrapText="1"/>
    </xf>
    <xf borderId="1" fillId="11" fontId="1" numFmtId="9" xfId="0" applyAlignment="1" applyBorder="1" applyFont="1" applyNumberFormat="1">
      <alignment horizontal="left" shrinkToFit="0" vertical="top" wrapText="1"/>
    </xf>
    <xf borderId="4" fillId="11" fontId="1" numFmtId="0" xfId="0" applyAlignment="1" applyBorder="1" applyFont="1">
      <alignment shrinkToFit="0" vertical="center" wrapText="1"/>
    </xf>
    <xf borderId="4" fillId="11" fontId="1" numFmtId="0" xfId="0" applyAlignment="1" applyBorder="1" applyFont="1">
      <alignment horizontal="center"/>
    </xf>
    <xf borderId="4" fillId="11" fontId="1" numFmtId="0" xfId="0" applyAlignment="1" applyBorder="1" applyFont="1">
      <alignment horizontal="center" readingOrder="0" vertical="center"/>
    </xf>
    <xf borderId="6" fillId="11" fontId="1" numFmtId="0" xfId="0" applyAlignment="1" applyBorder="1" applyFont="1">
      <alignment shrinkToFit="0" wrapText="1"/>
    </xf>
    <xf borderId="0" fillId="6" fontId="1" numFmtId="0" xfId="0" applyAlignment="1" applyFont="1">
      <alignment shrinkToFit="0" vertical="top" wrapText="1"/>
    </xf>
    <xf borderId="0" fillId="6" fontId="1" numFmtId="0" xfId="0" applyAlignment="1" applyFont="1">
      <alignment horizontal="left" shrinkToFit="0" vertical="top" wrapText="1"/>
    </xf>
    <xf borderId="0" fillId="3" fontId="10" numFmtId="0" xfId="0" applyAlignment="1" applyFont="1">
      <alignment horizontal="center" vertical="center"/>
    </xf>
    <xf borderId="0" fillId="6" fontId="1" numFmtId="0" xfId="0" applyAlignment="1" applyFont="1">
      <alignment horizontal="center" vertical="center"/>
    </xf>
    <xf borderId="0" fillId="6" fontId="1" numFmtId="0" xfId="0" applyAlignment="1" applyFont="1">
      <alignment horizontal="center"/>
    </xf>
    <xf borderId="0" fillId="6" fontId="1" numFmtId="0" xfId="0" applyAlignment="1" applyFont="1">
      <alignment shrinkToFit="0" wrapText="1"/>
    </xf>
    <xf borderId="0" fillId="12" fontId="1" numFmtId="0" xfId="0" applyAlignment="1" applyFill="1" applyFont="1">
      <alignment shrinkToFit="0" vertical="top" wrapText="1"/>
    </xf>
    <xf borderId="0" fillId="0" fontId="1" numFmtId="0" xfId="0" applyAlignment="1" applyFont="1">
      <alignment horizontal="left" shrinkToFit="0" vertical="top" wrapText="1"/>
    </xf>
    <xf borderId="0" fillId="0" fontId="1" numFmtId="0" xfId="0" applyAlignment="1" applyFont="1">
      <alignment horizontal="center"/>
    </xf>
    <xf borderId="1" fillId="7" fontId="2" numFmtId="0" xfId="0" applyBorder="1" applyFont="1"/>
    <xf borderId="1" fillId="7" fontId="8" numFmtId="0" xfId="0" applyAlignment="1" applyBorder="1" applyFont="1">
      <alignment horizontal="left" vertical="top"/>
    </xf>
    <xf borderId="1" fillId="9" fontId="8" numFmtId="0" xfId="0" applyAlignment="1" applyBorder="1" applyFont="1">
      <alignment horizontal="left" vertical="top"/>
    </xf>
    <xf borderId="1" fillId="10" fontId="8" numFmtId="0" xfId="0" applyAlignment="1" applyBorder="1" applyFont="1">
      <alignment horizontal="left" vertical="top"/>
    </xf>
    <xf borderId="1" fillId="10" fontId="1" numFmtId="0" xfId="0" applyAlignment="1" applyBorder="1" applyFont="1">
      <alignment horizontal="left" vertical="top"/>
    </xf>
    <xf borderId="1" fillId="11" fontId="1" numFmtId="9" xfId="0" applyAlignment="1" applyBorder="1" applyFont="1" applyNumberFormat="1">
      <alignment horizontal="left" vertical="top"/>
    </xf>
    <xf borderId="0" fillId="6" fontId="1" numFmtId="0" xfId="0" applyAlignment="1" applyFont="1">
      <alignment horizontal="left" vertical="top"/>
    </xf>
    <xf borderId="0" fillId="0" fontId="1" numFmtId="0" xfId="0" applyAlignment="1" applyFont="1">
      <alignment horizontal="left" vertical="top"/>
    </xf>
    <xf borderId="1" fillId="11" fontId="1" numFmtId="0" xfId="0" applyAlignment="1" applyBorder="1" applyFont="1">
      <alignment horizontal="left" vertical="top"/>
    </xf>
    <xf borderId="1" fillId="11" fontId="1" numFmtId="0" xfId="0" applyAlignment="1" applyBorder="1" applyFont="1">
      <alignment horizontal="left" shrinkToFit="0" vertical="top" wrapText="1"/>
    </xf>
    <xf borderId="1" fillId="7"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ime4vp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time4vps.co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5.71"/>
    <col customWidth="1" min="3" max="3" width="25.71"/>
    <col customWidth="1" min="5" max="6" width="66.14"/>
  </cols>
  <sheetData>
    <row r="1">
      <c r="A1" s="1"/>
      <c r="B1" s="1"/>
      <c r="C1" s="1"/>
      <c r="D1" s="2"/>
      <c r="E1" s="1"/>
      <c r="F1" s="1"/>
      <c r="G1" s="1"/>
      <c r="H1" s="1"/>
      <c r="I1" s="1"/>
      <c r="J1" s="1"/>
      <c r="K1" s="1"/>
      <c r="L1" s="1"/>
      <c r="M1" s="1"/>
      <c r="N1" s="1"/>
      <c r="O1" s="1"/>
      <c r="P1" s="1"/>
      <c r="Q1" s="1"/>
      <c r="R1" s="1"/>
      <c r="S1" s="1"/>
      <c r="T1" s="1"/>
      <c r="U1" s="1"/>
      <c r="V1" s="1"/>
      <c r="W1" s="1"/>
    </row>
    <row r="2">
      <c r="A2" s="1"/>
      <c r="B2" s="1"/>
      <c r="C2" s="1"/>
      <c r="D2" s="2"/>
      <c r="E2" s="1"/>
      <c r="F2" s="1"/>
      <c r="G2" s="1"/>
      <c r="H2" s="1"/>
      <c r="I2" s="1"/>
      <c r="J2" s="1"/>
      <c r="K2" s="1"/>
      <c r="L2" s="1"/>
      <c r="M2" s="1"/>
      <c r="N2" s="1"/>
      <c r="O2" s="1"/>
      <c r="P2" s="1"/>
      <c r="Q2" s="1"/>
      <c r="R2" s="1"/>
      <c r="S2" s="1"/>
      <c r="T2" s="1"/>
      <c r="U2" s="1"/>
      <c r="V2" s="1"/>
      <c r="W2" s="1"/>
    </row>
    <row r="3">
      <c r="A3" s="1"/>
      <c r="B3" s="1"/>
      <c r="C3" s="5" t="s">
        <v>0</v>
      </c>
      <c r="D3" s="2"/>
      <c r="E3" s="1"/>
      <c r="F3" s="1"/>
      <c r="G3" s="1"/>
      <c r="H3" s="1"/>
      <c r="I3" s="1"/>
      <c r="J3" s="1"/>
      <c r="K3" s="1"/>
      <c r="L3" s="1"/>
      <c r="M3" s="1"/>
      <c r="N3" s="1"/>
      <c r="O3" s="1"/>
      <c r="P3" s="1"/>
      <c r="Q3" s="1"/>
      <c r="R3" s="1"/>
      <c r="S3" s="1"/>
      <c r="T3" s="1"/>
      <c r="U3" s="1"/>
      <c r="V3" s="1"/>
      <c r="W3" s="1"/>
    </row>
    <row r="4">
      <c r="A4" s="1"/>
      <c r="B4" s="1"/>
      <c r="C4" s="7"/>
      <c r="D4" s="2"/>
      <c r="E4" s="1"/>
      <c r="F4" s="1"/>
      <c r="G4" s="1"/>
      <c r="H4" s="1"/>
      <c r="I4" s="1"/>
      <c r="J4" s="1"/>
      <c r="K4" s="1"/>
      <c r="L4" s="1"/>
      <c r="M4" s="1"/>
      <c r="N4" s="1"/>
      <c r="O4" s="1"/>
      <c r="P4" s="1"/>
      <c r="Q4" s="1"/>
      <c r="R4" s="1"/>
      <c r="S4" s="1"/>
      <c r="T4" s="1"/>
      <c r="U4" s="1"/>
      <c r="V4" s="1"/>
      <c r="W4" s="1"/>
    </row>
    <row r="5">
      <c r="A5" s="1"/>
      <c r="B5" s="1"/>
      <c r="C5" s="8" t="s">
        <v>2</v>
      </c>
      <c r="D5" s="2"/>
      <c r="E5" s="1"/>
      <c r="F5" s="1"/>
      <c r="G5" s="1"/>
      <c r="H5" s="1"/>
      <c r="I5" s="1"/>
      <c r="J5" s="1"/>
      <c r="K5" s="1"/>
      <c r="L5" s="1"/>
      <c r="M5" s="1"/>
      <c r="N5" s="1"/>
      <c r="O5" s="1"/>
      <c r="P5" s="1"/>
      <c r="Q5" s="1"/>
      <c r="R5" s="1"/>
      <c r="S5" s="1"/>
      <c r="T5" s="1"/>
      <c r="U5" s="1"/>
      <c r="V5" s="1"/>
      <c r="W5" s="1"/>
    </row>
    <row r="6">
      <c r="A6" s="1"/>
      <c r="B6" s="1"/>
      <c r="C6" s="8" t="s">
        <v>3</v>
      </c>
      <c r="D6" s="2"/>
      <c r="E6" s="1"/>
      <c r="F6" s="1"/>
      <c r="G6" s="1"/>
      <c r="H6" s="1"/>
      <c r="I6" s="1"/>
      <c r="J6" s="1"/>
      <c r="K6" s="1"/>
      <c r="L6" s="1"/>
      <c r="M6" s="1"/>
      <c r="N6" s="1"/>
      <c r="O6" s="1"/>
      <c r="P6" s="1"/>
      <c r="Q6" s="1"/>
      <c r="R6" s="1"/>
      <c r="S6" s="1"/>
      <c r="T6" s="1"/>
      <c r="U6" s="1"/>
      <c r="V6" s="1"/>
      <c r="W6" s="1"/>
    </row>
    <row r="7">
      <c r="A7" s="1"/>
      <c r="B7" s="1"/>
      <c r="C7" s="8" t="s">
        <v>4</v>
      </c>
      <c r="D7" s="2"/>
      <c r="E7" s="1"/>
      <c r="F7" s="1"/>
      <c r="G7" s="1"/>
      <c r="H7" s="1"/>
      <c r="I7" s="1"/>
      <c r="J7" s="1"/>
      <c r="K7" s="1"/>
      <c r="L7" s="1"/>
      <c r="M7" s="1"/>
      <c r="N7" s="1"/>
      <c r="O7" s="1"/>
      <c r="P7" s="1"/>
      <c r="Q7" s="1"/>
      <c r="R7" s="1"/>
      <c r="S7" s="1"/>
      <c r="T7" s="1"/>
      <c r="U7" s="1"/>
      <c r="V7" s="1"/>
      <c r="W7" s="1"/>
    </row>
    <row r="8">
      <c r="A8" s="1"/>
      <c r="B8" s="1"/>
      <c r="C8" s="8" t="s">
        <v>5</v>
      </c>
      <c r="D8" s="2"/>
      <c r="E8" s="1"/>
      <c r="F8" s="1"/>
      <c r="G8" s="1"/>
      <c r="H8" s="1"/>
      <c r="I8" s="1"/>
      <c r="J8" s="1"/>
      <c r="K8" s="1"/>
      <c r="L8" s="1"/>
      <c r="M8" s="1"/>
      <c r="N8" s="1"/>
      <c r="O8" s="1"/>
      <c r="P8" s="1"/>
      <c r="Q8" s="1"/>
      <c r="R8" s="1"/>
      <c r="S8" s="1"/>
      <c r="T8" s="1"/>
      <c r="U8" s="1"/>
      <c r="V8" s="1"/>
      <c r="W8" s="1"/>
    </row>
    <row r="9">
      <c r="A9" s="1"/>
      <c r="B9" s="1"/>
      <c r="C9" s="8" t="s">
        <v>6</v>
      </c>
      <c r="D9" s="2"/>
      <c r="E9" s="1"/>
      <c r="F9" s="1"/>
      <c r="G9" s="1"/>
      <c r="H9" s="1"/>
      <c r="I9" s="1"/>
      <c r="J9" s="1"/>
      <c r="K9" s="1"/>
      <c r="L9" s="1"/>
      <c r="M9" s="1"/>
      <c r="N9" s="1"/>
      <c r="O9" s="1"/>
      <c r="P9" s="1"/>
      <c r="Q9" s="1"/>
      <c r="R9" s="1"/>
      <c r="S9" s="1"/>
      <c r="T9" s="1"/>
      <c r="U9" s="1"/>
      <c r="V9" s="1"/>
      <c r="W9" s="1"/>
    </row>
    <row r="10">
      <c r="A10" s="1"/>
      <c r="B10" s="1"/>
      <c r="C10" s="8" t="s">
        <v>7</v>
      </c>
      <c r="D10" s="2"/>
      <c r="E10" s="1"/>
      <c r="F10" s="1"/>
      <c r="G10" s="1"/>
      <c r="H10" s="1"/>
      <c r="I10" s="1"/>
      <c r="J10" s="1"/>
      <c r="K10" s="1"/>
      <c r="L10" s="1"/>
      <c r="M10" s="1"/>
      <c r="N10" s="1"/>
      <c r="O10" s="1"/>
      <c r="P10" s="1"/>
      <c r="Q10" s="1"/>
      <c r="R10" s="1"/>
      <c r="S10" s="1"/>
      <c r="T10" s="1"/>
      <c r="U10" s="1"/>
      <c r="V10" s="1"/>
      <c r="W10" s="1"/>
    </row>
    <row r="11">
      <c r="A11" s="1"/>
      <c r="B11" s="1"/>
      <c r="C11" s="1"/>
      <c r="D11" s="2"/>
      <c r="E11" s="1"/>
      <c r="F11" s="1"/>
      <c r="G11" s="1"/>
      <c r="H11" s="1"/>
      <c r="I11" s="1"/>
      <c r="J11" s="1"/>
      <c r="K11" s="1"/>
      <c r="L11" s="1"/>
      <c r="M11" s="1"/>
      <c r="N11" s="1"/>
      <c r="O11" s="1"/>
      <c r="P11" s="1"/>
      <c r="Q11" s="1"/>
      <c r="R11" s="1"/>
      <c r="S11" s="1"/>
      <c r="T11" s="1"/>
      <c r="U11" s="1"/>
      <c r="V11" s="1"/>
      <c r="W11" s="1"/>
    </row>
    <row r="12">
      <c r="A12" s="1"/>
      <c r="B12" s="1"/>
      <c r="C12" s="10" t="s">
        <v>8</v>
      </c>
      <c r="D12" s="2"/>
      <c r="E12" s="1"/>
      <c r="F12" s="1"/>
      <c r="G12" s="1"/>
      <c r="H12" s="1"/>
      <c r="I12" s="1"/>
      <c r="J12" s="1"/>
      <c r="K12" s="1"/>
      <c r="L12" s="1"/>
      <c r="M12" s="1"/>
      <c r="N12" s="1"/>
      <c r="O12" s="1"/>
      <c r="P12" s="1"/>
      <c r="Q12" s="1"/>
      <c r="R12" s="1"/>
      <c r="S12" s="1"/>
      <c r="T12" s="1"/>
      <c r="U12" s="1"/>
      <c r="V12" s="1"/>
      <c r="W12" s="1"/>
    </row>
    <row r="13">
      <c r="A13" s="1"/>
      <c r="B13" s="1"/>
      <c r="C13" s="12" t="s">
        <v>11</v>
      </c>
      <c r="D13" s="13" t="s">
        <v>13</v>
      </c>
      <c r="E13" s="1"/>
      <c r="F13" s="1"/>
      <c r="G13" s="1"/>
      <c r="H13" s="1"/>
      <c r="I13" s="1"/>
      <c r="J13" s="1"/>
      <c r="K13" s="1"/>
      <c r="L13" s="1"/>
      <c r="M13" s="1"/>
      <c r="N13" s="1"/>
      <c r="O13" s="1"/>
      <c r="P13" s="1"/>
      <c r="Q13" s="1"/>
      <c r="R13" s="1"/>
      <c r="S13" s="1"/>
      <c r="T13" s="1"/>
      <c r="U13" s="1"/>
      <c r="V13" s="1"/>
      <c r="W13" s="1"/>
    </row>
    <row r="14">
      <c r="A14" s="1"/>
      <c r="B14" s="1"/>
      <c r="C14" s="15" t="s">
        <v>14</v>
      </c>
      <c r="D14" s="19">
        <f>'Consensus Networks'!F37</f>
        <v>0</v>
      </c>
      <c r="E14" s="1"/>
      <c r="F14" s="1"/>
      <c r="G14" s="1"/>
      <c r="H14" s="1"/>
      <c r="I14" s="1"/>
      <c r="J14" s="1"/>
      <c r="K14" s="1"/>
      <c r="L14" s="1"/>
      <c r="M14" s="1"/>
      <c r="N14" s="1"/>
      <c r="O14" s="1"/>
      <c r="P14" s="1"/>
      <c r="Q14" s="1"/>
      <c r="R14" s="1"/>
      <c r="S14" s="1"/>
      <c r="T14" s="1"/>
      <c r="U14" s="1"/>
      <c r="V14" s="1"/>
      <c r="W14" s="1"/>
    </row>
    <row r="15">
      <c r="A15" s="1"/>
      <c r="B15" s="1"/>
      <c r="C15" s="15" t="s">
        <v>18</v>
      </c>
      <c r="D15" s="19">
        <f>HashQuark!F37</f>
        <v>0</v>
      </c>
      <c r="E15" s="1"/>
      <c r="F15" s="1"/>
      <c r="G15" s="1"/>
      <c r="H15" s="1"/>
      <c r="I15" s="1"/>
      <c r="J15" s="1"/>
      <c r="K15" s="1"/>
      <c r="L15" s="1"/>
      <c r="M15" s="1"/>
      <c r="N15" s="1"/>
      <c r="O15" s="1"/>
      <c r="P15" s="1"/>
      <c r="Q15" s="1"/>
      <c r="R15" s="1"/>
      <c r="S15" s="1"/>
      <c r="T15" s="1"/>
      <c r="U15" s="1"/>
      <c r="V15" s="1"/>
      <c r="W15" s="1"/>
    </row>
    <row r="16">
      <c r="A16" s="1"/>
      <c r="B16" s="1"/>
      <c r="C16" s="15" t="s">
        <v>19</v>
      </c>
      <c r="D16" s="19">
        <f>'Blockchain Arabia'!F37</f>
        <v>0</v>
      </c>
      <c r="E16" s="1"/>
      <c r="F16" s="1"/>
      <c r="G16" s="1"/>
      <c r="H16" s="1"/>
      <c r="I16" s="1"/>
      <c r="J16" s="1"/>
      <c r="K16" s="1"/>
      <c r="L16" s="1"/>
      <c r="M16" s="1"/>
      <c r="N16" s="1"/>
      <c r="O16" s="1"/>
      <c r="P16" s="1"/>
      <c r="Q16" s="1"/>
      <c r="R16" s="1"/>
      <c r="S16" s="1"/>
      <c r="T16" s="1"/>
      <c r="U16" s="1"/>
      <c r="V16" s="1"/>
      <c r="W16" s="1"/>
    </row>
    <row r="17">
      <c r="A17" s="1"/>
      <c r="B17" s="1"/>
      <c r="C17" s="15" t="s">
        <v>20</v>
      </c>
      <c r="D17" s="19">
        <f>Kompendium!F37</f>
        <v>0</v>
      </c>
      <c r="E17" s="1"/>
      <c r="F17" s="1"/>
      <c r="G17" s="1"/>
      <c r="H17" s="1"/>
      <c r="I17" s="1"/>
      <c r="J17" s="1"/>
      <c r="K17" s="1"/>
      <c r="L17" s="1"/>
      <c r="M17" s="1"/>
      <c r="N17" s="1"/>
      <c r="O17" s="1"/>
      <c r="P17" s="1"/>
      <c r="Q17" s="1"/>
      <c r="R17" s="1"/>
      <c r="S17" s="1"/>
      <c r="T17" s="1"/>
      <c r="U17" s="1"/>
      <c r="V17" s="1"/>
      <c r="W17" s="1"/>
    </row>
    <row r="18">
      <c r="A18" s="1"/>
      <c r="B18" s="1"/>
      <c r="C18" s="15" t="s">
        <v>22</v>
      </c>
      <c r="D18" s="19">
        <f>Factoverse!F37</f>
        <v>0</v>
      </c>
      <c r="E18" s="1"/>
      <c r="F18" s="1"/>
      <c r="G18" s="1"/>
      <c r="H18" s="1"/>
      <c r="I18" s="1"/>
      <c r="J18" s="1"/>
      <c r="K18" s="1"/>
      <c r="L18" s="1"/>
      <c r="M18" s="1"/>
      <c r="N18" s="1"/>
      <c r="O18" s="1"/>
      <c r="P18" s="1"/>
      <c r="Q18" s="1"/>
      <c r="R18" s="1"/>
      <c r="S18" s="1"/>
      <c r="T18" s="1"/>
      <c r="U18" s="1"/>
      <c r="V18" s="1"/>
      <c r="W18" s="1"/>
    </row>
    <row r="19">
      <c r="A19" s="1"/>
      <c r="B19" s="1"/>
      <c r="C19" s="15" t="s">
        <v>23</v>
      </c>
      <c r="D19" s="19">
        <f>nonce!F37</f>
        <v>0</v>
      </c>
      <c r="E19" s="1"/>
      <c r="F19" s="1"/>
      <c r="G19" s="1"/>
      <c r="H19" s="1"/>
      <c r="I19" s="1"/>
      <c r="J19" s="1"/>
      <c r="K19" s="1"/>
      <c r="L19" s="1"/>
      <c r="M19" s="1"/>
      <c r="N19" s="1"/>
      <c r="O19" s="1"/>
      <c r="P19" s="1"/>
      <c r="Q19" s="1"/>
      <c r="R19" s="1"/>
      <c r="S19" s="1"/>
      <c r="T19" s="1"/>
      <c r="U19" s="1"/>
      <c r="V19" s="1"/>
      <c r="W19" s="1"/>
    </row>
    <row r="20">
      <c r="A20" s="1"/>
      <c r="B20" s="1"/>
      <c r="C20" s="15" t="s">
        <v>24</v>
      </c>
      <c r="D20" s="19">
        <f>TreeHash!F37</f>
        <v>0</v>
      </c>
      <c r="E20" s="1"/>
      <c r="F20" s="1"/>
      <c r="G20" s="1"/>
      <c r="H20" s="1"/>
      <c r="I20" s="1"/>
      <c r="J20" s="1"/>
      <c r="K20" s="1"/>
      <c r="L20" s="1"/>
      <c r="M20" s="1"/>
      <c r="N20" s="1"/>
      <c r="O20" s="1"/>
      <c r="P20" s="1"/>
      <c r="Q20" s="1"/>
      <c r="R20" s="1"/>
      <c r="S20" s="1"/>
      <c r="T20" s="1"/>
      <c r="U20" s="1"/>
      <c r="V20" s="1"/>
      <c r="W20" s="1"/>
    </row>
    <row r="21">
      <c r="A21" s="1"/>
      <c r="B21" s="1"/>
      <c r="C21" s="15" t="s">
        <v>26</v>
      </c>
      <c r="D21" s="19">
        <f>MaxCollab!F37</f>
        <v>0</v>
      </c>
      <c r="E21" s="1"/>
      <c r="F21" s="1"/>
      <c r="G21" s="1"/>
      <c r="H21" s="1"/>
      <c r="I21" s="1"/>
      <c r="J21" s="1"/>
      <c r="K21" s="1"/>
      <c r="L21" s="1"/>
      <c r="M21" s="1"/>
      <c r="N21" s="1"/>
      <c r="O21" s="1"/>
      <c r="P21" s="1"/>
      <c r="Q21" s="1"/>
      <c r="R21" s="1"/>
      <c r="S21" s="1"/>
      <c r="T21" s="1"/>
      <c r="U21" s="1"/>
      <c r="V21" s="1"/>
      <c r="W21" s="1"/>
    </row>
    <row r="22">
      <c r="A22" s="1"/>
      <c r="B22" s="1"/>
      <c r="C22" s="15" t="s">
        <v>27</v>
      </c>
      <c r="D22" s="19">
        <f>'Factable Solutions'!F37</f>
        <v>0</v>
      </c>
      <c r="E22" s="1"/>
      <c r="F22" s="1"/>
      <c r="G22" s="1"/>
      <c r="H22" s="1"/>
      <c r="I22" s="1"/>
      <c r="J22" s="1"/>
      <c r="K22" s="1"/>
      <c r="L22" s="1"/>
      <c r="M22" s="1"/>
      <c r="N22" s="1"/>
      <c r="O22" s="1"/>
      <c r="P22" s="1"/>
      <c r="Q22" s="1"/>
      <c r="R22" s="1"/>
      <c r="S22" s="1"/>
      <c r="T22" s="1"/>
      <c r="U22" s="1"/>
      <c r="V22" s="1"/>
      <c r="W22" s="1"/>
    </row>
    <row r="23">
      <c r="A23" s="1"/>
      <c r="B23" s="1"/>
      <c r="C23" s="15" t="s">
        <v>29</v>
      </c>
      <c r="D23" s="19">
        <f>'Stake Capital'!F37</f>
        <v>0</v>
      </c>
      <c r="E23" s="1"/>
      <c r="F23" s="1"/>
      <c r="G23" s="1"/>
      <c r="H23" s="1"/>
      <c r="I23" s="1"/>
      <c r="J23" s="1"/>
      <c r="K23" s="1"/>
      <c r="L23" s="1"/>
      <c r="M23" s="1"/>
      <c r="N23" s="1"/>
      <c r="O23" s="1"/>
      <c r="P23" s="1"/>
      <c r="Q23" s="1"/>
      <c r="R23" s="1"/>
      <c r="S23" s="1"/>
      <c r="T23" s="1"/>
      <c r="U23" s="1"/>
      <c r="V23" s="1"/>
      <c r="W23" s="1"/>
    </row>
    <row r="24">
      <c r="A24" s="1"/>
      <c r="B24" s="1"/>
      <c r="C24" s="15" t="s">
        <v>30</v>
      </c>
      <c r="D24" s="19">
        <f>Dengun!F37</f>
        <v>0</v>
      </c>
      <c r="E24" s="1"/>
      <c r="F24" s="1"/>
      <c r="G24" s="1"/>
      <c r="H24" s="1"/>
      <c r="I24" s="1"/>
      <c r="J24" s="1"/>
      <c r="K24" s="1"/>
      <c r="L24" s="1"/>
      <c r="M24" s="1"/>
      <c r="N24" s="1"/>
      <c r="O24" s="1"/>
      <c r="P24" s="1"/>
      <c r="Q24" s="1"/>
      <c r="R24" s="1"/>
      <c r="S24" s="1"/>
      <c r="T24" s="1"/>
      <c r="U24" s="1"/>
      <c r="V24" s="1"/>
      <c r="W24" s="1"/>
    </row>
    <row r="25">
      <c r="A25" s="1"/>
      <c r="B25" s="1"/>
      <c r="C25" s="1"/>
      <c r="D25" s="1"/>
      <c r="E25" s="1"/>
      <c r="F25" s="1"/>
      <c r="G25" s="1"/>
      <c r="H25" s="1"/>
      <c r="I25" s="1"/>
      <c r="J25" s="1"/>
      <c r="K25" s="1"/>
      <c r="L25" s="1"/>
      <c r="M25" s="1"/>
      <c r="N25" s="1"/>
      <c r="O25" s="1"/>
      <c r="P25" s="1"/>
      <c r="Q25" s="1"/>
      <c r="R25" s="1"/>
      <c r="S25" s="1"/>
      <c r="T25" s="1"/>
      <c r="U25" s="1"/>
      <c r="V25" s="1"/>
      <c r="W25" s="1"/>
    </row>
    <row r="26">
      <c r="A26" s="1"/>
      <c r="B26" s="1"/>
      <c r="C26" s="1"/>
      <c r="D26" s="2"/>
      <c r="E26" s="1"/>
      <c r="F26" s="1"/>
      <c r="G26" s="1"/>
      <c r="H26" s="1"/>
      <c r="I26" s="1"/>
      <c r="J26" s="1"/>
      <c r="K26" s="1"/>
      <c r="L26" s="1"/>
      <c r="M26" s="1"/>
      <c r="N26" s="1"/>
      <c r="O26" s="1"/>
      <c r="P26" s="1"/>
      <c r="Q26" s="1"/>
      <c r="R26" s="1"/>
      <c r="S26" s="1"/>
      <c r="T26" s="1"/>
      <c r="U26" s="1"/>
      <c r="V26" s="1"/>
      <c r="W26" s="1"/>
    </row>
    <row r="27">
      <c r="A27" s="1"/>
      <c r="B27" s="1"/>
      <c r="C27" s="1"/>
      <c r="D27" s="2"/>
      <c r="E27" s="1"/>
      <c r="F27" s="1"/>
      <c r="G27" s="1"/>
      <c r="H27" s="1"/>
      <c r="I27" s="1"/>
      <c r="J27" s="1"/>
      <c r="K27" s="1"/>
      <c r="L27" s="1"/>
      <c r="M27" s="1"/>
      <c r="N27" s="1"/>
      <c r="O27" s="1"/>
      <c r="P27" s="1"/>
      <c r="Q27" s="1"/>
      <c r="R27" s="1"/>
      <c r="S27" s="1"/>
      <c r="T27" s="1"/>
      <c r="U27" s="1"/>
      <c r="V27" s="1"/>
      <c r="W27" s="1"/>
    </row>
    <row r="28">
      <c r="A28" s="1"/>
      <c r="B28" s="1"/>
      <c r="C28" s="1"/>
      <c r="D28" s="2"/>
      <c r="E28" s="1"/>
      <c r="F28" s="1"/>
      <c r="G28" s="1"/>
      <c r="H28" s="1"/>
      <c r="I28" s="1"/>
      <c r="J28" s="1"/>
      <c r="K28" s="1"/>
      <c r="L28" s="1"/>
      <c r="M28" s="1"/>
      <c r="N28" s="1"/>
      <c r="O28" s="1"/>
      <c r="P28" s="1"/>
      <c r="Q28" s="1"/>
      <c r="R28" s="1"/>
      <c r="S28" s="1"/>
      <c r="T28" s="1"/>
      <c r="U28" s="1"/>
      <c r="V28" s="1"/>
      <c r="W28" s="1"/>
    </row>
    <row r="29">
      <c r="A29" s="1"/>
      <c r="B29" s="1"/>
      <c r="C29" s="1"/>
      <c r="D29" s="2"/>
      <c r="E29" s="1"/>
      <c r="F29" s="1"/>
      <c r="G29" s="1"/>
      <c r="H29" s="1"/>
      <c r="I29" s="1"/>
      <c r="J29" s="1"/>
      <c r="K29" s="1"/>
      <c r="L29" s="1"/>
      <c r="M29" s="1"/>
      <c r="N29" s="1"/>
      <c r="O29" s="1"/>
      <c r="P29" s="1"/>
      <c r="Q29" s="1"/>
      <c r="R29" s="1"/>
      <c r="S29" s="1"/>
      <c r="T29" s="1"/>
      <c r="U29" s="1"/>
      <c r="V29" s="1"/>
      <c r="W29" s="1"/>
    </row>
    <row r="30">
      <c r="A30" s="1"/>
      <c r="B30" s="1"/>
      <c r="C30" s="1"/>
      <c r="D30" s="2"/>
      <c r="E30" s="1"/>
      <c r="F30" s="1"/>
      <c r="G30" s="1"/>
      <c r="H30" s="1"/>
      <c r="I30" s="1"/>
      <c r="J30" s="1"/>
      <c r="K30" s="1"/>
      <c r="L30" s="1"/>
      <c r="M30" s="1"/>
      <c r="N30" s="1"/>
      <c r="O30" s="1"/>
      <c r="P30" s="1"/>
      <c r="Q30" s="1"/>
      <c r="R30" s="1"/>
      <c r="S30" s="1"/>
      <c r="T30" s="1"/>
      <c r="U30" s="1"/>
      <c r="V30" s="1"/>
      <c r="W30" s="1"/>
    </row>
    <row r="31">
      <c r="A31" s="1"/>
      <c r="B31" s="1"/>
      <c r="C31" s="1"/>
      <c r="D31" s="2"/>
      <c r="E31" s="1"/>
      <c r="F31" s="1"/>
      <c r="G31" s="1"/>
      <c r="H31" s="1"/>
      <c r="I31" s="1"/>
      <c r="J31" s="1"/>
      <c r="K31" s="1"/>
      <c r="L31" s="1"/>
      <c r="M31" s="1"/>
      <c r="N31" s="1"/>
      <c r="O31" s="1"/>
      <c r="P31" s="1"/>
      <c r="Q31" s="1"/>
      <c r="R31" s="1"/>
      <c r="S31" s="1"/>
      <c r="T31" s="1"/>
      <c r="U31" s="1"/>
      <c r="V31" s="1"/>
      <c r="W31" s="1"/>
    </row>
    <row r="32">
      <c r="A32" s="1"/>
      <c r="B32" s="1"/>
      <c r="C32" s="1"/>
      <c r="D32" s="2"/>
      <c r="E32" s="1"/>
      <c r="F32" s="1"/>
      <c r="G32" s="1"/>
      <c r="H32" s="1"/>
      <c r="I32" s="1"/>
      <c r="J32" s="1"/>
      <c r="K32" s="1"/>
      <c r="L32" s="1"/>
      <c r="M32" s="1"/>
      <c r="N32" s="1"/>
      <c r="O32" s="1"/>
      <c r="P32" s="1"/>
      <c r="Q32" s="1"/>
      <c r="R32" s="1"/>
      <c r="S32" s="1"/>
      <c r="T32" s="1"/>
      <c r="U32" s="1"/>
      <c r="V32" s="1"/>
      <c r="W32" s="1"/>
    </row>
    <row r="33">
      <c r="A33" s="1"/>
      <c r="B33" s="1"/>
      <c r="C33" s="1"/>
      <c r="D33" s="2"/>
      <c r="E33" s="1"/>
      <c r="F33" s="1"/>
      <c r="G33" s="1"/>
      <c r="H33" s="1"/>
      <c r="I33" s="1"/>
      <c r="J33" s="1"/>
      <c r="K33" s="1"/>
      <c r="L33" s="1"/>
      <c r="M33" s="1"/>
      <c r="N33" s="1"/>
      <c r="O33" s="1"/>
      <c r="P33" s="1"/>
      <c r="Q33" s="1"/>
      <c r="R33" s="1"/>
      <c r="S33" s="1"/>
      <c r="T33" s="1"/>
      <c r="U33" s="1"/>
      <c r="V33" s="1"/>
      <c r="W33" s="1"/>
    </row>
    <row r="34">
      <c r="A34" s="1"/>
      <c r="B34" s="1"/>
      <c r="C34" s="1"/>
      <c r="D34" s="2"/>
      <c r="E34" s="1"/>
      <c r="F34" s="1"/>
      <c r="G34" s="1"/>
      <c r="H34" s="1"/>
      <c r="I34" s="1"/>
      <c r="J34" s="1"/>
      <c r="K34" s="1"/>
      <c r="L34" s="1"/>
      <c r="M34" s="1"/>
      <c r="N34" s="1"/>
      <c r="O34" s="1"/>
      <c r="P34" s="1"/>
      <c r="Q34" s="1"/>
      <c r="R34" s="1"/>
      <c r="S34" s="1"/>
      <c r="T34" s="1"/>
      <c r="U34" s="1"/>
      <c r="V34" s="1"/>
      <c r="W34" s="1"/>
    </row>
    <row r="35">
      <c r="A35" s="1"/>
      <c r="B35" s="1"/>
      <c r="C35" s="1"/>
      <c r="D35" s="2"/>
      <c r="E35" s="1"/>
      <c r="F35" s="1"/>
      <c r="G35" s="1"/>
      <c r="H35" s="1"/>
      <c r="I35" s="1"/>
      <c r="J35" s="1"/>
      <c r="K35" s="1"/>
      <c r="L35" s="1"/>
      <c r="M35" s="1"/>
      <c r="N35" s="1"/>
      <c r="O35" s="1"/>
      <c r="P35" s="1"/>
      <c r="Q35" s="1"/>
      <c r="R35" s="1"/>
      <c r="S35" s="1"/>
      <c r="T35" s="1"/>
      <c r="U35" s="1"/>
      <c r="V35" s="1"/>
      <c r="W35" s="1"/>
    </row>
    <row r="36">
      <c r="A36" s="1"/>
      <c r="B36" s="1"/>
      <c r="C36" s="1"/>
      <c r="D36" s="2"/>
      <c r="E36" s="1"/>
      <c r="F36" s="1"/>
      <c r="G36" s="1"/>
      <c r="H36" s="1"/>
      <c r="I36" s="1"/>
      <c r="J36" s="1"/>
      <c r="K36" s="1"/>
      <c r="L36" s="1"/>
      <c r="M36" s="1"/>
      <c r="N36" s="1"/>
      <c r="O36" s="1"/>
      <c r="P36" s="1"/>
      <c r="Q36" s="1"/>
      <c r="R36" s="1"/>
      <c r="S36" s="1"/>
      <c r="T36" s="1"/>
      <c r="U36" s="1"/>
      <c r="V36" s="1"/>
      <c r="W36" s="1"/>
    </row>
    <row r="37">
      <c r="A37" s="1"/>
      <c r="B37" s="1"/>
      <c r="C37" s="1"/>
      <c r="D37" s="2"/>
      <c r="E37" s="1"/>
      <c r="F37" s="1"/>
      <c r="G37" s="1"/>
      <c r="H37" s="1"/>
      <c r="I37" s="1"/>
      <c r="J37" s="1"/>
      <c r="K37" s="1"/>
      <c r="L37" s="1"/>
      <c r="M37" s="1"/>
      <c r="N37" s="1"/>
      <c r="O37" s="1"/>
      <c r="P37" s="1"/>
      <c r="Q37" s="1"/>
      <c r="R37" s="1"/>
      <c r="S37" s="1"/>
      <c r="T37" s="1"/>
      <c r="U37" s="1"/>
      <c r="V37" s="1"/>
      <c r="W37" s="1"/>
    </row>
    <row r="38">
      <c r="A38" s="1"/>
      <c r="B38" s="1"/>
      <c r="C38" s="1"/>
      <c r="D38" s="2"/>
      <c r="E38" s="1"/>
      <c r="F38" s="1"/>
      <c r="G38" s="1"/>
      <c r="H38" s="1"/>
      <c r="I38" s="1"/>
      <c r="J38" s="1"/>
      <c r="K38" s="1"/>
      <c r="L38" s="1"/>
      <c r="M38" s="1"/>
      <c r="N38" s="1"/>
      <c r="O38" s="1"/>
      <c r="P38" s="1"/>
      <c r="Q38" s="1"/>
      <c r="R38" s="1"/>
      <c r="S38" s="1"/>
      <c r="T38" s="1"/>
      <c r="U38" s="1"/>
      <c r="V38" s="1"/>
      <c r="W38" s="1"/>
    </row>
    <row r="39">
      <c r="A39" s="1"/>
      <c r="B39" s="1"/>
      <c r="C39" s="1"/>
      <c r="D39" s="2"/>
      <c r="E39" s="1"/>
      <c r="F39" s="1"/>
      <c r="G39" s="1"/>
      <c r="H39" s="1"/>
      <c r="I39" s="1"/>
      <c r="J39" s="1"/>
      <c r="K39" s="1"/>
      <c r="L39" s="1"/>
      <c r="M39" s="1"/>
      <c r="N39" s="1"/>
      <c r="O39" s="1"/>
      <c r="P39" s="1"/>
      <c r="Q39" s="1"/>
      <c r="R39" s="1"/>
      <c r="S39" s="1"/>
      <c r="T39" s="1"/>
      <c r="U39" s="1"/>
      <c r="V39" s="1"/>
      <c r="W39" s="1"/>
    </row>
    <row r="40">
      <c r="A40" s="1"/>
      <c r="B40" s="1"/>
      <c r="C40" s="1"/>
      <c r="D40" s="2"/>
      <c r="E40" s="1"/>
      <c r="F40" s="1"/>
      <c r="G40" s="1"/>
      <c r="H40" s="1"/>
      <c r="I40" s="1"/>
      <c r="J40" s="1"/>
      <c r="K40" s="1"/>
      <c r="L40" s="1"/>
      <c r="M40" s="1"/>
      <c r="N40" s="1"/>
      <c r="O40" s="1"/>
      <c r="P40" s="1"/>
      <c r="Q40" s="1"/>
      <c r="R40" s="1"/>
      <c r="S40" s="1"/>
      <c r="T40" s="1"/>
      <c r="U40" s="1"/>
      <c r="V40" s="1"/>
      <c r="W40" s="1"/>
    </row>
    <row r="41">
      <c r="A41" s="1"/>
      <c r="B41" s="1"/>
      <c r="C41" s="1"/>
      <c r="D41" s="2"/>
      <c r="E41" s="1"/>
      <c r="F41" s="1"/>
      <c r="G41" s="1"/>
      <c r="H41" s="1"/>
      <c r="I41" s="1"/>
      <c r="J41" s="1"/>
      <c r="K41" s="1"/>
      <c r="L41" s="1"/>
      <c r="M41" s="1"/>
      <c r="N41" s="1"/>
      <c r="O41" s="1"/>
      <c r="P41" s="1"/>
      <c r="Q41" s="1"/>
      <c r="R41" s="1"/>
      <c r="S41" s="1"/>
      <c r="T41" s="1"/>
      <c r="U41" s="1"/>
      <c r="V41" s="1"/>
      <c r="W41" s="1"/>
    </row>
    <row r="42">
      <c r="A42" s="1"/>
      <c r="B42" s="1"/>
      <c r="C42" s="1"/>
      <c r="D42" s="2"/>
      <c r="E42" s="1"/>
      <c r="F42" s="1"/>
      <c r="G42" s="1"/>
      <c r="H42" s="1"/>
      <c r="I42" s="1"/>
      <c r="J42" s="1"/>
      <c r="K42" s="1"/>
      <c r="L42" s="1"/>
      <c r="M42" s="1"/>
      <c r="N42" s="1"/>
      <c r="O42" s="1"/>
      <c r="P42" s="1"/>
      <c r="Q42" s="1"/>
      <c r="R42" s="1"/>
      <c r="S42" s="1"/>
      <c r="T42" s="1"/>
      <c r="U42" s="1"/>
      <c r="V42" s="1"/>
      <c r="W42" s="1"/>
    </row>
    <row r="43">
      <c r="A43" s="1"/>
      <c r="B43" s="1"/>
      <c r="C43" s="1"/>
      <c r="D43" s="2"/>
      <c r="E43" s="1"/>
      <c r="F43" s="1"/>
      <c r="G43" s="1"/>
      <c r="H43" s="1"/>
      <c r="I43" s="1"/>
      <c r="J43" s="1"/>
      <c r="K43" s="1"/>
      <c r="L43" s="1"/>
      <c r="M43" s="1"/>
      <c r="N43" s="1"/>
      <c r="O43" s="1"/>
      <c r="P43" s="1"/>
      <c r="Q43" s="1"/>
      <c r="R43" s="1"/>
      <c r="S43" s="1"/>
      <c r="T43" s="1"/>
      <c r="U43" s="1"/>
      <c r="V43" s="1"/>
      <c r="W43" s="1"/>
    </row>
    <row r="44">
      <c r="A44" s="1"/>
      <c r="B44" s="1"/>
      <c r="C44" s="1"/>
      <c r="D44" s="2"/>
      <c r="E44" s="1"/>
      <c r="F44" s="1"/>
      <c r="G44" s="1"/>
      <c r="H44" s="1"/>
      <c r="I44" s="1"/>
      <c r="J44" s="1"/>
      <c r="K44" s="1"/>
      <c r="L44" s="1"/>
      <c r="M44" s="1"/>
      <c r="N44" s="1"/>
      <c r="O44" s="1"/>
      <c r="P44" s="1"/>
      <c r="Q44" s="1"/>
      <c r="R44" s="1"/>
      <c r="S44" s="1"/>
      <c r="T44" s="1"/>
      <c r="U44" s="1"/>
      <c r="V44" s="1"/>
      <c r="W44" s="1"/>
    </row>
    <row r="45">
      <c r="A45" s="1"/>
      <c r="B45" s="1"/>
      <c r="C45" s="1"/>
      <c r="D45" s="2"/>
      <c r="E45" s="1"/>
      <c r="F45" s="1"/>
      <c r="G45" s="1"/>
      <c r="H45" s="1"/>
      <c r="I45" s="1"/>
      <c r="J45" s="1"/>
      <c r="K45" s="1"/>
      <c r="L45" s="1"/>
      <c r="M45" s="1"/>
      <c r="N45" s="1"/>
      <c r="O45" s="1"/>
      <c r="P45" s="1"/>
      <c r="Q45" s="1"/>
      <c r="R45" s="1"/>
      <c r="S45" s="1"/>
      <c r="T45" s="1"/>
      <c r="U45" s="1"/>
      <c r="V45" s="1"/>
      <c r="W45" s="1"/>
    </row>
    <row r="46">
      <c r="A46" s="1"/>
      <c r="B46" s="1"/>
      <c r="C46" s="1"/>
      <c r="D46" s="2"/>
      <c r="E46" s="1"/>
      <c r="F46" s="1"/>
      <c r="G46" s="1"/>
      <c r="H46" s="1"/>
      <c r="I46" s="1"/>
      <c r="J46" s="1"/>
      <c r="K46" s="1"/>
      <c r="L46" s="1"/>
      <c r="M46" s="1"/>
      <c r="N46" s="1"/>
      <c r="O46" s="1"/>
      <c r="P46" s="1"/>
      <c r="Q46" s="1"/>
      <c r="R46" s="1"/>
      <c r="S46" s="1"/>
      <c r="T46" s="1"/>
      <c r="U46" s="1"/>
      <c r="V46" s="1"/>
      <c r="W46" s="1"/>
    </row>
    <row r="47">
      <c r="A47" s="1"/>
      <c r="B47" s="1"/>
      <c r="C47" s="1"/>
      <c r="D47" s="2"/>
      <c r="E47" s="1"/>
      <c r="F47" s="1"/>
      <c r="G47" s="1"/>
      <c r="H47" s="1"/>
      <c r="I47" s="1"/>
      <c r="J47" s="1"/>
      <c r="K47" s="1"/>
      <c r="L47" s="1"/>
      <c r="M47" s="1"/>
      <c r="N47" s="1"/>
      <c r="O47" s="1"/>
      <c r="P47" s="1"/>
      <c r="Q47" s="1"/>
      <c r="R47" s="1"/>
      <c r="S47" s="1"/>
      <c r="T47" s="1"/>
      <c r="U47" s="1"/>
      <c r="V47" s="1"/>
      <c r="W47" s="1"/>
    </row>
    <row r="48">
      <c r="A48" s="1"/>
      <c r="B48" s="1"/>
      <c r="C48" s="1"/>
      <c r="D48" s="2"/>
      <c r="E48" s="1"/>
      <c r="F48" s="1"/>
      <c r="G48" s="1"/>
      <c r="H48" s="1"/>
      <c r="I48" s="1"/>
      <c r="J48" s="1"/>
      <c r="K48" s="1"/>
      <c r="L48" s="1"/>
      <c r="M48" s="1"/>
      <c r="N48" s="1"/>
      <c r="O48" s="1"/>
      <c r="P48" s="1"/>
      <c r="Q48" s="1"/>
      <c r="R48" s="1"/>
      <c r="S48" s="1"/>
      <c r="T48" s="1"/>
      <c r="U48" s="1"/>
      <c r="V48" s="1"/>
      <c r="W48" s="1"/>
    </row>
    <row r="49">
      <c r="A49" s="1"/>
      <c r="B49" s="1"/>
      <c r="C49" s="1"/>
      <c r="D49" s="2"/>
      <c r="E49" s="1"/>
      <c r="F49" s="1"/>
      <c r="G49" s="1"/>
      <c r="H49" s="1"/>
      <c r="I49" s="1"/>
      <c r="J49" s="1"/>
      <c r="K49" s="1"/>
      <c r="L49" s="1"/>
      <c r="M49" s="1"/>
      <c r="N49" s="1"/>
      <c r="O49" s="1"/>
      <c r="P49" s="1"/>
      <c r="Q49" s="1"/>
      <c r="R49" s="1"/>
      <c r="S49" s="1"/>
      <c r="T49" s="1"/>
      <c r="U49" s="1"/>
      <c r="V49" s="1"/>
      <c r="W49" s="1"/>
    </row>
    <row r="50">
      <c r="A50" s="1"/>
      <c r="B50" s="1"/>
      <c r="C50" s="1"/>
      <c r="D50" s="2"/>
      <c r="E50" s="1"/>
      <c r="F50" s="1"/>
      <c r="G50" s="1"/>
      <c r="H50" s="1"/>
      <c r="I50" s="1"/>
      <c r="J50" s="1"/>
      <c r="K50" s="1"/>
      <c r="L50" s="1"/>
      <c r="M50" s="1"/>
      <c r="N50" s="1"/>
      <c r="O50" s="1"/>
      <c r="P50" s="1"/>
      <c r="Q50" s="1"/>
      <c r="R50" s="1"/>
      <c r="S50" s="1"/>
      <c r="T50" s="1"/>
      <c r="U50" s="1"/>
      <c r="V50" s="1"/>
      <c r="W50" s="1"/>
    </row>
    <row r="51">
      <c r="A51" s="1"/>
      <c r="B51" s="1"/>
      <c r="C51" s="1"/>
      <c r="D51" s="2"/>
      <c r="E51" s="1"/>
      <c r="F51" s="1"/>
      <c r="G51" s="1"/>
      <c r="H51" s="1"/>
      <c r="I51" s="1"/>
      <c r="J51" s="1"/>
      <c r="K51" s="1"/>
      <c r="L51" s="1"/>
      <c r="M51" s="1"/>
      <c r="N51" s="1"/>
      <c r="O51" s="1"/>
      <c r="P51" s="1"/>
      <c r="Q51" s="1"/>
      <c r="R51" s="1"/>
      <c r="S51" s="1"/>
      <c r="T51" s="1"/>
      <c r="U51" s="1"/>
      <c r="V51" s="1"/>
      <c r="W51" s="1"/>
    </row>
    <row r="52">
      <c r="A52" s="1"/>
      <c r="B52" s="1"/>
      <c r="C52" s="1"/>
      <c r="D52" s="2"/>
      <c r="E52" s="1"/>
      <c r="F52" s="1"/>
      <c r="G52" s="1"/>
      <c r="H52" s="1"/>
      <c r="I52" s="1"/>
      <c r="J52" s="1"/>
      <c r="K52" s="1"/>
      <c r="L52" s="1"/>
      <c r="M52" s="1"/>
      <c r="N52" s="1"/>
      <c r="O52" s="1"/>
      <c r="P52" s="1"/>
      <c r="Q52" s="1"/>
      <c r="R52" s="1"/>
      <c r="S52" s="1"/>
      <c r="T52" s="1"/>
      <c r="U52" s="1"/>
      <c r="V52" s="1"/>
      <c r="W52" s="1"/>
    </row>
    <row r="53">
      <c r="A53" s="1"/>
      <c r="B53" s="1"/>
      <c r="C53" s="1"/>
      <c r="D53" s="2"/>
      <c r="E53" s="1"/>
      <c r="F53" s="1"/>
      <c r="G53" s="1"/>
      <c r="H53" s="1"/>
      <c r="I53" s="1"/>
      <c r="J53" s="1"/>
      <c r="K53" s="1"/>
      <c r="L53" s="1"/>
      <c r="M53" s="1"/>
      <c r="N53" s="1"/>
      <c r="O53" s="1"/>
      <c r="P53" s="1"/>
      <c r="Q53" s="1"/>
      <c r="R53" s="1"/>
      <c r="S53" s="1"/>
      <c r="T53" s="1"/>
      <c r="U53" s="1"/>
      <c r="V53" s="1"/>
      <c r="W53" s="1"/>
    </row>
    <row r="54">
      <c r="A54" s="1"/>
      <c r="B54" s="1"/>
      <c r="C54" s="1"/>
      <c r="D54" s="2"/>
      <c r="E54" s="1"/>
      <c r="F54" s="1"/>
      <c r="G54" s="1"/>
      <c r="H54" s="1"/>
      <c r="I54" s="1"/>
      <c r="J54" s="1"/>
      <c r="K54" s="1"/>
      <c r="L54" s="1"/>
      <c r="M54" s="1"/>
      <c r="N54" s="1"/>
      <c r="O54" s="1"/>
      <c r="P54" s="1"/>
      <c r="Q54" s="1"/>
      <c r="R54" s="1"/>
      <c r="S54" s="1"/>
      <c r="T54" s="1"/>
      <c r="U54" s="1"/>
      <c r="V54" s="1"/>
      <c r="W54" s="1"/>
    </row>
    <row r="55">
      <c r="A55" s="1"/>
      <c r="B55" s="1"/>
      <c r="C55" s="1"/>
      <c r="D55" s="2"/>
      <c r="E55" s="1"/>
      <c r="F55" s="1"/>
      <c r="G55" s="1"/>
      <c r="H55" s="1"/>
      <c r="I55" s="1"/>
      <c r="J55" s="1"/>
      <c r="K55" s="1"/>
      <c r="L55" s="1"/>
      <c r="M55" s="1"/>
      <c r="N55" s="1"/>
      <c r="O55" s="1"/>
      <c r="P55" s="1"/>
      <c r="Q55" s="1"/>
      <c r="R55" s="1"/>
      <c r="S55" s="1"/>
      <c r="T55" s="1"/>
      <c r="U55" s="1"/>
      <c r="V55" s="1"/>
      <c r="W55" s="1"/>
    </row>
    <row r="56">
      <c r="A56" s="1"/>
      <c r="B56" s="1"/>
      <c r="C56" s="1"/>
      <c r="D56" s="2"/>
      <c r="E56" s="1"/>
      <c r="F56" s="1"/>
      <c r="G56" s="1"/>
      <c r="H56" s="1"/>
      <c r="I56" s="1"/>
      <c r="J56" s="1"/>
      <c r="K56" s="1"/>
      <c r="L56" s="1"/>
      <c r="M56" s="1"/>
      <c r="N56" s="1"/>
      <c r="O56" s="1"/>
      <c r="P56" s="1"/>
      <c r="Q56" s="1"/>
      <c r="R56" s="1"/>
      <c r="S56" s="1"/>
      <c r="T56" s="1"/>
      <c r="U56" s="1"/>
      <c r="V56" s="1"/>
      <c r="W56" s="1"/>
    </row>
    <row r="57">
      <c r="A57" s="1"/>
      <c r="B57" s="1"/>
      <c r="C57" s="1"/>
      <c r="D57" s="2"/>
      <c r="E57" s="1"/>
      <c r="F57" s="1"/>
      <c r="G57" s="1"/>
      <c r="H57" s="1"/>
      <c r="I57" s="1"/>
      <c r="J57" s="1"/>
      <c r="K57" s="1"/>
      <c r="L57" s="1"/>
      <c r="M57" s="1"/>
      <c r="N57" s="1"/>
      <c r="O57" s="1"/>
      <c r="P57" s="1"/>
      <c r="Q57" s="1"/>
      <c r="R57" s="1"/>
      <c r="S57" s="1"/>
      <c r="T57" s="1"/>
      <c r="U57" s="1"/>
      <c r="V57" s="1"/>
      <c r="W57" s="1"/>
    </row>
    <row r="58">
      <c r="A58" s="1"/>
      <c r="B58" s="1"/>
      <c r="C58" s="1"/>
      <c r="D58" s="2"/>
      <c r="E58" s="1"/>
      <c r="F58" s="1"/>
      <c r="G58" s="1"/>
      <c r="H58" s="1"/>
      <c r="I58" s="1"/>
      <c r="J58" s="1"/>
      <c r="K58" s="1"/>
      <c r="L58" s="1"/>
      <c r="M58" s="1"/>
      <c r="N58" s="1"/>
      <c r="O58" s="1"/>
      <c r="P58" s="1"/>
      <c r="Q58" s="1"/>
      <c r="R58" s="1"/>
      <c r="S58" s="1"/>
      <c r="T58" s="1"/>
      <c r="U58" s="1"/>
      <c r="V58" s="1"/>
      <c r="W58" s="1"/>
    </row>
    <row r="59">
      <c r="A59" s="1"/>
      <c r="B59" s="1"/>
      <c r="C59" s="1"/>
      <c r="D59" s="2"/>
      <c r="E59" s="1"/>
      <c r="F59" s="1"/>
      <c r="G59" s="1"/>
      <c r="H59" s="1"/>
      <c r="I59" s="1"/>
      <c r="J59" s="1"/>
      <c r="K59" s="1"/>
      <c r="L59" s="1"/>
      <c r="M59" s="1"/>
      <c r="N59" s="1"/>
      <c r="O59" s="1"/>
      <c r="P59" s="1"/>
      <c r="Q59" s="1"/>
      <c r="R59" s="1"/>
      <c r="S59" s="1"/>
      <c r="T59" s="1"/>
      <c r="U59" s="1"/>
      <c r="V59" s="1"/>
      <c r="W59" s="1"/>
    </row>
    <row r="60">
      <c r="A60" s="1"/>
      <c r="B60" s="1"/>
      <c r="C60" s="1"/>
      <c r="D60" s="2"/>
      <c r="E60" s="1"/>
      <c r="F60" s="1"/>
      <c r="G60" s="1"/>
      <c r="H60" s="1"/>
      <c r="I60" s="1"/>
      <c r="J60" s="1"/>
      <c r="K60" s="1"/>
      <c r="L60" s="1"/>
      <c r="M60" s="1"/>
      <c r="N60" s="1"/>
      <c r="O60" s="1"/>
      <c r="P60" s="1"/>
      <c r="Q60" s="1"/>
      <c r="R60" s="1"/>
      <c r="S60" s="1"/>
      <c r="T60" s="1"/>
      <c r="U60" s="1"/>
      <c r="V60" s="1"/>
      <c r="W60" s="1"/>
    </row>
    <row r="61">
      <c r="A61" s="1"/>
      <c r="B61" s="1"/>
      <c r="C61" s="1"/>
      <c r="D61" s="2"/>
      <c r="E61" s="1"/>
      <c r="F61" s="1"/>
      <c r="G61" s="1"/>
      <c r="H61" s="1"/>
      <c r="I61" s="1"/>
      <c r="J61" s="1"/>
      <c r="K61" s="1"/>
      <c r="L61" s="1"/>
      <c r="M61" s="1"/>
      <c r="N61" s="1"/>
      <c r="O61" s="1"/>
      <c r="P61" s="1"/>
      <c r="Q61" s="1"/>
      <c r="R61" s="1"/>
      <c r="S61" s="1"/>
      <c r="T61" s="1"/>
      <c r="U61" s="1"/>
      <c r="V61" s="1"/>
      <c r="W61" s="1"/>
    </row>
    <row r="62">
      <c r="A62" s="1"/>
      <c r="B62" s="1"/>
      <c r="C62" s="1"/>
      <c r="D62" s="2"/>
      <c r="E62" s="1"/>
      <c r="F62" s="1"/>
      <c r="G62" s="1"/>
      <c r="H62" s="1"/>
      <c r="I62" s="1"/>
      <c r="J62" s="1"/>
      <c r="K62" s="1"/>
      <c r="L62" s="1"/>
      <c r="M62" s="1"/>
      <c r="N62" s="1"/>
      <c r="O62" s="1"/>
      <c r="P62" s="1"/>
      <c r="Q62" s="1"/>
      <c r="R62" s="1"/>
      <c r="S62" s="1"/>
      <c r="T62" s="1"/>
      <c r="U62" s="1"/>
      <c r="V62" s="1"/>
      <c r="W62" s="1"/>
    </row>
    <row r="63">
      <c r="A63" s="1"/>
      <c r="B63" s="1"/>
      <c r="C63" s="1"/>
      <c r="D63" s="2"/>
      <c r="E63" s="1"/>
      <c r="F63" s="1"/>
      <c r="G63" s="1"/>
      <c r="H63" s="1"/>
      <c r="I63" s="1"/>
      <c r="J63" s="1"/>
      <c r="K63" s="1"/>
      <c r="L63" s="1"/>
      <c r="M63" s="1"/>
      <c r="N63" s="1"/>
      <c r="O63" s="1"/>
      <c r="P63" s="1"/>
      <c r="Q63" s="1"/>
      <c r="R63" s="1"/>
      <c r="S63" s="1"/>
      <c r="T63" s="1"/>
      <c r="U63" s="1"/>
      <c r="V63" s="1"/>
      <c r="W63" s="1"/>
    </row>
    <row r="64">
      <c r="A64" s="1"/>
      <c r="B64" s="1"/>
      <c r="C64" s="1"/>
      <c r="D64" s="2"/>
      <c r="E64" s="1"/>
      <c r="F64" s="1"/>
      <c r="G64" s="1"/>
      <c r="H64" s="1"/>
      <c r="I64" s="1"/>
      <c r="J64" s="1"/>
      <c r="K64" s="1"/>
      <c r="L64" s="1"/>
      <c r="M64" s="1"/>
      <c r="N64" s="1"/>
      <c r="O64" s="1"/>
      <c r="P64" s="1"/>
      <c r="Q64" s="1"/>
      <c r="R64" s="1"/>
      <c r="S64" s="1"/>
      <c r="T64" s="1"/>
      <c r="U64" s="1"/>
      <c r="V64" s="1"/>
      <c r="W64" s="1"/>
    </row>
    <row r="65">
      <c r="A65" s="1"/>
      <c r="B65" s="1"/>
      <c r="C65" s="1"/>
      <c r="D65" s="2"/>
      <c r="E65" s="1"/>
      <c r="F65" s="1"/>
      <c r="G65" s="1"/>
      <c r="H65" s="1"/>
      <c r="I65" s="1"/>
      <c r="J65" s="1"/>
      <c r="K65" s="1"/>
      <c r="L65" s="1"/>
      <c r="M65" s="1"/>
      <c r="N65" s="1"/>
      <c r="O65" s="1"/>
      <c r="P65" s="1"/>
      <c r="Q65" s="1"/>
      <c r="R65" s="1"/>
      <c r="S65" s="1"/>
      <c r="T65" s="1"/>
      <c r="U65" s="1"/>
      <c r="V65" s="1"/>
      <c r="W65" s="1"/>
    </row>
    <row r="66">
      <c r="A66" s="1"/>
      <c r="B66" s="1"/>
      <c r="C66" s="1"/>
      <c r="D66" s="2"/>
      <c r="E66" s="1"/>
      <c r="F66" s="1"/>
      <c r="G66" s="1"/>
      <c r="H66" s="1"/>
      <c r="I66" s="1"/>
      <c r="J66" s="1"/>
      <c r="K66" s="1"/>
      <c r="L66" s="1"/>
      <c r="M66" s="1"/>
      <c r="N66" s="1"/>
      <c r="O66" s="1"/>
      <c r="P66" s="1"/>
      <c r="Q66" s="1"/>
      <c r="R66" s="1"/>
      <c r="S66" s="1"/>
      <c r="T66" s="1"/>
      <c r="U66" s="1"/>
      <c r="V66" s="1"/>
      <c r="W66" s="1"/>
    </row>
    <row r="67">
      <c r="A67" s="1"/>
      <c r="B67" s="1"/>
      <c r="C67" s="1"/>
      <c r="D67" s="2"/>
      <c r="E67" s="1"/>
      <c r="F67" s="1"/>
      <c r="G67" s="1"/>
      <c r="H67" s="1"/>
      <c r="I67" s="1"/>
      <c r="J67" s="1"/>
      <c r="K67" s="1"/>
      <c r="L67" s="1"/>
      <c r="M67" s="1"/>
      <c r="N67" s="1"/>
      <c r="O67" s="1"/>
      <c r="P67" s="1"/>
      <c r="Q67" s="1"/>
      <c r="R67" s="1"/>
      <c r="S67" s="1"/>
      <c r="T67" s="1"/>
      <c r="U67" s="1"/>
      <c r="V67" s="1"/>
      <c r="W67" s="1"/>
    </row>
    <row r="68">
      <c r="A68" s="1"/>
      <c r="B68" s="1"/>
      <c r="C68" s="1"/>
      <c r="D68" s="2"/>
      <c r="E68" s="1"/>
      <c r="F68" s="1"/>
      <c r="G68" s="1"/>
      <c r="H68" s="1"/>
      <c r="I68" s="1"/>
      <c r="J68" s="1"/>
      <c r="K68" s="1"/>
      <c r="L68" s="1"/>
      <c r="M68" s="1"/>
      <c r="N68" s="1"/>
      <c r="O68" s="1"/>
      <c r="P68" s="1"/>
      <c r="Q68" s="1"/>
      <c r="R68" s="1"/>
      <c r="S68" s="1"/>
      <c r="T68" s="1"/>
      <c r="U68" s="1"/>
      <c r="V68" s="1"/>
      <c r="W68" s="1"/>
    </row>
    <row r="69">
      <c r="A69" s="1"/>
      <c r="B69" s="1"/>
      <c r="C69" s="1"/>
      <c r="D69" s="2"/>
      <c r="E69" s="1"/>
      <c r="F69" s="1"/>
      <c r="G69" s="1"/>
      <c r="H69" s="1"/>
      <c r="I69" s="1"/>
      <c r="J69" s="1"/>
      <c r="K69" s="1"/>
      <c r="L69" s="1"/>
      <c r="M69" s="1"/>
      <c r="N69" s="1"/>
      <c r="O69" s="1"/>
      <c r="P69" s="1"/>
      <c r="Q69" s="1"/>
      <c r="R69" s="1"/>
      <c r="S69" s="1"/>
      <c r="T69" s="1"/>
      <c r="U69" s="1"/>
      <c r="V69" s="1"/>
      <c r="W69" s="1"/>
    </row>
    <row r="70">
      <c r="A70" s="1"/>
      <c r="B70" s="1"/>
      <c r="C70" s="1"/>
      <c r="D70" s="2"/>
      <c r="E70" s="1"/>
      <c r="F70" s="1"/>
      <c r="G70" s="1"/>
      <c r="H70" s="1"/>
      <c r="I70" s="1"/>
      <c r="J70" s="1"/>
      <c r="K70" s="1"/>
      <c r="L70" s="1"/>
      <c r="M70" s="1"/>
      <c r="N70" s="1"/>
      <c r="O70" s="1"/>
      <c r="P70" s="1"/>
      <c r="Q70" s="1"/>
      <c r="R70" s="1"/>
      <c r="S70" s="1"/>
      <c r="T70" s="1"/>
      <c r="U70" s="1"/>
      <c r="V70" s="1"/>
      <c r="W70" s="1"/>
    </row>
    <row r="71">
      <c r="A71" s="1"/>
      <c r="B71" s="1"/>
      <c r="C71" s="1"/>
      <c r="D71" s="2"/>
      <c r="E71" s="1"/>
      <c r="F71" s="1"/>
      <c r="G71" s="1"/>
      <c r="H71" s="1"/>
      <c r="I71" s="1"/>
      <c r="J71" s="1"/>
      <c r="K71" s="1"/>
      <c r="L71" s="1"/>
      <c r="M71" s="1"/>
      <c r="N71" s="1"/>
      <c r="O71" s="1"/>
      <c r="P71" s="1"/>
      <c r="Q71" s="1"/>
      <c r="R71" s="1"/>
      <c r="S71" s="1"/>
      <c r="T71" s="1"/>
      <c r="U71" s="1"/>
      <c r="V71" s="1"/>
      <c r="W71" s="1"/>
    </row>
    <row r="72">
      <c r="A72" s="1"/>
      <c r="B72" s="1"/>
      <c r="C72" s="1"/>
      <c r="D72" s="2"/>
      <c r="E72" s="1"/>
      <c r="F72" s="1"/>
      <c r="G72" s="1"/>
      <c r="H72" s="1"/>
      <c r="I72" s="1"/>
      <c r="J72" s="1"/>
      <c r="K72" s="1"/>
      <c r="L72" s="1"/>
      <c r="M72" s="1"/>
      <c r="N72" s="1"/>
      <c r="O72" s="1"/>
      <c r="P72" s="1"/>
      <c r="Q72" s="1"/>
      <c r="R72" s="1"/>
      <c r="S72" s="1"/>
      <c r="T72" s="1"/>
      <c r="U72" s="1"/>
      <c r="V72" s="1"/>
      <c r="W72" s="1"/>
    </row>
    <row r="73">
      <c r="A73" s="1"/>
      <c r="B73" s="1"/>
      <c r="C73" s="1"/>
      <c r="D73" s="2"/>
      <c r="E73" s="1"/>
      <c r="F73" s="1"/>
      <c r="G73" s="1"/>
      <c r="H73" s="1"/>
      <c r="I73" s="1"/>
      <c r="J73" s="1"/>
      <c r="K73" s="1"/>
      <c r="L73" s="1"/>
      <c r="M73" s="1"/>
      <c r="N73" s="1"/>
      <c r="O73" s="1"/>
      <c r="P73" s="1"/>
      <c r="Q73" s="1"/>
      <c r="R73" s="1"/>
      <c r="S73" s="1"/>
      <c r="T73" s="1"/>
      <c r="U73" s="1"/>
      <c r="V73" s="1"/>
      <c r="W73" s="1"/>
    </row>
    <row r="74">
      <c r="A74" s="1"/>
      <c r="B74" s="1"/>
      <c r="C74" s="1"/>
      <c r="D74" s="2"/>
      <c r="E74" s="1"/>
      <c r="F74" s="1"/>
      <c r="G74" s="1"/>
      <c r="H74" s="1"/>
      <c r="I74" s="1"/>
      <c r="J74" s="1"/>
      <c r="K74" s="1"/>
      <c r="L74" s="1"/>
      <c r="M74" s="1"/>
      <c r="N74" s="1"/>
      <c r="O74" s="1"/>
      <c r="P74" s="1"/>
      <c r="Q74" s="1"/>
      <c r="R74" s="1"/>
      <c r="S74" s="1"/>
      <c r="T74" s="1"/>
      <c r="U74" s="1"/>
      <c r="V74" s="1"/>
      <c r="W74" s="1"/>
    </row>
    <row r="75">
      <c r="D75" s="39"/>
    </row>
    <row r="76">
      <c r="D76" s="39"/>
    </row>
    <row r="77">
      <c r="D77" s="39"/>
    </row>
    <row r="78">
      <c r="D78" s="39"/>
    </row>
    <row r="79">
      <c r="D79" s="39"/>
    </row>
    <row r="80">
      <c r="D80" s="39"/>
    </row>
    <row r="81">
      <c r="D81" s="39"/>
    </row>
    <row r="82">
      <c r="D82" s="39"/>
    </row>
    <row r="83">
      <c r="D83" s="39"/>
    </row>
    <row r="84">
      <c r="D84" s="39"/>
    </row>
    <row r="85">
      <c r="D85" s="39"/>
    </row>
    <row r="86">
      <c r="D86" s="39"/>
    </row>
    <row r="87">
      <c r="D87" s="39"/>
    </row>
    <row r="88">
      <c r="D88" s="39"/>
    </row>
    <row r="89">
      <c r="D89" s="39"/>
    </row>
    <row r="90">
      <c r="D90" s="39"/>
    </row>
    <row r="91">
      <c r="D91" s="39"/>
    </row>
    <row r="92">
      <c r="D92" s="39"/>
    </row>
    <row r="93">
      <c r="D93" s="39"/>
    </row>
    <row r="94">
      <c r="D94" s="39"/>
    </row>
    <row r="95">
      <c r="D95" s="39"/>
    </row>
    <row r="96">
      <c r="D96" s="39"/>
    </row>
    <row r="97">
      <c r="D97" s="39"/>
    </row>
    <row r="98">
      <c r="D98" s="39"/>
    </row>
    <row r="99">
      <c r="D99" s="39"/>
    </row>
    <row r="100">
      <c r="D100" s="39"/>
    </row>
    <row r="101">
      <c r="D101" s="39"/>
    </row>
    <row r="102">
      <c r="D102" s="39"/>
    </row>
    <row r="103">
      <c r="D103" s="39"/>
    </row>
    <row r="104">
      <c r="D104" s="39"/>
    </row>
    <row r="105">
      <c r="D105" s="39"/>
    </row>
    <row r="106">
      <c r="D106" s="39"/>
    </row>
    <row r="107">
      <c r="D107" s="39"/>
    </row>
    <row r="108">
      <c r="D108" s="39"/>
    </row>
    <row r="109">
      <c r="D109" s="39"/>
    </row>
    <row r="110">
      <c r="D110" s="39"/>
    </row>
    <row r="111">
      <c r="D111" s="39"/>
    </row>
    <row r="112">
      <c r="D112" s="39"/>
    </row>
    <row r="113">
      <c r="D113" s="39"/>
    </row>
    <row r="114">
      <c r="D114" s="39"/>
    </row>
    <row r="115">
      <c r="D115" s="39"/>
    </row>
    <row r="116">
      <c r="D116" s="39"/>
    </row>
    <row r="117">
      <c r="D117" s="39"/>
    </row>
    <row r="118">
      <c r="D118" s="39"/>
    </row>
    <row r="119">
      <c r="D119" s="39"/>
    </row>
    <row r="120">
      <c r="D120" s="39"/>
    </row>
    <row r="121">
      <c r="D121" s="39"/>
    </row>
    <row r="122">
      <c r="D122" s="39"/>
    </row>
    <row r="123">
      <c r="D123" s="39"/>
    </row>
    <row r="124">
      <c r="D124" s="39"/>
    </row>
    <row r="125">
      <c r="D125" s="39"/>
    </row>
    <row r="126">
      <c r="D126" s="39"/>
    </row>
    <row r="127">
      <c r="D127" s="39"/>
    </row>
    <row r="128">
      <c r="D128" s="39"/>
    </row>
    <row r="129">
      <c r="D129" s="39"/>
    </row>
    <row r="130">
      <c r="D130" s="39"/>
    </row>
    <row r="131">
      <c r="D131" s="39"/>
    </row>
    <row r="132">
      <c r="D132" s="39"/>
    </row>
    <row r="133">
      <c r="D133" s="39"/>
    </row>
    <row r="134">
      <c r="D134" s="39"/>
    </row>
    <row r="135">
      <c r="D135" s="39"/>
    </row>
    <row r="136">
      <c r="D136" s="39"/>
    </row>
    <row r="137">
      <c r="D137" s="39"/>
    </row>
    <row r="138">
      <c r="D138" s="39"/>
    </row>
    <row r="139">
      <c r="D139" s="39"/>
    </row>
    <row r="140">
      <c r="D140" s="39"/>
    </row>
    <row r="141">
      <c r="D141" s="39"/>
    </row>
    <row r="142">
      <c r="D142" s="39"/>
    </row>
    <row r="143">
      <c r="D143" s="39"/>
    </row>
    <row r="144">
      <c r="D144" s="39"/>
    </row>
    <row r="145">
      <c r="D145" s="39"/>
    </row>
    <row r="146">
      <c r="D146" s="39"/>
    </row>
    <row r="147">
      <c r="D147" s="39"/>
    </row>
    <row r="148">
      <c r="D148" s="39"/>
    </row>
    <row r="149">
      <c r="D149" s="39"/>
    </row>
    <row r="150">
      <c r="D150" s="39"/>
    </row>
    <row r="151">
      <c r="D151" s="39"/>
    </row>
    <row r="152">
      <c r="D152" s="39"/>
    </row>
    <row r="153">
      <c r="D153" s="39"/>
    </row>
    <row r="154">
      <c r="D154" s="39"/>
    </row>
    <row r="155">
      <c r="D155" s="39"/>
    </row>
    <row r="156">
      <c r="D156" s="39"/>
    </row>
    <row r="157">
      <c r="D157" s="39"/>
    </row>
    <row r="158">
      <c r="D158" s="39"/>
    </row>
    <row r="159">
      <c r="D159" s="39"/>
    </row>
    <row r="160">
      <c r="D160" s="39"/>
    </row>
    <row r="161">
      <c r="D161" s="39"/>
    </row>
    <row r="162">
      <c r="D162" s="39"/>
    </row>
    <row r="163">
      <c r="D163" s="39"/>
    </row>
    <row r="164">
      <c r="D164" s="39"/>
    </row>
    <row r="165">
      <c r="D165" s="39"/>
    </row>
    <row r="166">
      <c r="D166" s="39"/>
    </row>
    <row r="167">
      <c r="D167" s="39"/>
    </row>
    <row r="168">
      <c r="D168" s="39"/>
    </row>
    <row r="169">
      <c r="D169" s="39"/>
    </row>
    <row r="170">
      <c r="D170" s="39"/>
    </row>
    <row r="171">
      <c r="D171" s="39"/>
    </row>
    <row r="172">
      <c r="D172" s="39"/>
    </row>
    <row r="173">
      <c r="D173" s="39"/>
    </row>
    <row r="174">
      <c r="D174" s="39"/>
    </row>
    <row r="175">
      <c r="D175" s="39"/>
    </row>
    <row r="176">
      <c r="D176" s="39"/>
    </row>
    <row r="177">
      <c r="D177" s="39"/>
    </row>
    <row r="178">
      <c r="D178" s="39"/>
    </row>
    <row r="179">
      <c r="D179" s="39"/>
    </row>
    <row r="180">
      <c r="D180" s="39"/>
    </row>
    <row r="181">
      <c r="D181" s="39"/>
    </row>
    <row r="182">
      <c r="D182" s="39"/>
    </row>
    <row r="183">
      <c r="D183" s="39"/>
    </row>
    <row r="184">
      <c r="D184" s="39"/>
    </row>
    <row r="185">
      <c r="D185" s="39"/>
    </row>
    <row r="186">
      <c r="D186" s="39"/>
    </row>
    <row r="187">
      <c r="D187" s="39"/>
    </row>
    <row r="188">
      <c r="D188" s="39"/>
    </row>
    <row r="189">
      <c r="D189" s="39"/>
    </row>
    <row r="190">
      <c r="D190" s="39"/>
    </row>
    <row r="191">
      <c r="D191" s="39"/>
    </row>
    <row r="192">
      <c r="D192" s="39"/>
    </row>
    <row r="193">
      <c r="D193" s="39"/>
    </row>
    <row r="194">
      <c r="D194" s="39"/>
    </row>
    <row r="195">
      <c r="D195" s="39"/>
    </row>
    <row r="196">
      <c r="D196" s="39"/>
    </row>
    <row r="197">
      <c r="D197" s="39"/>
    </row>
    <row r="198">
      <c r="D198" s="39"/>
    </row>
    <row r="199">
      <c r="D199" s="39"/>
    </row>
    <row r="200">
      <c r="D200" s="39"/>
    </row>
    <row r="201">
      <c r="D201" s="39"/>
    </row>
    <row r="202">
      <c r="D202" s="39"/>
    </row>
    <row r="203">
      <c r="D203" s="39"/>
    </row>
    <row r="204">
      <c r="D204" s="39"/>
    </row>
    <row r="205">
      <c r="D205" s="39"/>
    </row>
    <row r="206">
      <c r="D206" s="39"/>
    </row>
    <row r="207">
      <c r="D207" s="39"/>
    </row>
    <row r="208">
      <c r="D208" s="39"/>
    </row>
    <row r="209">
      <c r="D209" s="39"/>
    </row>
    <row r="210">
      <c r="D210" s="39"/>
    </row>
    <row r="211">
      <c r="D211" s="39"/>
    </row>
    <row r="212">
      <c r="D212" s="39"/>
    </row>
    <row r="213">
      <c r="D213" s="39"/>
    </row>
    <row r="214">
      <c r="D214" s="39"/>
    </row>
    <row r="215">
      <c r="D215" s="39"/>
    </row>
    <row r="216">
      <c r="D216" s="39"/>
    </row>
    <row r="217">
      <c r="D217" s="39"/>
    </row>
    <row r="218">
      <c r="D218" s="39"/>
    </row>
    <row r="219">
      <c r="D219" s="39"/>
    </row>
    <row r="220">
      <c r="D220" s="39"/>
    </row>
    <row r="221">
      <c r="D221" s="39"/>
    </row>
    <row r="222">
      <c r="D222" s="39"/>
    </row>
    <row r="223">
      <c r="D223" s="39"/>
    </row>
    <row r="224">
      <c r="D224" s="39"/>
    </row>
    <row r="225">
      <c r="D225" s="39"/>
    </row>
    <row r="226">
      <c r="D226" s="39"/>
    </row>
    <row r="227">
      <c r="D227" s="39"/>
    </row>
    <row r="228">
      <c r="D228" s="39"/>
    </row>
    <row r="229">
      <c r="D229" s="39"/>
    </row>
    <row r="230">
      <c r="D230" s="39"/>
    </row>
    <row r="231">
      <c r="D231" s="39"/>
    </row>
    <row r="232">
      <c r="D232" s="39"/>
    </row>
    <row r="233">
      <c r="D233" s="39"/>
    </row>
    <row r="234">
      <c r="D234" s="39"/>
    </row>
    <row r="235">
      <c r="D235" s="39"/>
    </row>
    <row r="236">
      <c r="D236" s="39"/>
    </row>
    <row r="237">
      <c r="D237" s="39"/>
    </row>
    <row r="238">
      <c r="D238" s="39"/>
    </row>
    <row r="239">
      <c r="D239" s="39"/>
    </row>
    <row r="240">
      <c r="D240" s="39"/>
    </row>
    <row r="241">
      <c r="D241" s="39"/>
    </row>
    <row r="242">
      <c r="D242" s="39"/>
    </row>
    <row r="243">
      <c r="D243" s="39"/>
    </row>
    <row r="244">
      <c r="D244" s="39"/>
    </row>
    <row r="245">
      <c r="D245" s="39"/>
    </row>
    <row r="246">
      <c r="D246" s="39"/>
    </row>
    <row r="247">
      <c r="D247" s="39"/>
    </row>
    <row r="248">
      <c r="D248" s="39"/>
    </row>
    <row r="249">
      <c r="D249" s="39"/>
    </row>
    <row r="250">
      <c r="D250" s="39"/>
    </row>
    <row r="251">
      <c r="D251" s="39"/>
    </row>
    <row r="252">
      <c r="D252" s="39"/>
    </row>
    <row r="253">
      <c r="D253" s="39"/>
    </row>
    <row r="254">
      <c r="D254" s="39"/>
    </row>
    <row r="255">
      <c r="D255" s="39"/>
    </row>
    <row r="256">
      <c r="D256" s="39"/>
    </row>
    <row r="257">
      <c r="D257" s="39"/>
    </row>
    <row r="258">
      <c r="D258" s="39"/>
    </row>
    <row r="259">
      <c r="D259" s="39"/>
    </row>
    <row r="260">
      <c r="D260" s="39"/>
    </row>
    <row r="261">
      <c r="D261" s="39"/>
    </row>
    <row r="262">
      <c r="D262" s="39"/>
    </row>
    <row r="263">
      <c r="D263" s="39"/>
    </row>
    <row r="264">
      <c r="D264" s="39"/>
    </row>
    <row r="265">
      <c r="D265" s="39"/>
    </row>
    <row r="266">
      <c r="D266" s="39"/>
    </row>
    <row r="267">
      <c r="D267" s="39"/>
    </row>
    <row r="268">
      <c r="D268" s="39"/>
    </row>
    <row r="269">
      <c r="D269" s="39"/>
    </row>
    <row r="270">
      <c r="D270" s="39"/>
    </row>
    <row r="271">
      <c r="D271" s="39"/>
    </row>
    <row r="272">
      <c r="D272" s="39"/>
    </row>
    <row r="273">
      <c r="D273" s="39"/>
    </row>
    <row r="274">
      <c r="D274" s="39"/>
    </row>
    <row r="275">
      <c r="D275" s="39"/>
    </row>
    <row r="276">
      <c r="D276" s="39"/>
    </row>
    <row r="277">
      <c r="D277" s="39"/>
    </row>
    <row r="278">
      <c r="D278" s="39"/>
    </row>
    <row r="279">
      <c r="D279" s="39"/>
    </row>
    <row r="280">
      <c r="D280" s="39"/>
    </row>
    <row r="281">
      <c r="D281" s="39"/>
    </row>
    <row r="282">
      <c r="D282" s="39"/>
    </row>
    <row r="283">
      <c r="D283" s="39"/>
    </row>
    <row r="284">
      <c r="D284" s="39"/>
    </row>
    <row r="285">
      <c r="D285" s="39"/>
    </row>
    <row r="286">
      <c r="D286" s="39"/>
    </row>
    <row r="287">
      <c r="D287" s="39"/>
    </row>
    <row r="288">
      <c r="D288" s="39"/>
    </row>
    <row r="289">
      <c r="D289" s="39"/>
    </row>
    <row r="290">
      <c r="D290" s="39"/>
    </row>
    <row r="291">
      <c r="D291" s="39"/>
    </row>
    <row r="292">
      <c r="D292" s="39"/>
    </row>
    <row r="293">
      <c r="D293" s="39"/>
    </row>
    <row r="294">
      <c r="D294" s="39"/>
    </row>
    <row r="295">
      <c r="D295" s="39"/>
    </row>
    <row r="296">
      <c r="D296" s="39"/>
    </row>
    <row r="297">
      <c r="D297" s="39"/>
    </row>
    <row r="298">
      <c r="D298" s="39"/>
    </row>
    <row r="299">
      <c r="D299" s="39"/>
    </row>
    <row r="300">
      <c r="D300" s="39"/>
    </row>
    <row r="301">
      <c r="D301" s="39"/>
    </row>
    <row r="302">
      <c r="D302" s="39"/>
    </row>
    <row r="303">
      <c r="D303" s="39"/>
    </row>
    <row r="304">
      <c r="D304" s="39"/>
    </row>
    <row r="305">
      <c r="D305" s="39"/>
    </row>
    <row r="306">
      <c r="D306" s="39"/>
    </row>
    <row r="307">
      <c r="D307" s="39"/>
    </row>
    <row r="308">
      <c r="D308" s="39"/>
    </row>
    <row r="309">
      <c r="D309" s="39"/>
    </row>
    <row r="310">
      <c r="D310" s="39"/>
    </row>
    <row r="311">
      <c r="D311" s="39"/>
    </row>
    <row r="312">
      <c r="D312" s="39"/>
    </row>
    <row r="313">
      <c r="D313" s="39"/>
    </row>
    <row r="314">
      <c r="D314" s="39"/>
    </row>
    <row r="315">
      <c r="D315" s="39"/>
    </row>
    <row r="316">
      <c r="D316" s="39"/>
    </row>
    <row r="317">
      <c r="D317" s="39"/>
    </row>
    <row r="318">
      <c r="D318" s="39"/>
    </row>
    <row r="319">
      <c r="D319" s="39"/>
    </row>
    <row r="320">
      <c r="D320" s="39"/>
    </row>
    <row r="321">
      <c r="D321" s="39"/>
    </row>
    <row r="322">
      <c r="D322" s="39"/>
    </row>
    <row r="323">
      <c r="D323" s="39"/>
    </row>
    <row r="324">
      <c r="D324" s="39"/>
    </row>
    <row r="325">
      <c r="D325" s="39"/>
    </row>
    <row r="326">
      <c r="D326" s="39"/>
    </row>
    <row r="327">
      <c r="D327" s="39"/>
    </row>
    <row r="328">
      <c r="D328" s="39"/>
    </row>
    <row r="329">
      <c r="D329" s="39"/>
    </row>
    <row r="330">
      <c r="D330" s="39"/>
    </row>
    <row r="331">
      <c r="D331" s="39"/>
    </row>
    <row r="332">
      <c r="D332" s="39"/>
    </row>
    <row r="333">
      <c r="D333" s="39"/>
    </row>
    <row r="334">
      <c r="D334" s="39"/>
    </row>
    <row r="335">
      <c r="D335" s="39"/>
    </row>
    <row r="336">
      <c r="D336" s="39"/>
    </row>
    <row r="337">
      <c r="D337" s="39"/>
    </row>
    <row r="338">
      <c r="D338" s="39"/>
    </row>
    <row r="339">
      <c r="D339" s="39"/>
    </row>
    <row r="340">
      <c r="D340" s="39"/>
    </row>
    <row r="341">
      <c r="D341" s="39"/>
    </row>
    <row r="342">
      <c r="D342" s="39"/>
    </row>
    <row r="343">
      <c r="D343" s="39"/>
    </row>
    <row r="344">
      <c r="D344" s="39"/>
    </row>
    <row r="345">
      <c r="D345" s="39"/>
    </row>
    <row r="346">
      <c r="D346" s="39"/>
    </row>
    <row r="347">
      <c r="D347" s="39"/>
    </row>
    <row r="348">
      <c r="D348" s="39"/>
    </row>
    <row r="349">
      <c r="D349" s="39"/>
    </row>
    <row r="350">
      <c r="D350" s="39"/>
    </row>
    <row r="351">
      <c r="D351" s="39"/>
    </row>
    <row r="352">
      <c r="D352" s="39"/>
    </row>
    <row r="353">
      <c r="D353" s="39"/>
    </row>
    <row r="354">
      <c r="D354" s="39"/>
    </row>
    <row r="355">
      <c r="D355" s="39"/>
    </row>
    <row r="356">
      <c r="D356" s="39"/>
    </row>
    <row r="357">
      <c r="D357" s="39"/>
    </row>
    <row r="358">
      <c r="D358" s="39"/>
    </row>
    <row r="359">
      <c r="D359" s="39"/>
    </row>
    <row r="360">
      <c r="D360" s="39"/>
    </row>
    <row r="361">
      <c r="D361" s="39"/>
    </row>
    <row r="362">
      <c r="D362" s="39"/>
    </row>
    <row r="363">
      <c r="D363" s="39"/>
    </row>
    <row r="364">
      <c r="D364" s="39"/>
    </row>
    <row r="365">
      <c r="D365" s="39"/>
    </row>
    <row r="366">
      <c r="D366" s="39"/>
    </row>
    <row r="367">
      <c r="D367" s="39"/>
    </row>
    <row r="368">
      <c r="D368" s="39"/>
    </row>
    <row r="369">
      <c r="D369" s="39"/>
    </row>
    <row r="370">
      <c r="D370" s="39"/>
    </row>
    <row r="371">
      <c r="D371" s="39"/>
    </row>
    <row r="372">
      <c r="D372" s="39"/>
    </row>
    <row r="373">
      <c r="D373" s="39"/>
    </row>
    <row r="374">
      <c r="D374" s="39"/>
    </row>
    <row r="375">
      <c r="D375" s="39"/>
    </row>
    <row r="376">
      <c r="D376" s="39"/>
    </row>
    <row r="377">
      <c r="D377" s="39"/>
    </row>
    <row r="378">
      <c r="D378" s="39"/>
    </row>
    <row r="379">
      <c r="D379" s="39"/>
    </row>
    <row r="380">
      <c r="D380" s="39"/>
    </row>
    <row r="381">
      <c r="D381" s="39"/>
    </row>
    <row r="382">
      <c r="D382" s="39"/>
    </row>
    <row r="383">
      <c r="D383" s="39"/>
    </row>
    <row r="384">
      <c r="D384" s="39"/>
    </row>
    <row r="385">
      <c r="D385" s="39"/>
    </row>
    <row r="386">
      <c r="D386" s="39"/>
    </row>
    <row r="387">
      <c r="D387" s="39"/>
    </row>
    <row r="388">
      <c r="D388" s="39"/>
    </row>
    <row r="389">
      <c r="D389" s="39"/>
    </row>
    <row r="390">
      <c r="D390" s="39"/>
    </row>
    <row r="391">
      <c r="D391" s="39"/>
    </row>
    <row r="392">
      <c r="D392" s="39"/>
    </row>
    <row r="393">
      <c r="D393" s="39"/>
    </row>
    <row r="394">
      <c r="D394" s="39"/>
    </row>
    <row r="395">
      <c r="D395" s="39"/>
    </row>
    <row r="396">
      <c r="D396" s="39"/>
    </row>
    <row r="397">
      <c r="D397" s="39"/>
    </row>
    <row r="398">
      <c r="D398" s="39"/>
    </row>
    <row r="399">
      <c r="D399" s="39"/>
    </row>
    <row r="400">
      <c r="D400" s="39"/>
    </row>
    <row r="401">
      <c r="D401" s="39"/>
    </row>
    <row r="402">
      <c r="D402" s="39"/>
    </row>
    <row r="403">
      <c r="D403" s="39"/>
    </row>
    <row r="404">
      <c r="D404" s="39"/>
    </row>
    <row r="405">
      <c r="D405" s="39"/>
    </row>
    <row r="406">
      <c r="D406" s="39"/>
    </row>
    <row r="407">
      <c r="D407" s="39"/>
    </row>
    <row r="408">
      <c r="D408" s="39"/>
    </row>
    <row r="409">
      <c r="D409" s="39"/>
    </row>
    <row r="410">
      <c r="D410" s="39"/>
    </row>
    <row r="411">
      <c r="D411" s="39"/>
    </row>
    <row r="412">
      <c r="D412" s="39"/>
    </row>
    <row r="413">
      <c r="D413" s="39"/>
    </row>
    <row r="414">
      <c r="D414" s="39"/>
    </row>
    <row r="415">
      <c r="D415" s="39"/>
    </row>
    <row r="416">
      <c r="D416" s="39"/>
    </row>
    <row r="417">
      <c r="D417" s="39"/>
    </row>
    <row r="418">
      <c r="D418" s="39"/>
    </row>
    <row r="419">
      <c r="D419" s="39"/>
    </row>
    <row r="420">
      <c r="D420" s="39"/>
    </row>
    <row r="421">
      <c r="D421" s="39"/>
    </row>
    <row r="422">
      <c r="D422" s="39"/>
    </row>
    <row r="423">
      <c r="D423" s="39"/>
    </row>
    <row r="424">
      <c r="D424" s="39"/>
    </row>
    <row r="425">
      <c r="D425" s="39"/>
    </row>
    <row r="426">
      <c r="D426" s="39"/>
    </row>
    <row r="427">
      <c r="D427" s="39"/>
    </row>
    <row r="428">
      <c r="D428" s="39"/>
    </row>
    <row r="429">
      <c r="D429" s="39"/>
    </row>
    <row r="430">
      <c r="D430" s="39"/>
    </row>
    <row r="431">
      <c r="D431" s="39"/>
    </row>
    <row r="432">
      <c r="D432" s="39"/>
    </row>
    <row r="433">
      <c r="D433" s="39"/>
    </row>
    <row r="434">
      <c r="D434" s="39"/>
    </row>
    <row r="435">
      <c r="D435" s="39"/>
    </row>
    <row r="436">
      <c r="D436" s="39"/>
    </row>
    <row r="437">
      <c r="D437" s="39"/>
    </row>
    <row r="438">
      <c r="D438" s="39"/>
    </row>
    <row r="439">
      <c r="D439" s="39"/>
    </row>
    <row r="440">
      <c r="D440" s="39"/>
    </row>
    <row r="441">
      <c r="D441" s="39"/>
    </row>
    <row r="442">
      <c r="D442" s="39"/>
    </row>
    <row r="443">
      <c r="D443" s="39"/>
    </row>
    <row r="444">
      <c r="D444" s="39"/>
    </row>
    <row r="445">
      <c r="D445" s="39"/>
    </row>
    <row r="446">
      <c r="D446" s="39"/>
    </row>
    <row r="447">
      <c r="D447" s="39"/>
    </row>
    <row r="448">
      <c r="D448" s="39"/>
    </row>
    <row r="449">
      <c r="D449" s="39"/>
    </row>
    <row r="450">
      <c r="D450" s="39"/>
    </row>
    <row r="451">
      <c r="D451" s="39"/>
    </row>
    <row r="452">
      <c r="D452" s="39"/>
    </row>
    <row r="453">
      <c r="D453" s="39"/>
    </row>
    <row r="454">
      <c r="D454" s="39"/>
    </row>
    <row r="455">
      <c r="D455" s="39"/>
    </row>
    <row r="456">
      <c r="D456" s="39"/>
    </row>
    <row r="457">
      <c r="D457" s="39"/>
    </row>
    <row r="458">
      <c r="D458" s="39"/>
    </row>
    <row r="459">
      <c r="D459" s="39"/>
    </row>
    <row r="460">
      <c r="D460" s="39"/>
    </row>
    <row r="461">
      <c r="D461" s="39"/>
    </row>
    <row r="462">
      <c r="D462" s="39"/>
    </row>
    <row r="463">
      <c r="D463" s="39"/>
    </row>
    <row r="464">
      <c r="D464" s="39"/>
    </row>
    <row r="465">
      <c r="D465" s="39"/>
    </row>
    <row r="466">
      <c r="D466" s="39"/>
    </row>
    <row r="467">
      <c r="D467" s="39"/>
    </row>
    <row r="468">
      <c r="D468" s="39"/>
    </row>
    <row r="469">
      <c r="D469" s="39"/>
    </row>
    <row r="470">
      <c r="D470" s="39"/>
    </row>
    <row r="471">
      <c r="D471" s="39"/>
    </row>
    <row r="472">
      <c r="D472" s="39"/>
    </row>
    <row r="473">
      <c r="D473" s="39"/>
    </row>
    <row r="474">
      <c r="D474" s="39"/>
    </row>
    <row r="475">
      <c r="D475" s="39"/>
    </row>
    <row r="476">
      <c r="D476" s="39"/>
    </row>
    <row r="477">
      <c r="D477" s="39"/>
    </row>
    <row r="478">
      <c r="D478" s="39"/>
    </row>
    <row r="479">
      <c r="D479" s="39"/>
    </row>
    <row r="480">
      <c r="D480" s="39"/>
    </row>
    <row r="481">
      <c r="D481" s="39"/>
    </row>
    <row r="482">
      <c r="D482" s="39"/>
    </row>
    <row r="483">
      <c r="D483" s="39"/>
    </row>
    <row r="484">
      <c r="D484" s="39"/>
    </row>
    <row r="485">
      <c r="D485" s="39"/>
    </row>
    <row r="486">
      <c r="D486" s="39"/>
    </row>
    <row r="487">
      <c r="D487" s="39"/>
    </row>
    <row r="488">
      <c r="D488" s="39"/>
    </row>
    <row r="489">
      <c r="D489" s="39"/>
    </row>
    <row r="490">
      <c r="D490" s="39"/>
    </row>
    <row r="491">
      <c r="D491" s="39"/>
    </row>
    <row r="492">
      <c r="D492" s="39"/>
    </row>
    <row r="493">
      <c r="D493" s="39"/>
    </row>
    <row r="494">
      <c r="D494" s="39"/>
    </row>
    <row r="495">
      <c r="D495" s="39"/>
    </row>
    <row r="496">
      <c r="D496" s="39"/>
    </row>
    <row r="497">
      <c r="D497" s="39"/>
    </row>
    <row r="498">
      <c r="D498" s="39"/>
    </row>
    <row r="499">
      <c r="D499" s="39"/>
    </row>
    <row r="500">
      <c r="D500" s="39"/>
    </row>
    <row r="501">
      <c r="D501" s="39"/>
    </row>
    <row r="502">
      <c r="D502" s="39"/>
    </row>
    <row r="503">
      <c r="D503" s="39"/>
    </row>
    <row r="504">
      <c r="D504" s="39"/>
    </row>
    <row r="505">
      <c r="D505" s="39"/>
    </row>
    <row r="506">
      <c r="D506" s="39"/>
    </row>
    <row r="507">
      <c r="D507" s="39"/>
    </row>
    <row r="508">
      <c r="D508" s="39"/>
    </row>
    <row r="509">
      <c r="D509" s="39"/>
    </row>
    <row r="510">
      <c r="D510" s="39"/>
    </row>
    <row r="511">
      <c r="D511" s="39"/>
    </row>
    <row r="512">
      <c r="D512" s="39"/>
    </row>
    <row r="513">
      <c r="D513" s="39"/>
    </row>
    <row r="514">
      <c r="D514" s="39"/>
    </row>
    <row r="515">
      <c r="D515" s="39"/>
    </row>
    <row r="516">
      <c r="D516" s="39"/>
    </row>
    <row r="517">
      <c r="D517" s="39"/>
    </row>
    <row r="518">
      <c r="D518" s="39"/>
    </row>
    <row r="519">
      <c r="D519" s="39"/>
    </row>
    <row r="520">
      <c r="D520" s="39"/>
    </row>
    <row r="521">
      <c r="D521" s="39"/>
    </row>
    <row r="522">
      <c r="D522" s="39"/>
    </row>
    <row r="523">
      <c r="D523" s="39"/>
    </row>
    <row r="524">
      <c r="D524" s="39"/>
    </row>
    <row r="525">
      <c r="D525" s="39"/>
    </row>
    <row r="526">
      <c r="D526" s="39"/>
    </row>
    <row r="527">
      <c r="D527" s="39"/>
    </row>
    <row r="528">
      <c r="D528" s="39"/>
    </row>
    <row r="529">
      <c r="D529" s="39"/>
    </row>
    <row r="530">
      <c r="D530" s="39"/>
    </row>
    <row r="531">
      <c r="D531" s="39"/>
    </row>
    <row r="532">
      <c r="D532" s="39"/>
    </row>
    <row r="533">
      <c r="D533" s="39"/>
    </row>
    <row r="534">
      <c r="D534" s="39"/>
    </row>
    <row r="535">
      <c r="D535" s="39"/>
    </row>
    <row r="536">
      <c r="D536" s="39"/>
    </row>
    <row r="537">
      <c r="D537" s="39"/>
    </row>
    <row r="538">
      <c r="D538" s="39"/>
    </row>
    <row r="539">
      <c r="D539" s="39"/>
    </row>
    <row r="540">
      <c r="D540" s="39"/>
    </row>
    <row r="541">
      <c r="D541" s="39"/>
    </row>
    <row r="542">
      <c r="D542" s="39"/>
    </row>
    <row r="543">
      <c r="D543" s="39"/>
    </row>
    <row r="544">
      <c r="D544" s="39"/>
    </row>
    <row r="545">
      <c r="D545" s="39"/>
    </row>
    <row r="546">
      <c r="D546" s="39"/>
    </row>
    <row r="547">
      <c r="D547" s="39"/>
    </row>
    <row r="548">
      <c r="D548" s="39"/>
    </row>
    <row r="549">
      <c r="D549" s="39"/>
    </row>
    <row r="550">
      <c r="D550" s="39"/>
    </row>
    <row r="551">
      <c r="D551" s="39"/>
    </row>
    <row r="552">
      <c r="D552" s="39"/>
    </row>
    <row r="553">
      <c r="D553" s="39"/>
    </row>
    <row r="554">
      <c r="D554" s="39"/>
    </row>
    <row r="555">
      <c r="D555" s="39"/>
    </row>
    <row r="556">
      <c r="D556" s="39"/>
    </row>
    <row r="557">
      <c r="D557" s="39"/>
    </row>
    <row r="558">
      <c r="D558" s="39"/>
    </row>
    <row r="559">
      <c r="D559" s="39"/>
    </row>
    <row r="560">
      <c r="D560" s="39"/>
    </row>
    <row r="561">
      <c r="D561" s="39"/>
    </row>
    <row r="562">
      <c r="D562" s="39"/>
    </row>
    <row r="563">
      <c r="D563" s="39"/>
    </row>
    <row r="564">
      <c r="D564" s="39"/>
    </row>
    <row r="565">
      <c r="D565" s="39"/>
    </row>
    <row r="566">
      <c r="D566" s="39"/>
    </row>
    <row r="567">
      <c r="D567" s="39"/>
    </row>
    <row r="568">
      <c r="D568" s="39"/>
    </row>
    <row r="569">
      <c r="D569" s="39"/>
    </row>
    <row r="570">
      <c r="D570" s="39"/>
    </row>
    <row r="571">
      <c r="D571" s="39"/>
    </row>
    <row r="572">
      <c r="D572" s="39"/>
    </row>
    <row r="573">
      <c r="D573" s="39"/>
    </row>
    <row r="574">
      <c r="D574" s="39"/>
    </row>
    <row r="575">
      <c r="D575" s="39"/>
    </row>
    <row r="576">
      <c r="D576" s="39"/>
    </row>
    <row r="577">
      <c r="D577" s="39"/>
    </row>
    <row r="578">
      <c r="D578" s="39"/>
    </row>
    <row r="579">
      <c r="D579" s="39"/>
    </row>
    <row r="580">
      <c r="D580" s="39"/>
    </row>
    <row r="581">
      <c r="D581" s="39"/>
    </row>
    <row r="582">
      <c r="D582" s="39"/>
    </row>
    <row r="583">
      <c r="D583" s="39"/>
    </row>
    <row r="584">
      <c r="D584" s="39"/>
    </row>
    <row r="585">
      <c r="D585" s="39"/>
    </row>
    <row r="586">
      <c r="D586" s="39"/>
    </row>
    <row r="587">
      <c r="D587" s="39"/>
    </row>
    <row r="588">
      <c r="D588" s="39"/>
    </row>
    <row r="589">
      <c r="D589" s="39"/>
    </row>
    <row r="590">
      <c r="D590" s="39"/>
    </row>
    <row r="591">
      <c r="D591" s="39"/>
    </row>
    <row r="592">
      <c r="D592" s="39"/>
    </row>
    <row r="593">
      <c r="D593" s="39"/>
    </row>
    <row r="594">
      <c r="D594" s="39"/>
    </row>
    <row r="595">
      <c r="D595" s="39"/>
    </row>
    <row r="596">
      <c r="D596" s="39"/>
    </row>
    <row r="597">
      <c r="D597" s="39"/>
    </row>
    <row r="598">
      <c r="D598" s="39"/>
    </row>
    <row r="599">
      <c r="D599" s="39"/>
    </row>
    <row r="600">
      <c r="D600" s="39"/>
    </row>
    <row r="601">
      <c r="D601" s="39"/>
    </row>
    <row r="602">
      <c r="D602" s="39"/>
    </row>
    <row r="603">
      <c r="D603" s="39"/>
    </row>
    <row r="604">
      <c r="D604" s="39"/>
    </row>
    <row r="605">
      <c r="D605" s="39"/>
    </row>
    <row r="606">
      <c r="D606" s="39"/>
    </row>
    <row r="607">
      <c r="D607" s="39"/>
    </row>
    <row r="608">
      <c r="D608" s="39"/>
    </row>
    <row r="609">
      <c r="D609" s="39"/>
    </row>
    <row r="610">
      <c r="D610" s="39"/>
    </row>
    <row r="611">
      <c r="D611" s="39"/>
    </row>
    <row r="612">
      <c r="D612" s="39"/>
    </row>
    <row r="613">
      <c r="D613" s="39"/>
    </row>
    <row r="614">
      <c r="D614" s="39"/>
    </row>
    <row r="615">
      <c r="D615" s="39"/>
    </row>
    <row r="616">
      <c r="D616" s="39"/>
    </row>
    <row r="617">
      <c r="D617" s="39"/>
    </row>
    <row r="618">
      <c r="D618" s="39"/>
    </row>
    <row r="619">
      <c r="D619" s="39"/>
    </row>
    <row r="620">
      <c r="D620" s="39"/>
    </row>
    <row r="621">
      <c r="D621" s="39"/>
    </row>
    <row r="622">
      <c r="D622" s="39"/>
    </row>
    <row r="623">
      <c r="D623" s="39"/>
    </row>
    <row r="624">
      <c r="D624" s="39"/>
    </row>
    <row r="625">
      <c r="D625" s="39"/>
    </row>
    <row r="626">
      <c r="D626" s="39"/>
    </row>
    <row r="627">
      <c r="D627" s="39"/>
    </row>
    <row r="628">
      <c r="D628" s="39"/>
    </row>
    <row r="629">
      <c r="D629" s="39"/>
    </row>
    <row r="630">
      <c r="D630" s="39"/>
    </row>
    <row r="631">
      <c r="D631" s="39"/>
    </row>
    <row r="632">
      <c r="D632" s="39"/>
    </row>
    <row r="633">
      <c r="D633" s="39"/>
    </row>
    <row r="634">
      <c r="D634" s="39"/>
    </row>
    <row r="635">
      <c r="D635" s="39"/>
    </row>
    <row r="636">
      <c r="D636" s="39"/>
    </row>
    <row r="637">
      <c r="D637" s="39"/>
    </row>
    <row r="638">
      <c r="D638" s="39"/>
    </row>
    <row r="639">
      <c r="D639" s="39"/>
    </row>
    <row r="640">
      <c r="D640" s="39"/>
    </row>
    <row r="641">
      <c r="D641" s="39"/>
    </row>
    <row r="642">
      <c r="D642" s="39"/>
    </row>
    <row r="643">
      <c r="D643" s="39"/>
    </row>
    <row r="644">
      <c r="D644" s="39"/>
    </row>
    <row r="645">
      <c r="D645" s="39"/>
    </row>
    <row r="646">
      <c r="D646" s="39"/>
    </row>
    <row r="647">
      <c r="D647" s="39"/>
    </row>
    <row r="648">
      <c r="D648" s="39"/>
    </row>
    <row r="649">
      <c r="D649" s="39"/>
    </row>
    <row r="650">
      <c r="D650" s="39"/>
    </row>
    <row r="651">
      <c r="D651" s="39"/>
    </row>
    <row r="652">
      <c r="D652" s="39"/>
    </row>
    <row r="653">
      <c r="D653" s="39"/>
    </row>
    <row r="654">
      <c r="D654" s="39"/>
    </row>
    <row r="655">
      <c r="D655" s="39"/>
    </row>
    <row r="656">
      <c r="D656" s="39"/>
    </row>
    <row r="657">
      <c r="D657" s="39"/>
    </row>
    <row r="658">
      <c r="D658" s="39"/>
    </row>
    <row r="659">
      <c r="D659" s="39"/>
    </row>
    <row r="660">
      <c r="D660" s="39"/>
    </row>
    <row r="661">
      <c r="D661" s="39"/>
    </row>
    <row r="662">
      <c r="D662" s="39"/>
    </row>
    <row r="663">
      <c r="D663" s="39"/>
    </row>
    <row r="664">
      <c r="D664" s="39"/>
    </row>
    <row r="665">
      <c r="D665" s="39"/>
    </row>
    <row r="666">
      <c r="D666" s="39"/>
    </row>
    <row r="667">
      <c r="D667" s="39"/>
    </row>
    <row r="668">
      <c r="D668" s="39"/>
    </row>
    <row r="669">
      <c r="D669" s="39"/>
    </row>
    <row r="670">
      <c r="D670" s="39"/>
    </row>
    <row r="671">
      <c r="D671" s="39"/>
    </row>
    <row r="672">
      <c r="D672" s="39"/>
    </row>
    <row r="673">
      <c r="D673" s="39"/>
    </row>
    <row r="674">
      <c r="D674" s="39"/>
    </row>
    <row r="675">
      <c r="D675" s="39"/>
    </row>
    <row r="676">
      <c r="D676" s="39"/>
    </row>
    <row r="677">
      <c r="D677" s="39"/>
    </row>
    <row r="678">
      <c r="D678" s="39"/>
    </row>
    <row r="679">
      <c r="D679" s="39"/>
    </row>
    <row r="680">
      <c r="D680" s="39"/>
    </row>
    <row r="681">
      <c r="D681" s="39"/>
    </row>
    <row r="682">
      <c r="D682" s="39"/>
    </row>
    <row r="683">
      <c r="D683" s="39"/>
    </row>
    <row r="684">
      <c r="D684" s="39"/>
    </row>
    <row r="685">
      <c r="D685" s="39"/>
    </row>
    <row r="686">
      <c r="D686" s="39"/>
    </row>
    <row r="687">
      <c r="D687" s="39"/>
    </row>
    <row r="688">
      <c r="D688" s="39"/>
    </row>
    <row r="689">
      <c r="D689" s="39"/>
    </row>
    <row r="690">
      <c r="D690" s="39"/>
    </row>
    <row r="691">
      <c r="D691" s="39"/>
    </row>
    <row r="692">
      <c r="D692" s="39"/>
    </row>
    <row r="693">
      <c r="D693" s="39"/>
    </row>
    <row r="694">
      <c r="D694" s="39"/>
    </row>
    <row r="695">
      <c r="D695" s="39"/>
    </row>
    <row r="696">
      <c r="D696" s="39"/>
    </row>
    <row r="697">
      <c r="D697" s="39"/>
    </row>
    <row r="698">
      <c r="D698" s="39"/>
    </row>
    <row r="699">
      <c r="D699" s="39"/>
    </row>
    <row r="700">
      <c r="D700" s="39"/>
    </row>
    <row r="701">
      <c r="D701" s="39"/>
    </row>
    <row r="702">
      <c r="D702" s="39"/>
    </row>
    <row r="703">
      <c r="D703" s="39"/>
    </row>
    <row r="704">
      <c r="D704" s="39"/>
    </row>
    <row r="705">
      <c r="D705" s="39"/>
    </row>
    <row r="706">
      <c r="D706" s="39"/>
    </row>
    <row r="707">
      <c r="D707" s="39"/>
    </row>
    <row r="708">
      <c r="D708" s="39"/>
    </row>
    <row r="709">
      <c r="D709" s="39"/>
    </row>
    <row r="710">
      <c r="D710" s="39"/>
    </row>
    <row r="711">
      <c r="D711" s="39"/>
    </row>
    <row r="712">
      <c r="D712" s="39"/>
    </row>
    <row r="713">
      <c r="D713" s="39"/>
    </row>
    <row r="714">
      <c r="D714" s="39"/>
    </row>
    <row r="715">
      <c r="D715" s="39"/>
    </row>
    <row r="716">
      <c r="D716" s="39"/>
    </row>
    <row r="717">
      <c r="D717" s="39"/>
    </row>
    <row r="718">
      <c r="D718" s="39"/>
    </row>
    <row r="719">
      <c r="D719" s="39"/>
    </row>
    <row r="720">
      <c r="D720" s="39"/>
    </row>
    <row r="721">
      <c r="D721" s="39"/>
    </row>
    <row r="722">
      <c r="D722" s="39"/>
    </row>
    <row r="723">
      <c r="D723" s="39"/>
    </row>
    <row r="724">
      <c r="D724" s="39"/>
    </row>
    <row r="725">
      <c r="D725" s="39"/>
    </row>
    <row r="726">
      <c r="D726" s="39"/>
    </row>
    <row r="727">
      <c r="D727" s="39"/>
    </row>
    <row r="728">
      <c r="D728" s="39"/>
    </row>
    <row r="729">
      <c r="D729" s="39"/>
    </row>
    <row r="730">
      <c r="D730" s="39"/>
    </row>
    <row r="731">
      <c r="D731" s="39"/>
    </row>
    <row r="732">
      <c r="D732" s="39"/>
    </row>
    <row r="733">
      <c r="D733" s="39"/>
    </row>
    <row r="734">
      <c r="D734" s="39"/>
    </row>
    <row r="735">
      <c r="D735" s="39"/>
    </row>
    <row r="736">
      <c r="D736" s="39"/>
    </row>
    <row r="737">
      <c r="D737" s="39"/>
    </row>
    <row r="738">
      <c r="D738" s="39"/>
    </row>
    <row r="739">
      <c r="D739" s="39"/>
    </row>
    <row r="740">
      <c r="D740" s="39"/>
    </row>
    <row r="741">
      <c r="D741" s="39"/>
    </row>
    <row r="742">
      <c r="D742" s="39"/>
    </row>
    <row r="743">
      <c r="D743" s="39"/>
    </row>
    <row r="744">
      <c r="D744" s="39"/>
    </row>
    <row r="745">
      <c r="D745" s="39"/>
    </row>
    <row r="746">
      <c r="D746" s="39"/>
    </row>
    <row r="747">
      <c r="D747" s="39"/>
    </row>
    <row r="748">
      <c r="D748" s="39"/>
    </row>
    <row r="749">
      <c r="D749" s="39"/>
    </row>
    <row r="750">
      <c r="D750" s="39"/>
    </row>
    <row r="751">
      <c r="D751" s="39"/>
    </row>
    <row r="752">
      <c r="D752" s="39"/>
    </row>
    <row r="753">
      <c r="D753" s="39"/>
    </row>
    <row r="754">
      <c r="D754" s="39"/>
    </row>
    <row r="755">
      <c r="D755" s="39"/>
    </row>
    <row r="756">
      <c r="D756" s="39"/>
    </row>
    <row r="757">
      <c r="D757" s="39"/>
    </row>
    <row r="758">
      <c r="D758" s="39"/>
    </row>
    <row r="759">
      <c r="D759" s="39"/>
    </row>
    <row r="760">
      <c r="D760" s="39"/>
    </row>
    <row r="761">
      <c r="D761" s="39"/>
    </row>
    <row r="762">
      <c r="D762" s="39"/>
    </row>
    <row r="763">
      <c r="D763" s="39"/>
    </row>
    <row r="764">
      <c r="D764" s="39"/>
    </row>
    <row r="765">
      <c r="D765" s="39"/>
    </row>
    <row r="766">
      <c r="D766" s="39"/>
    </row>
    <row r="767">
      <c r="D767" s="39"/>
    </row>
    <row r="768">
      <c r="D768" s="39"/>
    </row>
    <row r="769">
      <c r="D769" s="39"/>
    </row>
    <row r="770">
      <c r="D770" s="39"/>
    </row>
    <row r="771">
      <c r="D771" s="39"/>
    </row>
    <row r="772">
      <c r="D772" s="39"/>
    </row>
    <row r="773">
      <c r="D773" s="39"/>
    </row>
    <row r="774">
      <c r="D774" s="39"/>
    </row>
    <row r="775">
      <c r="D775" s="39"/>
    </row>
    <row r="776">
      <c r="D776" s="39"/>
    </row>
    <row r="777">
      <c r="D777" s="39"/>
    </row>
    <row r="778">
      <c r="D778" s="39"/>
    </row>
    <row r="779">
      <c r="D779" s="39"/>
    </row>
    <row r="780">
      <c r="D780" s="39"/>
    </row>
    <row r="781">
      <c r="D781" s="39"/>
    </row>
    <row r="782">
      <c r="D782" s="39"/>
    </row>
    <row r="783">
      <c r="D783" s="39"/>
    </row>
    <row r="784">
      <c r="D784" s="39"/>
    </row>
    <row r="785">
      <c r="D785" s="39"/>
    </row>
    <row r="786">
      <c r="D786" s="39"/>
    </row>
    <row r="787">
      <c r="D787" s="39"/>
    </row>
    <row r="788">
      <c r="D788" s="39"/>
    </row>
    <row r="789">
      <c r="D789" s="39"/>
    </row>
    <row r="790">
      <c r="D790" s="39"/>
    </row>
    <row r="791">
      <c r="D791" s="39"/>
    </row>
    <row r="792">
      <c r="D792" s="39"/>
    </row>
    <row r="793">
      <c r="D793" s="39"/>
    </row>
    <row r="794">
      <c r="D794" s="39"/>
    </row>
    <row r="795">
      <c r="D795" s="39"/>
    </row>
    <row r="796">
      <c r="D796" s="39"/>
    </row>
    <row r="797">
      <c r="D797" s="39"/>
    </row>
    <row r="798">
      <c r="D798" s="39"/>
    </row>
    <row r="799">
      <c r="D799" s="39"/>
    </row>
    <row r="800">
      <c r="D800" s="39"/>
    </row>
    <row r="801">
      <c r="D801" s="39"/>
    </row>
    <row r="802">
      <c r="D802" s="39"/>
    </row>
    <row r="803">
      <c r="D803" s="39"/>
    </row>
    <row r="804">
      <c r="D804" s="39"/>
    </row>
    <row r="805">
      <c r="D805" s="39"/>
    </row>
    <row r="806">
      <c r="D806" s="39"/>
    </row>
    <row r="807">
      <c r="D807" s="39"/>
    </row>
    <row r="808">
      <c r="D808" s="39"/>
    </row>
    <row r="809">
      <c r="D809" s="39"/>
    </row>
    <row r="810">
      <c r="D810" s="39"/>
    </row>
    <row r="811">
      <c r="D811" s="39"/>
    </row>
    <row r="812">
      <c r="D812" s="39"/>
    </row>
    <row r="813">
      <c r="D813" s="39"/>
    </row>
    <row r="814">
      <c r="D814" s="39"/>
    </row>
    <row r="815">
      <c r="D815" s="39"/>
    </row>
    <row r="816">
      <c r="D816" s="39"/>
    </row>
    <row r="817">
      <c r="D817" s="39"/>
    </row>
    <row r="818">
      <c r="D818" s="39"/>
    </row>
    <row r="819">
      <c r="D819" s="39"/>
    </row>
    <row r="820">
      <c r="D820" s="39"/>
    </row>
    <row r="821">
      <c r="D821" s="39"/>
    </row>
    <row r="822">
      <c r="D822" s="39"/>
    </row>
    <row r="823">
      <c r="D823" s="39"/>
    </row>
    <row r="824">
      <c r="D824" s="39"/>
    </row>
    <row r="825">
      <c r="D825" s="39"/>
    </row>
    <row r="826">
      <c r="D826" s="39"/>
    </row>
    <row r="827">
      <c r="D827" s="39"/>
    </row>
    <row r="828">
      <c r="D828" s="39"/>
    </row>
    <row r="829">
      <c r="D829" s="39"/>
    </row>
    <row r="830">
      <c r="D830" s="39"/>
    </row>
    <row r="831">
      <c r="D831" s="39"/>
    </row>
    <row r="832">
      <c r="D832" s="39"/>
    </row>
    <row r="833">
      <c r="D833" s="39"/>
    </row>
    <row r="834">
      <c r="D834" s="39"/>
    </row>
    <row r="835">
      <c r="D835" s="39"/>
    </row>
    <row r="836">
      <c r="D836" s="39"/>
    </row>
    <row r="837">
      <c r="D837" s="39"/>
    </row>
    <row r="838">
      <c r="D838" s="39"/>
    </row>
    <row r="839">
      <c r="D839" s="39"/>
    </row>
    <row r="840">
      <c r="D840" s="39"/>
    </row>
    <row r="841">
      <c r="D841" s="39"/>
    </row>
    <row r="842">
      <c r="D842" s="39"/>
    </row>
    <row r="843">
      <c r="D843" s="39"/>
    </row>
    <row r="844">
      <c r="D844" s="39"/>
    </row>
    <row r="845">
      <c r="D845" s="39"/>
    </row>
    <row r="846">
      <c r="D846" s="39"/>
    </row>
    <row r="847">
      <c r="D847" s="39"/>
    </row>
    <row r="848">
      <c r="D848" s="39"/>
    </row>
    <row r="849">
      <c r="D849" s="39"/>
    </row>
    <row r="850">
      <c r="D850" s="39"/>
    </row>
    <row r="851">
      <c r="D851" s="39"/>
    </row>
    <row r="852">
      <c r="D852" s="39"/>
    </row>
    <row r="853">
      <c r="D853" s="39"/>
    </row>
    <row r="854">
      <c r="D854" s="39"/>
    </row>
    <row r="855">
      <c r="D855" s="39"/>
    </row>
    <row r="856">
      <c r="D856" s="39"/>
    </row>
    <row r="857">
      <c r="D857" s="39"/>
    </row>
    <row r="858">
      <c r="D858" s="39"/>
    </row>
    <row r="859">
      <c r="D859" s="39"/>
    </row>
    <row r="860">
      <c r="D860" s="39"/>
    </row>
    <row r="861">
      <c r="D861" s="39"/>
    </row>
    <row r="862">
      <c r="D862" s="39"/>
    </row>
    <row r="863">
      <c r="D863" s="39"/>
    </row>
    <row r="864">
      <c r="D864" s="39"/>
    </row>
    <row r="865">
      <c r="D865" s="39"/>
    </row>
    <row r="866">
      <c r="D866" s="39"/>
    </row>
    <row r="867">
      <c r="D867" s="39"/>
    </row>
    <row r="868">
      <c r="D868" s="39"/>
    </row>
    <row r="869">
      <c r="D869" s="39"/>
    </row>
    <row r="870">
      <c r="D870" s="39"/>
    </row>
    <row r="871">
      <c r="D871" s="39"/>
    </row>
    <row r="872">
      <c r="D872" s="39"/>
    </row>
    <row r="873">
      <c r="D873" s="39"/>
    </row>
    <row r="874">
      <c r="D874" s="39"/>
    </row>
    <row r="875">
      <c r="D875" s="39"/>
    </row>
    <row r="876">
      <c r="D876" s="39"/>
    </row>
    <row r="877">
      <c r="D877" s="39"/>
    </row>
    <row r="878">
      <c r="D878" s="39"/>
    </row>
    <row r="879">
      <c r="D879" s="39"/>
    </row>
    <row r="880">
      <c r="D880" s="39"/>
    </row>
    <row r="881">
      <c r="D881" s="39"/>
    </row>
    <row r="882">
      <c r="D882" s="39"/>
    </row>
    <row r="883">
      <c r="D883" s="39"/>
    </row>
    <row r="884">
      <c r="D884" s="39"/>
    </row>
    <row r="885">
      <c r="D885" s="39"/>
    </row>
    <row r="886">
      <c r="D886" s="39"/>
    </row>
    <row r="887">
      <c r="D887" s="39"/>
    </row>
    <row r="888">
      <c r="D888" s="39"/>
    </row>
    <row r="889">
      <c r="D889" s="39"/>
    </row>
    <row r="890">
      <c r="D890" s="39"/>
    </row>
    <row r="891">
      <c r="D891" s="39"/>
    </row>
    <row r="892">
      <c r="D892" s="39"/>
    </row>
    <row r="893">
      <c r="D893" s="39"/>
    </row>
    <row r="894">
      <c r="D894" s="39"/>
    </row>
    <row r="895">
      <c r="D895" s="39"/>
    </row>
    <row r="896">
      <c r="D896" s="39"/>
    </row>
    <row r="897">
      <c r="D897" s="39"/>
    </row>
    <row r="898">
      <c r="D898" s="39"/>
    </row>
    <row r="899">
      <c r="D899" s="39"/>
    </row>
    <row r="900">
      <c r="D900" s="39"/>
    </row>
    <row r="901">
      <c r="D901" s="39"/>
    </row>
    <row r="902">
      <c r="D902" s="39"/>
    </row>
    <row r="903">
      <c r="D903" s="39"/>
    </row>
    <row r="904">
      <c r="D904" s="39"/>
    </row>
    <row r="905">
      <c r="D905" s="39"/>
    </row>
    <row r="906">
      <c r="D906" s="39"/>
    </row>
    <row r="907">
      <c r="D907" s="39"/>
    </row>
    <row r="908">
      <c r="D908" s="39"/>
    </row>
    <row r="909">
      <c r="D909" s="39"/>
    </row>
    <row r="910">
      <c r="D910" s="39"/>
    </row>
    <row r="911">
      <c r="D911" s="39"/>
    </row>
    <row r="912">
      <c r="D912" s="39"/>
    </row>
    <row r="913">
      <c r="D913" s="39"/>
    </row>
    <row r="914">
      <c r="D914" s="39"/>
    </row>
    <row r="915">
      <c r="D915" s="39"/>
    </row>
    <row r="916">
      <c r="D916" s="39"/>
    </row>
    <row r="917">
      <c r="D917" s="39"/>
    </row>
    <row r="918">
      <c r="D918" s="39"/>
    </row>
    <row r="919">
      <c r="D919" s="39"/>
    </row>
    <row r="920">
      <c r="D920" s="39"/>
    </row>
    <row r="921">
      <c r="D921" s="39"/>
    </row>
    <row r="922">
      <c r="D922" s="39"/>
    </row>
    <row r="923">
      <c r="D923" s="39"/>
    </row>
    <row r="924">
      <c r="D924" s="39"/>
    </row>
    <row r="925">
      <c r="D925" s="39"/>
    </row>
    <row r="926">
      <c r="D926" s="39"/>
    </row>
    <row r="927">
      <c r="D927" s="39"/>
    </row>
    <row r="928">
      <c r="D928" s="39"/>
    </row>
    <row r="929">
      <c r="D929" s="39"/>
    </row>
    <row r="930">
      <c r="D930" s="39"/>
    </row>
    <row r="931">
      <c r="D931" s="39"/>
    </row>
    <row r="932">
      <c r="D932" s="39"/>
    </row>
    <row r="933">
      <c r="D933" s="39"/>
    </row>
    <row r="934">
      <c r="D934" s="39"/>
    </row>
    <row r="935">
      <c r="D935" s="39"/>
    </row>
    <row r="936">
      <c r="D936" s="39"/>
    </row>
    <row r="937">
      <c r="D937" s="39"/>
    </row>
    <row r="938">
      <c r="D938" s="39"/>
    </row>
    <row r="939">
      <c r="D939" s="39"/>
    </row>
    <row r="940">
      <c r="D940" s="39"/>
    </row>
    <row r="941">
      <c r="D941" s="39"/>
    </row>
    <row r="942">
      <c r="D942" s="39"/>
    </row>
    <row r="943">
      <c r="D943" s="39"/>
    </row>
    <row r="944">
      <c r="D944" s="39"/>
    </row>
    <row r="945">
      <c r="D945" s="39"/>
    </row>
    <row r="946">
      <c r="D946" s="39"/>
    </row>
    <row r="947">
      <c r="D947" s="39"/>
    </row>
    <row r="948">
      <c r="D948" s="39"/>
    </row>
    <row r="949">
      <c r="D949" s="39"/>
    </row>
    <row r="950">
      <c r="D950" s="39"/>
    </row>
    <row r="951">
      <c r="D951" s="39"/>
    </row>
    <row r="952">
      <c r="D952" s="39"/>
    </row>
    <row r="953">
      <c r="D953" s="39"/>
    </row>
    <row r="954">
      <c r="D954" s="39"/>
    </row>
    <row r="955">
      <c r="D955" s="39"/>
    </row>
    <row r="956">
      <c r="D956" s="39"/>
    </row>
    <row r="957">
      <c r="D957" s="39"/>
    </row>
    <row r="958">
      <c r="D958" s="39"/>
    </row>
    <row r="959">
      <c r="D959" s="39"/>
    </row>
    <row r="960">
      <c r="D960" s="39"/>
    </row>
    <row r="961">
      <c r="D961" s="39"/>
    </row>
    <row r="962">
      <c r="D962" s="39"/>
    </row>
    <row r="963">
      <c r="D963" s="39"/>
    </row>
    <row r="964">
      <c r="D964" s="39"/>
    </row>
    <row r="965">
      <c r="D965" s="39"/>
    </row>
    <row r="966">
      <c r="D966" s="39"/>
    </row>
    <row r="967">
      <c r="D967" s="39"/>
    </row>
    <row r="968">
      <c r="D968" s="39"/>
    </row>
    <row r="969">
      <c r="D969" s="39"/>
    </row>
    <row r="970">
      <c r="D970" s="39"/>
    </row>
    <row r="971">
      <c r="D971" s="39"/>
    </row>
    <row r="972">
      <c r="D972" s="39"/>
    </row>
    <row r="973">
      <c r="D973" s="39"/>
    </row>
    <row r="974">
      <c r="D974" s="39"/>
    </row>
    <row r="975">
      <c r="D975" s="39"/>
    </row>
    <row r="976">
      <c r="D976" s="39"/>
    </row>
    <row r="977">
      <c r="D977" s="39"/>
    </row>
    <row r="978">
      <c r="D978" s="39"/>
    </row>
    <row r="979">
      <c r="D979" s="39"/>
    </row>
    <row r="980">
      <c r="D980" s="39"/>
    </row>
    <row r="981">
      <c r="D981" s="39"/>
    </row>
    <row r="982">
      <c r="D982" s="39"/>
    </row>
    <row r="983">
      <c r="D983" s="39"/>
    </row>
    <row r="984">
      <c r="D984" s="39"/>
    </row>
    <row r="985">
      <c r="D985" s="39"/>
    </row>
    <row r="986">
      <c r="D986" s="39"/>
    </row>
    <row r="987">
      <c r="D987" s="39"/>
    </row>
    <row r="988">
      <c r="D988" s="39"/>
    </row>
    <row r="989">
      <c r="D989" s="39"/>
    </row>
    <row r="990">
      <c r="D990" s="39"/>
    </row>
    <row r="991">
      <c r="D991" s="39"/>
    </row>
    <row r="992">
      <c r="D992" s="39"/>
    </row>
    <row r="993">
      <c r="D993" s="39"/>
    </row>
    <row r="994">
      <c r="D994" s="39"/>
    </row>
    <row r="995">
      <c r="D995" s="39"/>
    </row>
    <row r="996">
      <c r="D996" s="39"/>
    </row>
    <row r="997">
      <c r="D997" s="39"/>
    </row>
    <row r="998">
      <c r="D998" s="39"/>
    </row>
    <row r="999">
      <c r="D999"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IFERROR(__xludf.DUMMYFUNCTION("(IMPORTRANGE(""1lzClD87q2jEOk1gkkqmDRFiDJdOFWk3dIPnPUU86744"",""A1:A""))"),"Marker")</f>
        <v>Marker</v>
      </c>
      <c r="B1" s="3" t="str">
        <f>IFERROR(__xludf.DUMMYFUNCTION("(IMPORTRANGE(""1lzClD87q2jEOk1gkkqmDRFiDJdOFWk3dIPnPUU86744"",""W1:BE""))"),"Guides")</f>
        <v>Guides</v>
      </c>
      <c r="C1" s="6" t="str">
        <f>IFERROR(__xludf.DUMMYFUNCTION("""COMPUTED_VALUE"""),"Guides")</f>
        <v>Guides</v>
      </c>
      <c r="D1" s="6" t="str">
        <f>IFERROR(__xludf.DUMMYFUNCTION("""COMPUTED_VALUE"""),"Guides")</f>
        <v>Guides</v>
      </c>
      <c r="E1" s="6" t="str">
        <f>IFERROR(__xludf.DUMMYFUNCTION("""COMPUTED_VALUE"""),"Guides")</f>
        <v>Guides</v>
      </c>
      <c r="F1" s="6" t="str">
        <f>IFERROR(__xludf.DUMMYFUNCTION("""COMPUTED_VALUE"""),"Guides")</f>
        <v>Guides</v>
      </c>
      <c r="G1" s="6" t="str">
        <f>IFERROR(__xludf.DUMMYFUNCTION("""COMPUTED_VALUE"""),"Guides")</f>
        <v>Guides</v>
      </c>
      <c r="H1" s="6" t="str">
        <f>IFERROR(__xludf.DUMMYFUNCTION("""COMPUTED_VALUE"""),"Guides")</f>
        <v>Guides</v>
      </c>
      <c r="I1" s="6" t="str">
        <f>IFERROR(__xludf.DUMMYFUNCTION("""COMPUTED_VALUE"""),"Guides")</f>
        <v>Guides</v>
      </c>
      <c r="J1" s="6" t="str">
        <f>IFERROR(__xludf.DUMMYFUNCTION("""COMPUTED_VALUE"""),"Guides")</f>
        <v>Guides</v>
      </c>
      <c r="K1" s="6" t="str">
        <f>IFERROR(__xludf.DUMMYFUNCTION("""COMPUTED_VALUE"""),"Guides")</f>
        <v>Guides</v>
      </c>
      <c r="L1" s="6" t="str">
        <f>IFERROR(__xludf.DUMMYFUNCTION("""COMPUTED_VALUE"""),"Guides")</f>
        <v>Guides</v>
      </c>
      <c r="M1" s="6" t="str">
        <f>IFERROR(__xludf.DUMMYFUNCTION("""COMPUTED_VALUE"""),"Guides")</f>
        <v>Guides</v>
      </c>
      <c r="N1" s="6" t="str">
        <f>IFERROR(__xludf.DUMMYFUNCTION("""COMPUTED_VALUE"""),"Guides")</f>
        <v>Guides</v>
      </c>
      <c r="O1" s="6" t="str">
        <f>IFERROR(__xludf.DUMMYFUNCTION("""COMPUTED_VALUE"""),"Guides")</f>
        <v>Guides</v>
      </c>
      <c r="P1" s="6" t="str">
        <f>IFERROR(__xludf.DUMMYFUNCTION("""COMPUTED_VALUE"""),"Guides")</f>
        <v>Guides</v>
      </c>
      <c r="Q1" s="6" t="str">
        <f>IFERROR(__xludf.DUMMYFUNCTION("""COMPUTED_VALUE"""),"Guides")</f>
        <v>Guides</v>
      </c>
      <c r="R1" s="6" t="str">
        <f>IFERROR(__xludf.DUMMYFUNCTION("""COMPUTED_VALUE"""),"Guides")</f>
        <v>Guides</v>
      </c>
      <c r="S1" s="6" t="str">
        <f>IFERROR(__xludf.DUMMYFUNCTION("""COMPUTED_VALUE"""),"Guides")</f>
        <v>Guides</v>
      </c>
      <c r="T1" s="6" t="str">
        <f>IFERROR(__xludf.DUMMYFUNCTION("""COMPUTED_VALUE"""),"Guides")</f>
        <v>Guides</v>
      </c>
      <c r="U1" s="6" t="str">
        <f>IFERROR(__xludf.DUMMYFUNCTION("""COMPUTED_VALUE"""),"Guides")</f>
        <v>Guides</v>
      </c>
      <c r="V1" s="6" t="str">
        <f>IFERROR(__xludf.DUMMYFUNCTION("""COMPUTED_VALUE"""),"Guides")</f>
        <v>Guides</v>
      </c>
      <c r="W1" s="3" t="str">
        <f>IFERROR(__xludf.DUMMYFUNCTION("""COMPUTED_VALUE"""),"Guides")</f>
        <v>Guides</v>
      </c>
      <c r="X1" s="6" t="str">
        <f>IFERROR(__xludf.DUMMYFUNCTION("""COMPUTED_VALUE"""),"Guides")</f>
        <v>Guides</v>
      </c>
      <c r="Y1" s="6" t="str">
        <f>IFERROR(__xludf.DUMMYFUNCTION("""COMPUTED_VALUE"""),"Guides")</f>
        <v>Guides</v>
      </c>
      <c r="Z1" s="6" t="str">
        <f>IFERROR(__xludf.DUMMYFUNCTION("""COMPUTED_VALUE"""),"Guides")</f>
        <v>Guides</v>
      </c>
      <c r="AA1" s="6" t="str">
        <f>IFERROR(__xludf.DUMMYFUNCTION("""COMPUTED_VALUE"""),"Guides")</f>
        <v>Guides</v>
      </c>
      <c r="AB1" s="6" t="str">
        <f>IFERROR(__xludf.DUMMYFUNCTION("""COMPUTED_VALUE"""),"Guides")</f>
        <v>Guides</v>
      </c>
      <c r="AC1" s="6" t="str">
        <f>IFERROR(__xludf.DUMMYFUNCTION("""COMPUTED_VALUE"""),"Guides")</f>
        <v>Guides</v>
      </c>
      <c r="AD1" s="6" t="str">
        <f>IFERROR(__xludf.DUMMYFUNCTION("""COMPUTED_VALUE"""),"Guides")</f>
        <v>Guides</v>
      </c>
      <c r="AE1" s="6" t="str">
        <f>IFERROR(__xludf.DUMMYFUNCTION("""COMPUTED_VALUE"""),"Guides")</f>
        <v>Guides</v>
      </c>
      <c r="AF1" s="6" t="str">
        <f>IFERROR(__xludf.DUMMYFUNCTION("""COMPUTED_VALUE"""),"Guides")</f>
        <v>Guides</v>
      </c>
      <c r="AG1" s="6" t="str">
        <f>IFERROR(__xludf.DUMMYFUNCTION("""COMPUTED_VALUE"""),"Guides")</f>
        <v>Guides</v>
      </c>
      <c r="AH1" s="6" t="str">
        <f>IFERROR(__xludf.DUMMYFUNCTION("""COMPUTED_VALUE"""),"Guides")</f>
        <v>Guides</v>
      </c>
      <c r="AI1" s="6" t="str">
        <f>IFERROR(__xludf.DUMMYFUNCTION("""COMPUTED_VALUE"""),"Guides")</f>
        <v>Guides</v>
      </c>
      <c r="AJ1" s="6" t="str">
        <f>IFERROR(__xludf.DUMMYFUNCTION("""COMPUTED_VALUE"""),"Guides")</f>
        <v>Guides</v>
      </c>
      <c r="AK1" s="6"/>
      <c r="AL1" s="6"/>
      <c r="AM1" s="6"/>
      <c r="AN1" s="6"/>
      <c r="AO1" s="6"/>
      <c r="AP1" s="6"/>
      <c r="AQ1" s="6"/>
      <c r="AR1" s="6"/>
      <c r="AS1" s="6"/>
      <c r="AT1" s="6"/>
      <c r="AU1" s="6"/>
      <c r="AV1" s="6"/>
      <c r="AW1" s="6"/>
      <c r="AX1" s="6"/>
      <c r="AY1" s="6"/>
      <c r="AZ1" s="6"/>
      <c r="BA1" s="6"/>
      <c r="BB1" s="6"/>
    </row>
    <row r="2">
      <c r="A2" s="6" t="str">
        <f>IFERROR(__xludf.DUMMYFUNCTION("""COMPUTED_VALUE"""),"Section")</f>
        <v>Section</v>
      </c>
      <c r="B2" s="6" t="str">
        <f>IFERROR(__xludf.DUMMYFUNCTION("""COMPUTED_VALUE"""),"Decentralisation of network")</f>
        <v>Decentralisation of network</v>
      </c>
      <c r="C2" s="6" t="str">
        <f>IFERROR(__xludf.DUMMYFUNCTION("""COMPUTED_VALUE"""),"Decentralisation of network")</f>
        <v>Decentralisation of network</v>
      </c>
      <c r="D2" s="6" t="str">
        <f>IFERROR(__xludf.DUMMYFUNCTION("""COMPUTED_VALUE"""),"Decentralisation of network")</f>
        <v>Decentralisation of network</v>
      </c>
      <c r="E2" s="6" t="str">
        <f>IFERROR(__xludf.DUMMYFUNCTION("""COMPUTED_VALUE"""),"Decentralisation of network")</f>
        <v>Decentralisation of network</v>
      </c>
      <c r="F2" s="6" t="str">
        <f>IFERROR(__xludf.DUMMYFUNCTION("""COMPUTED_VALUE"""),"Decentralisation of network")</f>
        <v>Decentralisation of network</v>
      </c>
      <c r="G2" s="6" t="str">
        <f>IFERROR(__xludf.DUMMYFUNCTION("""COMPUTED_VALUE"""),"Decentralisation of network")</f>
        <v>Decentralisation of network</v>
      </c>
      <c r="H2" s="6" t="str">
        <f>IFERROR(__xludf.DUMMYFUNCTION("""COMPUTED_VALUE"""),"Decentralisation of network")</f>
        <v>Decentralisation of network</v>
      </c>
      <c r="I2" s="6" t="str">
        <f>IFERROR(__xludf.DUMMYFUNCTION("""COMPUTED_VALUE"""),"Decentralisation of network")</f>
        <v>Decentralisation of network</v>
      </c>
      <c r="J2" s="6" t="str">
        <f>IFERROR(__xludf.DUMMYFUNCTION("""COMPUTED_VALUE"""),"Decentralisation of network")</f>
        <v>Decentralisation of network</v>
      </c>
      <c r="K2" s="6" t="str">
        <f>IFERROR(__xludf.DUMMYFUNCTION("""COMPUTED_VALUE"""),"Decentralisation of network")</f>
        <v>Decentralisation of network</v>
      </c>
      <c r="L2" s="6" t="str">
        <f>IFERROR(__xludf.DUMMYFUNCTION("""COMPUTED_VALUE"""),"Technical specification")</f>
        <v>Technical specification</v>
      </c>
      <c r="M2" s="6" t="str">
        <f>IFERROR(__xludf.DUMMYFUNCTION("""COMPUTED_VALUE"""),"Technical specification")</f>
        <v>Technical specification</v>
      </c>
      <c r="N2" s="6" t="str">
        <f>IFERROR(__xludf.DUMMYFUNCTION("""COMPUTED_VALUE"""),"Technical specification")</f>
        <v>Technical specification</v>
      </c>
      <c r="O2" s="6" t="str">
        <f>IFERROR(__xludf.DUMMYFUNCTION("""COMPUTED_VALUE"""),"Technical specification")</f>
        <v>Technical specification</v>
      </c>
      <c r="P2" s="6" t="str">
        <f>IFERROR(__xludf.DUMMYFUNCTION("""COMPUTED_VALUE"""),"Technical specification")</f>
        <v>Technical specification</v>
      </c>
      <c r="Q2" s="6" t="str">
        <f>IFERROR(__xludf.DUMMYFUNCTION("""COMPUTED_VALUE"""),"Technical specification")</f>
        <v>Technical specification</v>
      </c>
      <c r="R2" s="6" t="str">
        <f>IFERROR(__xludf.DUMMYFUNCTION("""COMPUTED_VALUE"""),"Technical specification")</f>
        <v>Technical specification</v>
      </c>
      <c r="S2" s="6" t="str">
        <f>IFERROR(__xludf.DUMMYFUNCTION("""COMPUTED_VALUE"""),"Technical specification")</f>
        <v>Technical specification</v>
      </c>
      <c r="T2" s="6" t="str">
        <f>IFERROR(__xludf.DUMMYFUNCTION("""COMPUTED_VALUE"""),"Technical specification")</f>
        <v>Technical specification</v>
      </c>
      <c r="U2" s="6" t="str">
        <f>IFERROR(__xludf.DUMMYFUNCTION("""COMPUTED_VALUE"""),"Technical specification")</f>
        <v>Technical specification</v>
      </c>
      <c r="V2" s="6" t="str">
        <f>IFERROR(__xludf.DUMMYFUNCTION("""COMPUTED_VALUE"""),"Technical specification")</f>
        <v>Technical specification</v>
      </c>
      <c r="W2" s="6" t="str">
        <f>IFERROR(__xludf.DUMMYFUNCTION("""COMPUTED_VALUE"""),"Operations")</f>
        <v>Operations</v>
      </c>
      <c r="X2" s="6" t="str">
        <f>IFERROR(__xludf.DUMMYFUNCTION("""COMPUTED_VALUE"""),"Operations")</f>
        <v>Operations</v>
      </c>
      <c r="Y2" s="6" t="str">
        <f>IFERROR(__xludf.DUMMYFUNCTION("""COMPUTED_VALUE"""),"Operations")</f>
        <v>Operations</v>
      </c>
      <c r="Z2" s="6" t="str">
        <f>IFERROR(__xludf.DUMMYFUNCTION("""COMPUTED_VALUE"""),"Operations")</f>
        <v>Operations</v>
      </c>
      <c r="AA2" s="6" t="str">
        <f>IFERROR(__xludf.DUMMYFUNCTION("""COMPUTED_VALUE"""),"Operations")</f>
        <v>Operations</v>
      </c>
      <c r="AB2" s="6" t="str">
        <f>IFERROR(__xludf.DUMMYFUNCTION("""COMPUTED_VALUE"""),"Operations")</f>
        <v>Operations</v>
      </c>
      <c r="AC2" s="6" t="str">
        <f>IFERROR(__xludf.DUMMYFUNCTION("""COMPUTED_VALUE"""),"Operations")</f>
        <v>Operations</v>
      </c>
      <c r="AD2" s="6" t="str">
        <f>IFERROR(__xludf.DUMMYFUNCTION("""COMPUTED_VALUE"""),"Operations")</f>
        <v>Operations</v>
      </c>
      <c r="AE2" s="6" t="str">
        <f>IFERROR(__xludf.DUMMYFUNCTION("""COMPUTED_VALUE"""),"Operations")</f>
        <v>Operations</v>
      </c>
      <c r="AF2" s="6" t="str">
        <f>IFERROR(__xludf.DUMMYFUNCTION("""COMPUTED_VALUE"""),"Operations")</f>
        <v>Operations</v>
      </c>
      <c r="AG2" s="6" t="str">
        <f>IFERROR(__xludf.DUMMYFUNCTION("""COMPUTED_VALUE"""),"Operations")</f>
        <v>Operations</v>
      </c>
      <c r="AH2" s="6" t="str">
        <f>IFERROR(__xludf.DUMMYFUNCTION("""COMPUTED_VALUE"""),"Operations")</f>
        <v>Operations</v>
      </c>
      <c r="AI2" s="6" t="str">
        <f>IFERROR(__xludf.DUMMYFUNCTION("""COMPUTED_VALUE"""),"Support of Protocol")</f>
        <v>Support of Protocol</v>
      </c>
      <c r="AJ2" s="6" t="str">
        <f>IFERROR(__xludf.DUMMYFUNCTION("""COMPUTED_VALUE"""),"Support of Protocol")</f>
        <v>Support of Protocol</v>
      </c>
      <c r="AK2" s="6"/>
      <c r="AL2" s="6"/>
      <c r="AM2" s="6"/>
      <c r="AN2" s="6"/>
      <c r="AO2" s="6"/>
      <c r="AP2" s="6"/>
      <c r="AQ2" s="6"/>
      <c r="AR2" s="6"/>
      <c r="AS2" s="6"/>
      <c r="AT2" s="6"/>
      <c r="AU2" s="6"/>
      <c r="AV2" s="6"/>
      <c r="AW2" s="6"/>
      <c r="AX2" s="6"/>
      <c r="AY2" s="6"/>
      <c r="AZ2" s="6"/>
      <c r="BA2" s="6"/>
      <c r="BB2" s="6"/>
    </row>
    <row r="3">
      <c r="A3" s="6" t="str">
        <f>IFERROR(__xludf.DUMMYFUNCTION("""COMPUTED_VALUE"""),"Timestamp")</f>
        <v>Timestamp</v>
      </c>
      <c r="B3" s="6" t="str">
        <f>IFERROR(__xludf.DUMMYFUNCTION("""COMPUTED_VALUE"""),"For Mainnet server 1, in what country is the server located or will be  located?")</f>
        <v>For Mainnet server 1, in what country is the server located or will be  located?</v>
      </c>
      <c r="C3" s="6" t="str">
        <f>IFERROR(__xludf.DUMMYFUNCTION("""COMPUTED_VALUE"""),"For Mainnet server 1, in what city is the server located or will be  located?")</f>
        <v>For Mainnet server 1, in what city is the server located or will be  located?</v>
      </c>
      <c r="D3" s="6" t="str">
        <f>IFERROR(__xludf.DUMMYFUNCTION("""COMPUTED_VALUE"""),"For Mainnet server 1, in what datacentre is the server located or will be  located, if relevant?")</f>
        <v>For Mainnet server 1, in what datacentre is the server located or will be  located, if relevant?</v>
      </c>
      <c r="E3" s="6" t="str">
        <f>IFERROR(__xludf.DUMMYFUNCTION("""COMPUTED_VALUE"""),"For Mainnet server 1, what is the VPS provider, if relevant?")</f>
        <v>For Mainnet server 1, what is the VPS provider, if relevant?</v>
      </c>
      <c r="F3" s="6" t="str">
        <f>IFERROR(__xludf.DUMMYFUNCTION("""COMPUTED_VALUE"""),"For Mainnet server 1, what is the VPS region, if relevant?")</f>
        <v>For Mainnet server 1, what is the VPS region, if relevant?</v>
      </c>
      <c r="G3" s="6" t="str">
        <f>IFERROR(__xludf.DUMMYFUNCTION("""COMPUTED_VALUE"""),"For Mainnet server 2, in what country is the server located or will be  located?")</f>
        <v>For Mainnet server 2, in what country is the server located or will be  located?</v>
      </c>
      <c r="H3" s="6" t="str">
        <f>IFERROR(__xludf.DUMMYFUNCTION("""COMPUTED_VALUE"""),"For Mainnet server 2, in what city is the server located or will be  located?")</f>
        <v>For Mainnet server 2, in what city is the server located or will be  located?</v>
      </c>
      <c r="I3" s="6" t="str">
        <f>IFERROR(__xludf.DUMMYFUNCTION("""COMPUTED_VALUE"""),"For Mainnet server 2, in what datacentre is the server located or will be  located, if relevant?")</f>
        <v>For Mainnet server 2, in what datacentre is the server located or will be  located, if relevant?</v>
      </c>
      <c r="J3" s="6" t="str">
        <f>IFERROR(__xludf.DUMMYFUNCTION("""COMPUTED_VALUE"""),"For Mainnet server 2, what is the VPS provider, if relevant?")</f>
        <v>For Mainnet server 2, what is the VPS provider, if relevant?</v>
      </c>
      <c r="K3" s="6" t="str">
        <f>IFERROR(__xludf.DUMMYFUNCTION("""COMPUTED_VALUE"""),"For Mainnet server 2, what is the VPS region, if relevant?")</f>
        <v>For Mainnet server 2, what is the VPS region, if relevant?</v>
      </c>
      <c r="L3" s="6" t="str">
        <f>IFERROR(__xludf.DUMMYFUNCTION("""COMPUTED_VALUE"""),"Is the server currently on line?")</f>
        <v>Is the server currently on line?</v>
      </c>
      <c r="M3" s="6" t="str">
        <f>IFERROR(__xludf.DUMMYFUNCTION("""COMPUTED_VALUE"""),"What type of node/server is planned or in use?")</f>
        <v>What type of node/server is planned or in use?</v>
      </c>
      <c r="N3" s="6" t="str">
        <f>IFERROR(__xludf.DUMMYFUNCTION("""COMPUTED_VALUE"""),"How many cores does the CPU have?")</f>
        <v>How many cores does the CPU have?</v>
      </c>
      <c r="O3" s="6" t="str">
        <f>IFERROR(__xludf.DUMMYFUNCTION("""COMPUTED_VALUE"""),"What is the CPU type &amp; clock speed?")</f>
        <v>What is the CPU type &amp; clock speed?</v>
      </c>
      <c r="P3" s="6" t="str">
        <f>IFERROR(__xludf.DUMMYFUNCTION("""COMPUTED_VALUE"""),"How much RAM is available?")</f>
        <v>How much RAM is available?</v>
      </c>
      <c r="Q3" s="6" t="str">
        <f>IFERROR(__xludf.DUMMYFUNCTION("""COMPUTED_VALUE"""),"Is the memory scalable?")</f>
        <v>Is the memory scalable?</v>
      </c>
      <c r="R3" s="6" t="str">
        <f>IFERROR(__xludf.DUMMYFUNCTION("""COMPUTED_VALUE"""),"What storage and raid type will be used?")</f>
        <v>What storage and raid type will be used?</v>
      </c>
      <c r="S3" s="6" t="str">
        <f>IFERROR(__xludf.DUMMYFUNCTION("""COMPUTED_VALUE"""),"Please specify the storage disk type")</f>
        <v>Please specify the storage disk type</v>
      </c>
      <c r="T3" s="6" t="str">
        <f>IFERROR(__xludf.DUMMYFUNCTION("""COMPUTED_VALUE"""),"What is the free size of the storage in GB available for databases?")</f>
        <v>What is the free size of the storage in GB available for databases?</v>
      </c>
      <c r="U3" s="6" t="str">
        <f>IFERROR(__xludf.DUMMYFUNCTION("""COMPUTED_VALUE"""),"Will there be separate Factom volume/disks?")</f>
        <v>Will there be separate Factom volume/disks?</v>
      </c>
      <c r="V3" s="6" t="str">
        <f>IFERROR(__xludf.DUMMYFUNCTION("""COMPUTED_VALUE"""),"What is the connection and uplink speed?")</f>
        <v>What is the connection and uplink speed?</v>
      </c>
      <c r="W3" s="6" t="str">
        <f>IFERROR(__xludf.DUMMYFUNCTION("""COMPUTED_VALUE"""),"How many people in your team are able to operate the servers?")</f>
        <v>How many people in your team are able to operate the servers?</v>
      </c>
      <c r="X3" s="6" t="str">
        <f>IFERROR(__xludf.DUMMYFUNCTION("""COMPUTED_VALUE"""),"How many combined years of experience do you have of running production servers?")</f>
        <v>How many combined years of experience do you have of running production servers?</v>
      </c>
      <c r="Y3" s="6" t="str">
        <f>IFERROR(__xludf.DUMMYFUNCTION("""COMPUTED_VALUE"""),"Describe production servers you have managed.")</f>
        <v>Describe production servers you have managed.</v>
      </c>
      <c r="Z3" s="6" t="str">
        <f>IFERROR(__xludf.DUMMYFUNCTION("""COMPUTED_VALUE"""),"Have you run any servers for any other protocol, if so , which?")</f>
        <v>Have you run any servers for any other protocol, if so , which?</v>
      </c>
      <c r="AA3" s="6" t="str">
        <f>IFERROR(__xludf.DUMMYFUNCTION("""COMPUTED_VALUE"""),"Have you run follower nodes outside of the qualified-node pool on testnet?")</f>
        <v>Have you run follower nodes outside of the qualified-node pool on testnet?</v>
      </c>
      <c r="AB3" s="6" t="str">
        <f>IFERROR(__xludf.DUMMYFUNCTION("""COMPUTED_VALUE"""),"Have you run any mainnet nodes?")</f>
        <v>Have you run any mainnet nodes?</v>
      </c>
      <c r="AC3" s="6" t="str">
        <f>IFERROR(__xludf.DUMMYFUNCTION("""COMPUTED_VALUE"""),"How will the team administer the nodes?")</f>
        <v>How will the team administer the nodes?</v>
      </c>
      <c r="AD3" s="6" t="str">
        <f>IFERROR(__xludf.DUMMYFUNCTION("""COMPUTED_VALUE"""),"How would you handle an unscheduled restart?")</f>
        <v>How would you handle an unscheduled restart?</v>
      </c>
      <c r="AE3" s="6" t="str">
        <f>IFERROR(__xludf.DUMMYFUNCTION("""COMPUTED_VALUE"""),"How are you going to make sure your nodes operate securely?")</f>
        <v>How are you going to make sure your nodes operate securely?</v>
      </c>
      <c r="AF3" s="6" t="str">
        <f>IFERROR(__xludf.DUMMYFUNCTION("""COMPUTED_VALUE"""),"How are you going to make sure you respond quickly?")</f>
        <v>How are you going to make sure you respond quickly?</v>
      </c>
      <c r="AG3" s="6" t="str">
        <f>IFERROR(__xludf.DUMMYFUNCTION("""COMPUTED_VALUE"""),"Could you describe how you would see your ideal authority node infrastructure?")</f>
        <v>Could you describe how you would see your ideal authority node infrastructure?</v>
      </c>
      <c r="AH3" s="6" t="str">
        <f>IFERROR(__xludf.DUMMYFUNCTION("""COMPUTED_VALUE"""),"What is the planned availability of the  maintenance team?")</f>
        <v>What is the planned availability of the  maintenance team?</v>
      </c>
      <c r="AI3" s="6" t="str">
        <f>IFERROR(__xludf.DUMMYFUNCTION("""COMPUTED_VALUE"""),"At what efficiency would you run node 1?")</f>
        <v>At what efficiency would you run node 1?</v>
      </c>
      <c r="AJ3" s="6" t="str">
        <f>IFERROR(__xludf.DUMMYFUNCTION("""COMPUTED_VALUE"""),"At what efficiency would you run node 2?")</f>
        <v>At what efficiency would you run node 2?</v>
      </c>
      <c r="AK3" s="6"/>
      <c r="AL3" s="6"/>
      <c r="AM3" s="6"/>
      <c r="AN3" s="6"/>
      <c r="AO3" s="6"/>
      <c r="AP3" s="6"/>
      <c r="AQ3" s="6"/>
      <c r="AR3" s="6"/>
      <c r="AS3" s="6"/>
      <c r="AT3" s="6"/>
      <c r="AU3" s="6"/>
      <c r="AV3" s="6"/>
      <c r="AW3" s="6"/>
      <c r="AX3" s="6"/>
      <c r="AY3" s="6"/>
      <c r="AZ3" s="6"/>
      <c r="BA3" s="6"/>
      <c r="BB3" s="6"/>
    </row>
    <row r="4">
      <c r="A4" s="6" t="str">
        <f>IFERROR(__xludf.DUMMYFUNCTION("""COMPUTED_VALUE"""),"")</f>
        <v/>
      </c>
      <c r="B4" s="6" t="str">
        <f>IFERROR(__xludf.DUMMYFUNCTION("""COMPUTED_VALUE"""),"")</f>
        <v/>
      </c>
      <c r="C4" s="6" t="str">
        <f>IFERROR(__xludf.DUMMYFUNCTION("""COMPUTED_VALUE"""),"")</f>
        <v/>
      </c>
      <c r="D4" s="6" t="str">
        <f>IFERROR(__xludf.DUMMYFUNCTION("""COMPUTED_VALUE"""),"")</f>
        <v/>
      </c>
      <c r="E4" s="6" t="str">
        <f>IFERROR(__xludf.DUMMYFUNCTION("""COMPUTED_VALUE"""),"")</f>
        <v/>
      </c>
      <c r="F4" s="6" t="str">
        <f>IFERROR(__xludf.DUMMYFUNCTION("""COMPUTED_VALUE"""),"")</f>
        <v/>
      </c>
      <c r="G4" s="6" t="str">
        <f>IFERROR(__xludf.DUMMYFUNCTION("""COMPUTED_VALUE"""),"")</f>
        <v/>
      </c>
      <c r="H4" s="6" t="str">
        <f>IFERROR(__xludf.DUMMYFUNCTION("""COMPUTED_VALUE"""),"")</f>
        <v/>
      </c>
      <c r="I4" s="6" t="str">
        <f>IFERROR(__xludf.DUMMYFUNCTION("""COMPUTED_VALUE"""),"")</f>
        <v/>
      </c>
      <c r="J4" s="6" t="str">
        <f>IFERROR(__xludf.DUMMYFUNCTION("""COMPUTED_VALUE"""),"")</f>
        <v/>
      </c>
      <c r="K4" s="6" t="str">
        <f>IFERROR(__xludf.DUMMYFUNCTION("""COMPUTED_VALUE"""),"")</f>
        <v/>
      </c>
      <c r="L4" s="6" t="str">
        <f>IFERROR(__xludf.DUMMYFUNCTION("""COMPUTED_VALUE"""),"")</f>
        <v/>
      </c>
      <c r="M4" s="6" t="str">
        <f>IFERROR(__xludf.DUMMYFUNCTION("""COMPUTED_VALUE"""),"")</f>
        <v/>
      </c>
      <c r="N4" s="6" t="str">
        <f>IFERROR(__xludf.DUMMYFUNCTION("""COMPUTED_VALUE"""),"")</f>
        <v/>
      </c>
      <c r="O4" s="6" t="str">
        <f>IFERROR(__xludf.DUMMYFUNCTION("""COMPUTED_VALUE"""),"")</f>
        <v/>
      </c>
      <c r="P4" s="6" t="str">
        <f>IFERROR(__xludf.DUMMYFUNCTION("""COMPUTED_VALUE"""),"")</f>
        <v/>
      </c>
      <c r="Q4" s="6" t="str">
        <f>IFERROR(__xludf.DUMMYFUNCTION("""COMPUTED_VALUE"""),"")</f>
        <v/>
      </c>
      <c r="R4" s="6" t="str">
        <f>IFERROR(__xludf.DUMMYFUNCTION("""COMPUTED_VALUE"""),"")</f>
        <v/>
      </c>
      <c r="S4" s="6" t="str">
        <f>IFERROR(__xludf.DUMMYFUNCTION("""COMPUTED_VALUE"""),"")</f>
        <v/>
      </c>
      <c r="T4" s="6" t="str">
        <f>IFERROR(__xludf.DUMMYFUNCTION("""COMPUTED_VALUE"""),"")</f>
        <v/>
      </c>
      <c r="U4" s="6" t="str">
        <f>IFERROR(__xludf.DUMMYFUNCTION("""COMPUTED_VALUE"""),"")</f>
        <v/>
      </c>
      <c r="V4" s="6" t="str">
        <f>IFERROR(__xludf.DUMMYFUNCTION("""COMPUTED_VALUE"""),"")</f>
        <v/>
      </c>
      <c r="W4" s="6" t="str">
        <f>IFERROR(__xludf.DUMMYFUNCTION("""COMPUTED_VALUE"""),"")</f>
        <v/>
      </c>
      <c r="X4" s="6" t="str">
        <f>IFERROR(__xludf.DUMMYFUNCTION("""COMPUTED_VALUE"""),"")</f>
        <v/>
      </c>
      <c r="Y4" s="6" t="str">
        <f>IFERROR(__xludf.DUMMYFUNCTION("""COMPUTED_VALUE"""),"")</f>
        <v/>
      </c>
      <c r="Z4" s="6" t="str">
        <f>IFERROR(__xludf.DUMMYFUNCTION("""COMPUTED_VALUE"""),"")</f>
        <v/>
      </c>
      <c r="AA4" s="6" t="str">
        <f>IFERROR(__xludf.DUMMYFUNCTION("""COMPUTED_VALUE"""),"")</f>
        <v/>
      </c>
      <c r="AB4" s="6" t="str">
        <f>IFERROR(__xludf.DUMMYFUNCTION("""COMPUTED_VALUE"""),"")</f>
        <v/>
      </c>
      <c r="AC4" s="6" t="str">
        <f>IFERROR(__xludf.DUMMYFUNCTION("""COMPUTED_VALUE"""),"")</f>
        <v/>
      </c>
      <c r="AD4" s="6" t="str">
        <f>IFERROR(__xludf.DUMMYFUNCTION("""COMPUTED_VALUE"""),"")</f>
        <v/>
      </c>
      <c r="AE4" s="6" t="str">
        <f>IFERROR(__xludf.DUMMYFUNCTION("""COMPUTED_VALUE"""),"")</f>
        <v/>
      </c>
      <c r="AF4" s="6" t="str">
        <f>IFERROR(__xludf.DUMMYFUNCTION("""COMPUTED_VALUE"""),"")</f>
        <v/>
      </c>
      <c r="AG4" s="6" t="str">
        <f>IFERROR(__xludf.DUMMYFUNCTION("""COMPUTED_VALUE"""),"")</f>
        <v/>
      </c>
      <c r="AH4" s="6" t="str">
        <f>IFERROR(__xludf.DUMMYFUNCTION("""COMPUTED_VALUE"""),"")</f>
        <v/>
      </c>
      <c r="AI4" s="6" t="str">
        <f>IFERROR(__xludf.DUMMYFUNCTION("""COMPUTED_VALUE"""),"")</f>
        <v/>
      </c>
      <c r="AJ4" s="6" t="str">
        <f>IFERROR(__xludf.DUMMYFUNCTION("""COMPUTED_VALUE"""),"")</f>
        <v/>
      </c>
      <c r="AK4" s="6"/>
      <c r="AL4" s="6"/>
      <c r="AM4" s="6"/>
      <c r="AN4" s="6"/>
      <c r="AO4" s="6"/>
      <c r="AP4" s="6"/>
      <c r="AQ4" s="6"/>
      <c r="AR4" s="6"/>
      <c r="AS4" s="6"/>
      <c r="AT4" s="6"/>
      <c r="AU4" s="6"/>
      <c r="AV4" s="6"/>
      <c r="AW4" s="6"/>
      <c r="AX4" s="6"/>
      <c r="AY4" s="6"/>
      <c r="AZ4" s="6"/>
      <c r="BA4" s="6"/>
      <c r="BB4" s="6"/>
    </row>
    <row r="5">
      <c r="A5" t="str">
        <f>IFERROR(__xludf.DUMMYFUNCTION("""COMPUTED_VALUE"""),"")</f>
        <v/>
      </c>
      <c r="B5" t="str">
        <f>IFERROR(__xludf.DUMMYFUNCTION("""COMPUTED_VALUE"""),"")</f>
        <v/>
      </c>
      <c r="C5" t="str">
        <f>IFERROR(__xludf.DUMMYFUNCTION("""COMPUTED_VALUE"""),"")</f>
        <v/>
      </c>
      <c r="D5" t="str">
        <f>IFERROR(__xludf.DUMMYFUNCTION("""COMPUTED_VALUE"""),"")</f>
        <v/>
      </c>
      <c r="E5" t="str">
        <f>IFERROR(__xludf.DUMMYFUNCTION("""COMPUTED_VALUE"""),"")</f>
        <v/>
      </c>
      <c r="F5" t="str">
        <f>IFERROR(__xludf.DUMMYFUNCTION("""COMPUTED_VALUE"""),"")</f>
        <v/>
      </c>
      <c r="G5" t="str">
        <f>IFERROR(__xludf.DUMMYFUNCTION("""COMPUTED_VALUE"""),"")</f>
        <v/>
      </c>
      <c r="H5" t="str">
        <f>IFERROR(__xludf.DUMMYFUNCTION("""COMPUTED_VALUE"""),"")</f>
        <v/>
      </c>
      <c r="I5" t="str">
        <f>IFERROR(__xludf.DUMMYFUNCTION("""COMPUTED_VALUE"""),"")</f>
        <v/>
      </c>
      <c r="J5" t="str">
        <f>IFERROR(__xludf.DUMMYFUNCTION("""COMPUTED_VALUE"""),"")</f>
        <v/>
      </c>
      <c r="K5" t="str">
        <f>IFERROR(__xludf.DUMMYFUNCTION("""COMPUTED_VALUE"""),"")</f>
        <v/>
      </c>
      <c r="L5" t="str">
        <f>IFERROR(__xludf.DUMMYFUNCTION("""COMPUTED_VALUE"""),"")</f>
        <v/>
      </c>
      <c r="M5" t="str">
        <f>IFERROR(__xludf.DUMMYFUNCTION("""COMPUTED_VALUE"""),"")</f>
        <v/>
      </c>
      <c r="N5" t="str">
        <f>IFERROR(__xludf.DUMMYFUNCTION("""COMPUTED_VALUE"""),"")</f>
        <v/>
      </c>
      <c r="O5" t="str">
        <f>IFERROR(__xludf.DUMMYFUNCTION("""COMPUTED_VALUE"""),"")</f>
        <v/>
      </c>
      <c r="P5" t="str">
        <f>IFERROR(__xludf.DUMMYFUNCTION("""COMPUTED_VALUE"""),"")</f>
        <v/>
      </c>
      <c r="Q5" t="str">
        <f>IFERROR(__xludf.DUMMYFUNCTION("""COMPUTED_VALUE"""),"")</f>
        <v/>
      </c>
      <c r="R5" t="str">
        <f>IFERROR(__xludf.DUMMYFUNCTION("""COMPUTED_VALUE"""),"")</f>
        <v/>
      </c>
      <c r="S5" t="str">
        <f>IFERROR(__xludf.DUMMYFUNCTION("""COMPUTED_VALUE"""),"")</f>
        <v/>
      </c>
      <c r="T5" t="str">
        <f>IFERROR(__xludf.DUMMYFUNCTION("""COMPUTED_VALUE"""),"")</f>
        <v/>
      </c>
      <c r="U5" t="str">
        <f>IFERROR(__xludf.DUMMYFUNCTION("""COMPUTED_VALUE"""),"")</f>
        <v/>
      </c>
      <c r="V5" t="str">
        <f>IFERROR(__xludf.DUMMYFUNCTION("""COMPUTED_VALUE"""),"")</f>
        <v/>
      </c>
      <c r="W5" t="str">
        <f>IFERROR(__xludf.DUMMYFUNCTION("""COMPUTED_VALUE"""),"")</f>
        <v/>
      </c>
      <c r="X5" t="str">
        <f>IFERROR(__xludf.DUMMYFUNCTION("""COMPUTED_VALUE"""),"")</f>
        <v/>
      </c>
      <c r="Y5" t="str">
        <f>IFERROR(__xludf.DUMMYFUNCTION("""COMPUTED_VALUE"""),"")</f>
        <v/>
      </c>
      <c r="Z5" t="str">
        <f>IFERROR(__xludf.DUMMYFUNCTION("""COMPUTED_VALUE"""),"")</f>
        <v/>
      </c>
      <c r="AA5" t="str">
        <f>IFERROR(__xludf.DUMMYFUNCTION("""COMPUTED_VALUE"""),"")</f>
        <v/>
      </c>
      <c r="AB5" t="str">
        <f>IFERROR(__xludf.DUMMYFUNCTION("""COMPUTED_VALUE"""),"")</f>
        <v/>
      </c>
      <c r="AC5" t="str">
        <f>IFERROR(__xludf.DUMMYFUNCTION("""COMPUTED_VALUE"""),"")</f>
        <v/>
      </c>
      <c r="AD5" t="str">
        <f>IFERROR(__xludf.DUMMYFUNCTION("""COMPUTED_VALUE"""),"")</f>
        <v/>
      </c>
      <c r="AE5" t="str">
        <f>IFERROR(__xludf.DUMMYFUNCTION("""COMPUTED_VALUE"""),"")</f>
        <v/>
      </c>
      <c r="AF5" t="str">
        <f>IFERROR(__xludf.DUMMYFUNCTION("""COMPUTED_VALUE"""),"")</f>
        <v/>
      </c>
      <c r="AG5" t="str">
        <f>IFERROR(__xludf.DUMMYFUNCTION("""COMPUTED_VALUE"""),"")</f>
        <v/>
      </c>
      <c r="AH5" t="str">
        <f>IFERROR(__xludf.DUMMYFUNCTION("""COMPUTED_VALUE"""),"")</f>
        <v/>
      </c>
      <c r="AI5" t="str">
        <f>IFERROR(__xludf.DUMMYFUNCTION("""COMPUTED_VALUE"""),"")</f>
        <v/>
      </c>
      <c r="AJ5" t="str">
        <f>IFERROR(__xludf.DUMMYFUNCTION("""COMPUTED_VALUE"""),"")</f>
        <v/>
      </c>
    </row>
    <row r="6">
      <c r="A6" t="str">
        <f>IFERROR(__xludf.DUMMYFUNCTION("""COMPUTED_VALUE"""),"")</f>
        <v/>
      </c>
      <c r="B6" t="str">
        <f>IFERROR(__xludf.DUMMYFUNCTION("""COMPUTED_VALUE"""),"")</f>
        <v/>
      </c>
      <c r="C6" t="str">
        <f>IFERROR(__xludf.DUMMYFUNCTION("""COMPUTED_VALUE"""),"")</f>
        <v/>
      </c>
      <c r="D6" t="str">
        <f>IFERROR(__xludf.DUMMYFUNCTION("""COMPUTED_VALUE"""),"")</f>
        <v/>
      </c>
      <c r="E6" t="str">
        <f>IFERROR(__xludf.DUMMYFUNCTION("""COMPUTED_VALUE"""),"")</f>
        <v/>
      </c>
      <c r="F6" t="str">
        <f>IFERROR(__xludf.DUMMYFUNCTION("""COMPUTED_VALUE"""),"")</f>
        <v/>
      </c>
      <c r="G6" t="str">
        <f>IFERROR(__xludf.DUMMYFUNCTION("""COMPUTED_VALUE"""),"")</f>
        <v/>
      </c>
      <c r="H6" t="str">
        <f>IFERROR(__xludf.DUMMYFUNCTION("""COMPUTED_VALUE"""),"")</f>
        <v/>
      </c>
      <c r="I6" t="str">
        <f>IFERROR(__xludf.DUMMYFUNCTION("""COMPUTED_VALUE"""),"")</f>
        <v/>
      </c>
      <c r="J6" t="str">
        <f>IFERROR(__xludf.DUMMYFUNCTION("""COMPUTED_VALUE"""),"")</f>
        <v/>
      </c>
      <c r="K6" t="str">
        <f>IFERROR(__xludf.DUMMYFUNCTION("""COMPUTED_VALUE"""),"")</f>
        <v/>
      </c>
      <c r="L6" t="str">
        <f>IFERROR(__xludf.DUMMYFUNCTION("""COMPUTED_VALUE"""),"")</f>
        <v/>
      </c>
      <c r="M6" t="str">
        <f>IFERROR(__xludf.DUMMYFUNCTION("""COMPUTED_VALUE"""),"")</f>
        <v/>
      </c>
      <c r="N6" t="str">
        <f>IFERROR(__xludf.DUMMYFUNCTION("""COMPUTED_VALUE"""),"")</f>
        <v/>
      </c>
      <c r="O6" t="str">
        <f>IFERROR(__xludf.DUMMYFUNCTION("""COMPUTED_VALUE"""),"")</f>
        <v/>
      </c>
      <c r="P6" t="str">
        <f>IFERROR(__xludf.DUMMYFUNCTION("""COMPUTED_VALUE"""),"")</f>
        <v/>
      </c>
      <c r="Q6" t="str">
        <f>IFERROR(__xludf.DUMMYFUNCTION("""COMPUTED_VALUE"""),"")</f>
        <v/>
      </c>
      <c r="R6" t="str">
        <f>IFERROR(__xludf.DUMMYFUNCTION("""COMPUTED_VALUE"""),"")</f>
        <v/>
      </c>
      <c r="S6" t="str">
        <f>IFERROR(__xludf.DUMMYFUNCTION("""COMPUTED_VALUE"""),"")</f>
        <v/>
      </c>
      <c r="T6" t="str">
        <f>IFERROR(__xludf.DUMMYFUNCTION("""COMPUTED_VALUE"""),"")</f>
        <v/>
      </c>
      <c r="U6" t="str">
        <f>IFERROR(__xludf.DUMMYFUNCTION("""COMPUTED_VALUE"""),"")</f>
        <v/>
      </c>
      <c r="V6" t="str">
        <f>IFERROR(__xludf.DUMMYFUNCTION("""COMPUTED_VALUE"""),"")</f>
        <v/>
      </c>
      <c r="W6" t="str">
        <f>IFERROR(__xludf.DUMMYFUNCTION("""COMPUTED_VALUE"""),"")</f>
        <v/>
      </c>
      <c r="X6" t="str">
        <f>IFERROR(__xludf.DUMMYFUNCTION("""COMPUTED_VALUE"""),"")</f>
        <v/>
      </c>
      <c r="Y6" t="str">
        <f>IFERROR(__xludf.DUMMYFUNCTION("""COMPUTED_VALUE"""),"")</f>
        <v/>
      </c>
      <c r="Z6" t="str">
        <f>IFERROR(__xludf.DUMMYFUNCTION("""COMPUTED_VALUE"""),"")</f>
        <v/>
      </c>
      <c r="AA6" t="str">
        <f>IFERROR(__xludf.DUMMYFUNCTION("""COMPUTED_VALUE"""),"")</f>
        <v/>
      </c>
      <c r="AB6" t="str">
        <f>IFERROR(__xludf.DUMMYFUNCTION("""COMPUTED_VALUE"""),"")</f>
        <v/>
      </c>
      <c r="AC6" t="str">
        <f>IFERROR(__xludf.DUMMYFUNCTION("""COMPUTED_VALUE"""),"")</f>
        <v/>
      </c>
      <c r="AD6" t="str">
        <f>IFERROR(__xludf.DUMMYFUNCTION("""COMPUTED_VALUE"""),"")</f>
        <v/>
      </c>
      <c r="AE6" t="str">
        <f>IFERROR(__xludf.DUMMYFUNCTION("""COMPUTED_VALUE"""),"")</f>
        <v/>
      </c>
      <c r="AF6" t="str">
        <f>IFERROR(__xludf.DUMMYFUNCTION("""COMPUTED_VALUE"""),"")</f>
        <v/>
      </c>
      <c r="AG6" t="str">
        <f>IFERROR(__xludf.DUMMYFUNCTION("""COMPUTED_VALUE"""),"")</f>
        <v/>
      </c>
      <c r="AH6" t="str">
        <f>IFERROR(__xludf.DUMMYFUNCTION("""COMPUTED_VALUE"""),"")</f>
        <v/>
      </c>
      <c r="AI6" t="str">
        <f>IFERROR(__xludf.DUMMYFUNCTION("""COMPUTED_VALUE"""),"")</f>
        <v/>
      </c>
      <c r="AJ6" t="str">
        <f>IFERROR(__xludf.DUMMYFUNCTION("""COMPUTED_VALUE"""),"")</f>
        <v/>
      </c>
    </row>
    <row r="7">
      <c r="A7" s="27">
        <f>IFERROR(__xludf.DUMMYFUNCTION("""COMPUTED_VALUE"""),43570.74400369213)</f>
        <v>43570.744</v>
      </c>
      <c r="B7" t="str">
        <f>IFERROR(__xludf.DUMMYFUNCTION("""COMPUTED_VALUE"""),"United States")</f>
        <v>United States</v>
      </c>
      <c r="C7" t="str">
        <f>IFERROR(__xludf.DUMMYFUNCTION("""COMPUTED_VALUE"""),"South Bend")</f>
        <v>South Bend</v>
      </c>
      <c r="D7" t="str">
        <f>IFERROR(__xludf.DUMMYFUNCTION("""COMPUTED_VALUE"""),"Union Station Data Center, 506 W. South St.")</f>
        <v>Union Station Data Center, 506 W. South St.</v>
      </c>
      <c r="E7" t="str">
        <f>IFERROR(__xludf.DUMMYFUNCTION("""COMPUTED_VALUE"""),"N/A")</f>
        <v>N/A</v>
      </c>
      <c r="F7" t="str">
        <f>IFERROR(__xludf.DUMMYFUNCTION("""COMPUTED_VALUE"""),"N/A")</f>
        <v>N/A</v>
      </c>
      <c r="G7" t="str">
        <f>IFERROR(__xludf.DUMMYFUNCTION("""COMPUTED_VALUE"""),"United States")</f>
        <v>United States</v>
      </c>
      <c r="H7" t="str">
        <f>IFERROR(__xludf.DUMMYFUNCTION("""COMPUTED_VALUE"""),"Indianapolis")</f>
        <v>Indianapolis</v>
      </c>
      <c r="I7" t="str">
        <f>IFERROR(__xludf.DUMMYFUNCTION("""COMPUTED_VALUE"""),"Global Access Point Indianapolis Data Center, 800 Henry St.")</f>
        <v>Global Access Point Indianapolis Data Center, 800 Henry St.</v>
      </c>
      <c r="J7" t="str">
        <f>IFERROR(__xludf.DUMMYFUNCTION("""COMPUTED_VALUE"""),"N/A")</f>
        <v>N/A</v>
      </c>
      <c r="K7" t="str">
        <f>IFERROR(__xludf.DUMMYFUNCTION("""COMPUTED_VALUE"""),"N/A")</f>
        <v>N/A</v>
      </c>
      <c r="L7" t="str">
        <f>IFERROR(__xludf.DUMMYFUNCTION("""COMPUTED_VALUE"""),"No")</f>
        <v>No</v>
      </c>
      <c r="M7" t="str">
        <f>IFERROR(__xludf.DUMMYFUNCTION("""COMPUTED_VALUE"""),"Indianapolis: Dell PowerEdge, 3.0Ghz 4 Cores, 400Gb SSD, 32GB RAM
South Bend: Dell PowerEdge, designed to be scalable for long-term usage. Expandable RAM and storage. 2.3Ghz (4 cores, scalable), Tiered SAN SSD storage (RAID 5) &gt;500GB, 32 GB RAM (scalable)"&amp;".
In addition we will have VM ware for backups and brainswaps. ")</f>
        <v>Indianapolis: Dell PowerEdge, 3.0Ghz 4 Cores, 400Gb SSD, 32GB RAM
South Bend: Dell PowerEdge, designed to be scalable for long-term usage. Expandable RAM and storage. 2.3Ghz (4 cores, scalable), Tiered SAN SSD storage (RAID 5) &gt;500GB, 32 GB RAM (scalable).
In addition we will have VM ware for backups and brainswaps. </v>
      </c>
      <c r="N7">
        <f>IFERROR(__xludf.DUMMYFUNCTION("""COMPUTED_VALUE"""),4.0)</f>
        <v>4</v>
      </c>
      <c r="O7" t="str">
        <f>IFERROR(__xludf.DUMMYFUNCTION("""COMPUTED_VALUE"""),"Intel Xeon 
Indianapolis 3Ghz
South Bend 2.3Ghz")</f>
        <v>Intel Xeon 
Indianapolis 3Ghz
South Bend 2.3Ghz</v>
      </c>
      <c r="P7" t="str">
        <f>IFERROR(__xludf.DUMMYFUNCTION("""COMPUTED_VALUE"""),"32GB")</f>
        <v>32GB</v>
      </c>
      <c r="Q7" t="str">
        <f>IFERROR(__xludf.DUMMYFUNCTION("""COMPUTED_VALUE"""),"Yes")</f>
        <v>Yes</v>
      </c>
      <c r="R7" t="str">
        <f>IFERROR(__xludf.DUMMYFUNCTION("""COMPUTED_VALUE"""),"Tiered SAN SSD storage (RAID 5) &gt;500GB")</f>
        <v>Tiered SAN SSD storage (RAID 5) &gt;500GB</v>
      </c>
      <c r="S7" t="str">
        <f>IFERROR(__xludf.DUMMYFUNCTION("""COMPUTED_VALUE"""),"SSD")</f>
        <v>SSD</v>
      </c>
      <c r="T7" t="str">
        <f>IFERROR(__xludf.DUMMYFUNCTION("""COMPUTED_VALUE"""),"2TB (we'll allocate storage to the Factom db as needed)")</f>
        <v>2TB (we'll allocate storage to the Factom db as needed)</v>
      </c>
      <c r="U7" t="str">
        <f>IFERROR(__xludf.DUMMYFUNCTION("""COMPUTED_VALUE"""),"Yes")</f>
        <v>Yes</v>
      </c>
      <c r="V7" t="str">
        <f>IFERROR(__xludf.DUMMYFUNCTION("""COMPUTED_VALUE"""),"100MB today (hardware designed for 1GB), will scale up as bandwidth is required")</f>
        <v>100MB today (hardware designed for 1GB), will scale up as bandwidth is required</v>
      </c>
      <c r="W7" t="str">
        <f>IFERROR(__xludf.DUMMYFUNCTION("""COMPUTED_VALUE"""),"5: Nathan, Nick, Connor, Shane, Thomas")</f>
        <v>5: Nathan, Nick, Connor, Shane, Thomas</v>
      </c>
      <c r="X7">
        <f>IFERROR(__xludf.DUMMYFUNCTION("""COMPUTED_VALUE"""),30.0)</f>
        <v>30</v>
      </c>
      <c r="Y7" t="str">
        <f>IFERROR(__xludf.DUMMYFUNCTION("""COMPUTED_VALUE"""),"Shane - 10 years of full data center management. Built and operated one of the top 40 data centers/carrier hotels in the United States. Built multiple data center environments for multiple Fortune 500 companies including some of the largest cloud players."&amp;" 
Nick - 15 years, utilized Cisco, VMWare, Microsoft and EMC as well as implemented innovative solutions using commodity hardware, Private, Public, Hybrid Cloud environments (Azure/AWS), Linux Systems
Nathan, Connor, and Thomas are continuing to build the"&amp;"ir expertise in server management, cloud infrastructure, SysAdmin, and K8s. Nathan and Connor have been managing servers for over a year each. Thomas has 5 years of experience in cloud and K8 environments.")</f>
        <v>Shane - 10 years of full data center management. Built and operated one of the top 40 data centers/carrier hotels in the United States. Built multiple data center environments for multiple Fortune 500 companies including some of the largest cloud players. 
Nick - 15 years, utilized Cisco, VMWare, Microsoft and EMC as well as implemented innovative solutions using commodity hardware, Private, Public, Hybrid Cloud environments (Azure/AWS), Linux Systems
Nathan, Connor, and Thomas are continuing to build their expertise in server management, cloud infrastructure, SysAdmin, and K8s. Nathan and Connor have been managing servers for over a year each. Thomas has 5 years of experience in cloud and K8 environments.</v>
      </c>
      <c r="Z7" t="str">
        <f>IFERROR(__xludf.DUMMYFUNCTION("""COMPUTED_VALUE"""),"Livepeer, IoTeX, Cosmos, Ethereum (geth), Hyperledger Fabric")</f>
        <v>Livepeer, IoTeX, Cosmos, Ethereum (geth), Hyperledger Fabric</v>
      </c>
      <c r="AA7" t="str">
        <f>IFERROR(__xludf.DUMMYFUNCTION("""COMPUTED_VALUE"""),"No")</f>
        <v>No</v>
      </c>
      <c r="AB7" t="str">
        <f>IFERROR(__xludf.DUMMYFUNCTION("""COMPUTED_VALUE"""),"No")</f>
        <v>No</v>
      </c>
      <c r="AC7" t="str">
        <f>IFERROR(__xludf.DUMMYFUNCTION("""COMPUTED_VALUE"""),"On call personnel will utilize a VPC with 2FA and necessary credentials for login. We use SSH keypairs vice passwords for authentication. We'll utilize a bastion server as a secure access backup in case the VPC fails. SSH keypairs and 2FA information are "&amp;"stored on secure hardware devices.")</f>
        <v>On call personnel will utilize a VPC with 2FA and necessary credentials for login. We use SSH keypairs vice passwords for authentication. We'll utilize a bastion server as a secure access backup in case the VPC fails. SSH keypairs and 2FA information are stored on secure hardware devices.</v>
      </c>
      <c r="AD7" t="str">
        <f>IFERROR(__xludf.DUMMYFUNCTION("""COMPUTED_VALUE"""),"Faults (or an unscheduled restart) will proceed through an escalation chain and be dealt with quickly and appropriately (no matter what time). We'll have someone on call at all times with appropriate training and credentialing to immediately access the se"&amp;"rver and make upgrades/changes as needed.")</f>
        <v>Faults (or an unscheduled restart) will proceed through an escalation chain and be dealt with quickly and appropriately (no matter what time). We'll have someone on call at all times with appropriate training and credentialing to immediately access the server and make upgrades/changes as needed.</v>
      </c>
      <c r="AE7" t="str">
        <f>IFERROR(__xludf.DUMMYFUNCTION("""COMPUTED_VALUE"""),"We practice all pillars of Cyber Security including concepts of least privilege, ensuring Biometric Access Security, and 24/7 security monitoring at data centers where we host. Our System Security Plan is designed for FedRAMP compliance. Additionally, we "&amp;"will be using a powerful Network Security Firewall Appliance for each of our servers to ensure maximum protection. We know that some ANOs use sentry nodes and we've built some expertise using sentry nodes for the Cosmos protocol, where they're required. T"&amp;"his is something we'll consider, but there are other aspects of the Factom architecture that may make sentry nodes unnecessary and sentry nodes do result in higher latencies. We'll also deploy HSM modules for secure key management.")</f>
        <v>We practice all pillars of Cyber Security including concepts of least privilege, ensuring Biometric Access Security, and 24/7 security monitoring at data centers where we host. Our System Security Plan is designed for FedRAMP compliance. Additionally, we will be using a powerful Network Security Firewall Appliance for each of our servers to ensure maximum protection. We know that some ANOs use sentry nodes and we've built some expertise using sentry nodes for the Cosmos protocol, where they're required. This is something we'll consider, but there are other aspects of the Factom architecture that may make sentry nodes unnecessary and sentry nodes do result in higher latencies. We'll also deploy HSM modules for secure key management.</v>
      </c>
      <c r="AF7" t="str">
        <f>IFERROR(__xludf.DUMMYFUNCTION("""COMPUTED_VALUE"""),"We'll have a duty roster to manage personnel and ensure someone is on call at all times. We've also set up (thank you to the community!) The Discord bot and Grafana tools for monitoring and alerts. We'll also have our own hardware monitoring tools to ensu"&amp;"re hardware integrity. ")</f>
        <v>We'll have a duty roster to manage personnel and ensure someone is on call at all times. We've also set up (thank you to the community!) The Discord bot and Grafana tools for monitoring and alerts. We'll also have our own hardware monitoring tools to ensure hardware integrity. </v>
      </c>
      <c r="AG7" t="str">
        <f>IFERROR(__xludf.DUMMYFUNCTION("""COMPUTED_VALUE"""),"We'll be running production level hardware in Tier 4, geographically separate datacenters with full backup power, and restricted access. We believe in at least two of everything for redundancy, so we'll have at least one full backup node for each of our r"&amp;"unning nodes running in parallel and cloud backups. We're also looking at a multi data center cluster deployment, with backup nodes spread across 3 or more data centers for maximum reliability. We won't be doing this in the next 6 months however, we expec"&amp;"t, as adoption rises, to build this out in a year to year and a half.")</f>
        <v>We'll be running production level hardware in Tier 4, geographically separate datacenters with full backup power, and restricted access. We believe in at least two of everything for redundancy, so we'll have at least one full backup node for each of our running nodes running in parallel and cloud backups. We're also looking at a multi data center cluster deployment, with backup nodes spread across 3 or more data centers for maximum reliability. We won't be doing this in the next 6 months however, we expect, as adoption rises, to build this out in a year to year and a half.</v>
      </c>
      <c r="AH7" t="str">
        <f>IFERROR(__xludf.DUMMYFUNCTION("""COMPUTED_VALUE"""),"24/7")</f>
        <v>24/7</v>
      </c>
      <c r="AI7" s="36">
        <f>IFERROR(__xludf.DUMMYFUNCTION("""COMPUTED_VALUE"""),0.5)</f>
        <v>0.5</v>
      </c>
      <c r="AJ7" s="36">
        <f>IFERROR(__xludf.DUMMYFUNCTION("""COMPUTED_VALUE"""),0.5)</f>
        <v>0.5</v>
      </c>
    </row>
    <row r="8">
      <c r="A8" s="27">
        <f>IFERROR(__xludf.DUMMYFUNCTION("""COMPUTED_VALUE"""),43579.434848495366)</f>
        <v>43579.43485</v>
      </c>
      <c r="B8" t="str">
        <f>IFERROR(__xludf.DUMMYFUNCTION("""COMPUTED_VALUE"""),"China")</f>
        <v>China</v>
      </c>
      <c r="C8" t="str">
        <f>IFERROR(__xludf.DUMMYFUNCTION("""COMPUTED_VALUE"""),"HongKong")</f>
        <v>HongKong</v>
      </c>
      <c r="D8" t="str">
        <f>IFERROR(__xludf.DUMMYFUNCTION("""COMPUTED_VALUE"""),"Ucloud")</f>
        <v>Ucloud</v>
      </c>
      <c r="E8" t="str">
        <f>IFERROR(__xludf.DUMMYFUNCTION("""COMPUTED_VALUE"""),"Ucloud")</f>
        <v>Ucloud</v>
      </c>
      <c r="F8" t="str">
        <f>IFERROR(__xludf.DUMMYFUNCTION("""COMPUTED_VALUE"""),"HongKong Zone B")</f>
        <v>HongKong Zone B</v>
      </c>
      <c r="G8" t="str">
        <f>IFERROR(__xludf.DUMMYFUNCTION("""COMPUTED_VALUE"""),"China")</f>
        <v>China</v>
      </c>
      <c r="H8" t="str">
        <f>IFERROR(__xludf.DUMMYFUNCTION("""COMPUTED_VALUE"""),"HongKong")</f>
        <v>HongKong</v>
      </c>
      <c r="I8" t="str">
        <f>IFERROR(__xludf.DUMMYFUNCTION("""COMPUTED_VALUE"""),"Ucloud")</f>
        <v>Ucloud</v>
      </c>
      <c r="J8" t="str">
        <f>IFERROR(__xludf.DUMMYFUNCTION("""COMPUTED_VALUE"""),"Ucloud")</f>
        <v>Ucloud</v>
      </c>
      <c r="K8" t="str">
        <f>IFERROR(__xludf.DUMMYFUNCTION("""COMPUTED_VALUE"""),"HongKong Zone B")</f>
        <v>HongKong Zone B</v>
      </c>
      <c r="L8" t="str">
        <f>IFERROR(__xludf.DUMMYFUNCTION("""COMPUTED_VALUE"""),"Yes")</f>
        <v>Yes</v>
      </c>
      <c r="M8" t="str">
        <f>IFERROR(__xludf.DUMMYFUNCTION("""COMPUTED_VALUE"""),"several follower nodes currently on line were planned to become authority nodes")</f>
        <v>several follower nodes currently on line were planned to become authority nodes</v>
      </c>
      <c r="N8" t="str">
        <f>IFERROR(__xludf.DUMMYFUNCTION("""COMPUTED_VALUE"""),"8 cores")</f>
        <v>8 cores</v>
      </c>
      <c r="O8" t="str">
        <f>IFERROR(__xludf.DUMMYFUNCTION("""COMPUTED_VALUE"""),"Intel V4 CPU (Broadwell), 2200 MHz")</f>
        <v>Intel V4 CPU (Broadwell), 2200 MHz</v>
      </c>
      <c r="P8" t="str">
        <f>IFERROR(__xludf.DUMMYFUNCTION("""COMPUTED_VALUE"""),"32GB")</f>
        <v>32GB</v>
      </c>
      <c r="Q8" t="str">
        <f>IFERROR(__xludf.DUMMYFUNCTION("""COMPUTED_VALUE"""),"Yes")</f>
        <v>Yes</v>
      </c>
      <c r="R8" t="str">
        <f>IFERROR(__xludf.DUMMYFUNCTION("""COMPUTED_VALUE"""),"normal disk stroage")</f>
        <v>normal disk stroage</v>
      </c>
      <c r="S8" t="str">
        <f>IFERROR(__xludf.DUMMYFUNCTION("""COMPUTED_VALUE"""),"SSD")</f>
        <v>SSD</v>
      </c>
      <c r="T8" t="str">
        <f>IFERROR(__xludf.DUMMYFUNCTION("""COMPUTED_VALUE"""),"1000 GB")</f>
        <v>1000 GB</v>
      </c>
      <c r="U8" t="str">
        <f>IFERROR(__xludf.DUMMYFUNCTION("""COMPUTED_VALUE"""),"Yes")</f>
        <v>Yes</v>
      </c>
      <c r="V8" t="str">
        <f>IFERROR(__xludf.DUMMYFUNCTION("""COMPUTED_VALUE"""),"800 Mbit")</f>
        <v>800 Mbit</v>
      </c>
      <c r="W8">
        <f>IFERROR(__xludf.DUMMYFUNCTION("""COMPUTED_VALUE"""),7.0)</f>
        <v>7</v>
      </c>
      <c r="X8">
        <f>IFERROR(__xludf.DUMMYFUNCTION("""COMPUTED_VALUE"""),30.0)</f>
        <v>30</v>
      </c>
      <c r="Y8" t="str">
        <f>IFERROR(__xludf.DUMMYFUNCTION("""COMPUTED_VALUE"""),"more than 300")</f>
        <v>more than 300</v>
      </c>
      <c r="Z8" t="str">
        <f>IFERROR(__xludf.DUMMYFUNCTION("""COMPUTED_VALUE"""),"Cosmos, IRISnet, Qtum, VeChain, V systems, Genaro Network, CyberMiles")</f>
        <v>Cosmos, IRISnet, Qtum, VeChain, V systems, Genaro Network, CyberMiles</v>
      </c>
      <c r="AA8" t="str">
        <f>IFERROR(__xludf.DUMMYFUNCTION("""COMPUTED_VALUE"""),"Yes")</f>
        <v>Yes</v>
      </c>
      <c r="AB8" t="str">
        <f>IFERROR(__xludf.DUMMYFUNCTION("""COMPUTED_VALUE"""),"Yes")</f>
        <v>Yes</v>
      </c>
      <c r="AC8" t="str">
        <f>IFERROR(__xludf.DUMMYFUNCTION("""COMPUTED_VALUE"""),"By use the administrative console or other administrative tools to administer nodes and node resources")</f>
        <v>By use the administrative console or other administrative tools to administer nodes and node resources</v>
      </c>
      <c r="AD8" t="str">
        <f>IFERROR(__xludf.DUMMYFUNCTION("""COMPUTED_VALUE"""),"Switch to the alternate service first, query the reason for triggering the restart and recovery in time.")</f>
        <v>Switch to the alternate service first, query the reason for triggering the restart and recovery in time.</v>
      </c>
      <c r="AE8" t="str">
        <f>IFERROR(__xludf.DUMMYFUNCTION("""COMPUTED_VALUE"""),"Setting up SSH key authentication and disable password-based authentication.
File Auditing and Intrusion Detection Systems.")</f>
        <v>Setting up SSH key authentication and disable password-based authentication.
File Auditing and Intrusion Detection Systems.</v>
      </c>
      <c r="AF8" t="str">
        <f>IFERROR(__xludf.DUMMYFUNCTION("""COMPUTED_VALUE"""),"Use Zabbix Email Alerts to monitor our infrastructure and send mail reports in time. ")</f>
        <v>Use Zabbix Email Alerts to monitor our infrastructure and send mail reports in time. </v>
      </c>
      <c r="AG8" t="str">
        <f>IFERROR(__xludf.DUMMYFUNCTION("""COMPUTED_VALUE"""),"High-Performance, High-Availability,High-Concurrency, High-Scalability, High-Maintainability")</f>
        <v>High-Performance, High-Availability,High-Concurrency, High-Scalability, High-Maintainability</v>
      </c>
      <c r="AH8" t="str">
        <f>IFERROR(__xludf.DUMMYFUNCTION("""COMPUTED_VALUE"""),"The first is planned preventive maintenance, which is scheduled maintenance aimed at repairing assets before they fail.The second is planned and unscheduled maintenance, which is based on having a strategy in place to repair or replace an asset in an hour"&amp;" when it fails. ")</f>
        <v>The first is planned preventive maintenance, which is scheduled maintenance aimed at repairing assets before they fail.The second is planned and unscheduled maintenance, which is based on having a strategy in place to repair or replace an asset in an hour when it fails. </v>
      </c>
      <c r="AI8" s="36">
        <f>IFERROR(__xludf.DUMMYFUNCTION("""COMPUTED_VALUE"""),0.6)</f>
        <v>0.6</v>
      </c>
      <c r="AJ8" s="36">
        <f>IFERROR(__xludf.DUMMYFUNCTION("""COMPUTED_VALUE"""),0.6)</f>
        <v>0.6</v>
      </c>
    </row>
    <row r="9">
      <c r="A9" s="27">
        <f>IFERROR(__xludf.DUMMYFUNCTION("""COMPUTED_VALUE"""),43582.563733703704)</f>
        <v>43582.56373</v>
      </c>
      <c r="B9" t="str">
        <f>IFERROR(__xludf.DUMMYFUNCTION("""COMPUTED_VALUE"""),"Can be located in Mena , or in Germany ")</f>
        <v>Can be located in Mena , or in Germany </v>
      </c>
      <c r="C9" t="str">
        <f>IFERROR(__xludf.DUMMYFUNCTION("""COMPUTED_VALUE"""),"Bahrain / Saudi Arabia / Bayern ")</f>
        <v>Bahrain / Saudi Arabia / Bayern </v>
      </c>
      <c r="D9" t="str">
        <f>IFERROR(__xludf.DUMMYFUNCTION("""COMPUTED_VALUE"""),"")</f>
        <v/>
      </c>
      <c r="E9" t="str">
        <f>IFERROR(__xludf.DUMMYFUNCTION("""COMPUTED_VALUE"""),"")</f>
        <v/>
      </c>
      <c r="F9" t="str">
        <f>IFERROR(__xludf.DUMMYFUNCTION("""COMPUTED_VALUE"""),"")</f>
        <v/>
      </c>
      <c r="G9" t="str">
        <f>IFERROR(__xludf.DUMMYFUNCTION("""COMPUTED_VALUE"""),"Can be located in Mena , or in Germany ")</f>
        <v>Can be located in Mena , or in Germany </v>
      </c>
      <c r="H9" t="str">
        <f>IFERROR(__xludf.DUMMYFUNCTION("""COMPUTED_VALUE"""),"Bahrain / Saudi Arabia / Bayern ")</f>
        <v>Bahrain / Saudi Arabia / Bayern </v>
      </c>
      <c r="I9" t="str">
        <f>IFERROR(__xludf.DUMMYFUNCTION("""COMPUTED_VALUE"""),"")</f>
        <v/>
      </c>
      <c r="J9" t="str">
        <f>IFERROR(__xludf.DUMMYFUNCTION("""COMPUTED_VALUE"""),"")</f>
        <v/>
      </c>
      <c r="K9" t="str">
        <f>IFERROR(__xludf.DUMMYFUNCTION("""COMPUTED_VALUE"""),"")</f>
        <v/>
      </c>
      <c r="L9" t="str">
        <f>IFERROR(__xludf.DUMMYFUNCTION("""COMPUTED_VALUE"""),"No")</f>
        <v>No</v>
      </c>
      <c r="M9" t="str">
        <f>IFERROR(__xludf.DUMMYFUNCTION("""COMPUTED_VALUE"""),"Ubuntu , Centos , Docker")</f>
        <v>Ubuntu , Centos , Docker</v>
      </c>
      <c r="N9" t="str">
        <f>IFERROR(__xludf.DUMMYFUNCTION("""COMPUTED_VALUE"""),"8-16")</f>
        <v>8-16</v>
      </c>
      <c r="O9" t="str">
        <f>IFERROR(__xludf.DUMMYFUNCTION("""COMPUTED_VALUE"""),"i9-9900K &amp; Clockspeed: 3.6 GHz Turbo Speed: 5.0 GHz")</f>
        <v>i9-9900K &amp; Clockspeed: 3.6 GHz Turbo Speed: 5.0 GHz</v>
      </c>
      <c r="P9" t="str">
        <f>IFERROR(__xludf.DUMMYFUNCTION("""COMPUTED_VALUE"""),"64 GB")</f>
        <v>64 GB</v>
      </c>
      <c r="Q9" t="str">
        <f>IFERROR(__xludf.DUMMYFUNCTION("""COMPUTED_VALUE"""),"as mush we need")</f>
        <v>as mush we need</v>
      </c>
      <c r="R9" t="str">
        <f>IFERROR(__xludf.DUMMYFUNCTION("""COMPUTED_VALUE"""),"Raid 10 for SSD , or 1 for NVME")</f>
        <v>Raid 10 for SSD , or 1 for NVME</v>
      </c>
      <c r="S9" t="str">
        <f>IFERROR(__xludf.DUMMYFUNCTION("""COMPUTED_VALUE"""),"SSD/NVME")</f>
        <v>SSD/NVME</v>
      </c>
      <c r="T9" t="str">
        <f>IFERROR(__xludf.DUMMYFUNCTION("""COMPUTED_VALUE"""),"1TB can be more")</f>
        <v>1TB can be more</v>
      </c>
      <c r="U9" t="str">
        <f>IFERROR(__xludf.DUMMYFUNCTION("""COMPUTED_VALUE"""),"Yes")</f>
        <v>Yes</v>
      </c>
      <c r="V9" t="str">
        <f>IFERROR(__xludf.DUMMYFUNCTION("""COMPUTED_VALUE"""),"1 Gbps")</f>
        <v>1 Gbps</v>
      </c>
      <c r="W9">
        <f>IFERROR(__xludf.DUMMYFUNCTION("""COMPUTED_VALUE"""),1.0)</f>
        <v>1</v>
      </c>
      <c r="X9">
        <f>IFERROR(__xludf.DUMMYFUNCTION("""COMPUTED_VALUE"""),10.0)</f>
        <v>10</v>
      </c>
      <c r="Y9">
        <f>IFERROR(__xludf.DUMMYFUNCTION("""COMPUTED_VALUE"""),47.0)</f>
        <v>47</v>
      </c>
      <c r="Z9" t="str">
        <f>IFERROR(__xludf.DUMMYFUNCTION("""COMPUTED_VALUE"""),"Yes, TCP")</f>
        <v>Yes, TCP</v>
      </c>
      <c r="AA9" t="str">
        <f>IFERROR(__xludf.DUMMYFUNCTION("""COMPUTED_VALUE"""),"Yes")</f>
        <v>Yes</v>
      </c>
      <c r="AB9" t="str">
        <f>IFERROR(__xludf.DUMMYFUNCTION("""COMPUTED_VALUE"""),"Yes")</f>
        <v>Yes</v>
      </c>
      <c r="AC9" t="str">
        <f>IFERROR(__xludf.DUMMYFUNCTION("""COMPUTED_VALUE"""),"We are working with Game servers , so we are always on")</f>
        <v>We are working with Game servers , so we are always on</v>
      </c>
      <c r="AD9" t="str">
        <f>IFERROR(__xludf.DUMMYFUNCTION("""COMPUTED_VALUE"""),"Failover plan , with full redundancy")</f>
        <v>Failover plan , with full redundancy</v>
      </c>
      <c r="AE9" t="str">
        <f>IFERROR(__xludf.DUMMYFUNCTION("""COMPUTED_VALUE"""),"we can open only the needed ports , keep kernel up to date , use DDOS protection, restrict access  ")</f>
        <v>we can open only the needed ports , keep kernel up to date , use DDOS protection, restrict access  </v>
      </c>
      <c r="AF9" t="str">
        <f>IFERROR(__xludf.DUMMYFUNCTION("""COMPUTED_VALUE"""),"by using alert system, , and automated one")</f>
        <v>by using alert system, , and automated one</v>
      </c>
      <c r="AG9" t="str">
        <f>IFERROR(__xludf.DUMMYFUNCTION("""COMPUTED_VALUE"""),"we need to go more deep to give you a correct answer ")</f>
        <v>we need to go more deep to give you a correct answer </v>
      </c>
      <c r="AH9" t="str">
        <f>IFERROR(__xludf.DUMMYFUNCTION("""COMPUTED_VALUE"""),"failover plan")</f>
        <v>failover plan</v>
      </c>
      <c r="AI9" t="str">
        <f>IFERROR(__xludf.DUMMYFUNCTION("""COMPUTED_VALUE"""),"with excellent support and performance when we have to guild to start")</f>
        <v>with excellent support and performance when we have to guild to start</v>
      </c>
      <c r="AJ9" t="str">
        <f>IFERROR(__xludf.DUMMYFUNCTION("""COMPUTED_VALUE"""),"with excellent support and performance when we have to guild to start also if situation needs node NO 2")</f>
        <v>with excellent support and performance when we have to guild to start also if situation needs node NO 2</v>
      </c>
    </row>
    <row r="10">
      <c r="A10" s="27">
        <f>IFERROR(__xludf.DUMMYFUNCTION("""COMPUTED_VALUE"""),43583.8836355324)</f>
        <v>43583.88364</v>
      </c>
      <c r="B10" t="str">
        <f>IFERROR(__xludf.DUMMYFUNCTION("""COMPUTED_VALUE"""),"Poland")</f>
        <v>Poland</v>
      </c>
      <c r="C10" t="str">
        <f>IFERROR(__xludf.DUMMYFUNCTION("""COMPUTED_VALUE"""),"Warsaw")</f>
        <v>Warsaw</v>
      </c>
      <c r="D10" t="str">
        <f>IFERROR(__xludf.DUMMYFUNCTION("""COMPUTED_VALUE"""),"Within an OVH data center")</f>
        <v>Within an OVH data center</v>
      </c>
      <c r="E10" t="str">
        <f>IFERROR(__xludf.DUMMYFUNCTION("""COMPUTED_VALUE"""),"OVH")</f>
        <v>OVH</v>
      </c>
      <c r="F10" t="str">
        <f>IFERROR(__xludf.DUMMYFUNCTION("""COMPUTED_VALUE"""),"NA")</f>
        <v>NA</v>
      </c>
      <c r="G10" t="str">
        <f>IFERROR(__xludf.DUMMYFUNCTION("""COMPUTED_VALUE"""),"Spain")</f>
        <v>Spain</v>
      </c>
      <c r="H10" t="str">
        <f>IFERROR(__xludf.DUMMYFUNCTION("""COMPUTED_VALUE"""),"Madrid")</f>
        <v>Madrid</v>
      </c>
      <c r="I10" t="str">
        <f>IFERROR(__xludf.DUMMYFUNCTION("""COMPUTED_VALUE"""),"An Ionos Inc. (1&amp;1) data center")</f>
        <v>An Ionos Inc. (1&amp;1) data center</v>
      </c>
      <c r="J10" t="str">
        <f>IFERROR(__xludf.DUMMYFUNCTION("""COMPUTED_VALUE"""),"Ionos Inc. (1&amp;1) Network")</f>
        <v>Ionos Inc. (1&amp;1) Network</v>
      </c>
      <c r="K10" t="str">
        <f>IFERROR(__xludf.DUMMYFUNCTION("""COMPUTED_VALUE"""),"NA")</f>
        <v>NA</v>
      </c>
      <c r="L10" t="str">
        <f>IFERROR(__xludf.DUMMYFUNCTION("""COMPUTED_VALUE"""),"No")</f>
        <v>No</v>
      </c>
      <c r="M10" t="str">
        <f>IFERROR(__xludf.DUMMYFUNCTION("""COMPUTED_VALUE"""),"Dedicated")</f>
        <v>Dedicated</v>
      </c>
      <c r="N10">
        <f>IFERROR(__xludf.DUMMYFUNCTION("""COMPUTED_VALUE"""),12.0)</f>
        <v>12</v>
      </c>
      <c r="O10" t="str">
        <f>IFERROR(__xludf.DUMMYFUNCTION("""COMPUTED_VALUE"""),"Intel Xeon E5-2687Wv4; base frequency of 3GHz, Turbo 3.5GHz")</f>
        <v>Intel Xeon E5-2687Wv4; base frequency of 3GHz, Turbo 3.5GHz</v>
      </c>
      <c r="P10" t="str">
        <f>IFERROR(__xludf.DUMMYFUNCTION("""COMPUTED_VALUE"""),"128GB")</f>
        <v>128GB</v>
      </c>
      <c r="Q10" t="str">
        <f>IFERROR(__xludf.DUMMYFUNCTION("""COMPUTED_VALUE"""),"Yes")</f>
        <v>Yes</v>
      </c>
      <c r="R10" t="str">
        <f>IFERROR(__xludf.DUMMYFUNCTION("""COMPUTED_VALUE"""),"RAID 1")</f>
        <v>RAID 1</v>
      </c>
      <c r="S10" t="str">
        <f>IFERROR(__xludf.DUMMYFUNCTION("""COMPUTED_VALUE"""),"2x 1.9TB NVMe")</f>
        <v>2x 1.9TB NVMe</v>
      </c>
      <c r="T10" t="str">
        <f>IFERROR(__xludf.DUMMYFUNCTION("""COMPUTED_VALUE"""),"The free space for the Factom Protocol database is 1200GB")</f>
        <v>The free space for the Factom Protocol database is 1200GB</v>
      </c>
      <c r="U10" t="str">
        <f>IFERROR(__xludf.DUMMYFUNCTION("""COMPUTED_VALUE"""),"Yes")</f>
        <v>Yes</v>
      </c>
      <c r="V10" t="str">
        <f>IFERROR(__xludf.DUMMYFUNCTION("""COMPUTED_VALUE"""),"This dedicated server will have redundant broadband at a minimum of 1Gbps with bursts up to 3Gbps (Up/Down) ")</f>
        <v>This dedicated server will have redundant broadband at a minimum of 1Gbps with bursts up to 3Gbps (Up/Down) </v>
      </c>
      <c r="W10" t="str">
        <f>IFERROR(__xludf.DUMMYFUNCTION("""COMPUTED_VALUE"""),"Two members currently operate the servers and perform infrastructure system administration. We are actively recruiting additional members to support this effort. ")</f>
        <v>Two members currently operate the servers and perform infrastructure system administration. We are actively recruiting additional members to support this effort. </v>
      </c>
      <c r="X10" t="str">
        <f>IFERROR(__xludf.DUMMYFUNCTION("""COMPUTED_VALUE"""),"We collectively have two and a half years of operating production servers.  ")</f>
        <v>We collectively have two and a half years of operating production servers.  </v>
      </c>
      <c r="Y10" t="str">
        <f>IFERROR(__xludf.DUMMYFUNCTION("""COMPUTED_VALUE"""),"Our production server experience consists of Linux, virtual cloud servers used to host protocols such as the Factom Protocol, as well as maintaining 13-15 Linux virtual machines on two physical rack servers.")</f>
        <v>Our production server experience consists of Linux, virtual cloud servers used to host protocols such as the Factom Protocol, as well as maintaining 13-15 Linux virtual machines on two physical rack servers.</v>
      </c>
      <c r="Z10" t="str">
        <f>IFERROR(__xludf.DUMMYFUNCTION("""COMPUTED_VALUE"""),"Yes, we have run dozens of virtual servers to host Dash/PIVX-derivative nodes/master nodes as a means of cryptocurrency investing.")</f>
        <v>Yes, we have run dozens of virtual servers to host Dash/PIVX-derivative nodes/master nodes as a means of cryptocurrency investing.</v>
      </c>
      <c r="AA10" t="str">
        <f>IFERROR(__xludf.DUMMYFUNCTION("""COMPUTED_VALUE"""),"Yes")</f>
        <v>Yes</v>
      </c>
      <c r="AB10" t="str">
        <f>IFERROR(__xludf.DUMMYFUNCTION("""COMPUTED_VALUE"""),"Yes")</f>
        <v>Yes</v>
      </c>
      <c r="AC10" t="str">
        <f>IFERROR(__xludf.DUMMYFUNCTION("""COMPUTED_VALUE"""),"Two Kompendium personnel will provide administration to our Authority Nodes.
Kompendium’s maintenance plan reinforces best security practices and facilitates continuous high performance and node reliability. Our daily, weekly, and monthly administration "&amp;"practices are engineered to ensure the latest upgrades and optimization services support the Protocol. Daily, we ensure our nodes are operating correctly and check Discord for required and optimizing patches and practices to implement. Weekly, we audit se"&amp;"curity, core functionality best practices, and sysadmin training. Monthly or quarterly, based on inputs from Kompendium meetings, we implement any planned larger scale changes such as server or service provider changes. ")</f>
        <v>Two Kompendium personnel will provide administration to our Authority Nodes.
Kompendium’s maintenance plan reinforces best security practices and facilitates continuous high performance and node reliability. Our daily, weekly, and monthly administration practices are engineered to ensure the latest upgrades and optimization services support the Protocol. Daily, we ensure our nodes are operating correctly and check Discord for required and optimizing patches and practices to implement. Weekly, we audit security, core functionality best practices, and sysadmin training. Monthly or quarterly, based on inputs from Kompendium meetings, we implement any planned larger scale changes such as server or service provider changes. </v>
      </c>
      <c r="AD10" t="str">
        <f>IFERROR(__xludf.DUMMYFUNCTION("""COMPUTED_VALUE"""),"Kompendium will follow community best practices and immediately seek to establish communication with other ANOs via Discord as a primary means, and via telephone if Discord is not available. We will promptly ensure we have all necessary access to our Fact"&amp;"om Protocol node infrastructure and collaborate with the ANOs to achieve a network restart. ")</f>
        <v>Kompendium will follow community best practices and immediately seek to establish communication with other ANOs via Discord as a primary means, and via telephone if Discord is not available. We will promptly ensure we have all necessary access to our Factom Protocol node infrastructure and collaborate with the ANOs to achieve a network restart. </v>
      </c>
      <c r="AE10" t="str">
        <f>IFERROR(__xludf.DUMMYFUNCTION("""COMPUTED_VALUE"""),"Kompendium will follow all best practices to maximize the security of our Protocol infrastructure. This includes removing direct root access, changing the assigned SSH port, closing unnecessary accesses, using access control lists for SSH and multi-factor"&amp;" authentication, and installing antimalware/antivirus and brute force protection software. We will abide by a strict maintenance regimen for ensuring we are running optimality configured software. 
Security was also a significant factor in selecting our "&amp;"proposed reputable node infrastructure providers; all selected providers employ both extensive security to their data centers and networks.
")</f>
        <v>Kompendium will follow all best practices to maximize the security of our Protocol infrastructure. This includes removing direct root access, changing the assigned SSH port, closing unnecessary accesses, using access control lists for SSH and multi-factor authentication, and installing antimalware/antivirus and brute force protection software. We will abide by a strict maintenance regimen for ensuring we are running optimality configured software. 
Security was also a significant factor in selecting our proposed reputable node infrastructure providers; all selected providers employ both extensive security to their data centers and networks.
</v>
      </c>
      <c r="AF10" t="str">
        <f>IFERROR(__xludf.DUMMYFUNCTION("""COMPUTED_VALUE"""),"Kompendium will provide 24/7/365 on-call response capability to our Factom Protocol node infrastructure. We intend to employ ANO tools to alert Kompendium of issues with our servers, Factom Protocol software, or the network. These products will provide al"&amp;"ert services via e-mail, SMS, VOIP, and desktop alerts to enable our rapid response. Kompendium will purchase personal devices to enhance our ability to respond while off-site or in transit. ")</f>
        <v>Kompendium will provide 24/7/365 on-call response capability to our Factom Protocol node infrastructure. We intend to employ ANO tools to alert Kompendium of issues with our servers, Factom Protocol software, or the network. These products will provide alert services via e-mail, SMS, VOIP, and desktop alerts to enable our rapid response. Kompendium will purchase personal devices to enhance our ability to respond while off-site or in transit. </v>
      </c>
      <c r="AG10" t="str">
        <f>IFERROR(__xludf.DUMMYFUNCTION("""COMPUTED_VALUE"""),"Kompendium will leverage a combination of virtualized and dedicated services to host the Factom Protocol. We will use three different service providers for our Authority Set nodes as well as our back-up servers. Each server will be in different countries."&amp;" In addition to network security best practices, firewalls will be used to enhance our node infrastructure security. An illustrative graphic can be found in our campaign document.")</f>
        <v>Kompendium will leverage a combination of virtualized and dedicated services to host the Factom Protocol. We will use three different service providers for our Authority Set nodes as well as our back-up servers. Each server will be in different countries. In addition to network security best practices, firewalls will be used to enhance our node infrastructure security. An illustrative graphic can be found in our campaign document.</v>
      </c>
      <c r="AH10" t="str">
        <f>IFERROR(__xludf.DUMMYFUNCTION("""COMPUTED_VALUE"""),"Kompendium will be available daily to conduct periodic and ad hoc updates and upgrades to our Factom Protocol node infrastructure. Within our data centers on-site technicians are available 24/7 to address planned and unplanned maintenance requirements. In"&amp;" addition to the regular maintenance and contingency support services offered, Kompendium will purchase VIP services and maintenance packages to receive prioritized on-site technical services.")</f>
        <v>Kompendium will be available daily to conduct periodic and ad hoc updates and upgrades to our Factom Protocol node infrastructure. Within our data centers on-site technicians are available 24/7 to address planned and unplanned maintenance requirements. In addition to the regular maintenance and contingency support services offered, Kompendium will purchase VIP services and maintenance packages to receive prioritized on-site technical services.</v>
      </c>
      <c r="AI10" t="str">
        <f>IFERROR(__xludf.DUMMYFUNCTION("""COMPUTED_VALUE"""),"We intend to have a FCT/USD dependent schedule for efficiency as discussed in our campaign document.  The following are FCT price points and proposed efficiency percentages with one node: At $5, 60% efficiency; At $10, 60% efficiency; At $20, 60% efficien"&amp;"cy; At $30, 65% efficiency; At $40, 70% efficiency ")</f>
        <v>We intend to have a FCT/USD dependent schedule for efficiency as discussed in our campaign document.  The following are FCT price points and proposed efficiency percentages with one node: At $5, 60% efficiency; At $10, 60% efficiency; At $20, 60% efficiency; At $30, 65% efficiency; At $40, 70% efficiency </v>
      </c>
      <c r="AJ10" t="str">
        <f>IFERROR(__xludf.DUMMYFUNCTION("""COMPUTED_VALUE"""),"We intend to have a FCT/USD dependent schedule for efficiency as discussed in our campaign document.  The following are FCT price points and proposed efficiency percentages with two nodes: At $5, 60% efficiency; At $10, 60% efficiency; At $20, 70% efficie"&amp;"ncy; At $30, 75% efficiency; At $40, 80% efficiency")</f>
        <v>We intend to have a FCT/USD dependent schedule for efficiency as discussed in our campaign document.  The following are FCT price points and proposed efficiency percentages with two nodes: At $5, 60% efficiency; At $10, 60% efficiency; At $20, 70% efficiency; At $30, 75% efficiency; At $40, 80% efficiency</v>
      </c>
    </row>
    <row r="11">
      <c r="A11" s="27">
        <f>IFERROR(__xludf.DUMMYFUNCTION("""COMPUTED_VALUE"""),43584.42459621528)</f>
        <v>43584.4246</v>
      </c>
      <c r="B11" t="str">
        <f>IFERROR(__xludf.DUMMYFUNCTION("""COMPUTED_VALUE"""),"Germany")</f>
        <v>Germany</v>
      </c>
      <c r="C11" t="str">
        <f>IFERROR(__xludf.DUMMYFUNCTION("""COMPUTED_VALUE"""),"Berlin")</f>
        <v>Berlin</v>
      </c>
      <c r="D11" t="str">
        <f>IFERROR(__xludf.DUMMYFUNCTION("""COMPUTED_VALUE"""),"TBD likely one of the German market leaders")</f>
        <v>TBD likely one of the German market leaders</v>
      </c>
      <c r="E11" t="str">
        <f>IFERROR(__xludf.DUMMYFUNCTION("""COMPUTED_VALUE"""),"TBD likely one of the German market leaders")</f>
        <v>TBD likely one of the German market leaders</v>
      </c>
      <c r="F11" t="str">
        <f>IFERROR(__xludf.DUMMYFUNCTION("""COMPUTED_VALUE"""),"TBD likely one of the German market leaders")</f>
        <v>TBD likely one of the German market leaders</v>
      </c>
      <c r="G11" t="str">
        <f>IFERROR(__xludf.DUMMYFUNCTION("""COMPUTED_VALUE"""),"TBD likely one of the German market leaders")</f>
        <v>TBD likely one of the German market leaders</v>
      </c>
      <c r="H11" t="str">
        <f>IFERROR(__xludf.DUMMYFUNCTION("""COMPUTED_VALUE"""),"TBD likely one of the German market leaders")</f>
        <v>TBD likely one of the German market leaders</v>
      </c>
      <c r="I11" t="str">
        <f>IFERROR(__xludf.DUMMYFUNCTION("""COMPUTED_VALUE"""),"TBD likely one of the German market leaders")</f>
        <v>TBD likely one of the German market leaders</v>
      </c>
      <c r="J11" t="str">
        <f>IFERROR(__xludf.DUMMYFUNCTION("""COMPUTED_VALUE"""),"TBD likely one of the German market leaders")</f>
        <v>TBD likely one of the German market leaders</v>
      </c>
      <c r="K11" t="str">
        <f>IFERROR(__xludf.DUMMYFUNCTION("""COMPUTED_VALUE"""),"TBD likely one of the German market leaders")</f>
        <v>TBD likely one of the German market leaders</v>
      </c>
      <c r="L11" t="str">
        <f>IFERROR(__xludf.DUMMYFUNCTION("""COMPUTED_VALUE"""),"No")</f>
        <v>No</v>
      </c>
      <c r="M11" t="str">
        <f>IFERROR(__xludf.DUMMYFUNCTION("""COMPUTED_VALUE"""),"TBD - high generous capacity planning for future")</f>
        <v>TBD - high generous capacity planning for future</v>
      </c>
      <c r="N11" t="str">
        <f>IFERROR(__xludf.DUMMYFUNCTION("""COMPUTED_VALUE"""),"TBD - high generous capacity planning for future")</f>
        <v>TBD - high generous capacity planning for future</v>
      </c>
      <c r="O11" t="str">
        <f>IFERROR(__xludf.DUMMYFUNCTION("""COMPUTED_VALUE"""),"TBD - high generous capacity planning for future")</f>
        <v>TBD - high generous capacity planning for future</v>
      </c>
      <c r="P11" t="str">
        <f>IFERROR(__xludf.DUMMYFUNCTION("""COMPUTED_VALUE"""),"TBD - high generous capacity planning for future")</f>
        <v>TBD - high generous capacity planning for future</v>
      </c>
      <c r="Q11" t="str">
        <f>IFERROR(__xludf.DUMMYFUNCTION("""COMPUTED_VALUE"""),"TBD - high generous capacity planning for future")</f>
        <v>TBD - high generous capacity planning for future</v>
      </c>
      <c r="R11" t="str">
        <f>IFERROR(__xludf.DUMMYFUNCTION("""COMPUTED_VALUE"""),"TBD - high generous capacity planning for future")</f>
        <v>TBD - high generous capacity planning for future</v>
      </c>
      <c r="S11" t="str">
        <f>IFERROR(__xludf.DUMMYFUNCTION("""COMPUTED_VALUE"""),"TBD - SSD -  high generous capacity planning for future")</f>
        <v>TBD - SSD -  high generous capacity planning for future</v>
      </c>
      <c r="T11" t="str">
        <f>IFERROR(__xludf.DUMMYFUNCTION("""COMPUTED_VALUE"""),"TBD - high generous capacity planning for future")</f>
        <v>TBD - high generous capacity planning for future</v>
      </c>
      <c r="U11" t="str">
        <f>IFERROR(__xludf.DUMMYFUNCTION("""COMPUTED_VALUE"""),"Yes")</f>
        <v>Yes</v>
      </c>
      <c r="V11" t="str">
        <f>IFERROR(__xludf.DUMMYFUNCTION("""COMPUTED_VALUE"""),"TBD - high generous capacity planning for future")</f>
        <v>TBD - high generous capacity planning for future</v>
      </c>
      <c r="W11" t="str">
        <f>IFERROR(__xludf.DUMMYFUNCTION("""COMPUTED_VALUE"""),"none - to be hired/contracted")</f>
        <v>none - to be hired/contracted</v>
      </c>
      <c r="X11" t="str">
        <f>IFERROR(__xludf.DUMMYFUNCTION("""COMPUTED_VALUE"""),"none")</f>
        <v>none</v>
      </c>
      <c r="Y11" t="str">
        <f>IFERROR(__xludf.DUMMYFUNCTION("""COMPUTED_VALUE"""),"none")</f>
        <v>none</v>
      </c>
      <c r="Z11" t="str">
        <f>IFERROR(__xludf.DUMMYFUNCTION("""COMPUTED_VALUE"""),"Yes thorugh a contractor for Horizen network")</f>
        <v>Yes thorugh a contractor for Horizen network</v>
      </c>
      <c r="AA11" t="str">
        <f>IFERROR(__xludf.DUMMYFUNCTION("""COMPUTED_VALUE"""),"No")</f>
        <v>No</v>
      </c>
      <c r="AB11" t="str">
        <f>IFERROR(__xludf.DUMMYFUNCTION("""COMPUTED_VALUE"""),"Yes")</f>
        <v>Yes</v>
      </c>
      <c r="AC11" t="str">
        <f>IFERROR(__xludf.DUMMYFUNCTION("""COMPUTED_VALUE"""),"through a hired contractor/employee")</f>
        <v>through a hired contractor/employee</v>
      </c>
      <c r="AD11" t="str">
        <f>IFERROR(__xludf.DUMMYFUNCTION("""COMPUTED_VALUE"""),"will commit to availability of 24/7 with 1-2h reaction speed. Happy to be kicked out if not live up to that. ")</f>
        <v>will commit to availability of 24/7 with 1-2h reaction speed. Happy to be kicked out if not live up to that. </v>
      </c>
      <c r="AE11" t="str">
        <f>IFERROR(__xludf.DUMMYFUNCTION("""COMPUTED_VALUE"""),"contract market leading server provider")</f>
        <v>contract market leading server provider</v>
      </c>
      <c r="AF11" t="str">
        <f>IFERROR(__xludf.DUMMYFUNCTION("""COMPUTED_VALUE"""),"staff resourcing with backup person and shift rsponsibility ")</f>
        <v>staff resourcing with backup person and shift rsponsibility </v>
      </c>
      <c r="AG11" t="str">
        <f>IFERROR(__xludf.DUMMYFUNCTION("""COMPUTED_VALUE"""),"diversification by countries with large traffic requirements and stable legal/governments which have a positive interpretation/take on blockchains. Currently thikng about Germany and Switzerland, but no idea on where usage will come from. ")</f>
        <v>diversification by countries with large traffic requirements and stable legal/governments which have a positive interpretation/take on blockchains. Currently thikng about Germany and Switzerland, but no idea on where usage will come from. </v>
      </c>
      <c r="AH11" t="str">
        <f>IFERROR(__xludf.DUMMYFUNCTION("""COMPUTED_VALUE"""),"staff resourcing with backup person and shift rsponsibility ")</f>
        <v>staff resourcing with backup person and shift rsponsibility </v>
      </c>
      <c r="AI11" t="str">
        <f>IFERROR(__xludf.DUMMYFUNCTION("""COMPUTED_VALUE"""),"90% later gradually reducing if justified. Happy to go through validation process when intended reduction. ")</f>
        <v>90% later gradually reducing if justified. Happy to go through validation process when intended reduction. </v>
      </c>
      <c r="AJ11" t="str">
        <f>IFERROR(__xludf.DUMMYFUNCTION("""COMPUTED_VALUE"""),"90% later gradually reducing if justified. Happy to go through validation process when intended reduction.")</f>
        <v>90% later gradually reducing if justified. Happy to go through validation process when intended reduction.</v>
      </c>
    </row>
    <row r="12">
      <c r="A12" s="27">
        <f>IFERROR(__xludf.DUMMYFUNCTION("""COMPUTED_VALUE"""),43584.69365577547)</f>
        <v>43584.69366</v>
      </c>
      <c r="B12" t="str">
        <f>IFERROR(__xludf.DUMMYFUNCTION("""COMPUTED_VALUE"""),"South Korea")</f>
        <v>South Korea</v>
      </c>
      <c r="C12" t="str">
        <f>IFERROR(__xludf.DUMMYFUNCTION("""COMPUTED_VALUE"""),"Seoul")</f>
        <v>Seoul</v>
      </c>
      <c r="D12" t="str">
        <f>IFERROR(__xludf.DUMMYFUNCTION("""COMPUTED_VALUE"""),"")</f>
        <v/>
      </c>
      <c r="E12" t="str">
        <f>IFERROR(__xludf.DUMMYFUNCTION("""COMPUTED_VALUE"""),"Amazon Web Services")</f>
        <v>Amazon Web Services</v>
      </c>
      <c r="F12" t="str">
        <f>IFERROR(__xludf.DUMMYFUNCTION("""COMPUTED_VALUE"""),"Seoul")</f>
        <v>Seoul</v>
      </c>
      <c r="G12" t="str">
        <f>IFERROR(__xludf.DUMMYFUNCTION("""COMPUTED_VALUE"""),"South Korea")</f>
        <v>South Korea</v>
      </c>
      <c r="H12" t="str">
        <f>IFERROR(__xludf.DUMMYFUNCTION("""COMPUTED_VALUE"""),"Seoul")</f>
        <v>Seoul</v>
      </c>
      <c r="I12" t="str">
        <f>IFERROR(__xludf.DUMMYFUNCTION("""COMPUTED_VALUE"""),"")</f>
        <v/>
      </c>
      <c r="J12" t="str">
        <f>IFERROR(__xludf.DUMMYFUNCTION("""COMPUTED_VALUE"""),"Amazon Web Services")</f>
        <v>Amazon Web Services</v>
      </c>
      <c r="K12" t="str">
        <f>IFERROR(__xludf.DUMMYFUNCTION("""COMPUTED_VALUE"""),"Seoul")</f>
        <v>Seoul</v>
      </c>
      <c r="L12" t="str">
        <f>IFERROR(__xludf.DUMMYFUNCTION("""COMPUTED_VALUE"""),"Yes")</f>
        <v>Yes</v>
      </c>
      <c r="M12" t="str">
        <f>IFERROR(__xludf.DUMMYFUNCTION("""COMPUTED_VALUE"""),"Authority server (Audit)")</f>
        <v>Authority server (Audit)</v>
      </c>
      <c r="N12" t="str">
        <f>IFERROR(__xludf.DUMMYFUNCTION("""COMPUTED_VALUE"""),"8 cores")</f>
        <v>8 cores</v>
      </c>
      <c r="O12" t="str">
        <f>IFERROR(__xludf.DUMMYFUNCTION("""COMPUTED_VALUE"""),"EC2 m5.2xlarge")</f>
        <v>EC2 m5.2xlarge</v>
      </c>
      <c r="P12" t="str">
        <f>IFERROR(__xludf.DUMMYFUNCTION("""COMPUTED_VALUE"""),"32 GiB")</f>
        <v>32 GiB</v>
      </c>
      <c r="Q12" t="str">
        <f>IFERROR(__xludf.DUMMYFUNCTION("""COMPUTED_VALUE"""),"Yes")</f>
        <v>Yes</v>
      </c>
      <c r="R12" t="str">
        <f>IFERROR(__xludf.DUMMYFUNCTION("""COMPUTED_VALUE"""),"AWS EBS gp2")</f>
        <v>AWS EBS gp2</v>
      </c>
      <c r="S12" t="str">
        <f>IFERROR(__xludf.DUMMYFUNCTION("""COMPUTED_VALUE"""),"SSD")</f>
        <v>SSD</v>
      </c>
      <c r="T12" t="str">
        <f>IFERROR(__xludf.DUMMYFUNCTION("""COMPUTED_VALUE"""),"200 GB")</f>
        <v>200 GB</v>
      </c>
      <c r="U12" t="str">
        <f>IFERROR(__xludf.DUMMYFUNCTION("""COMPUTED_VALUE"""),"Yes")</f>
        <v>Yes</v>
      </c>
      <c r="V12" t="str">
        <f>IFERROR(__xludf.DUMMYFUNCTION("""COMPUTED_VALUE"""),"Up to 10 Gbps")</f>
        <v>Up to 10 Gbps</v>
      </c>
      <c r="W12" t="str">
        <f>IFERROR(__xludf.DUMMYFUNCTION("""COMPUTED_VALUE"""),"2 operators")</f>
        <v>2 operators</v>
      </c>
      <c r="X12" t="str">
        <f>IFERROR(__xludf.DUMMYFUNCTION("""COMPUTED_VALUE"""),"9 years")</f>
        <v>9 years</v>
      </c>
      <c r="Y12" t="str">
        <f>IFERROR(__xludf.DUMMYFUNCTION("""COMPUTED_VALUE"""),"50s Linux servers for the video streaming service (NHN) and 20s Linux servers for the security surveillance control system (Hanwha Techwin)")</f>
        <v>50s Linux servers for the video streaming service (NHN) and 20s Linux servers for the security surveillance control system (Hanwha Techwin)</v>
      </c>
      <c r="Z12" t="str">
        <f>IFERROR(__xludf.DUMMYFUNCTION("""COMPUTED_VALUE"""),"Ethereum (for non-blockchain protocols, HTTP, XMPP, RTSP, and so on)")</f>
        <v>Ethereum (for non-blockchain protocols, HTTP, XMPP, RTSP, and so on)</v>
      </c>
      <c r="AA12" t="str">
        <f>IFERROR(__xludf.DUMMYFUNCTION("""COMPUTED_VALUE"""),"No")</f>
        <v>No</v>
      </c>
      <c r="AB12" t="str">
        <f>IFERROR(__xludf.DUMMYFUNCTION("""COMPUTED_VALUE"""),"Yes")</f>
        <v>Yes</v>
      </c>
      <c r="AC12" t="str">
        <f>IFERROR(__xludf.DUMMYFUNCTION("""COMPUTED_VALUE"""),"We monitor Factomd daemon processes, logs (ELK stack) and system metrics (AWS CloudWatch, collectl, Sensu). On detecting problematic events, alert notifications will be sent to operators (PagerDuty, Discord bot) according to our operations policy. We keep"&amp;" maintaining an operation guide and troubleshooting reports up to date. We will report abnormal systems behaviors to the Factom community, and issue pull requests if necessary. We are checking details that are omitted in the white paper. More we understan"&amp;"d the Factom system, we can operate it more effectively and efficiently. Please refer to the attachment for the specific architecture diagram.")</f>
        <v>We monitor Factomd daemon processes, logs (ELK stack) and system metrics (AWS CloudWatch, collectl, Sensu). On detecting problematic events, alert notifications will be sent to operators (PagerDuty, Discord bot) according to our operations policy. We keep maintaining an operation guide and troubleshooting reports up to date. We will report abnormal systems behaviors to the Factom community, and issue pull requests if necessary. We are checking details that are omitted in the white paper. More we understand the Factom system, we can operate it more effectively and efficiently. Please refer to the attachment for the specific architecture diagram.</v>
      </c>
      <c r="AD12" t="str">
        <f>IFERROR(__xludf.DUMMYFUNCTION("""COMPUTED_VALUE"""),"We will be notified of unscheduled restarts via Discord, and follow the update direction.")</f>
        <v>We will be notified of unscheduled restarts via Discord, and follow the update direction.</v>
      </c>
      <c r="AE12" t="str">
        <f>IFERROR(__xludf.DUMMYFUNCTION("""COMPUTED_VALUE"""),"We partly rely on security services (i.e. AWS GuardDuty/Shield/WAF) of the cloud service provider. We will closely follow community best practices and recommendations")</f>
        <v>We partly rely on security services (i.e. AWS GuardDuty/Shield/WAF) of the cloud service provider. We will closely follow community best practices and recommendations</v>
      </c>
      <c r="AF12" t="str">
        <f>IFERROR(__xludf.DUMMYFUNCTION("""COMPUTED_VALUE"""),"We are setting up a real-time notification system (i.e. PagerDuty). We have primary and secondary operators-on-duty where 30 minutes of no response from the primary operator automatically triggers a notification to the secondary one.")</f>
        <v>We are setting up a real-time notification system (i.e. PagerDuty). We have primary and secondary operators-on-duty where 30 minutes of no response from the primary operator automatically triggers a notification to the secondary one.</v>
      </c>
      <c r="AG12" t="str">
        <f>IFERROR(__xludf.DUMMYFUNCTION("""COMPUTED_VALUE"""),"We think that the ideal authority node infrastructure should have a thorough monitoring and on-time emergency response system, systematic way of documenting troubleshooting reports and keeping our operation guide up to date, resiliency tests (Chaos Monkey"&amp;") that could experiment random instance failures in advance, and stress tests. As mentioned above, we will build and continuously optimize our system based on these principles.")</f>
        <v>We think that the ideal authority node infrastructure should have a thorough monitoring and on-time emergency response system, systematic way of documenting troubleshooting reports and keeping our operation guide up to date, resiliency tests (Chaos Monkey) that could experiment random instance failures in advance, and stress tests. As mentioned above, we will build and continuously optimize our system based on these principles.</v>
      </c>
      <c r="AH12" t="str">
        <f>IFERROR(__xludf.DUMMYFUNCTION("""COMPUTED_VALUE"""),"We have two operators-on-duty and target response time is within 30 minutes after the events.")</f>
        <v>We have two operators-on-duty and target response time is within 30 minutes after the events.</v>
      </c>
      <c r="AI12" s="36">
        <f>IFERROR(__xludf.DUMMYFUNCTION("""COMPUTED_VALUE"""),0.25)</f>
        <v>0.25</v>
      </c>
      <c r="AJ12" s="36">
        <f>IFERROR(__xludf.DUMMYFUNCTION("""COMPUTED_VALUE"""),0.25)</f>
        <v>0.25</v>
      </c>
    </row>
    <row r="13">
      <c r="A13" s="27">
        <f>IFERROR(__xludf.DUMMYFUNCTION("""COMPUTED_VALUE"""),43585.994877060184)</f>
        <v>43585.99488</v>
      </c>
      <c r="B13" t="str">
        <f>IFERROR(__xludf.DUMMYFUNCTION("""COMPUTED_VALUE"""),"South Africa")</f>
        <v>South Africa</v>
      </c>
      <c r="C13" t="str">
        <f>IFERROR(__xludf.DUMMYFUNCTION("""COMPUTED_VALUE"""),"Cape Town")</f>
        <v>Cape Town</v>
      </c>
      <c r="D13" t="str">
        <f>IFERROR(__xludf.DUMMYFUNCTION("""COMPUTED_VALUE"""),"")</f>
        <v/>
      </c>
      <c r="E13" t="str">
        <f>IFERROR(__xludf.DUMMYFUNCTION("""COMPUTED_VALUE"""),"Microsoft ")</f>
        <v>Microsoft </v>
      </c>
      <c r="F13" t="str">
        <f>IFERROR(__xludf.DUMMYFUNCTION("""COMPUTED_VALUE"""),"South Africa West")</f>
        <v>South Africa West</v>
      </c>
      <c r="G13" t="str">
        <f>IFERROR(__xludf.DUMMYFUNCTION("""COMPUTED_VALUE"""),"India")</f>
        <v>India</v>
      </c>
      <c r="H13" t="str">
        <f>IFERROR(__xludf.DUMMYFUNCTION("""COMPUTED_VALUE"""),"Chennai")</f>
        <v>Chennai</v>
      </c>
      <c r="I13" t="str">
        <f>IFERROR(__xludf.DUMMYFUNCTION("""COMPUTED_VALUE"""),"")</f>
        <v/>
      </c>
      <c r="J13" t="str">
        <f>IFERROR(__xludf.DUMMYFUNCTION("""COMPUTED_VALUE"""),"Microsoft")</f>
        <v>Microsoft</v>
      </c>
      <c r="K13" t="str">
        <f>IFERROR(__xludf.DUMMYFUNCTION("""COMPUTED_VALUE"""),"South India")</f>
        <v>South India</v>
      </c>
      <c r="L13" t="str">
        <f>IFERROR(__xludf.DUMMYFUNCTION("""COMPUTED_VALUE"""),"Yes")</f>
        <v>Yes</v>
      </c>
      <c r="M13" t="str">
        <f>IFERROR(__xludf.DUMMYFUNCTION("""COMPUTED_VALUE"""),"Federated server")</f>
        <v>Federated server</v>
      </c>
      <c r="N13">
        <f>IFERROR(__xludf.DUMMYFUNCTION("""COMPUTED_VALUE"""),4.0)</f>
        <v>4</v>
      </c>
      <c r="O13" t="str">
        <f>IFERROR(__xludf.DUMMYFUNCTION("""COMPUTED_VALUE"""),"Intel Celeron 2,4 Ghz")</f>
        <v>Intel Celeron 2,4 Ghz</v>
      </c>
      <c r="P13" t="str">
        <f>IFERROR(__xludf.DUMMYFUNCTION("""COMPUTED_VALUE"""),"8.192 MB")</f>
        <v>8.192 MB</v>
      </c>
      <c r="Q13" t="str">
        <f>IFERROR(__xludf.DUMMYFUNCTION("""COMPUTED_VALUE"""),"Yes")</f>
        <v>Yes</v>
      </c>
      <c r="R13" t="str">
        <f>IFERROR(__xludf.DUMMYFUNCTION("""COMPUTED_VALUE"""),"Intel SSD / ZFS")</f>
        <v>Intel SSD / ZFS</v>
      </c>
      <c r="S13" t="str">
        <f>IFERROR(__xludf.DUMMYFUNCTION("""COMPUTED_VALUE"""),"Intel SSD")</f>
        <v>Intel SSD</v>
      </c>
      <c r="T13" t="str">
        <f>IFERROR(__xludf.DUMMYFUNCTION("""COMPUTED_VALUE"""),"300 GB ")</f>
        <v>300 GB </v>
      </c>
      <c r="U13" t="str">
        <f>IFERROR(__xludf.DUMMYFUNCTION("""COMPUTED_VALUE"""),"Yes")</f>
        <v>Yes</v>
      </c>
      <c r="V13" t="str">
        <f>IFERROR(__xludf.DUMMYFUNCTION("""COMPUTED_VALUE"""),"1 Gb/s")</f>
        <v>1 Gb/s</v>
      </c>
      <c r="W13">
        <f>IFERROR(__xludf.DUMMYFUNCTION("""COMPUTED_VALUE"""),3.0)</f>
        <v>3</v>
      </c>
      <c r="X13">
        <f>IFERROR(__xludf.DUMMYFUNCTION("""COMPUTED_VALUE"""),30.0)</f>
        <v>30</v>
      </c>
      <c r="Y13" t="str">
        <f>IFERROR(__xludf.DUMMYFUNCTION("""COMPUTED_VALUE"""),"Hosting different kind of web services running on many servers")</f>
        <v>Hosting different kind of web services running on many servers</v>
      </c>
      <c r="Z13" t="str">
        <f>IFERROR(__xludf.DUMMYFUNCTION("""COMPUTED_VALUE"""),"No")</f>
        <v>No</v>
      </c>
      <c r="AA13" t="str">
        <f>IFERROR(__xludf.DUMMYFUNCTION("""COMPUTED_VALUE"""),"No")</f>
        <v>No</v>
      </c>
      <c r="AB13" t="str">
        <f>IFERROR(__xludf.DUMMYFUNCTION("""COMPUTED_VALUE"""),"No")</f>
        <v>No</v>
      </c>
      <c r="AC13" t="str">
        <f>IFERROR(__xludf.DUMMYFUNCTION("""COMPUTED_VALUE"""),"The servers will be integrated with the 24/7 monitoring and support services provided by Softmedia. We have many years of experience in running and managing servers. ")</f>
        <v>The servers will be integrated with the 24/7 monitoring and support services provided by Softmedia. We have many years of experience in running and managing servers. </v>
      </c>
      <c r="AD13" t="str">
        <f>IFERROR(__xludf.DUMMYFUNCTION("""COMPUTED_VALUE"""),"We have a 24/7 monitoring and support services.")</f>
        <v>We have a 24/7 monitoring and support services.</v>
      </c>
      <c r="AE13" t="str">
        <f>IFERROR(__xludf.DUMMYFUNCTION("""COMPUTED_VALUE"""),"We know how to secure a server and keep it updated. We also use external security audits")</f>
        <v>We know how to secure a server and keep it updated. We also use external security audits</v>
      </c>
      <c r="AF13" t="str">
        <f>IFERROR(__xludf.DUMMYFUNCTION("""COMPUTED_VALUE"""),"We have a 24/7 monitoring and support services.")</f>
        <v>We have a 24/7 monitoring and support services.</v>
      </c>
      <c r="AG13" t="str">
        <f>IFERROR(__xludf.DUMMYFUNCTION("""COMPUTED_VALUE"""),"We will run the 2 servers in different data centers, the backup and restore services will be hosted in a third datacenter")</f>
        <v>We will run the 2 servers in different data centers, the backup and restore services will be hosted in a third datacenter</v>
      </c>
      <c r="AH13" t="str">
        <f>IFERROR(__xludf.DUMMYFUNCTION("""COMPUTED_VALUE"""),"24/7")</f>
        <v>24/7</v>
      </c>
      <c r="AI13" s="36">
        <f>IFERROR(__xludf.DUMMYFUNCTION("""COMPUTED_VALUE"""),0.25)</f>
        <v>0.25</v>
      </c>
      <c r="AJ13" s="36">
        <f>IFERROR(__xludf.DUMMYFUNCTION("""COMPUTED_VALUE"""),0.25)</f>
        <v>0.25</v>
      </c>
    </row>
    <row r="14">
      <c r="A14" s="27">
        <f>IFERROR(__xludf.DUMMYFUNCTION("""COMPUTED_VALUE"""),43585.62350125)</f>
        <v>43585.6235</v>
      </c>
      <c r="B14" t="str">
        <f>IFERROR(__xludf.DUMMYFUNCTION("""COMPUTED_VALUE"""),"Brazil")</f>
        <v>Brazil</v>
      </c>
      <c r="C14" t="str">
        <f>IFERROR(__xludf.DUMMYFUNCTION("""COMPUTED_VALUE"""),"São Paulo")</f>
        <v>São Paulo</v>
      </c>
      <c r="D14" t="str">
        <f>IFERROR(__xludf.DUMMYFUNCTION("""COMPUTED_VALUE"""),"IPXON in Sao Paulo, Brazil")</f>
        <v>IPXON in Sao Paulo, Brazil</v>
      </c>
      <c r="E14" s="55" t="str">
        <f>IFERROR(__xludf.DUMMYFUNCTION("""COMPUTED_VALUE"""),"Time4VPS.com")</f>
        <v>Time4VPS.com</v>
      </c>
      <c r="F14" t="str">
        <f>IFERROR(__xludf.DUMMYFUNCTION("""COMPUTED_VALUE"""),"Europe: Vilnius, Lithuania")</f>
        <v>Europe: Vilnius, Lithuania</v>
      </c>
      <c r="G14" t="str">
        <f>IFERROR(__xludf.DUMMYFUNCTION("""COMPUTED_VALUE"""),"Brazil")</f>
        <v>Brazil</v>
      </c>
      <c r="H14" t="str">
        <f>IFERROR(__xludf.DUMMYFUNCTION("""COMPUTED_VALUE"""),"Sao Paulo")</f>
        <v>Sao Paulo</v>
      </c>
      <c r="I14" t="str">
        <f>IFERROR(__xludf.DUMMYFUNCTION("""COMPUTED_VALUE"""),"IPXON in Sao Paulo, Brazil")</f>
        <v>IPXON in Sao Paulo, Brazil</v>
      </c>
      <c r="J14" t="str">
        <f>IFERROR(__xludf.DUMMYFUNCTION("""COMPUTED_VALUE"""),"N/A")</f>
        <v>N/A</v>
      </c>
      <c r="K14" t="str">
        <f>IFERROR(__xludf.DUMMYFUNCTION("""COMPUTED_VALUE"""),"N/A")</f>
        <v>N/A</v>
      </c>
      <c r="L14" t="str">
        <f>IFERROR(__xludf.DUMMYFUNCTION("""COMPUTED_VALUE"""),"Yes")</f>
        <v>Yes</v>
      </c>
      <c r="M14" t="str">
        <f>IFERROR(__xludf.DUMMYFUNCTION("""COMPUTED_VALUE"""),"VPS with Dedicated as immediately as possible")</f>
        <v>VPS with Dedicated as immediately as possible</v>
      </c>
      <c r="N14" t="str">
        <f>IFERROR(__xludf.DUMMYFUNCTION("""COMPUTED_VALUE"""),"28 Cores per CPU. 56 Cores total.")</f>
        <v>28 Cores per CPU. 56 Cores total.</v>
      </c>
      <c r="O14" t="str">
        <f>IFERROR(__xludf.DUMMYFUNCTION("""COMPUTED_VALUE"""),"Intel(R) Xeon(R) Gold 6132 at 2.60 GHz per VPS Node")</f>
        <v>Intel(R) Xeon(R) Gold 6132 at 2.60 GHz per VPS Node</v>
      </c>
      <c r="P14" t="str">
        <f>IFERROR(__xludf.DUMMYFUNCTION("""COMPUTED_VALUE"""),"8gb. DDR4-2666 EXX REG Modules per VPS Node.")</f>
        <v>8gb. DDR4-2666 EXX REG Modules per VPS Node.</v>
      </c>
      <c r="Q14" t="str">
        <f>IFERROR(__xludf.DUMMYFUNCTION("""COMPUTED_VALUE"""),"Yes, if necessary. Scaling up the Memory will also increase CPUs and Storage.")</f>
        <v>Yes, if necessary. Scaling up the Memory will also increase CPUs and Storage.</v>
      </c>
      <c r="R14" t="str">
        <f>IFERROR(__xludf.DUMMYFUNCTION("""COMPUTED_VALUE"""),"High Performance 960 GB SSD RAID modules. 10 per VPS Node.")</f>
        <v>High Performance 960 GB SSD RAID modules. 10 per VPS Node.</v>
      </c>
      <c r="S14" t="str">
        <f>IFERROR(__xludf.DUMMYFUNCTION("""COMPUTED_VALUE"""),"SSD")</f>
        <v>SSD</v>
      </c>
      <c r="T14" t="str">
        <f>IFERROR(__xludf.DUMMYFUNCTION("""COMPUTED_VALUE"""),"80gb per VPS Node.")</f>
        <v>80gb per VPS Node.</v>
      </c>
      <c r="U14" t="str">
        <f>IFERROR(__xludf.DUMMYFUNCTION("""COMPUTED_VALUE"""),"No")</f>
        <v>No</v>
      </c>
      <c r="V14" t="str">
        <f>IFERROR(__xludf.DUMMYFUNCTION("""COMPUTED_VALUE"""),"100 Mbps connection and 4 Gbps dedicated uplink.")</f>
        <v>100 Mbps connection and 4 Gbps dedicated uplink.</v>
      </c>
      <c r="W14" t="str">
        <f>IFERROR(__xludf.DUMMYFUNCTION("""COMPUTED_VALUE"""),"2 currently, with a third experienced server admin being trained for basic operation within the first month.")</f>
        <v>2 currently, with a third experienced server admin being trained for basic operation within the first month.</v>
      </c>
      <c r="X14" t="str">
        <f>IFERROR(__xludf.DUMMYFUNCTION("""COMPUTED_VALUE"""),"7 years combined experience")</f>
        <v>7 years combined experience</v>
      </c>
      <c r="Y14" t="str">
        <f>IFERROR(__xludf.DUMMYFUNCTION("""COMPUTED_VALUE"""),"Erik has experience with managing the following production servers: 
-        Several cryptocurrency GPU based mining rigs 	
-        QT Client Servers. 
Troy has experience partially or fully managing the following: 
-        RStudio Server at William an"&amp;"d Mary  
-        Apache and PHP setup on a raspberry pi to host a website for the Baltimore American Indian Center
-        Raspberry Pi cluster used for data science using Ngrok to access nodes remotely.
Manish has the following server experience:
-    "&amp;"    Setup print servers for Hellotech, Inc. 
-        Worked on production server in GUI for Yotabytes, Inc. ")</f>
        <v>Erik has experience with managing the following production servers: 
-        Several cryptocurrency GPU based mining rigs 	
-        QT Client Servers. 
Troy has experience partially or fully managing the following: 
-        RStudio Server at William and Mary  
-        Apache and PHP setup on a raspberry pi to host a website for the Baltimore American Indian Center
-        Raspberry Pi cluster used for data science using Ngrok to access nodes remotely.
Manish has the following server experience:
-        Setup print servers for Hellotech, Inc. 
-        Worked on production server in GUI for Yotabytes, Inc. </v>
      </c>
      <c r="Z14" t="str">
        <f>IFERROR(__xludf.DUMMYFUNCTION("""COMPUTED_VALUE"""),"Erik - LTC, DGB, Doge, RDD, Blackcoin, Clams and several others.  
Troy - Ark, Ethereum and QRL
")</f>
        <v>Erik - LTC, DGB, Doge, RDD, Blackcoin, Clams and several others.  
Troy - Ark, Ethereum and QRL
</v>
      </c>
      <c r="AA14" t="str">
        <f>IFERROR(__xludf.DUMMYFUNCTION("""COMPUTED_VALUE"""),"No")</f>
        <v>No</v>
      </c>
      <c r="AB14" t="str">
        <f>IFERROR(__xludf.DUMMYFUNCTION("""COMPUTED_VALUE"""),"No")</f>
        <v>No</v>
      </c>
      <c r="AC14" t="str">
        <f>IFERROR(__xludf.DUMMYFUNCTION("""COMPUTED_VALUE"""),"Promptly and through a chain of command starting with Erik. Erik will be responsible for providing necessary training in advance to other team members for necessary functions such as Restarts, Updates, and Brainswaps. Erik will have additional professiona"&amp;"l help from Manish Singh, while  training for the rest of the team will continue to ensure nodes will always be attended to.")</f>
        <v>Promptly and through a chain of command starting with Erik. Erik will be responsible for providing necessary training in advance to other team members for necessary functions such as Restarts, Updates, and Brainswaps. Erik will have additional professional help from Manish Singh, while  training for the rest of the team will continue to ensure nodes will always be attended to.</v>
      </c>
      <c r="AD14" t="str">
        <f>IFERROR(__xludf.DUMMYFUNCTION("""COMPUTED_VALUE"""),"By dropping everything I’m doing at the moment to either get to a physical location where this issue could be addressed, finding a remote solution, or contacting one of my team members that has been adequately trained to reboot the system.
")</f>
        <v>By dropping everything I’m doing at the moment to either get to a physical location where this issue could be addressed, finding a remote solution, or contacting one of my team members that has been adequately trained to reboot the system.
</v>
      </c>
      <c r="AE14" t="str">
        <f>IFERROR(__xludf.DUMMYFUNCTION("""COMPUTED_VALUE"""),"Time4VPS which runs out VPS Servers is the most reliable and largest hosting company in Lithuania. They serve over 100,000 clients and have been in business since 2003.
IPXON which we plan on using for our Dedicated Servers offers a robust list on site s"&amp;"ecurity features from Guards to Fire Suppression.
While configuring Nodes steps to limit access via iptables, ssh rsa keys, generating server identities offline, and changing login credentials quarterly are all examples of steps to be taken.
")</f>
        <v>Time4VPS which runs out VPS Servers is the most reliable and largest hosting company in Lithuania. They serve over 100,000 clients and have been in business since 2003.
IPXON which we plan on using for our Dedicated Servers offers a robust list on site security features from Guards to Fire Suppression.
While configuring Nodes steps to limit access via iptables, ssh rsa keys, generating server identities offline, and changing login credentials quarterly are all examples of steps to be taken.
</v>
      </c>
      <c r="AF14" t="str">
        <f>IFERROR(__xludf.DUMMYFUNCTION("""COMPUTED_VALUE"""),"By having notifications tethered directly to the device I take with me everywhere and my business phone for double redundancy. E-mail, Discord, Telegram, and Direct Contact by this group and Community Members.
")</f>
        <v>By having notifications tethered directly to the device I take with me everywhere and my business phone for double redundancy. E-mail, Discord, Telegram, and Direct Contact by this group and Community Members.
</v>
      </c>
      <c r="AG14" t="str">
        <f>IFERROR(__xludf.DUMMYFUNCTION("""COMPUTED_VALUE"""),"I currently have no opinion on an ideal infrastructure at this time as being able to operate the Nodes are my priority. As I see plausible holes I will note them with appropriate members of the community.")</f>
        <v>I currently have no opinion on an ideal infrastructure at this time as being able to operate the Nodes are my priority. As I see plausible holes I will note them with appropriate members of the community.</v>
      </c>
      <c r="AH14" t="str">
        <f>IFERROR(__xludf.DUMMYFUNCTION("""COMPUTED_VALUE"""),"24/7. I’m on call as needed, always.")</f>
        <v>24/7. I’m on call as needed, always.</v>
      </c>
      <c r="AI14" s="36">
        <f>IFERROR(__xludf.DUMMYFUNCTION("""COMPUTED_VALUE"""),0.5)</f>
        <v>0.5</v>
      </c>
      <c r="AJ14" s="36">
        <f>IFERROR(__xludf.DUMMYFUNCTION("""COMPUTED_VALUE"""),0.5)</f>
        <v>0.5</v>
      </c>
    </row>
    <row r="15">
      <c r="A15" s="27">
        <f>IFERROR(__xludf.DUMMYFUNCTION("""COMPUTED_VALUE"""),43585.74958577546)</f>
        <v>43585.74959</v>
      </c>
      <c r="B15" t="str">
        <f>IFERROR(__xludf.DUMMYFUNCTION("""COMPUTED_VALUE"""),"Singapore")</f>
        <v>Singapore</v>
      </c>
      <c r="C15" t="str">
        <f>IFERROR(__xludf.DUMMYFUNCTION("""COMPUTED_VALUE"""),"Singapore")</f>
        <v>Singapore</v>
      </c>
      <c r="D15" t="str">
        <f>IFERROR(__xludf.DUMMYFUNCTION("""COMPUTED_VALUE"""),"N/A")</f>
        <v>N/A</v>
      </c>
      <c r="E15" t="str">
        <f>IFERROR(__xludf.DUMMYFUNCTION("""COMPUTED_VALUE"""),"UpCloud")</f>
        <v>UpCloud</v>
      </c>
      <c r="F15" t="str">
        <f>IFERROR(__xludf.DUMMYFUNCTION("""COMPUTED_VALUE"""),"N/A")</f>
        <v>N/A</v>
      </c>
      <c r="G15" t="str">
        <f>IFERROR(__xludf.DUMMYFUNCTION("""COMPUTED_VALUE"""),"USA")</f>
        <v>USA</v>
      </c>
      <c r="H15" t="str">
        <f>IFERROR(__xludf.DUMMYFUNCTION("""COMPUTED_VALUE"""),"Chicago, Illinois")</f>
        <v>Chicago, Illinois</v>
      </c>
      <c r="I15" t="str">
        <f>IFERROR(__xludf.DUMMYFUNCTION("""COMPUTED_VALUE"""),"N/A")</f>
        <v>N/A</v>
      </c>
      <c r="J15" t="str">
        <f>IFERROR(__xludf.DUMMYFUNCTION("""COMPUTED_VALUE"""),"UpCloud")</f>
        <v>UpCloud</v>
      </c>
      <c r="K15" t="str">
        <f>IFERROR(__xludf.DUMMYFUNCTION("""COMPUTED_VALUE"""),"N/A")</f>
        <v>N/A</v>
      </c>
      <c r="L15" t="str">
        <f>IFERROR(__xludf.DUMMYFUNCTION("""COMPUTED_VALUE"""),"No")</f>
        <v>No</v>
      </c>
      <c r="M15" t="str">
        <f>IFERROR(__xludf.DUMMYFUNCTION("""COMPUTED_VALUE"""),"Cloud provider")</f>
        <v>Cloud provider</v>
      </c>
      <c r="N15">
        <f>IFERROR(__xludf.DUMMYFUNCTION("""COMPUTED_VALUE"""),8.0)</f>
        <v>8</v>
      </c>
      <c r="O15" t="str">
        <f>IFERROR(__xludf.DUMMYFUNCTION("""COMPUTED_VALUE"""),"Intel Xeon Gold 6136 CPU @ 3.00GHz")</f>
        <v>Intel Xeon Gold 6136 CPU @ 3.00GHz</v>
      </c>
      <c r="P15" t="str">
        <f>IFERROR(__xludf.DUMMYFUNCTION("""COMPUTED_VALUE"""),"32Gb")</f>
        <v>32Gb</v>
      </c>
      <c r="Q15" t="str">
        <f>IFERROR(__xludf.DUMMYFUNCTION("""COMPUTED_VALUE"""),"Yes")</f>
        <v>Yes</v>
      </c>
      <c r="R15" t="str">
        <f>IFERROR(__xludf.DUMMYFUNCTION("""COMPUTED_VALUE"""),"Cloud Provider")</f>
        <v>Cloud Provider</v>
      </c>
      <c r="S15" t="str">
        <f>IFERROR(__xludf.DUMMYFUNCTION("""COMPUTED_VALUE"""),"MaxIOPS which claims to be substantially faster than SSD: https://upcloud.com/products/maxiops-storage/")</f>
        <v>MaxIOPS which claims to be substantially faster than SSD: https://upcloud.com/products/maxiops-storage/</v>
      </c>
      <c r="T15" t="str">
        <f>IFERROR(__xludf.DUMMYFUNCTION("""COMPUTED_VALUE"""),"640Gb")</f>
        <v>640Gb</v>
      </c>
      <c r="U15" t="str">
        <f>IFERROR(__xludf.DUMMYFUNCTION("""COMPUTED_VALUE"""),"Yes")</f>
        <v>Yes</v>
      </c>
      <c r="V15" t="str">
        <f>IFERROR(__xludf.DUMMYFUNCTION("""COMPUTED_VALUE"""),"500Mb")</f>
        <v>500Mb</v>
      </c>
      <c r="W15">
        <f>IFERROR(__xludf.DUMMYFUNCTION("""COMPUTED_VALUE"""),2.0)</f>
        <v>2</v>
      </c>
      <c r="X15" t="str">
        <f>IFERROR(__xludf.DUMMYFUNCTION("""COMPUTED_VALUE"""),"Rajan has 20+ years of system administration")</f>
        <v>Rajan has 20+ years of system administration</v>
      </c>
      <c r="Y15" t="str">
        <f>IFERROR(__xludf.DUMMYFUNCTION("""COMPUTED_VALUE"""),"Rajan has managed all kinds of production platforms  ranging from multiple flavors of Linux, Windows, and Mac OS systems including various HW platforms. Over 20+ years, Rajan has also deployed and supported: 
- Storage platforms including Netapp+ Tintri +"&amp;" HDS
- Remote connectivity tools
- Distributed computing
- Networking + Cloud platforms including security design and deployment
- Secure Chambers – customer facing with HPC computing infrastructure
- Highly critical Atlassian infrastructure for large bus"&amp;"iness units
- Software Development and Quality Assurance Platforms for globally spread teams
- Distributed hpc computing cluster with 5000 nodes ( Redhat/Cento OS/SLES/Ununtu )
")</f>
        <v>Rajan has managed all kinds of production platforms  ranging from multiple flavors of Linux, Windows, and Mac OS systems including various HW platforms. Over 20+ years, Rajan has also deployed and supported: 
- Storage platforms including Netapp+ Tintri + HDS
- Remote connectivity tools
- Distributed computing
- Networking + Cloud platforms including security design and deployment
- Secure Chambers – customer facing with HPC computing infrastructure
- Highly critical Atlassian infrastructure for large business units
- Software Development and Quality Assurance Platforms for globally spread teams
- Distributed hpc computing cluster with 5000 nodes ( Redhat/Cento OS/SLES/Ununtu )
</v>
      </c>
      <c r="Z15" t="str">
        <f>IFERROR(__xludf.DUMMYFUNCTION("""COMPUTED_VALUE"""),"No ")</f>
        <v>No </v>
      </c>
      <c r="AA15" t="str">
        <f>IFERROR(__xludf.DUMMYFUNCTION("""COMPUTED_VALUE"""),"No")</f>
        <v>No</v>
      </c>
      <c r="AB15" t="str">
        <f>IFERROR(__xludf.DUMMYFUNCTION("""COMPUTED_VALUE"""),"No")</f>
        <v>No</v>
      </c>
      <c r="AC15" t="str">
        <f>IFERROR(__xludf.DUMMYFUNCTION("""COMPUTED_VALUE"""),"Rajan will be the primary responder and administrator of the nodes, however Michael will be trained as an emergency backup.")</f>
        <v>Rajan will be the primary responder and administrator of the nodes, however Michael will be trained as an emergency backup.</v>
      </c>
      <c r="AD15" t="str">
        <f>IFERROR(__xludf.DUMMYFUNCTION("""COMPUTED_VALUE"""),"A crash or a required reboot of the server will require us to perform a brainswap to the standby server and restore the functionality. Analysis of the failed node will hopefully reveal the root cause of the failure allowing us to help prevent it from happ"&amp;"ening in the future.")</f>
        <v>A crash or a required reboot of the server will require us to perform a brainswap to the standby server and restore the functionality. Analysis of the failed node will hopefully reveal the root cause of the failure allowing us to help prevent it from happening in the future.</v>
      </c>
      <c r="AE15" t="str">
        <f>IFERROR(__xludf.DUMMYFUNCTION("""COMPUTED_VALUE"""),"Security is of vital importance and our team will implement a variety of security measures to keep our Infrastructure secure. We implemented the same in our testnet infrastructure. We will continue to add additional security measures to keep it up. 
1.   "&amp;" Cloud based FW 
2.    Node based FW 
3.    Ssh access to only to Michael &amp; Rajan using key and access controlled to only our networks 
4.    Unattended and regular security patches applied as needed
")</f>
        <v>Security is of vital importance and our team will implement a variety of security measures to keep our Infrastructure secure. We implemented the same in our testnet infrastructure. We will continue to add additional security measures to keep it up. 
1.    Cloud based FW 
2.    Node based FW 
3.    Ssh access to only to Michael &amp; Rajan using key and access controlled to only our networks 
4.    Unattended and regular security patches applied as needed
</v>
      </c>
      <c r="AF15" t="str">
        <f>IFERROR(__xludf.DUMMYFUNCTION("""COMPUTED_VALUE"""),"We will operate the production servers to ensure they are available 24/7. Automated alerts will inform the team of any server outages so brainswaps to the backup servers can be performed ASAP.")</f>
        <v>We will operate the production servers to ensure they are available 24/7. Automated alerts will inform the team of any server outages so brainswaps to the backup servers can be performed ASAP.</v>
      </c>
      <c r="AG15" t="str">
        <f>IFERROR(__xludf.DUMMYFUNCTION("""COMPUTED_VALUE"""),"We will operate the two dedicated primary servers, each with an backup to ensure maximal uptime and easy brainswapping in emergency situations.")</f>
        <v>We will operate the two dedicated primary servers, each with an backup to ensure maximal uptime and easy brainswapping in emergency situations.</v>
      </c>
      <c r="AH15" t="str">
        <f>IFERROR(__xludf.DUMMYFUNCTION("""COMPUTED_VALUE"""),"24-7.  As system admin, Rajan will be the primary responder.  Michael will be trained in restarts, upgrades, downgrades, and brainswaps for emergency situations where Rajan is not available for some reason.")</f>
        <v>24-7.  As system admin, Rajan will be the primary responder.  Michael will be trained in restarts, upgrades, downgrades, and brainswaps for emergency situations where Rajan is not available for some reason.</v>
      </c>
      <c r="AI15" s="36">
        <f>IFERROR(__xludf.DUMMYFUNCTION("""COMPUTED_VALUE"""),0.6)</f>
        <v>0.6</v>
      </c>
      <c r="AJ15" s="36">
        <f>IFERROR(__xludf.DUMMYFUNCTION("""COMPUTED_VALUE"""),0.6)</f>
        <v>0.6</v>
      </c>
    </row>
    <row r="16">
      <c r="A16" s="27">
        <f>IFERROR(__xludf.DUMMYFUNCTION("""COMPUTED_VALUE"""),43585.94447179398)</f>
        <v>43585.94447</v>
      </c>
      <c r="B16" t="str">
        <f>IFERROR(__xludf.DUMMYFUNCTION("""COMPUTED_VALUE"""),"France")</f>
        <v>France</v>
      </c>
      <c r="C16" t="str">
        <f>IFERROR(__xludf.DUMMYFUNCTION("""COMPUTED_VALUE"""),"Paris")</f>
        <v>Paris</v>
      </c>
      <c r="D16" t="str">
        <f>IFERROR(__xludf.DUMMYFUNCTION("""COMPUTED_VALUE"""),"BSO")</f>
        <v>BSO</v>
      </c>
      <c r="E16" t="str">
        <f>IFERROR(__xludf.DUMMYFUNCTION("""COMPUTED_VALUE"""),"AWS")</f>
        <v>AWS</v>
      </c>
      <c r="F16" t="str">
        <f>IFERROR(__xludf.DUMMYFUNCTION("""COMPUTED_VALUE"""),"Frankfurt, Germany; Singapore; Californa, US;")</f>
        <v>Frankfurt, Germany; Singapore; Californa, US;</v>
      </c>
      <c r="G16" t="str">
        <f>IFERROR(__xludf.DUMMYFUNCTION("""COMPUTED_VALUE"""),"Germany")</f>
        <v>Germany</v>
      </c>
      <c r="H16" t="str">
        <f>IFERROR(__xludf.DUMMYFUNCTION("""COMPUTED_VALUE"""),"Berlin")</f>
        <v>Berlin</v>
      </c>
      <c r="I16" t="str">
        <f>IFERROR(__xludf.DUMMYFUNCTION("""COMPUTED_VALUE"""),"BSO")</f>
        <v>BSO</v>
      </c>
      <c r="J16" t="str">
        <f>IFERROR(__xludf.DUMMYFUNCTION("""COMPUTED_VALUE"""),"AWS")</f>
        <v>AWS</v>
      </c>
      <c r="K16" t="str">
        <f>IFERROR(__xludf.DUMMYFUNCTION("""COMPUTED_VALUE"""),"Frankfurt, Germany; Singapore; Californa, US;")</f>
        <v>Frankfurt, Germany; Singapore; Californa, US;</v>
      </c>
      <c r="L16" t="str">
        <f>IFERROR(__xludf.DUMMYFUNCTION("""COMPUTED_VALUE"""),"Yes")</f>
        <v>Yes</v>
      </c>
      <c r="M16" t="str">
        <f>IFERROR(__xludf.DUMMYFUNCTION("""COMPUTED_VALUE"""),"Intel Xeon Platinum 8000")</f>
        <v>Intel Xeon Platinum 8000</v>
      </c>
      <c r="N16" t="str">
        <f>IFERROR(__xludf.DUMMYFUNCTION("""COMPUTED_VALUE"""),"8 cpu's")</f>
        <v>8 cpu's</v>
      </c>
      <c r="O16" t="str">
        <f>IFERROR(__xludf.DUMMYFUNCTION("""COMPUTED_VALUE"""),"NTL - 3.1 GHZ")</f>
        <v>NTL - 3.1 GHZ</v>
      </c>
      <c r="P16" t="str">
        <f>IFERROR(__xludf.DUMMYFUNCTION("""COMPUTED_VALUE"""),"32 GB")</f>
        <v>32 GB</v>
      </c>
      <c r="Q16" t="str">
        <f>IFERROR(__xludf.DUMMYFUNCTION("""COMPUTED_VALUE"""),"Yes")</f>
        <v>Yes</v>
      </c>
      <c r="R16" t="str">
        <f>IFERROR(__xludf.DUMMYFUNCTION("""COMPUTED_VALUE"""),"Nitro local NVMe storage")</f>
        <v>Nitro local NVMe storage</v>
      </c>
      <c r="S16" t="str">
        <f>IFERROR(__xludf.DUMMYFUNCTION("""COMPUTED_VALUE"""),"SSD")</f>
        <v>SSD</v>
      </c>
      <c r="T16" t="str">
        <f>IFERROR(__xludf.DUMMYFUNCTION("""COMPUTED_VALUE"""),"2 TB")</f>
        <v>2 TB</v>
      </c>
      <c r="U16" t="str">
        <f>IFERROR(__xludf.DUMMYFUNCTION("""COMPUTED_VALUE"""),"Yes")</f>
        <v>Yes</v>
      </c>
      <c r="V16" t="str">
        <f>IFERROR(__xludf.DUMMYFUNCTION("""COMPUTED_VALUE"""),"10 Gbps")</f>
        <v>10 Gbps</v>
      </c>
      <c r="W16">
        <f>IFERROR(__xludf.DUMMYFUNCTION("""COMPUTED_VALUE"""),3.0)</f>
        <v>3</v>
      </c>
      <c r="X16" t="str">
        <f>IFERROR(__xludf.DUMMYFUNCTION("""COMPUTED_VALUE"""),"22 years")</f>
        <v>22 years</v>
      </c>
      <c r="Y16" t="str">
        <f>IFERROR(__xludf.DUMMYFUNCTION("""COMPUTED_VALUE"""),"We have extensive experience running highly available and secure mining and staking operations. All combined, members of our team participated in running and administrating data center mining operations for Bitcoin starting in 2010, Monero starting in 201"&amp;"5, and Ethereum starting in 2015. As Stake Capital, offering highly available premium validation services, we were the winner of the Cosmos Game of Stakes (a 2+ month long adversarial testnet) with a perfect uptime record, we also are actively running inf"&amp;"rastructure for Cosmos Mainnet, Loom, Tezos, and Livepeer. On all of these networks we participate in, we administrate a highly available global network of cloud sentries to reduce latency and ensure uptime.")</f>
        <v>We have extensive experience running highly available and secure mining and staking operations. All combined, members of our team participated in running and administrating data center mining operations for Bitcoin starting in 2010, Monero starting in 2015, and Ethereum starting in 2015. As Stake Capital, offering highly available premium validation services, we were the winner of the Cosmos Game of Stakes (a 2+ month long adversarial testnet) with a perfect uptime record, we also are actively running infrastructure for Cosmos Mainnet, Loom, Tezos, and Livepeer. On all of these networks we participate in, we administrate a highly available global network of cloud sentries to reduce latency and ensure uptime.</v>
      </c>
      <c r="Z16" t="str">
        <f>IFERROR(__xludf.DUMMYFUNCTION("""COMPUTED_VALUE"""),"Previously: Bitcoin, Ethereum, Monero
Currently: Cosmos, Tezos, Livepeer, Loom")</f>
        <v>Previously: Bitcoin, Ethereum, Monero
Currently: Cosmos, Tezos, Livepeer, Loom</v>
      </c>
      <c r="AA16" t="str">
        <f>IFERROR(__xludf.DUMMYFUNCTION("""COMPUTED_VALUE"""),"Yes")</f>
        <v>Yes</v>
      </c>
      <c r="AB16" t="str">
        <f>IFERROR(__xludf.DUMMYFUNCTION("""COMPUTED_VALUE"""),"Yes")</f>
        <v>Yes</v>
      </c>
      <c r="AC16" t="str">
        <f>IFERROR(__xludf.DUMMYFUNCTION("""COMPUTED_VALUE"""),"We operate sophisticated real-time monitoring on all of the networks we choose to support, including 24 hour on call personnel. We employ 2FA on all of our resources and our Factom VPC's public-private subnet architecture requires all access to the Factom"&amp;" authority server be handled via the VPC's bastion node. All SSH keypairs are stored via our highly secure (encrypted) key management system.")</f>
        <v>We operate sophisticated real-time monitoring on all of the networks we choose to support, including 24 hour on call personnel. We employ 2FA on all of our resources and our Factom VPC's public-private subnet architecture requires all access to the Factom authority server be handled via the VPC's bastion node. All SSH keypairs are stored via our highly secure (encrypted) key management system.</v>
      </c>
      <c r="AD16" t="str">
        <f>IFERROR(__xludf.DUMMYFUNCTION("""COMPUTED_VALUE"""),"In the event of a failure, fault, or unexpected restart, our advanced environment monitoring will be tripped and our on-call personnel will be alerted to the abnormality, whereby they can immediately investigate and take any necessary action.")</f>
        <v>In the event of a failure, fault, or unexpected restart, our advanced environment monitoring will be tripped and our on-call personnel will be alerted to the abnormality, whereby they can immediately investigate and take any necessary action.</v>
      </c>
      <c r="AE16" t="str">
        <f>IFERROR(__xludf.DUMMYFUNCTION("""COMPUTED_VALUE"""),"We take a unique validation architecture approach across the networks that we support. We filter all inbound traffic on the required ports (only) through an elastic network load balancer. In doing so, we circumvent all potential forms of DDoS attack on ou"&amp;"r resources. This also helps eliminate attack surface, since the load balancer is the only resource that's publicly facing / accepts inbound traffic. Our authority server exists only in a private subnet of the VPC and thus cannot be sent inbound traffic f"&amp;"rom outside the VPC. Additionally, all SSH access to our private resources is handled via a public bastion node with statically defined IP addresses for all inbound SSH traffic—2FA is always required to modify these settings (e.g. connect to the bastion f"&amp;"rom a new IP address). Finally, our Factom Authority Servers will be deployed inside our data centers on bare metal machines with all server private keys stored on HSMs.")</f>
        <v>We take a unique validation architecture approach across the networks that we support. We filter all inbound traffic on the required ports (only) through an elastic network load balancer. In doing so, we circumvent all potential forms of DDoS attack on our resources. This also helps eliminate attack surface, since the load balancer is the only resource that's publicly facing / accepts inbound traffic. Our authority server exists only in a private subnet of the VPC and thus cannot be sent inbound traffic from outside the VPC. Additionally, all SSH access to our private resources is handled via a public bastion node with statically defined IP addresses for all inbound SSH traffic—2FA is always required to modify these settings (e.g. connect to the bastion from a new IP address). Finally, our Factom Authority Servers will be deployed inside our data centers on bare metal machines with all server private keys stored on HSMs.</v>
      </c>
      <c r="AF16" t="str">
        <f>IFERROR(__xludf.DUMMYFUNCTION("""COMPUTED_VALUE"""),"Our team is distributed worldwide to ensure the availability of personnel around the clock. Our validation monitoring system (which will be deployed for our Factom Authority Server) will generate push notifications to alert us of any abnormalities in our "&amp;"architecture, or of the issuance of ""Factom Emergency Alert"" triggers, to ensure we respond within 2 hours of such events. We are very active inside the communities of networks we decide to support, thus we will stay updated with the forum and engaged w"&amp;"ith the discord.")</f>
        <v>Our team is distributed worldwide to ensure the availability of personnel around the clock. Our validation monitoring system (which will be deployed for our Factom Authority Server) will generate push notifications to alert us of any abnormalities in our architecture, or of the issuance of "Factom Emergency Alert" triggers, to ensure we respond within 2 hours of such events. We are very active inside the communities of networks we decide to support, thus we will stay updated with the forum and engaged with the discord.</v>
      </c>
      <c r="AG16" t="str">
        <f>IFERROR(__xludf.DUMMYFUNCTION("""COMPUTED_VALUE"""),"In addition to ensuring availability and minimizing latency with a diverse global network of sentries, our ideal authority server infrastructure would include hot authority server backup architecture connected to one another via a byzantine fault tolerant"&amp;" consensus mechanism. This architecture mitigates the need for human intervention in the event of a fault in the current hot authority server. We are actively developing such a system and it will be deployed on our validation infrastructure once audited a"&amp;"nd battle-tested.")</f>
        <v>In addition to ensuring availability and minimizing latency with a diverse global network of sentries, our ideal authority server infrastructure would include hot authority server backup architecture connected to one another via a byzantine fault tolerant consensus mechanism. This architecture mitigates the need for human intervention in the event of a fault in the current hot authority server. We are actively developing such a system and it will be deployed on our validation infrastructure once audited and battle-tested.</v>
      </c>
      <c r="AH16" t="str">
        <f>IFERROR(__xludf.DUMMYFUNCTION("""COMPUTED_VALUE"""),"24/7")</f>
        <v>24/7</v>
      </c>
      <c r="AI16" s="36">
        <f>IFERROR(__xludf.DUMMYFUNCTION("""COMPUTED_VALUE"""),0.5)</f>
        <v>0.5</v>
      </c>
      <c r="AJ16" s="36">
        <f>IFERROR(__xludf.DUMMYFUNCTION("""COMPUTED_VALUE"""),0.5)</f>
        <v>0.5</v>
      </c>
    </row>
    <row r="17">
      <c r="A17" s="27">
        <f>IFERROR(__xludf.DUMMYFUNCTION("""COMPUTED_VALUE"""),43585.996457245375)</f>
        <v>43585.99646</v>
      </c>
      <c r="B17" t="str">
        <f>IFERROR(__xludf.DUMMYFUNCTION("""COMPUTED_VALUE"""),"Germany")</f>
        <v>Germany</v>
      </c>
      <c r="C17" t="str">
        <f>IFERROR(__xludf.DUMMYFUNCTION("""COMPUTED_VALUE"""),"Frankfurt")</f>
        <v>Frankfurt</v>
      </c>
      <c r="D17" t="str">
        <f>IFERROR(__xludf.DUMMYFUNCTION("""COMPUTED_VALUE"""),"")</f>
        <v/>
      </c>
      <c r="E17" t="str">
        <f>IFERROR(__xludf.DUMMYFUNCTION("""COMPUTED_VALUE"""),"AWS")</f>
        <v>AWS</v>
      </c>
      <c r="F17" t="str">
        <f>IFERROR(__xludf.DUMMYFUNCTION("""COMPUTED_VALUE"""),"")</f>
        <v/>
      </c>
      <c r="G17" t="str">
        <f>IFERROR(__xludf.DUMMYFUNCTION("""COMPUTED_VALUE"""),"France")</f>
        <v>France</v>
      </c>
      <c r="H17" t="str">
        <f>IFERROR(__xludf.DUMMYFUNCTION("""COMPUTED_VALUE"""),"Paris")</f>
        <v>Paris</v>
      </c>
      <c r="I17" t="str">
        <f>IFERROR(__xludf.DUMMYFUNCTION("""COMPUTED_VALUE"""),"")</f>
        <v/>
      </c>
      <c r="J17" t="str">
        <f>IFERROR(__xludf.DUMMYFUNCTION("""COMPUTED_VALUE"""),"AWS")</f>
        <v>AWS</v>
      </c>
      <c r="K17" t="str">
        <f>IFERROR(__xludf.DUMMYFUNCTION("""COMPUTED_VALUE"""),"")</f>
        <v/>
      </c>
      <c r="L17" t="str">
        <f>IFERROR(__xludf.DUMMYFUNCTION("""COMPUTED_VALUE"""),"No")</f>
        <v>No</v>
      </c>
      <c r="M17" t="str">
        <f>IFERROR(__xludf.DUMMYFUNCTION("""COMPUTED_VALUE"""),"If we’re elected we’ll put the server online in 24 hours. 3.0 GHz Intel Xeon Platinum processors with Intel Advanced Vector Extension 512 (AVX-512) instruction set")</f>
        <v>If we’re elected we’ll put the server online in 24 hours. 3.0 GHz Intel Xeon Platinum processors with Intel Advanced Vector Extension 512 (AVX-512) instruction set</v>
      </c>
      <c r="N17">
        <f>IFERROR(__xludf.DUMMYFUNCTION("""COMPUTED_VALUE"""),16.0)</f>
        <v>16</v>
      </c>
      <c r="O17" t="str">
        <f>IFERROR(__xludf.DUMMYFUNCTION("""COMPUTED_VALUE"""),"3 ghz")</f>
        <v>3 ghz</v>
      </c>
      <c r="P17" t="str">
        <f>IFERROR(__xludf.DUMMYFUNCTION("""COMPUTED_VALUE"""),"32 GB")</f>
        <v>32 GB</v>
      </c>
      <c r="Q17" t="str">
        <f>IFERROR(__xludf.DUMMYFUNCTION("""COMPUTED_VALUE"""),"Yes")</f>
        <v>Yes</v>
      </c>
      <c r="R17" t="str">
        <f>IFERROR(__xludf.DUMMYFUNCTION("""COMPUTED_VALUE"""),"RAID 5")</f>
        <v>RAID 5</v>
      </c>
      <c r="S17" t="str">
        <f>IFERROR(__xludf.DUMMYFUNCTION("""COMPUTED_VALUE"""),"SSD - AWS io1 - provision of 1000 IOPS")</f>
        <v>SSD - AWS io1 - provision of 1000 IOPS</v>
      </c>
      <c r="T17" t="str">
        <f>IFERROR(__xludf.DUMMYFUNCTION("""COMPUTED_VALUE"""),"250 GB")</f>
        <v>250 GB</v>
      </c>
      <c r="U17" t="str">
        <f>IFERROR(__xludf.DUMMYFUNCTION("""COMPUTED_VALUE"""),"Yes")</f>
        <v>Yes</v>
      </c>
      <c r="V17" t="str">
        <f>IFERROR(__xludf.DUMMYFUNCTION("""COMPUTED_VALUE"""),"3500 Mbps")</f>
        <v>3500 Mbps</v>
      </c>
      <c r="W17">
        <f>IFERROR(__xludf.DUMMYFUNCTION("""COMPUTED_VALUE"""),5.0)</f>
        <v>5</v>
      </c>
      <c r="X17" t="str">
        <f>IFERROR(__xludf.DUMMYFUNCTION("""COMPUTED_VALUE"""),"45 years")</f>
        <v>45 years</v>
      </c>
      <c r="Y17" t="str">
        <f>IFERROR(__xludf.DUMMYFUNCTION("""COMPUTED_VALUE"""),"We have vast experience doing the architecture and maintaining production environments mainly in Amazon Web Services, but also in Google Kubernetes Engine and Microsoft Azure.
Regarding operating systems, we have experience mainly in CentOS and Ubuntu.
We"&amp;" also have a lot of experience on a variety of servers including NGINX and Apache and database servers like MySQL and PostgreSQL.
We have also experience with numerous automation and orchestration tools in production including Jenkins, Gitlab CI, Travis C"&amp;"I, Docker, and Kubernetes.")</f>
        <v>We have vast experience doing the architecture and maintaining production environments mainly in Amazon Web Services, but also in Google Kubernetes Engine and Microsoft Azure.
Regarding operating systems, we have experience mainly in CentOS and Ubuntu.
We also have a lot of experience on a variety of servers including NGINX and Apache and database servers like MySQL and PostgreSQL.
We have also experience with numerous automation and orchestration tools in production including Jenkins, Gitlab CI, Travis CI, Docker, and Kubernetes.</v>
      </c>
      <c r="Z17" t="str">
        <f>IFERROR(__xludf.DUMMYFUNCTION("""COMPUTED_VALUE"""),"Yes. Bitcoin, Ethereum and IOTA. Although we don't run any Decred node, we're currently developing for them. In that sense we have to run a node for development purposes. ")</f>
        <v>Yes. Bitcoin, Ethereum and IOTA. Although we don't run any Decred node, we're currently developing for them. In that sense we have to run a node for development purposes. </v>
      </c>
      <c r="AA17" t="str">
        <f>IFERROR(__xludf.DUMMYFUNCTION("""COMPUTED_VALUE"""),"No")</f>
        <v>No</v>
      </c>
      <c r="AB17" t="str">
        <f>IFERROR(__xludf.DUMMYFUNCTION("""COMPUTED_VALUE"""),"Yes")</f>
        <v>Yes</v>
      </c>
      <c r="AC17" t="str">
        <f>IFERROR(__xludf.DUMMYFUNCTION("""COMPUTED_VALUE"""),"The system administrators of our company will take the responsibility of running and maintaining the nodes.")</f>
        <v>The system administrators of our company will take the responsibility of running and maintaining the nodes.</v>
      </c>
      <c r="AD17" t="str">
        <f>IFERROR(__xludf.DUMMYFUNCTION("""COMPUTED_VALUE"""),"If an unscheduled restart occurs we will be notified and we’ll take instant action. We’ll configure alerts in Grafana. We'll also want to integrate with any notification system that already exists, and would be happy to work to support and improve such sy"&amp;"stems.")</f>
        <v>If an unscheduled restart occurs we will be notified and we’ll take instant action. We’ll configure alerts in Grafana. We'll also want to integrate with any notification system that already exists, and would be happy to work to support and improve such systems.</v>
      </c>
      <c r="AE17" t="str">
        <f>IFERROR(__xludf.DUMMYFUNCTION("""COMPUTED_VALUE"""),"We’ll setup firewall to protect the nodes. We’ll SSH tunneling and Two-factor authentication. We’ll use key pairs and renew them periodically. We also understand that there is a docker swarm that is used to maintain the authority set today. We will certai"&amp;"nly participate with it and the other standard protocols within Factom for security and maintenance.")</f>
        <v>We’ll setup firewall to protect the nodes. We’ll SSH tunneling and Two-factor authentication. We’ll use key pairs and renew them periodically. We also understand that there is a docker swarm that is used to maintain the authority set today. We will certainly participate with it and the other standard protocols within Factom for security and maintenance.</v>
      </c>
      <c r="AF17" t="str">
        <f>IFERROR(__xludf.DUMMYFUNCTION("""COMPUTED_VALUE"""),"Our nodes will use the Amazon CloudWatch and Amazon Simple Notification Service to notify our staff. We’ll get those notifications by SMS and we’ll operate 24/7 and always have a SysAdmin available via phone call.")</f>
        <v>Our nodes will use the Amazon CloudWatch and Amazon Simple Notification Service to notify our staff. We’ll get those notifications by SMS and we’ll operate 24/7 and always have a SysAdmin available via phone call.</v>
      </c>
      <c r="AG17" t="str">
        <f>IFERROR(__xludf.DUMMYFUNCTION("""COMPUTED_VALUE"""),"We see the ideal node infrastructure as a high-performance server on AWS, running processes in virtual containers with auto-scaling enabled. With the appropriate setup of firewalls to guarantee great security.")</f>
        <v>We see the ideal node infrastructure as a high-performance server on AWS, running processes in virtual containers with auto-scaling enabled. With the appropriate setup of firewalls to guarantee great security.</v>
      </c>
      <c r="AH17" t="str">
        <f>IFERROR(__xludf.DUMMYFUNCTION("""COMPUTED_VALUE"""),"Our team will have 24/7 coverage to manage non-routine problems. We'll be available via phone, email and on Discord.")</f>
        <v>Our team will have 24/7 coverage to manage non-routine problems. We'll be available via phone, email and on Discord.</v>
      </c>
      <c r="AI17">
        <f>IFERROR(__xludf.DUMMYFUNCTION("""COMPUTED_VALUE"""),50.0)</f>
        <v>50</v>
      </c>
      <c r="AJ17">
        <f>IFERROR(__xludf.DUMMYFUNCTION("""COMPUTED_VALUE"""),50.0)</f>
        <v>50</v>
      </c>
    </row>
    <row r="18">
      <c r="A18" s="27">
        <f>IFERROR(__xludf.DUMMYFUNCTION("""COMPUTED_VALUE"""),43586.02947368055)</f>
        <v>43586.02947</v>
      </c>
      <c r="B18" t="str">
        <f>IFERROR(__xludf.DUMMYFUNCTION("""COMPUTED_VALUE"""),"Singapore")</f>
        <v>Singapore</v>
      </c>
      <c r="C18" t="str">
        <f>IFERROR(__xludf.DUMMYFUNCTION("""COMPUTED_VALUE"""),"Singapore")</f>
        <v>Singapore</v>
      </c>
      <c r="D18" t="str">
        <f>IFERROR(__xludf.DUMMYFUNCTION("""COMPUTED_VALUE"""),"Singapore Tier 4 datacenter")</f>
        <v>Singapore Tier 4 datacenter</v>
      </c>
      <c r="E18" t="str">
        <f>IFERROR(__xludf.DUMMYFUNCTION("""COMPUTED_VALUE"""),"Linode")</f>
        <v>Linode</v>
      </c>
      <c r="F18" t="str">
        <f>IFERROR(__xludf.DUMMYFUNCTION("""COMPUTED_VALUE"""),"Asia")</f>
        <v>Asia</v>
      </c>
      <c r="G18" t="str">
        <f>IFERROR(__xludf.DUMMYFUNCTION("""COMPUTED_VALUE"""),"Japan")</f>
        <v>Japan</v>
      </c>
      <c r="H18" t="str">
        <f>IFERROR(__xludf.DUMMYFUNCTION("""COMPUTED_VALUE"""),"Tokyo")</f>
        <v>Tokyo</v>
      </c>
      <c r="I18" t="str">
        <f>IFERROR(__xludf.DUMMYFUNCTION("""COMPUTED_VALUE"""),"Linode tier 4 datacenter")</f>
        <v>Linode tier 4 datacenter</v>
      </c>
      <c r="J18" t="str">
        <f>IFERROR(__xludf.DUMMYFUNCTION("""COMPUTED_VALUE"""),"Linode")</f>
        <v>Linode</v>
      </c>
      <c r="K18" t="str">
        <f>IFERROR(__xludf.DUMMYFUNCTION("""COMPUTED_VALUE"""),"Asia")</f>
        <v>Asia</v>
      </c>
      <c r="L18" t="str">
        <f>IFERROR(__xludf.DUMMYFUNCTION("""COMPUTED_VALUE"""),"Yes")</f>
        <v>Yes</v>
      </c>
      <c r="M18" t="str">
        <f>IFERROR(__xludf.DUMMYFUNCTION("""COMPUTED_VALUE"""),"Intel E5 vCPU")</f>
        <v>Intel E5 vCPU</v>
      </c>
      <c r="N18">
        <f>IFERROR(__xludf.DUMMYFUNCTION("""COMPUTED_VALUE"""),4.0)</f>
        <v>4</v>
      </c>
      <c r="O18" t="str">
        <f>IFERROR(__xludf.DUMMYFUNCTION("""COMPUTED_VALUE"""),"Intel E5 series - 3 GHz")</f>
        <v>Intel E5 series - 3 GHz</v>
      </c>
      <c r="P18" t="str">
        <f>IFERROR(__xludf.DUMMYFUNCTION("""COMPUTED_VALUE"""),"8 GB")</f>
        <v>8 GB</v>
      </c>
      <c r="Q18" t="str">
        <f>IFERROR(__xludf.DUMMYFUNCTION("""COMPUTED_VALUE"""),"Yes")</f>
        <v>Yes</v>
      </c>
      <c r="R18" t="str">
        <f>IFERROR(__xludf.DUMMYFUNCTION("""COMPUTED_VALUE"""),"SSD, no raid")</f>
        <v>SSD, no raid</v>
      </c>
      <c r="S18" t="str">
        <f>IFERROR(__xludf.DUMMYFUNCTION("""COMPUTED_VALUE"""),"SSD")</f>
        <v>SSD</v>
      </c>
      <c r="T18">
        <f>IFERROR(__xludf.DUMMYFUNCTION("""COMPUTED_VALUE"""),200.0)</f>
        <v>200</v>
      </c>
      <c r="U18" t="str">
        <f>IFERROR(__xludf.DUMMYFUNCTION("""COMPUTED_VALUE"""),"Yes")</f>
        <v>Yes</v>
      </c>
      <c r="V18" t="str">
        <f>IFERROR(__xludf.DUMMYFUNCTION("""COMPUTED_VALUE"""),"40 Gbps")</f>
        <v>40 Gbps</v>
      </c>
      <c r="W18">
        <f>IFERROR(__xludf.DUMMYFUNCTION("""COMPUTED_VALUE"""),3.0)</f>
        <v>3</v>
      </c>
      <c r="X18">
        <f>IFERROR(__xludf.DUMMYFUNCTION("""COMPUTED_VALUE"""),10.0)</f>
        <v>10</v>
      </c>
      <c r="Y18" t="str">
        <f>IFERROR(__xludf.DUMMYFUNCTION("""COMPUTED_VALUE"""),"Medium size media analysis company processing terabytes of video from disparate sources daily against deadlines.")</f>
        <v>Medium size media analysis company processing terabytes of video from disparate sources daily against deadlines.</v>
      </c>
      <c r="Z18" t="str">
        <f>IFERROR(__xludf.DUMMYFUNCTION("""COMPUTED_VALUE"""),"No")</f>
        <v>No</v>
      </c>
      <c r="AA18" t="str">
        <f>IFERROR(__xludf.DUMMYFUNCTION("""COMPUTED_VALUE"""),"Yes")</f>
        <v>Yes</v>
      </c>
      <c r="AB18" t="str">
        <f>IFERROR(__xludf.DUMMYFUNCTION("""COMPUTED_VALUE"""),"Yes")</f>
        <v>Yes</v>
      </c>
      <c r="AC18" t="str">
        <f>IFERROR(__xludf.DUMMYFUNCTION("""COMPUTED_VALUE"""),"SSH tunnels, automatic monitoring notifications.")</f>
        <v>SSH tunnels, automatic monitoring notifications.</v>
      </c>
      <c r="AD18" t="str">
        <f>IFERROR(__xludf.DUMMYFUNCTION("""COMPUTED_VALUE"""),"Check whether init scripts restarted factomd on boot, assess cause for restart. Ascertain all systems are running.")</f>
        <v>Check whether init scripts restarted factomd on boot, assess cause for restart. Ascertain all systems are running.</v>
      </c>
      <c r="AE18" t="str">
        <f>IFERROR(__xludf.DUMMYFUNCTION("""COMPUTED_VALUE"""),"Pubkey authentication with 2fa. General networking best practices.")</f>
        <v>Pubkey authentication with 2fa. General networking best practices.</v>
      </c>
      <c r="AF18" t="str">
        <f>IFERROR(__xludf.DUMMYFUNCTION("""COMPUTED_VALUE"""),"Mobile messaging and robot-calls upon alerts. Using standard open source monitoring tools ")</f>
        <v>Mobile messaging and robot-calls upon alerts. Using standard open source monitoring tools </v>
      </c>
      <c r="AG18" t="str">
        <f>IFERROR(__xludf.DUMMYFUNCTION("""COMPUTED_VALUE"""),"Resilient, reliable and able to adapt, mitigate problems as they arise.  ")</f>
        <v>Resilient, reliable and able to adapt, mitigate problems as they arise.  </v>
      </c>
      <c r="AH18" t="str">
        <f>IFERROR(__xludf.DUMMYFUNCTION("""COMPUTED_VALUE"""),"20 hours / 7 days a week")</f>
        <v>20 hours / 7 days a week</v>
      </c>
      <c r="AI18">
        <f>IFERROR(__xludf.DUMMYFUNCTION("""COMPUTED_VALUE"""),30.0)</f>
        <v>30</v>
      </c>
      <c r="AJ18">
        <f>IFERROR(__xludf.DUMMYFUNCTION("""COMPUTED_VALUE"""),30.0)</f>
        <v>30</v>
      </c>
    </row>
    <row r="19">
      <c r="A19" s="27">
        <f>IFERROR(__xludf.DUMMYFUNCTION("""COMPUTED_VALUE"""),43732.16326050926)</f>
        <v>43732.16326</v>
      </c>
      <c r="B19" t="str">
        <f>IFERROR(__xludf.DUMMYFUNCTION("""COMPUTED_VALUE"""),"wefwef")</f>
        <v>wefwef</v>
      </c>
      <c r="C19" t="str">
        <f>IFERROR(__xludf.DUMMYFUNCTION("""COMPUTED_VALUE"""),"wefwef")</f>
        <v>wefwef</v>
      </c>
      <c r="D19" t="str">
        <f>IFERROR(__xludf.DUMMYFUNCTION("""COMPUTED_VALUE"""),"")</f>
        <v/>
      </c>
      <c r="E19" t="str">
        <f>IFERROR(__xludf.DUMMYFUNCTION("""COMPUTED_VALUE"""),"")</f>
        <v/>
      </c>
      <c r="F19" t="str">
        <f>IFERROR(__xludf.DUMMYFUNCTION("""COMPUTED_VALUE"""),"")</f>
        <v/>
      </c>
      <c r="G19" t="str">
        <f>IFERROR(__xludf.DUMMYFUNCTION("""COMPUTED_VALUE"""),"wefw")</f>
        <v>wefw</v>
      </c>
      <c r="H19" t="str">
        <f>IFERROR(__xludf.DUMMYFUNCTION("""COMPUTED_VALUE"""),"wefew")</f>
        <v>wefew</v>
      </c>
      <c r="I19" t="str">
        <f>IFERROR(__xludf.DUMMYFUNCTION("""COMPUTED_VALUE"""),"")</f>
        <v/>
      </c>
      <c r="J19" t="str">
        <f>IFERROR(__xludf.DUMMYFUNCTION("""COMPUTED_VALUE"""),"")</f>
        <v/>
      </c>
      <c r="K19" t="str">
        <f>IFERROR(__xludf.DUMMYFUNCTION("""COMPUTED_VALUE"""),"")</f>
        <v/>
      </c>
      <c r="L19" t="str">
        <f>IFERROR(__xludf.DUMMYFUNCTION("""COMPUTED_VALUE"""),"Yes")</f>
        <v>Yes</v>
      </c>
      <c r="M19" t="str">
        <f>IFERROR(__xludf.DUMMYFUNCTION("""COMPUTED_VALUE"""),"asdasd")</f>
        <v>asdasd</v>
      </c>
      <c r="N19" t="str">
        <f>IFERROR(__xludf.DUMMYFUNCTION("""COMPUTED_VALUE"""),"asdasd")</f>
        <v>asdasd</v>
      </c>
      <c r="O19" t="str">
        <f>IFERROR(__xludf.DUMMYFUNCTION("""COMPUTED_VALUE"""),"asdasd")</f>
        <v>asdasd</v>
      </c>
      <c r="P19" t="str">
        <f>IFERROR(__xludf.DUMMYFUNCTION("""COMPUTED_VALUE"""),"asdas")</f>
        <v>asdas</v>
      </c>
      <c r="Q19" t="str">
        <f>IFERROR(__xludf.DUMMYFUNCTION("""COMPUTED_VALUE"""),"asdas")</f>
        <v>asdas</v>
      </c>
      <c r="R19" t="str">
        <f>IFERROR(__xludf.DUMMYFUNCTION("""COMPUTED_VALUE"""),"asdasd")</f>
        <v>asdasd</v>
      </c>
      <c r="S19" t="str">
        <f>IFERROR(__xludf.DUMMYFUNCTION("""COMPUTED_VALUE"""),"asdas")</f>
        <v>asdas</v>
      </c>
      <c r="T19" t="str">
        <f>IFERROR(__xludf.DUMMYFUNCTION("""COMPUTED_VALUE"""),"asdasda")</f>
        <v>asdasda</v>
      </c>
      <c r="U19" t="str">
        <f>IFERROR(__xludf.DUMMYFUNCTION("""COMPUTED_VALUE"""),"No")</f>
        <v>No</v>
      </c>
      <c r="V19" t="str">
        <f>IFERROR(__xludf.DUMMYFUNCTION("""COMPUTED_VALUE"""),"asdasdsa")</f>
        <v>asdasdsa</v>
      </c>
      <c r="W19" t="str">
        <f>IFERROR(__xludf.DUMMYFUNCTION("""COMPUTED_VALUE"""),"wefwfew")</f>
        <v>wefwfew</v>
      </c>
      <c r="X19" t="str">
        <f>IFERROR(__xludf.DUMMYFUNCTION("""COMPUTED_VALUE"""),"wefwefew")</f>
        <v>wefwefew</v>
      </c>
      <c r="Y19" t="str">
        <f>IFERROR(__xludf.DUMMYFUNCTION("""COMPUTED_VALUE"""),"wefwef")</f>
        <v>wefwef</v>
      </c>
      <c r="Z19" t="str">
        <f>IFERROR(__xludf.DUMMYFUNCTION("""COMPUTED_VALUE"""),"wefewf")</f>
        <v>wefewf</v>
      </c>
      <c r="AA19" t="str">
        <f>IFERROR(__xludf.DUMMYFUNCTION("""COMPUTED_VALUE"""),"Yes")</f>
        <v>Yes</v>
      </c>
      <c r="AB19" t="str">
        <f>IFERROR(__xludf.DUMMYFUNCTION("""COMPUTED_VALUE"""),"Yes")</f>
        <v>Yes</v>
      </c>
      <c r="AC19" t="str">
        <f>IFERROR(__xludf.DUMMYFUNCTION("""COMPUTED_VALUE"""),"wefwefewf")</f>
        <v>wefwefewf</v>
      </c>
      <c r="AD19" t="str">
        <f>IFERROR(__xludf.DUMMYFUNCTION("""COMPUTED_VALUE"""),"wefewf")</f>
        <v>wefewf</v>
      </c>
      <c r="AE19" t="str">
        <f>IFERROR(__xludf.DUMMYFUNCTION("""COMPUTED_VALUE"""),"wefwf")</f>
        <v>wefwf</v>
      </c>
      <c r="AF19" t="str">
        <f>IFERROR(__xludf.DUMMYFUNCTION("""COMPUTED_VALUE"""),"wefwef")</f>
        <v>wefwef</v>
      </c>
      <c r="AG19" t="str">
        <f>IFERROR(__xludf.DUMMYFUNCTION("""COMPUTED_VALUE"""),"wefewf")</f>
        <v>wefewf</v>
      </c>
      <c r="AH19" t="str">
        <f>IFERROR(__xludf.DUMMYFUNCTION("""COMPUTED_VALUE"""),"wfewf")</f>
        <v>wfewf</v>
      </c>
      <c r="AI19" t="str">
        <f>IFERROR(__xludf.DUMMYFUNCTION("""COMPUTED_VALUE"""),"efef")</f>
        <v>efef</v>
      </c>
      <c r="AJ19" t="str">
        <f>IFERROR(__xludf.DUMMYFUNCTION("""COMPUTED_VALUE"""),"efefef")</f>
        <v>efefef</v>
      </c>
    </row>
    <row r="20">
      <c r="A20" t="str">
        <f>IFERROR(__xludf.DUMMYFUNCTION("""COMPUTED_VALUE"""),"")</f>
        <v/>
      </c>
      <c r="B20" t="str">
        <f>IFERROR(__xludf.DUMMYFUNCTION("""COMPUTED_VALUE"""),"")</f>
        <v/>
      </c>
      <c r="C20" t="str">
        <f>IFERROR(__xludf.DUMMYFUNCTION("""COMPUTED_VALUE"""),"")</f>
        <v/>
      </c>
      <c r="D20" t="str">
        <f>IFERROR(__xludf.DUMMYFUNCTION("""COMPUTED_VALUE"""),"")</f>
        <v/>
      </c>
      <c r="E20" t="str">
        <f>IFERROR(__xludf.DUMMYFUNCTION("""COMPUTED_VALUE"""),"")</f>
        <v/>
      </c>
      <c r="F20" t="str">
        <f>IFERROR(__xludf.DUMMYFUNCTION("""COMPUTED_VALUE"""),"")</f>
        <v/>
      </c>
      <c r="G20" t="str">
        <f>IFERROR(__xludf.DUMMYFUNCTION("""COMPUTED_VALUE"""),"")</f>
        <v/>
      </c>
      <c r="H20" t="str">
        <f>IFERROR(__xludf.DUMMYFUNCTION("""COMPUTED_VALUE"""),"")</f>
        <v/>
      </c>
      <c r="I20" t="str">
        <f>IFERROR(__xludf.DUMMYFUNCTION("""COMPUTED_VALUE"""),"")</f>
        <v/>
      </c>
      <c r="J20" t="str">
        <f>IFERROR(__xludf.DUMMYFUNCTION("""COMPUTED_VALUE"""),"")</f>
        <v/>
      </c>
      <c r="K20" t="str">
        <f>IFERROR(__xludf.DUMMYFUNCTION("""COMPUTED_VALUE"""),"")</f>
        <v/>
      </c>
      <c r="L20" t="str">
        <f>IFERROR(__xludf.DUMMYFUNCTION("""COMPUTED_VALUE"""),"")</f>
        <v/>
      </c>
      <c r="M20" t="str">
        <f>IFERROR(__xludf.DUMMYFUNCTION("""COMPUTED_VALUE"""),"")</f>
        <v/>
      </c>
      <c r="N20" t="str">
        <f>IFERROR(__xludf.DUMMYFUNCTION("""COMPUTED_VALUE"""),"")</f>
        <v/>
      </c>
      <c r="O20" t="str">
        <f>IFERROR(__xludf.DUMMYFUNCTION("""COMPUTED_VALUE"""),"")</f>
        <v/>
      </c>
      <c r="P20" t="str">
        <f>IFERROR(__xludf.DUMMYFUNCTION("""COMPUTED_VALUE"""),"")</f>
        <v/>
      </c>
      <c r="Q20" t="str">
        <f>IFERROR(__xludf.DUMMYFUNCTION("""COMPUTED_VALUE"""),"")</f>
        <v/>
      </c>
      <c r="R20" t="str">
        <f>IFERROR(__xludf.DUMMYFUNCTION("""COMPUTED_VALUE"""),"")</f>
        <v/>
      </c>
      <c r="S20" t="str">
        <f>IFERROR(__xludf.DUMMYFUNCTION("""COMPUTED_VALUE"""),"")</f>
        <v/>
      </c>
      <c r="T20" t="str">
        <f>IFERROR(__xludf.DUMMYFUNCTION("""COMPUTED_VALUE"""),"")</f>
        <v/>
      </c>
      <c r="U20" t="str">
        <f>IFERROR(__xludf.DUMMYFUNCTION("""COMPUTED_VALUE"""),"")</f>
        <v/>
      </c>
      <c r="V20" t="str">
        <f>IFERROR(__xludf.DUMMYFUNCTION("""COMPUTED_VALUE"""),"")</f>
        <v/>
      </c>
      <c r="W20" t="str">
        <f>IFERROR(__xludf.DUMMYFUNCTION("""COMPUTED_VALUE"""),"")</f>
        <v/>
      </c>
      <c r="X20" t="str">
        <f>IFERROR(__xludf.DUMMYFUNCTION("""COMPUTED_VALUE"""),"")</f>
        <v/>
      </c>
      <c r="Y20" t="str">
        <f>IFERROR(__xludf.DUMMYFUNCTION("""COMPUTED_VALUE"""),"")</f>
        <v/>
      </c>
      <c r="Z20" t="str">
        <f>IFERROR(__xludf.DUMMYFUNCTION("""COMPUTED_VALUE"""),"")</f>
        <v/>
      </c>
      <c r="AA20" t="str">
        <f>IFERROR(__xludf.DUMMYFUNCTION("""COMPUTED_VALUE"""),"")</f>
        <v/>
      </c>
      <c r="AB20" t="str">
        <f>IFERROR(__xludf.DUMMYFUNCTION("""COMPUTED_VALUE"""),"")</f>
        <v/>
      </c>
      <c r="AC20" t="str">
        <f>IFERROR(__xludf.DUMMYFUNCTION("""COMPUTED_VALUE"""),"")</f>
        <v/>
      </c>
      <c r="AD20" t="str">
        <f>IFERROR(__xludf.DUMMYFUNCTION("""COMPUTED_VALUE"""),"")</f>
        <v/>
      </c>
      <c r="AE20" t="str">
        <f>IFERROR(__xludf.DUMMYFUNCTION("""COMPUTED_VALUE"""),"")</f>
        <v/>
      </c>
      <c r="AF20" t="str">
        <f>IFERROR(__xludf.DUMMYFUNCTION("""COMPUTED_VALUE"""),"")</f>
        <v/>
      </c>
      <c r="AG20" t="str">
        <f>IFERROR(__xludf.DUMMYFUNCTION("""COMPUTED_VALUE"""),"")</f>
        <v/>
      </c>
      <c r="AH20" t="str">
        <f>IFERROR(__xludf.DUMMYFUNCTION("""COMPUTED_VALUE"""),"")</f>
        <v/>
      </c>
      <c r="AI20" t="str">
        <f>IFERROR(__xludf.DUMMYFUNCTION("""COMPUTED_VALUE"""),"")</f>
        <v/>
      </c>
      <c r="AJ20" t="str">
        <f>IFERROR(__xludf.DUMMYFUNCTION("""COMPUTED_VALUE"""),"")</f>
        <v/>
      </c>
    </row>
    <row r="21">
      <c r="A21" t="str">
        <f>IFERROR(__xludf.DUMMYFUNCTION("""COMPUTED_VALUE"""),"")</f>
        <v/>
      </c>
      <c r="B21" t="str">
        <f>IFERROR(__xludf.DUMMYFUNCTION("""COMPUTED_VALUE"""),"")</f>
        <v/>
      </c>
      <c r="C21" t="str">
        <f>IFERROR(__xludf.DUMMYFUNCTION("""COMPUTED_VALUE"""),"")</f>
        <v/>
      </c>
      <c r="D21" t="str">
        <f>IFERROR(__xludf.DUMMYFUNCTION("""COMPUTED_VALUE"""),"")</f>
        <v/>
      </c>
      <c r="E21" t="str">
        <f>IFERROR(__xludf.DUMMYFUNCTION("""COMPUTED_VALUE"""),"")</f>
        <v/>
      </c>
      <c r="F21" t="str">
        <f>IFERROR(__xludf.DUMMYFUNCTION("""COMPUTED_VALUE"""),"")</f>
        <v/>
      </c>
      <c r="G21" t="str">
        <f>IFERROR(__xludf.DUMMYFUNCTION("""COMPUTED_VALUE"""),"")</f>
        <v/>
      </c>
      <c r="H21" t="str">
        <f>IFERROR(__xludf.DUMMYFUNCTION("""COMPUTED_VALUE"""),"")</f>
        <v/>
      </c>
      <c r="I21" t="str">
        <f>IFERROR(__xludf.DUMMYFUNCTION("""COMPUTED_VALUE"""),"")</f>
        <v/>
      </c>
      <c r="J21" t="str">
        <f>IFERROR(__xludf.DUMMYFUNCTION("""COMPUTED_VALUE"""),"")</f>
        <v/>
      </c>
      <c r="K21" t="str">
        <f>IFERROR(__xludf.DUMMYFUNCTION("""COMPUTED_VALUE"""),"")</f>
        <v/>
      </c>
      <c r="L21" t="str">
        <f>IFERROR(__xludf.DUMMYFUNCTION("""COMPUTED_VALUE"""),"")</f>
        <v/>
      </c>
      <c r="M21" t="str">
        <f>IFERROR(__xludf.DUMMYFUNCTION("""COMPUTED_VALUE"""),"")</f>
        <v/>
      </c>
      <c r="N21" t="str">
        <f>IFERROR(__xludf.DUMMYFUNCTION("""COMPUTED_VALUE"""),"")</f>
        <v/>
      </c>
      <c r="O21" t="str">
        <f>IFERROR(__xludf.DUMMYFUNCTION("""COMPUTED_VALUE"""),"")</f>
        <v/>
      </c>
      <c r="P21" t="str">
        <f>IFERROR(__xludf.DUMMYFUNCTION("""COMPUTED_VALUE"""),"")</f>
        <v/>
      </c>
      <c r="Q21" t="str">
        <f>IFERROR(__xludf.DUMMYFUNCTION("""COMPUTED_VALUE"""),"")</f>
        <v/>
      </c>
      <c r="R21" t="str">
        <f>IFERROR(__xludf.DUMMYFUNCTION("""COMPUTED_VALUE"""),"")</f>
        <v/>
      </c>
      <c r="S21" t="str">
        <f>IFERROR(__xludf.DUMMYFUNCTION("""COMPUTED_VALUE"""),"")</f>
        <v/>
      </c>
      <c r="T21" t="str">
        <f>IFERROR(__xludf.DUMMYFUNCTION("""COMPUTED_VALUE"""),"")</f>
        <v/>
      </c>
      <c r="U21" t="str">
        <f>IFERROR(__xludf.DUMMYFUNCTION("""COMPUTED_VALUE"""),"")</f>
        <v/>
      </c>
      <c r="V21" t="str">
        <f>IFERROR(__xludf.DUMMYFUNCTION("""COMPUTED_VALUE"""),"")</f>
        <v/>
      </c>
      <c r="W21" t="str">
        <f>IFERROR(__xludf.DUMMYFUNCTION("""COMPUTED_VALUE"""),"")</f>
        <v/>
      </c>
      <c r="X21" t="str">
        <f>IFERROR(__xludf.DUMMYFUNCTION("""COMPUTED_VALUE"""),"")</f>
        <v/>
      </c>
      <c r="Y21" t="str">
        <f>IFERROR(__xludf.DUMMYFUNCTION("""COMPUTED_VALUE"""),"")</f>
        <v/>
      </c>
      <c r="Z21" t="str">
        <f>IFERROR(__xludf.DUMMYFUNCTION("""COMPUTED_VALUE"""),"")</f>
        <v/>
      </c>
      <c r="AA21" t="str">
        <f>IFERROR(__xludf.DUMMYFUNCTION("""COMPUTED_VALUE"""),"")</f>
        <v/>
      </c>
      <c r="AB21" t="str">
        <f>IFERROR(__xludf.DUMMYFUNCTION("""COMPUTED_VALUE"""),"")</f>
        <v/>
      </c>
      <c r="AC21" t="str">
        <f>IFERROR(__xludf.DUMMYFUNCTION("""COMPUTED_VALUE"""),"")</f>
        <v/>
      </c>
      <c r="AD21" t="str">
        <f>IFERROR(__xludf.DUMMYFUNCTION("""COMPUTED_VALUE"""),"")</f>
        <v/>
      </c>
      <c r="AE21" t="str">
        <f>IFERROR(__xludf.DUMMYFUNCTION("""COMPUTED_VALUE"""),"")</f>
        <v/>
      </c>
      <c r="AF21" t="str">
        <f>IFERROR(__xludf.DUMMYFUNCTION("""COMPUTED_VALUE"""),"")</f>
        <v/>
      </c>
      <c r="AG21" t="str">
        <f>IFERROR(__xludf.DUMMYFUNCTION("""COMPUTED_VALUE"""),"")</f>
        <v/>
      </c>
      <c r="AH21" t="str">
        <f>IFERROR(__xludf.DUMMYFUNCTION("""COMPUTED_VALUE"""),"")</f>
        <v/>
      </c>
      <c r="AI21" t="str">
        <f>IFERROR(__xludf.DUMMYFUNCTION("""COMPUTED_VALUE"""),"")</f>
        <v/>
      </c>
      <c r="AJ21" t="str">
        <f>IFERROR(__xludf.DUMMYFUNCTION("""COMPUTED_VALUE"""),"")</f>
        <v/>
      </c>
    </row>
    <row r="22">
      <c r="A22" t="str">
        <f>IFERROR(__xludf.DUMMYFUNCTION("""COMPUTED_VALUE"""),"")</f>
        <v/>
      </c>
      <c r="B22" t="str">
        <f>IFERROR(__xludf.DUMMYFUNCTION("""COMPUTED_VALUE"""),"")</f>
        <v/>
      </c>
      <c r="C22" t="str">
        <f>IFERROR(__xludf.DUMMYFUNCTION("""COMPUTED_VALUE"""),"")</f>
        <v/>
      </c>
      <c r="D22" t="str">
        <f>IFERROR(__xludf.DUMMYFUNCTION("""COMPUTED_VALUE"""),"")</f>
        <v/>
      </c>
      <c r="E22" t="str">
        <f>IFERROR(__xludf.DUMMYFUNCTION("""COMPUTED_VALUE"""),"")</f>
        <v/>
      </c>
      <c r="F22" t="str">
        <f>IFERROR(__xludf.DUMMYFUNCTION("""COMPUTED_VALUE"""),"")</f>
        <v/>
      </c>
      <c r="G22" t="str">
        <f>IFERROR(__xludf.DUMMYFUNCTION("""COMPUTED_VALUE"""),"")</f>
        <v/>
      </c>
      <c r="H22" t="str">
        <f>IFERROR(__xludf.DUMMYFUNCTION("""COMPUTED_VALUE"""),"")</f>
        <v/>
      </c>
      <c r="I22" t="str">
        <f>IFERROR(__xludf.DUMMYFUNCTION("""COMPUTED_VALUE"""),"")</f>
        <v/>
      </c>
      <c r="J22" t="str">
        <f>IFERROR(__xludf.DUMMYFUNCTION("""COMPUTED_VALUE"""),"")</f>
        <v/>
      </c>
      <c r="K22" t="str">
        <f>IFERROR(__xludf.DUMMYFUNCTION("""COMPUTED_VALUE"""),"")</f>
        <v/>
      </c>
      <c r="L22" t="str">
        <f>IFERROR(__xludf.DUMMYFUNCTION("""COMPUTED_VALUE"""),"")</f>
        <v/>
      </c>
      <c r="M22" t="str">
        <f>IFERROR(__xludf.DUMMYFUNCTION("""COMPUTED_VALUE"""),"")</f>
        <v/>
      </c>
      <c r="N22" t="str">
        <f>IFERROR(__xludf.DUMMYFUNCTION("""COMPUTED_VALUE"""),"")</f>
        <v/>
      </c>
      <c r="O22" t="str">
        <f>IFERROR(__xludf.DUMMYFUNCTION("""COMPUTED_VALUE"""),"")</f>
        <v/>
      </c>
      <c r="P22" t="str">
        <f>IFERROR(__xludf.DUMMYFUNCTION("""COMPUTED_VALUE"""),"")</f>
        <v/>
      </c>
      <c r="Q22" t="str">
        <f>IFERROR(__xludf.DUMMYFUNCTION("""COMPUTED_VALUE"""),"")</f>
        <v/>
      </c>
      <c r="R22" t="str">
        <f>IFERROR(__xludf.DUMMYFUNCTION("""COMPUTED_VALUE"""),"")</f>
        <v/>
      </c>
      <c r="S22" t="str">
        <f>IFERROR(__xludf.DUMMYFUNCTION("""COMPUTED_VALUE"""),"")</f>
        <v/>
      </c>
      <c r="T22" t="str">
        <f>IFERROR(__xludf.DUMMYFUNCTION("""COMPUTED_VALUE"""),"")</f>
        <v/>
      </c>
      <c r="U22" t="str">
        <f>IFERROR(__xludf.DUMMYFUNCTION("""COMPUTED_VALUE"""),"")</f>
        <v/>
      </c>
      <c r="V22" t="str">
        <f>IFERROR(__xludf.DUMMYFUNCTION("""COMPUTED_VALUE"""),"")</f>
        <v/>
      </c>
      <c r="W22" t="str">
        <f>IFERROR(__xludf.DUMMYFUNCTION("""COMPUTED_VALUE"""),"")</f>
        <v/>
      </c>
      <c r="X22" t="str">
        <f>IFERROR(__xludf.DUMMYFUNCTION("""COMPUTED_VALUE"""),"")</f>
        <v/>
      </c>
      <c r="Y22" t="str">
        <f>IFERROR(__xludf.DUMMYFUNCTION("""COMPUTED_VALUE"""),"")</f>
        <v/>
      </c>
      <c r="Z22" t="str">
        <f>IFERROR(__xludf.DUMMYFUNCTION("""COMPUTED_VALUE"""),"")</f>
        <v/>
      </c>
      <c r="AA22" t="str">
        <f>IFERROR(__xludf.DUMMYFUNCTION("""COMPUTED_VALUE"""),"")</f>
        <v/>
      </c>
      <c r="AB22" t="str">
        <f>IFERROR(__xludf.DUMMYFUNCTION("""COMPUTED_VALUE"""),"")</f>
        <v/>
      </c>
      <c r="AC22" t="str">
        <f>IFERROR(__xludf.DUMMYFUNCTION("""COMPUTED_VALUE"""),"")</f>
        <v/>
      </c>
      <c r="AD22" t="str">
        <f>IFERROR(__xludf.DUMMYFUNCTION("""COMPUTED_VALUE"""),"")</f>
        <v/>
      </c>
      <c r="AE22" t="str">
        <f>IFERROR(__xludf.DUMMYFUNCTION("""COMPUTED_VALUE"""),"")</f>
        <v/>
      </c>
      <c r="AF22" t="str">
        <f>IFERROR(__xludf.DUMMYFUNCTION("""COMPUTED_VALUE"""),"")</f>
        <v/>
      </c>
      <c r="AG22" t="str">
        <f>IFERROR(__xludf.DUMMYFUNCTION("""COMPUTED_VALUE"""),"")</f>
        <v/>
      </c>
      <c r="AH22" t="str">
        <f>IFERROR(__xludf.DUMMYFUNCTION("""COMPUTED_VALUE"""),"")</f>
        <v/>
      </c>
      <c r="AI22" t="str">
        <f>IFERROR(__xludf.DUMMYFUNCTION("""COMPUTED_VALUE"""),"")</f>
        <v/>
      </c>
      <c r="AJ22" t="str">
        <f>IFERROR(__xludf.DUMMYFUNCTION("""COMPUTED_VALUE"""),"")</f>
        <v/>
      </c>
    </row>
    <row r="23">
      <c r="A23" t="str">
        <f>IFERROR(__xludf.DUMMYFUNCTION("""COMPUTED_VALUE"""),"")</f>
        <v/>
      </c>
      <c r="B23" t="str">
        <f>IFERROR(__xludf.DUMMYFUNCTION("""COMPUTED_VALUE"""),"")</f>
        <v/>
      </c>
      <c r="C23" t="str">
        <f>IFERROR(__xludf.DUMMYFUNCTION("""COMPUTED_VALUE"""),"")</f>
        <v/>
      </c>
      <c r="D23" t="str">
        <f>IFERROR(__xludf.DUMMYFUNCTION("""COMPUTED_VALUE"""),"")</f>
        <v/>
      </c>
      <c r="E23" t="str">
        <f>IFERROR(__xludf.DUMMYFUNCTION("""COMPUTED_VALUE"""),"")</f>
        <v/>
      </c>
      <c r="F23" t="str">
        <f>IFERROR(__xludf.DUMMYFUNCTION("""COMPUTED_VALUE"""),"")</f>
        <v/>
      </c>
      <c r="G23" t="str">
        <f>IFERROR(__xludf.DUMMYFUNCTION("""COMPUTED_VALUE"""),"")</f>
        <v/>
      </c>
      <c r="H23" t="str">
        <f>IFERROR(__xludf.DUMMYFUNCTION("""COMPUTED_VALUE"""),"")</f>
        <v/>
      </c>
      <c r="I23" t="str">
        <f>IFERROR(__xludf.DUMMYFUNCTION("""COMPUTED_VALUE"""),"")</f>
        <v/>
      </c>
      <c r="J23" t="str">
        <f>IFERROR(__xludf.DUMMYFUNCTION("""COMPUTED_VALUE"""),"")</f>
        <v/>
      </c>
      <c r="K23" t="str">
        <f>IFERROR(__xludf.DUMMYFUNCTION("""COMPUTED_VALUE"""),"")</f>
        <v/>
      </c>
      <c r="L23" t="str">
        <f>IFERROR(__xludf.DUMMYFUNCTION("""COMPUTED_VALUE"""),"")</f>
        <v/>
      </c>
      <c r="M23" t="str">
        <f>IFERROR(__xludf.DUMMYFUNCTION("""COMPUTED_VALUE"""),"")</f>
        <v/>
      </c>
      <c r="N23" t="str">
        <f>IFERROR(__xludf.DUMMYFUNCTION("""COMPUTED_VALUE"""),"")</f>
        <v/>
      </c>
      <c r="O23" t="str">
        <f>IFERROR(__xludf.DUMMYFUNCTION("""COMPUTED_VALUE"""),"")</f>
        <v/>
      </c>
      <c r="P23" t="str">
        <f>IFERROR(__xludf.DUMMYFUNCTION("""COMPUTED_VALUE"""),"")</f>
        <v/>
      </c>
      <c r="Q23" t="str">
        <f>IFERROR(__xludf.DUMMYFUNCTION("""COMPUTED_VALUE"""),"")</f>
        <v/>
      </c>
      <c r="R23" t="str">
        <f>IFERROR(__xludf.DUMMYFUNCTION("""COMPUTED_VALUE"""),"")</f>
        <v/>
      </c>
      <c r="S23" t="str">
        <f>IFERROR(__xludf.DUMMYFUNCTION("""COMPUTED_VALUE"""),"")</f>
        <v/>
      </c>
      <c r="T23" t="str">
        <f>IFERROR(__xludf.DUMMYFUNCTION("""COMPUTED_VALUE"""),"")</f>
        <v/>
      </c>
      <c r="U23" t="str">
        <f>IFERROR(__xludf.DUMMYFUNCTION("""COMPUTED_VALUE"""),"")</f>
        <v/>
      </c>
      <c r="V23" t="str">
        <f>IFERROR(__xludf.DUMMYFUNCTION("""COMPUTED_VALUE"""),"")</f>
        <v/>
      </c>
      <c r="W23" t="str">
        <f>IFERROR(__xludf.DUMMYFUNCTION("""COMPUTED_VALUE"""),"")</f>
        <v/>
      </c>
      <c r="X23" t="str">
        <f>IFERROR(__xludf.DUMMYFUNCTION("""COMPUTED_VALUE"""),"")</f>
        <v/>
      </c>
      <c r="Y23" t="str">
        <f>IFERROR(__xludf.DUMMYFUNCTION("""COMPUTED_VALUE"""),"")</f>
        <v/>
      </c>
      <c r="Z23" t="str">
        <f>IFERROR(__xludf.DUMMYFUNCTION("""COMPUTED_VALUE"""),"")</f>
        <v/>
      </c>
      <c r="AA23" t="str">
        <f>IFERROR(__xludf.DUMMYFUNCTION("""COMPUTED_VALUE"""),"")</f>
        <v/>
      </c>
      <c r="AB23" t="str">
        <f>IFERROR(__xludf.DUMMYFUNCTION("""COMPUTED_VALUE"""),"")</f>
        <v/>
      </c>
      <c r="AC23" t="str">
        <f>IFERROR(__xludf.DUMMYFUNCTION("""COMPUTED_VALUE"""),"")</f>
        <v/>
      </c>
      <c r="AD23" t="str">
        <f>IFERROR(__xludf.DUMMYFUNCTION("""COMPUTED_VALUE"""),"")</f>
        <v/>
      </c>
      <c r="AE23" t="str">
        <f>IFERROR(__xludf.DUMMYFUNCTION("""COMPUTED_VALUE"""),"")</f>
        <v/>
      </c>
      <c r="AF23" t="str">
        <f>IFERROR(__xludf.DUMMYFUNCTION("""COMPUTED_VALUE"""),"")</f>
        <v/>
      </c>
      <c r="AG23" t="str">
        <f>IFERROR(__xludf.DUMMYFUNCTION("""COMPUTED_VALUE"""),"")</f>
        <v/>
      </c>
      <c r="AH23" t="str">
        <f>IFERROR(__xludf.DUMMYFUNCTION("""COMPUTED_VALUE"""),"")</f>
        <v/>
      </c>
      <c r="AI23" t="str">
        <f>IFERROR(__xludf.DUMMYFUNCTION("""COMPUTED_VALUE"""),"")</f>
        <v/>
      </c>
      <c r="AJ23" t="str">
        <f>IFERROR(__xludf.DUMMYFUNCTION("""COMPUTED_VALUE"""),"")</f>
        <v/>
      </c>
    </row>
    <row r="24">
      <c r="A24" t="str">
        <f>IFERROR(__xludf.DUMMYFUNCTION("""COMPUTED_VALUE"""),"")</f>
        <v/>
      </c>
      <c r="B24" t="str">
        <f>IFERROR(__xludf.DUMMYFUNCTION("""COMPUTED_VALUE"""),"")</f>
        <v/>
      </c>
      <c r="C24" t="str">
        <f>IFERROR(__xludf.DUMMYFUNCTION("""COMPUTED_VALUE"""),"")</f>
        <v/>
      </c>
      <c r="D24" t="str">
        <f>IFERROR(__xludf.DUMMYFUNCTION("""COMPUTED_VALUE"""),"")</f>
        <v/>
      </c>
      <c r="E24" t="str">
        <f>IFERROR(__xludf.DUMMYFUNCTION("""COMPUTED_VALUE"""),"")</f>
        <v/>
      </c>
      <c r="F24" t="str">
        <f>IFERROR(__xludf.DUMMYFUNCTION("""COMPUTED_VALUE"""),"")</f>
        <v/>
      </c>
      <c r="G24" t="str">
        <f>IFERROR(__xludf.DUMMYFUNCTION("""COMPUTED_VALUE"""),"")</f>
        <v/>
      </c>
      <c r="H24" t="str">
        <f>IFERROR(__xludf.DUMMYFUNCTION("""COMPUTED_VALUE"""),"")</f>
        <v/>
      </c>
      <c r="I24" t="str">
        <f>IFERROR(__xludf.DUMMYFUNCTION("""COMPUTED_VALUE"""),"")</f>
        <v/>
      </c>
      <c r="J24" t="str">
        <f>IFERROR(__xludf.DUMMYFUNCTION("""COMPUTED_VALUE"""),"")</f>
        <v/>
      </c>
      <c r="K24" t="str">
        <f>IFERROR(__xludf.DUMMYFUNCTION("""COMPUTED_VALUE"""),"")</f>
        <v/>
      </c>
      <c r="L24" t="str">
        <f>IFERROR(__xludf.DUMMYFUNCTION("""COMPUTED_VALUE"""),"")</f>
        <v/>
      </c>
      <c r="M24" t="str">
        <f>IFERROR(__xludf.DUMMYFUNCTION("""COMPUTED_VALUE"""),"")</f>
        <v/>
      </c>
      <c r="N24" t="str">
        <f>IFERROR(__xludf.DUMMYFUNCTION("""COMPUTED_VALUE"""),"")</f>
        <v/>
      </c>
      <c r="O24" t="str">
        <f>IFERROR(__xludf.DUMMYFUNCTION("""COMPUTED_VALUE"""),"")</f>
        <v/>
      </c>
      <c r="P24" t="str">
        <f>IFERROR(__xludf.DUMMYFUNCTION("""COMPUTED_VALUE"""),"")</f>
        <v/>
      </c>
      <c r="Q24" t="str">
        <f>IFERROR(__xludf.DUMMYFUNCTION("""COMPUTED_VALUE"""),"")</f>
        <v/>
      </c>
      <c r="R24" t="str">
        <f>IFERROR(__xludf.DUMMYFUNCTION("""COMPUTED_VALUE"""),"")</f>
        <v/>
      </c>
      <c r="S24" t="str">
        <f>IFERROR(__xludf.DUMMYFUNCTION("""COMPUTED_VALUE"""),"")</f>
        <v/>
      </c>
      <c r="T24" t="str">
        <f>IFERROR(__xludf.DUMMYFUNCTION("""COMPUTED_VALUE"""),"")</f>
        <v/>
      </c>
      <c r="U24" t="str">
        <f>IFERROR(__xludf.DUMMYFUNCTION("""COMPUTED_VALUE"""),"")</f>
        <v/>
      </c>
      <c r="V24" t="str">
        <f>IFERROR(__xludf.DUMMYFUNCTION("""COMPUTED_VALUE"""),"")</f>
        <v/>
      </c>
      <c r="W24" t="str">
        <f>IFERROR(__xludf.DUMMYFUNCTION("""COMPUTED_VALUE"""),"")</f>
        <v/>
      </c>
      <c r="X24" t="str">
        <f>IFERROR(__xludf.DUMMYFUNCTION("""COMPUTED_VALUE"""),"")</f>
        <v/>
      </c>
      <c r="Y24" t="str">
        <f>IFERROR(__xludf.DUMMYFUNCTION("""COMPUTED_VALUE"""),"")</f>
        <v/>
      </c>
      <c r="Z24" t="str">
        <f>IFERROR(__xludf.DUMMYFUNCTION("""COMPUTED_VALUE"""),"")</f>
        <v/>
      </c>
      <c r="AA24" t="str">
        <f>IFERROR(__xludf.DUMMYFUNCTION("""COMPUTED_VALUE"""),"")</f>
        <v/>
      </c>
      <c r="AB24" t="str">
        <f>IFERROR(__xludf.DUMMYFUNCTION("""COMPUTED_VALUE"""),"")</f>
        <v/>
      </c>
      <c r="AC24" t="str">
        <f>IFERROR(__xludf.DUMMYFUNCTION("""COMPUTED_VALUE"""),"")</f>
        <v/>
      </c>
      <c r="AD24" t="str">
        <f>IFERROR(__xludf.DUMMYFUNCTION("""COMPUTED_VALUE"""),"")</f>
        <v/>
      </c>
      <c r="AE24" t="str">
        <f>IFERROR(__xludf.DUMMYFUNCTION("""COMPUTED_VALUE"""),"")</f>
        <v/>
      </c>
      <c r="AF24" t="str">
        <f>IFERROR(__xludf.DUMMYFUNCTION("""COMPUTED_VALUE"""),"")</f>
        <v/>
      </c>
      <c r="AG24" t="str">
        <f>IFERROR(__xludf.DUMMYFUNCTION("""COMPUTED_VALUE"""),"")</f>
        <v/>
      </c>
      <c r="AH24" t="str">
        <f>IFERROR(__xludf.DUMMYFUNCTION("""COMPUTED_VALUE"""),"")</f>
        <v/>
      </c>
      <c r="AI24" t="str">
        <f>IFERROR(__xludf.DUMMYFUNCTION("""COMPUTED_VALUE"""),"")</f>
        <v/>
      </c>
      <c r="AJ24" t="str">
        <f>IFERROR(__xludf.DUMMYFUNCTION("""COMPUTED_VALUE"""),"")</f>
        <v/>
      </c>
    </row>
    <row r="25">
      <c r="A25" t="str">
        <f>IFERROR(__xludf.DUMMYFUNCTION("""COMPUTED_VALUE"""),"")</f>
        <v/>
      </c>
      <c r="B25" t="str">
        <f>IFERROR(__xludf.DUMMYFUNCTION("""COMPUTED_VALUE"""),"")</f>
        <v/>
      </c>
      <c r="C25" t="str">
        <f>IFERROR(__xludf.DUMMYFUNCTION("""COMPUTED_VALUE"""),"")</f>
        <v/>
      </c>
      <c r="D25" t="str">
        <f>IFERROR(__xludf.DUMMYFUNCTION("""COMPUTED_VALUE"""),"")</f>
        <v/>
      </c>
      <c r="E25" t="str">
        <f>IFERROR(__xludf.DUMMYFUNCTION("""COMPUTED_VALUE"""),"")</f>
        <v/>
      </c>
      <c r="F25" t="str">
        <f>IFERROR(__xludf.DUMMYFUNCTION("""COMPUTED_VALUE"""),"")</f>
        <v/>
      </c>
      <c r="G25" t="str">
        <f>IFERROR(__xludf.DUMMYFUNCTION("""COMPUTED_VALUE"""),"")</f>
        <v/>
      </c>
      <c r="H25" t="str">
        <f>IFERROR(__xludf.DUMMYFUNCTION("""COMPUTED_VALUE"""),"")</f>
        <v/>
      </c>
      <c r="I25" t="str">
        <f>IFERROR(__xludf.DUMMYFUNCTION("""COMPUTED_VALUE"""),"")</f>
        <v/>
      </c>
      <c r="J25" t="str">
        <f>IFERROR(__xludf.DUMMYFUNCTION("""COMPUTED_VALUE"""),"")</f>
        <v/>
      </c>
      <c r="K25" t="str">
        <f>IFERROR(__xludf.DUMMYFUNCTION("""COMPUTED_VALUE"""),"")</f>
        <v/>
      </c>
      <c r="L25" t="str">
        <f>IFERROR(__xludf.DUMMYFUNCTION("""COMPUTED_VALUE"""),"")</f>
        <v/>
      </c>
      <c r="M25" t="str">
        <f>IFERROR(__xludf.DUMMYFUNCTION("""COMPUTED_VALUE"""),"")</f>
        <v/>
      </c>
      <c r="N25" t="str">
        <f>IFERROR(__xludf.DUMMYFUNCTION("""COMPUTED_VALUE"""),"")</f>
        <v/>
      </c>
      <c r="O25" t="str">
        <f>IFERROR(__xludf.DUMMYFUNCTION("""COMPUTED_VALUE"""),"")</f>
        <v/>
      </c>
      <c r="P25" t="str">
        <f>IFERROR(__xludf.DUMMYFUNCTION("""COMPUTED_VALUE"""),"")</f>
        <v/>
      </c>
      <c r="Q25" t="str">
        <f>IFERROR(__xludf.DUMMYFUNCTION("""COMPUTED_VALUE"""),"")</f>
        <v/>
      </c>
      <c r="R25" t="str">
        <f>IFERROR(__xludf.DUMMYFUNCTION("""COMPUTED_VALUE"""),"")</f>
        <v/>
      </c>
      <c r="S25" t="str">
        <f>IFERROR(__xludf.DUMMYFUNCTION("""COMPUTED_VALUE"""),"")</f>
        <v/>
      </c>
      <c r="T25" t="str">
        <f>IFERROR(__xludf.DUMMYFUNCTION("""COMPUTED_VALUE"""),"")</f>
        <v/>
      </c>
      <c r="U25" t="str">
        <f>IFERROR(__xludf.DUMMYFUNCTION("""COMPUTED_VALUE"""),"")</f>
        <v/>
      </c>
      <c r="V25" t="str">
        <f>IFERROR(__xludf.DUMMYFUNCTION("""COMPUTED_VALUE"""),"")</f>
        <v/>
      </c>
      <c r="W25" t="str">
        <f>IFERROR(__xludf.DUMMYFUNCTION("""COMPUTED_VALUE"""),"")</f>
        <v/>
      </c>
      <c r="X25" t="str">
        <f>IFERROR(__xludf.DUMMYFUNCTION("""COMPUTED_VALUE"""),"")</f>
        <v/>
      </c>
      <c r="Y25" t="str">
        <f>IFERROR(__xludf.DUMMYFUNCTION("""COMPUTED_VALUE"""),"")</f>
        <v/>
      </c>
      <c r="Z25" t="str">
        <f>IFERROR(__xludf.DUMMYFUNCTION("""COMPUTED_VALUE"""),"")</f>
        <v/>
      </c>
      <c r="AA25" t="str">
        <f>IFERROR(__xludf.DUMMYFUNCTION("""COMPUTED_VALUE"""),"")</f>
        <v/>
      </c>
      <c r="AB25" t="str">
        <f>IFERROR(__xludf.DUMMYFUNCTION("""COMPUTED_VALUE"""),"")</f>
        <v/>
      </c>
      <c r="AC25" t="str">
        <f>IFERROR(__xludf.DUMMYFUNCTION("""COMPUTED_VALUE"""),"")</f>
        <v/>
      </c>
      <c r="AD25" t="str">
        <f>IFERROR(__xludf.DUMMYFUNCTION("""COMPUTED_VALUE"""),"")</f>
        <v/>
      </c>
      <c r="AE25" t="str">
        <f>IFERROR(__xludf.DUMMYFUNCTION("""COMPUTED_VALUE"""),"")</f>
        <v/>
      </c>
      <c r="AF25" t="str">
        <f>IFERROR(__xludf.DUMMYFUNCTION("""COMPUTED_VALUE"""),"")</f>
        <v/>
      </c>
      <c r="AG25" t="str">
        <f>IFERROR(__xludf.DUMMYFUNCTION("""COMPUTED_VALUE"""),"")</f>
        <v/>
      </c>
      <c r="AH25" t="str">
        <f>IFERROR(__xludf.DUMMYFUNCTION("""COMPUTED_VALUE"""),"")</f>
        <v/>
      </c>
      <c r="AI25" t="str">
        <f>IFERROR(__xludf.DUMMYFUNCTION("""COMPUTED_VALUE"""),"")</f>
        <v/>
      </c>
      <c r="AJ25" t="str">
        <f>IFERROR(__xludf.DUMMYFUNCTION("""COMPUTED_VALUE"""),"")</f>
        <v/>
      </c>
    </row>
    <row r="26">
      <c r="A26" t="str">
        <f>IFERROR(__xludf.DUMMYFUNCTION("""COMPUTED_VALUE"""),"")</f>
        <v/>
      </c>
      <c r="B26" t="str">
        <f>IFERROR(__xludf.DUMMYFUNCTION("""COMPUTED_VALUE"""),"")</f>
        <v/>
      </c>
      <c r="C26" t="str">
        <f>IFERROR(__xludf.DUMMYFUNCTION("""COMPUTED_VALUE"""),"")</f>
        <v/>
      </c>
      <c r="D26" t="str">
        <f>IFERROR(__xludf.DUMMYFUNCTION("""COMPUTED_VALUE"""),"")</f>
        <v/>
      </c>
      <c r="E26" t="str">
        <f>IFERROR(__xludf.DUMMYFUNCTION("""COMPUTED_VALUE"""),"")</f>
        <v/>
      </c>
      <c r="F26" t="str">
        <f>IFERROR(__xludf.DUMMYFUNCTION("""COMPUTED_VALUE"""),"")</f>
        <v/>
      </c>
      <c r="G26" t="str">
        <f>IFERROR(__xludf.DUMMYFUNCTION("""COMPUTED_VALUE"""),"")</f>
        <v/>
      </c>
      <c r="H26" t="str">
        <f>IFERROR(__xludf.DUMMYFUNCTION("""COMPUTED_VALUE"""),"")</f>
        <v/>
      </c>
      <c r="I26" t="str">
        <f>IFERROR(__xludf.DUMMYFUNCTION("""COMPUTED_VALUE"""),"")</f>
        <v/>
      </c>
      <c r="J26" t="str">
        <f>IFERROR(__xludf.DUMMYFUNCTION("""COMPUTED_VALUE"""),"")</f>
        <v/>
      </c>
      <c r="K26" t="str">
        <f>IFERROR(__xludf.DUMMYFUNCTION("""COMPUTED_VALUE"""),"")</f>
        <v/>
      </c>
      <c r="L26" t="str">
        <f>IFERROR(__xludf.DUMMYFUNCTION("""COMPUTED_VALUE"""),"")</f>
        <v/>
      </c>
      <c r="M26" t="str">
        <f>IFERROR(__xludf.DUMMYFUNCTION("""COMPUTED_VALUE"""),"")</f>
        <v/>
      </c>
      <c r="N26" t="str">
        <f>IFERROR(__xludf.DUMMYFUNCTION("""COMPUTED_VALUE"""),"")</f>
        <v/>
      </c>
      <c r="O26" t="str">
        <f>IFERROR(__xludf.DUMMYFUNCTION("""COMPUTED_VALUE"""),"")</f>
        <v/>
      </c>
      <c r="P26" t="str">
        <f>IFERROR(__xludf.DUMMYFUNCTION("""COMPUTED_VALUE"""),"")</f>
        <v/>
      </c>
      <c r="Q26" t="str">
        <f>IFERROR(__xludf.DUMMYFUNCTION("""COMPUTED_VALUE"""),"")</f>
        <v/>
      </c>
      <c r="R26" t="str">
        <f>IFERROR(__xludf.DUMMYFUNCTION("""COMPUTED_VALUE"""),"")</f>
        <v/>
      </c>
      <c r="S26" t="str">
        <f>IFERROR(__xludf.DUMMYFUNCTION("""COMPUTED_VALUE"""),"")</f>
        <v/>
      </c>
      <c r="T26" t="str">
        <f>IFERROR(__xludf.DUMMYFUNCTION("""COMPUTED_VALUE"""),"")</f>
        <v/>
      </c>
      <c r="U26" t="str">
        <f>IFERROR(__xludf.DUMMYFUNCTION("""COMPUTED_VALUE"""),"")</f>
        <v/>
      </c>
      <c r="V26" t="str">
        <f>IFERROR(__xludf.DUMMYFUNCTION("""COMPUTED_VALUE"""),"")</f>
        <v/>
      </c>
      <c r="W26" t="str">
        <f>IFERROR(__xludf.DUMMYFUNCTION("""COMPUTED_VALUE"""),"")</f>
        <v/>
      </c>
      <c r="X26" t="str">
        <f>IFERROR(__xludf.DUMMYFUNCTION("""COMPUTED_VALUE"""),"")</f>
        <v/>
      </c>
      <c r="Y26" t="str">
        <f>IFERROR(__xludf.DUMMYFUNCTION("""COMPUTED_VALUE"""),"")</f>
        <v/>
      </c>
      <c r="Z26" t="str">
        <f>IFERROR(__xludf.DUMMYFUNCTION("""COMPUTED_VALUE"""),"")</f>
        <v/>
      </c>
      <c r="AA26" t="str">
        <f>IFERROR(__xludf.DUMMYFUNCTION("""COMPUTED_VALUE"""),"")</f>
        <v/>
      </c>
      <c r="AB26" t="str">
        <f>IFERROR(__xludf.DUMMYFUNCTION("""COMPUTED_VALUE"""),"")</f>
        <v/>
      </c>
      <c r="AC26" t="str">
        <f>IFERROR(__xludf.DUMMYFUNCTION("""COMPUTED_VALUE"""),"")</f>
        <v/>
      </c>
      <c r="AD26" t="str">
        <f>IFERROR(__xludf.DUMMYFUNCTION("""COMPUTED_VALUE"""),"")</f>
        <v/>
      </c>
      <c r="AE26" t="str">
        <f>IFERROR(__xludf.DUMMYFUNCTION("""COMPUTED_VALUE"""),"")</f>
        <v/>
      </c>
      <c r="AF26" t="str">
        <f>IFERROR(__xludf.DUMMYFUNCTION("""COMPUTED_VALUE"""),"")</f>
        <v/>
      </c>
      <c r="AG26" t="str">
        <f>IFERROR(__xludf.DUMMYFUNCTION("""COMPUTED_VALUE"""),"")</f>
        <v/>
      </c>
      <c r="AH26" t="str">
        <f>IFERROR(__xludf.DUMMYFUNCTION("""COMPUTED_VALUE"""),"")</f>
        <v/>
      </c>
      <c r="AI26" t="str">
        <f>IFERROR(__xludf.DUMMYFUNCTION("""COMPUTED_VALUE"""),"")</f>
        <v/>
      </c>
      <c r="AJ26" t="str">
        <f>IFERROR(__xludf.DUMMYFUNCTION("""COMPUTED_VALUE"""),"")</f>
        <v/>
      </c>
    </row>
    <row r="27">
      <c r="A27" t="str">
        <f>IFERROR(__xludf.DUMMYFUNCTION("""COMPUTED_VALUE"""),"")</f>
        <v/>
      </c>
      <c r="B27" t="str">
        <f>IFERROR(__xludf.DUMMYFUNCTION("""COMPUTED_VALUE"""),"")</f>
        <v/>
      </c>
      <c r="C27" t="str">
        <f>IFERROR(__xludf.DUMMYFUNCTION("""COMPUTED_VALUE"""),"")</f>
        <v/>
      </c>
      <c r="D27" t="str">
        <f>IFERROR(__xludf.DUMMYFUNCTION("""COMPUTED_VALUE"""),"")</f>
        <v/>
      </c>
      <c r="E27" t="str">
        <f>IFERROR(__xludf.DUMMYFUNCTION("""COMPUTED_VALUE"""),"")</f>
        <v/>
      </c>
      <c r="F27" t="str">
        <f>IFERROR(__xludf.DUMMYFUNCTION("""COMPUTED_VALUE"""),"")</f>
        <v/>
      </c>
      <c r="G27" t="str">
        <f>IFERROR(__xludf.DUMMYFUNCTION("""COMPUTED_VALUE"""),"")</f>
        <v/>
      </c>
      <c r="H27" t="str">
        <f>IFERROR(__xludf.DUMMYFUNCTION("""COMPUTED_VALUE"""),"")</f>
        <v/>
      </c>
      <c r="I27" t="str">
        <f>IFERROR(__xludf.DUMMYFUNCTION("""COMPUTED_VALUE"""),"")</f>
        <v/>
      </c>
      <c r="J27" t="str">
        <f>IFERROR(__xludf.DUMMYFUNCTION("""COMPUTED_VALUE"""),"")</f>
        <v/>
      </c>
      <c r="K27" t="str">
        <f>IFERROR(__xludf.DUMMYFUNCTION("""COMPUTED_VALUE"""),"")</f>
        <v/>
      </c>
      <c r="L27" t="str">
        <f>IFERROR(__xludf.DUMMYFUNCTION("""COMPUTED_VALUE"""),"")</f>
        <v/>
      </c>
      <c r="M27" t="str">
        <f>IFERROR(__xludf.DUMMYFUNCTION("""COMPUTED_VALUE"""),"")</f>
        <v/>
      </c>
      <c r="N27" t="str">
        <f>IFERROR(__xludf.DUMMYFUNCTION("""COMPUTED_VALUE"""),"")</f>
        <v/>
      </c>
      <c r="O27" t="str">
        <f>IFERROR(__xludf.DUMMYFUNCTION("""COMPUTED_VALUE"""),"")</f>
        <v/>
      </c>
      <c r="P27" t="str">
        <f>IFERROR(__xludf.DUMMYFUNCTION("""COMPUTED_VALUE"""),"")</f>
        <v/>
      </c>
      <c r="Q27" t="str">
        <f>IFERROR(__xludf.DUMMYFUNCTION("""COMPUTED_VALUE"""),"")</f>
        <v/>
      </c>
      <c r="R27" t="str">
        <f>IFERROR(__xludf.DUMMYFUNCTION("""COMPUTED_VALUE"""),"")</f>
        <v/>
      </c>
      <c r="S27" t="str">
        <f>IFERROR(__xludf.DUMMYFUNCTION("""COMPUTED_VALUE"""),"")</f>
        <v/>
      </c>
      <c r="T27" t="str">
        <f>IFERROR(__xludf.DUMMYFUNCTION("""COMPUTED_VALUE"""),"")</f>
        <v/>
      </c>
      <c r="U27" t="str">
        <f>IFERROR(__xludf.DUMMYFUNCTION("""COMPUTED_VALUE"""),"")</f>
        <v/>
      </c>
      <c r="V27" t="str">
        <f>IFERROR(__xludf.DUMMYFUNCTION("""COMPUTED_VALUE"""),"")</f>
        <v/>
      </c>
      <c r="W27" t="str">
        <f>IFERROR(__xludf.DUMMYFUNCTION("""COMPUTED_VALUE"""),"")</f>
        <v/>
      </c>
      <c r="X27" t="str">
        <f>IFERROR(__xludf.DUMMYFUNCTION("""COMPUTED_VALUE"""),"")</f>
        <v/>
      </c>
      <c r="Y27" t="str">
        <f>IFERROR(__xludf.DUMMYFUNCTION("""COMPUTED_VALUE"""),"")</f>
        <v/>
      </c>
      <c r="Z27" t="str">
        <f>IFERROR(__xludf.DUMMYFUNCTION("""COMPUTED_VALUE"""),"")</f>
        <v/>
      </c>
      <c r="AA27" t="str">
        <f>IFERROR(__xludf.DUMMYFUNCTION("""COMPUTED_VALUE"""),"")</f>
        <v/>
      </c>
      <c r="AB27" t="str">
        <f>IFERROR(__xludf.DUMMYFUNCTION("""COMPUTED_VALUE"""),"")</f>
        <v/>
      </c>
      <c r="AC27" t="str">
        <f>IFERROR(__xludf.DUMMYFUNCTION("""COMPUTED_VALUE"""),"")</f>
        <v/>
      </c>
      <c r="AD27" t="str">
        <f>IFERROR(__xludf.DUMMYFUNCTION("""COMPUTED_VALUE"""),"")</f>
        <v/>
      </c>
      <c r="AE27" t="str">
        <f>IFERROR(__xludf.DUMMYFUNCTION("""COMPUTED_VALUE"""),"")</f>
        <v/>
      </c>
      <c r="AF27" t="str">
        <f>IFERROR(__xludf.DUMMYFUNCTION("""COMPUTED_VALUE"""),"")</f>
        <v/>
      </c>
      <c r="AG27" t="str">
        <f>IFERROR(__xludf.DUMMYFUNCTION("""COMPUTED_VALUE"""),"")</f>
        <v/>
      </c>
      <c r="AH27" t="str">
        <f>IFERROR(__xludf.DUMMYFUNCTION("""COMPUTED_VALUE"""),"")</f>
        <v/>
      </c>
      <c r="AI27" t="str">
        <f>IFERROR(__xludf.DUMMYFUNCTION("""COMPUTED_VALUE"""),"")</f>
        <v/>
      </c>
      <c r="AJ27" t="str">
        <f>IFERROR(__xludf.DUMMYFUNCTION("""COMPUTED_VALUE"""),"")</f>
        <v/>
      </c>
    </row>
    <row r="28">
      <c r="A28" t="str">
        <f>IFERROR(__xludf.DUMMYFUNCTION("""COMPUTED_VALUE"""),"")</f>
        <v/>
      </c>
      <c r="B28" t="str">
        <f>IFERROR(__xludf.DUMMYFUNCTION("""COMPUTED_VALUE"""),"")</f>
        <v/>
      </c>
      <c r="C28" t="str">
        <f>IFERROR(__xludf.DUMMYFUNCTION("""COMPUTED_VALUE"""),"")</f>
        <v/>
      </c>
      <c r="D28" t="str">
        <f>IFERROR(__xludf.DUMMYFUNCTION("""COMPUTED_VALUE"""),"")</f>
        <v/>
      </c>
      <c r="E28" t="str">
        <f>IFERROR(__xludf.DUMMYFUNCTION("""COMPUTED_VALUE"""),"")</f>
        <v/>
      </c>
      <c r="F28" t="str">
        <f>IFERROR(__xludf.DUMMYFUNCTION("""COMPUTED_VALUE"""),"")</f>
        <v/>
      </c>
      <c r="G28" t="str">
        <f>IFERROR(__xludf.DUMMYFUNCTION("""COMPUTED_VALUE"""),"")</f>
        <v/>
      </c>
      <c r="H28" t="str">
        <f>IFERROR(__xludf.DUMMYFUNCTION("""COMPUTED_VALUE"""),"")</f>
        <v/>
      </c>
      <c r="I28" t="str">
        <f>IFERROR(__xludf.DUMMYFUNCTION("""COMPUTED_VALUE"""),"")</f>
        <v/>
      </c>
      <c r="J28" t="str">
        <f>IFERROR(__xludf.DUMMYFUNCTION("""COMPUTED_VALUE"""),"")</f>
        <v/>
      </c>
      <c r="K28" t="str">
        <f>IFERROR(__xludf.DUMMYFUNCTION("""COMPUTED_VALUE"""),"")</f>
        <v/>
      </c>
      <c r="L28" t="str">
        <f>IFERROR(__xludf.DUMMYFUNCTION("""COMPUTED_VALUE"""),"")</f>
        <v/>
      </c>
      <c r="M28" t="str">
        <f>IFERROR(__xludf.DUMMYFUNCTION("""COMPUTED_VALUE"""),"")</f>
        <v/>
      </c>
      <c r="N28" t="str">
        <f>IFERROR(__xludf.DUMMYFUNCTION("""COMPUTED_VALUE"""),"")</f>
        <v/>
      </c>
      <c r="O28" t="str">
        <f>IFERROR(__xludf.DUMMYFUNCTION("""COMPUTED_VALUE"""),"")</f>
        <v/>
      </c>
      <c r="P28" t="str">
        <f>IFERROR(__xludf.DUMMYFUNCTION("""COMPUTED_VALUE"""),"")</f>
        <v/>
      </c>
      <c r="Q28" t="str">
        <f>IFERROR(__xludf.DUMMYFUNCTION("""COMPUTED_VALUE"""),"")</f>
        <v/>
      </c>
      <c r="R28" t="str">
        <f>IFERROR(__xludf.DUMMYFUNCTION("""COMPUTED_VALUE"""),"")</f>
        <v/>
      </c>
      <c r="S28" t="str">
        <f>IFERROR(__xludf.DUMMYFUNCTION("""COMPUTED_VALUE"""),"")</f>
        <v/>
      </c>
      <c r="T28" t="str">
        <f>IFERROR(__xludf.DUMMYFUNCTION("""COMPUTED_VALUE"""),"")</f>
        <v/>
      </c>
      <c r="U28" t="str">
        <f>IFERROR(__xludf.DUMMYFUNCTION("""COMPUTED_VALUE"""),"")</f>
        <v/>
      </c>
      <c r="V28" t="str">
        <f>IFERROR(__xludf.DUMMYFUNCTION("""COMPUTED_VALUE"""),"")</f>
        <v/>
      </c>
      <c r="W28" t="str">
        <f>IFERROR(__xludf.DUMMYFUNCTION("""COMPUTED_VALUE"""),"")</f>
        <v/>
      </c>
      <c r="X28" t="str">
        <f>IFERROR(__xludf.DUMMYFUNCTION("""COMPUTED_VALUE"""),"")</f>
        <v/>
      </c>
      <c r="Y28" t="str">
        <f>IFERROR(__xludf.DUMMYFUNCTION("""COMPUTED_VALUE"""),"")</f>
        <v/>
      </c>
      <c r="Z28" t="str">
        <f>IFERROR(__xludf.DUMMYFUNCTION("""COMPUTED_VALUE"""),"")</f>
        <v/>
      </c>
      <c r="AA28" t="str">
        <f>IFERROR(__xludf.DUMMYFUNCTION("""COMPUTED_VALUE"""),"")</f>
        <v/>
      </c>
      <c r="AB28" t="str">
        <f>IFERROR(__xludf.DUMMYFUNCTION("""COMPUTED_VALUE"""),"")</f>
        <v/>
      </c>
      <c r="AC28" t="str">
        <f>IFERROR(__xludf.DUMMYFUNCTION("""COMPUTED_VALUE"""),"")</f>
        <v/>
      </c>
      <c r="AD28" t="str">
        <f>IFERROR(__xludf.DUMMYFUNCTION("""COMPUTED_VALUE"""),"")</f>
        <v/>
      </c>
      <c r="AE28" t="str">
        <f>IFERROR(__xludf.DUMMYFUNCTION("""COMPUTED_VALUE"""),"")</f>
        <v/>
      </c>
      <c r="AF28" t="str">
        <f>IFERROR(__xludf.DUMMYFUNCTION("""COMPUTED_VALUE"""),"")</f>
        <v/>
      </c>
      <c r="AG28" t="str">
        <f>IFERROR(__xludf.DUMMYFUNCTION("""COMPUTED_VALUE"""),"")</f>
        <v/>
      </c>
      <c r="AH28" t="str">
        <f>IFERROR(__xludf.DUMMYFUNCTION("""COMPUTED_VALUE"""),"")</f>
        <v/>
      </c>
      <c r="AI28" t="str">
        <f>IFERROR(__xludf.DUMMYFUNCTION("""COMPUTED_VALUE"""),"")</f>
        <v/>
      </c>
      <c r="AJ28" t="str">
        <f>IFERROR(__xludf.DUMMYFUNCTION("""COMPUTED_VALUE"""),"")</f>
        <v/>
      </c>
    </row>
    <row r="29">
      <c r="A29" t="str">
        <f>IFERROR(__xludf.DUMMYFUNCTION("""COMPUTED_VALUE"""),"")</f>
        <v/>
      </c>
      <c r="B29" t="str">
        <f>IFERROR(__xludf.DUMMYFUNCTION("""COMPUTED_VALUE"""),"")</f>
        <v/>
      </c>
      <c r="C29" t="str">
        <f>IFERROR(__xludf.DUMMYFUNCTION("""COMPUTED_VALUE"""),"")</f>
        <v/>
      </c>
      <c r="D29" t="str">
        <f>IFERROR(__xludf.DUMMYFUNCTION("""COMPUTED_VALUE"""),"")</f>
        <v/>
      </c>
      <c r="E29" t="str">
        <f>IFERROR(__xludf.DUMMYFUNCTION("""COMPUTED_VALUE"""),"")</f>
        <v/>
      </c>
      <c r="F29" t="str">
        <f>IFERROR(__xludf.DUMMYFUNCTION("""COMPUTED_VALUE"""),"")</f>
        <v/>
      </c>
      <c r="G29" t="str">
        <f>IFERROR(__xludf.DUMMYFUNCTION("""COMPUTED_VALUE"""),"")</f>
        <v/>
      </c>
      <c r="H29" t="str">
        <f>IFERROR(__xludf.DUMMYFUNCTION("""COMPUTED_VALUE"""),"")</f>
        <v/>
      </c>
      <c r="I29" t="str">
        <f>IFERROR(__xludf.DUMMYFUNCTION("""COMPUTED_VALUE"""),"")</f>
        <v/>
      </c>
      <c r="J29" t="str">
        <f>IFERROR(__xludf.DUMMYFUNCTION("""COMPUTED_VALUE"""),"")</f>
        <v/>
      </c>
      <c r="K29" t="str">
        <f>IFERROR(__xludf.DUMMYFUNCTION("""COMPUTED_VALUE"""),"")</f>
        <v/>
      </c>
      <c r="L29" t="str">
        <f>IFERROR(__xludf.DUMMYFUNCTION("""COMPUTED_VALUE"""),"")</f>
        <v/>
      </c>
      <c r="M29" t="str">
        <f>IFERROR(__xludf.DUMMYFUNCTION("""COMPUTED_VALUE"""),"")</f>
        <v/>
      </c>
      <c r="N29" t="str">
        <f>IFERROR(__xludf.DUMMYFUNCTION("""COMPUTED_VALUE"""),"")</f>
        <v/>
      </c>
      <c r="O29" t="str">
        <f>IFERROR(__xludf.DUMMYFUNCTION("""COMPUTED_VALUE"""),"")</f>
        <v/>
      </c>
      <c r="P29" t="str">
        <f>IFERROR(__xludf.DUMMYFUNCTION("""COMPUTED_VALUE"""),"")</f>
        <v/>
      </c>
      <c r="Q29" t="str">
        <f>IFERROR(__xludf.DUMMYFUNCTION("""COMPUTED_VALUE"""),"")</f>
        <v/>
      </c>
      <c r="R29" t="str">
        <f>IFERROR(__xludf.DUMMYFUNCTION("""COMPUTED_VALUE"""),"")</f>
        <v/>
      </c>
      <c r="S29" t="str">
        <f>IFERROR(__xludf.DUMMYFUNCTION("""COMPUTED_VALUE"""),"")</f>
        <v/>
      </c>
      <c r="T29" t="str">
        <f>IFERROR(__xludf.DUMMYFUNCTION("""COMPUTED_VALUE"""),"")</f>
        <v/>
      </c>
      <c r="U29" t="str">
        <f>IFERROR(__xludf.DUMMYFUNCTION("""COMPUTED_VALUE"""),"")</f>
        <v/>
      </c>
      <c r="V29" t="str">
        <f>IFERROR(__xludf.DUMMYFUNCTION("""COMPUTED_VALUE"""),"")</f>
        <v/>
      </c>
      <c r="W29" t="str">
        <f>IFERROR(__xludf.DUMMYFUNCTION("""COMPUTED_VALUE"""),"")</f>
        <v/>
      </c>
      <c r="X29" t="str">
        <f>IFERROR(__xludf.DUMMYFUNCTION("""COMPUTED_VALUE"""),"")</f>
        <v/>
      </c>
      <c r="Y29" t="str">
        <f>IFERROR(__xludf.DUMMYFUNCTION("""COMPUTED_VALUE"""),"")</f>
        <v/>
      </c>
      <c r="Z29" t="str">
        <f>IFERROR(__xludf.DUMMYFUNCTION("""COMPUTED_VALUE"""),"")</f>
        <v/>
      </c>
      <c r="AA29" t="str">
        <f>IFERROR(__xludf.DUMMYFUNCTION("""COMPUTED_VALUE"""),"")</f>
        <v/>
      </c>
      <c r="AB29" t="str">
        <f>IFERROR(__xludf.DUMMYFUNCTION("""COMPUTED_VALUE"""),"")</f>
        <v/>
      </c>
      <c r="AC29" t="str">
        <f>IFERROR(__xludf.DUMMYFUNCTION("""COMPUTED_VALUE"""),"")</f>
        <v/>
      </c>
      <c r="AD29" t="str">
        <f>IFERROR(__xludf.DUMMYFUNCTION("""COMPUTED_VALUE"""),"")</f>
        <v/>
      </c>
      <c r="AE29" t="str">
        <f>IFERROR(__xludf.DUMMYFUNCTION("""COMPUTED_VALUE"""),"")</f>
        <v/>
      </c>
      <c r="AF29" t="str">
        <f>IFERROR(__xludf.DUMMYFUNCTION("""COMPUTED_VALUE"""),"")</f>
        <v/>
      </c>
      <c r="AG29" t="str">
        <f>IFERROR(__xludf.DUMMYFUNCTION("""COMPUTED_VALUE"""),"")</f>
        <v/>
      </c>
      <c r="AH29" t="str">
        <f>IFERROR(__xludf.DUMMYFUNCTION("""COMPUTED_VALUE"""),"")</f>
        <v/>
      </c>
      <c r="AI29" t="str">
        <f>IFERROR(__xludf.DUMMYFUNCTION("""COMPUTED_VALUE"""),"")</f>
        <v/>
      </c>
      <c r="AJ29" t="str">
        <f>IFERROR(__xludf.DUMMYFUNCTION("""COMPUTED_VALUE"""),"")</f>
        <v/>
      </c>
    </row>
    <row r="30">
      <c r="A30" t="str">
        <f>IFERROR(__xludf.DUMMYFUNCTION("""COMPUTED_VALUE"""),"")</f>
        <v/>
      </c>
      <c r="B30" t="str">
        <f>IFERROR(__xludf.DUMMYFUNCTION("""COMPUTED_VALUE"""),"")</f>
        <v/>
      </c>
      <c r="C30" t="str">
        <f>IFERROR(__xludf.DUMMYFUNCTION("""COMPUTED_VALUE"""),"")</f>
        <v/>
      </c>
      <c r="D30" t="str">
        <f>IFERROR(__xludf.DUMMYFUNCTION("""COMPUTED_VALUE"""),"")</f>
        <v/>
      </c>
      <c r="E30" t="str">
        <f>IFERROR(__xludf.DUMMYFUNCTION("""COMPUTED_VALUE"""),"")</f>
        <v/>
      </c>
      <c r="F30" t="str">
        <f>IFERROR(__xludf.DUMMYFUNCTION("""COMPUTED_VALUE"""),"")</f>
        <v/>
      </c>
      <c r="G30" t="str">
        <f>IFERROR(__xludf.DUMMYFUNCTION("""COMPUTED_VALUE"""),"")</f>
        <v/>
      </c>
      <c r="H30" t="str">
        <f>IFERROR(__xludf.DUMMYFUNCTION("""COMPUTED_VALUE"""),"")</f>
        <v/>
      </c>
      <c r="I30" t="str">
        <f>IFERROR(__xludf.DUMMYFUNCTION("""COMPUTED_VALUE"""),"")</f>
        <v/>
      </c>
      <c r="J30" t="str">
        <f>IFERROR(__xludf.DUMMYFUNCTION("""COMPUTED_VALUE"""),"")</f>
        <v/>
      </c>
      <c r="K30" t="str">
        <f>IFERROR(__xludf.DUMMYFUNCTION("""COMPUTED_VALUE"""),"")</f>
        <v/>
      </c>
      <c r="L30" t="str">
        <f>IFERROR(__xludf.DUMMYFUNCTION("""COMPUTED_VALUE"""),"")</f>
        <v/>
      </c>
      <c r="M30" t="str">
        <f>IFERROR(__xludf.DUMMYFUNCTION("""COMPUTED_VALUE"""),"")</f>
        <v/>
      </c>
      <c r="N30" t="str">
        <f>IFERROR(__xludf.DUMMYFUNCTION("""COMPUTED_VALUE"""),"")</f>
        <v/>
      </c>
      <c r="O30" t="str">
        <f>IFERROR(__xludf.DUMMYFUNCTION("""COMPUTED_VALUE"""),"")</f>
        <v/>
      </c>
      <c r="P30" t="str">
        <f>IFERROR(__xludf.DUMMYFUNCTION("""COMPUTED_VALUE"""),"")</f>
        <v/>
      </c>
      <c r="Q30" t="str">
        <f>IFERROR(__xludf.DUMMYFUNCTION("""COMPUTED_VALUE"""),"")</f>
        <v/>
      </c>
      <c r="R30" t="str">
        <f>IFERROR(__xludf.DUMMYFUNCTION("""COMPUTED_VALUE"""),"")</f>
        <v/>
      </c>
      <c r="S30" t="str">
        <f>IFERROR(__xludf.DUMMYFUNCTION("""COMPUTED_VALUE"""),"")</f>
        <v/>
      </c>
      <c r="T30" t="str">
        <f>IFERROR(__xludf.DUMMYFUNCTION("""COMPUTED_VALUE"""),"")</f>
        <v/>
      </c>
      <c r="U30" t="str">
        <f>IFERROR(__xludf.DUMMYFUNCTION("""COMPUTED_VALUE"""),"")</f>
        <v/>
      </c>
      <c r="V30" t="str">
        <f>IFERROR(__xludf.DUMMYFUNCTION("""COMPUTED_VALUE"""),"")</f>
        <v/>
      </c>
      <c r="W30" t="str">
        <f>IFERROR(__xludf.DUMMYFUNCTION("""COMPUTED_VALUE"""),"")</f>
        <v/>
      </c>
      <c r="X30" t="str">
        <f>IFERROR(__xludf.DUMMYFUNCTION("""COMPUTED_VALUE"""),"")</f>
        <v/>
      </c>
      <c r="Y30" t="str">
        <f>IFERROR(__xludf.DUMMYFUNCTION("""COMPUTED_VALUE"""),"")</f>
        <v/>
      </c>
      <c r="Z30" t="str">
        <f>IFERROR(__xludf.DUMMYFUNCTION("""COMPUTED_VALUE"""),"")</f>
        <v/>
      </c>
      <c r="AA30" t="str">
        <f>IFERROR(__xludf.DUMMYFUNCTION("""COMPUTED_VALUE"""),"")</f>
        <v/>
      </c>
      <c r="AB30" t="str">
        <f>IFERROR(__xludf.DUMMYFUNCTION("""COMPUTED_VALUE"""),"")</f>
        <v/>
      </c>
      <c r="AC30" t="str">
        <f>IFERROR(__xludf.DUMMYFUNCTION("""COMPUTED_VALUE"""),"")</f>
        <v/>
      </c>
      <c r="AD30" t="str">
        <f>IFERROR(__xludf.DUMMYFUNCTION("""COMPUTED_VALUE"""),"")</f>
        <v/>
      </c>
      <c r="AE30" t="str">
        <f>IFERROR(__xludf.DUMMYFUNCTION("""COMPUTED_VALUE"""),"")</f>
        <v/>
      </c>
      <c r="AF30" t="str">
        <f>IFERROR(__xludf.DUMMYFUNCTION("""COMPUTED_VALUE"""),"")</f>
        <v/>
      </c>
      <c r="AG30" t="str">
        <f>IFERROR(__xludf.DUMMYFUNCTION("""COMPUTED_VALUE"""),"")</f>
        <v/>
      </c>
      <c r="AH30" t="str">
        <f>IFERROR(__xludf.DUMMYFUNCTION("""COMPUTED_VALUE"""),"")</f>
        <v/>
      </c>
      <c r="AI30" t="str">
        <f>IFERROR(__xludf.DUMMYFUNCTION("""COMPUTED_VALUE"""),"")</f>
        <v/>
      </c>
      <c r="AJ30" t="str">
        <f>IFERROR(__xludf.DUMMYFUNCTION("""COMPUTED_VALUE"""),"")</f>
        <v/>
      </c>
    </row>
    <row r="31">
      <c r="A31" t="str">
        <f>IFERROR(__xludf.DUMMYFUNCTION("""COMPUTED_VALUE"""),"")</f>
        <v/>
      </c>
      <c r="B31" t="str">
        <f>IFERROR(__xludf.DUMMYFUNCTION("""COMPUTED_VALUE"""),"")</f>
        <v/>
      </c>
      <c r="C31" t="str">
        <f>IFERROR(__xludf.DUMMYFUNCTION("""COMPUTED_VALUE"""),"")</f>
        <v/>
      </c>
      <c r="D31" t="str">
        <f>IFERROR(__xludf.DUMMYFUNCTION("""COMPUTED_VALUE"""),"")</f>
        <v/>
      </c>
      <c r="E31" t="str">
        <f>IFERROR(__xludf.DUMMYFUNCTION("""COMPUTED_VALUE"""),"")</f>
        <v/>
      </c>
      <c r="F31" t="str">
        <f>IFERROR(__xludf.DUMMYFUNCTION("""COMPUTED_VALUE"""),"")</f>
        <v/>
      </c>
      <c r="G31" t="str">
        <f>IFERROR(__xludf.DUMMYFUNCTION("""COMPUTED_VALUE"""),"")</f>
        <v/>
      </c>
      <c r="H31" t="str">
        <f>IFERROR(__xludf.DUMMYFUNCTION("""COMPUTED_VALUE"""),"")</f>
        <v/>
      </c>
      <c r="I31" t="str">
        <f>IFERROR(__xludf.DUMMYFUNCTION("""COMPUTED_VALUE"""),"")</f>
        <v/>
      </c>
      <c r="J31" t="str">
        <f>IFERROR(__xludf.DUMMYFUNCTION("""COMPUTED_VALUE"""),"")</f>
        <v/>
      </c>
      <c r="K31" t="str">
        <f>IFERROR(__xludf.DUMMYFUNCTION("""COMPUTED_VALUE"""),"")</f>
        <v/>
      </c>
      <c r="L31" t="str">
        <f>IFERROR(__xludf.DUMMYFUNCTION("""COMPUTED_VALUE"""),"")</f>
        <v/>
      </c>
      <c r="M31" t="str">
        <f>IFERROR(__xludf.DUMMYFUNCTION("""COMPUTED_VALUE"""),"")</f>
        <v/>
      </c>
      <c r="N31" t="str">
        <f>IFERROR(__xludf.DUMMYFUNCTION("""COMPUTED_VALUE"""),"")</f>
        <v/>
      </c>
      <c r="O31" t="str">
        <f>IFERROR(__xludf.DUMMYFUNCTION("""COMPUTED_VALUE"""),"")</f>
        <v/>
      </c>
      <c r="P31" t="str">
        <f>IFERROR(__xludf.DUMMYFUNCTION("""COMPUTED_VALUE"""),"")</f>
        <v/>
      </c>
      <c r="Q31" t="str">
        <f>IFERROR(__xludf.DUMMYFUNCTION("""COMPUTED_VALUE"""),"")</f>
        <v/>
      </c>
      <c r="R31" t="str">
        <f>IFERROR(__xludf.DUMMYFUNCTION("""COMPUTED_VALUE"""),"")</f>
        <v/>
      </c>
      <c r="S31" t="str">
        <f>IFERROR(__xludf.DUMMYFUNCTION("""COMPUTED_VALUE"""),"")</f>
        <v/>
      </c>
      <c r="T31" t="str">
        <f>IFERROR(__xludf.DUMMYFUNCTION("""COMPUTED_VALUE"""),"")</f>
        <v/>
      </c>
      <c r="U31" t="str">
        <f>IFERROR(__xludf.DUMMYFUNCTION("""COMPUTED_VALUE"""),"")</f>
        <v/>
      </c>
      <c r="V31" t="str">
        <f>IFERROR(__xludf.DUMMYFUNCTION("""COMPUTED_VALUE"""),"")</f>
        <v/>
      </c>
      <c r="W31" t="str">
        <f>IFERROR(__xludf.DUMMYFUNCTION("""COMPUTED_VALUE"""),"")</f>
        <v/>
      </c>
      <c r="X31" t="str">
        <f>IFERROR(__xludf.DUMMYFUNCTION("""COMPUTED_VALUE"""),"")</f>
        <v/>
      </c>
      <c r="Y31" t="str">
        <f>IFERROR(__xludf.DUMMYFUNCTION("""COMPUTED_VALUE"""),"")</f>
        <v/>
      </c>
      <c r="Z31" t="str">
        <f>IFERROR(__xludf.DUMMYFUNCTION("""COMPUTED_VALUE"""),"")</f>
        <v/>
      </c>
      <c r="AA31" t="str">
        <f>IFERROR(__xludf.DUMMYFUNCTION("""COMPUTED_VALUE"""),"")</f>
        <v/>
      </c>
      <c r="AB31" t="str">
        <f>IFERROR(__xludf.DUMMYFUNCTION("""COMPUTED_VALUE"""),"")</f>
        <v/>
      </c>
      <c r="AC31" t="str">
        <f>IFERROR(__xludf.DUMMYFUNCTION("""COMPUTED_VALUE"""),"")</f>
        <v/>
      </c>
      <c r="AD31" t="str">
        <f>IFERROR(__xludf.DUMMYFUNCTION("""COMPUTED_VALUE"""),"")</f>
        <v/>
      </c>
      <c r="AE31" t="str">
        <f>IFERROR(__xludf.DUMMYFUNCTION("""COMPUTED_VALUE"""),"")</f>
        <v/>
      </c>
      <c r="AF31" t="str">
        <f>IFERROR(__xludf.DUMMYFUNCTION("""COMPUTED_VALUE"""),"")</f>
        <v/>
      </c>
      <c r="AG31" t="str">
        <f>IFERROR(__xludf.DUMMYFUNCTION("""COMPUTED_VALUE"""),"")</f>
        <v/>
      </c>
      <c r="AH31" t="str">
        <f>IFERROR(__xludf.DUMMYFUNCTION("""COMPUTED_VALUE"""),"")</f>
        <v/>
      </c>
      <c r="AI31" t="str">
        <f>IFERROR(__xludf.DUMMYFUNCTION("""COMPUTED_VALUE"""),"")</f>
        <v/>
      </c>
      <c r="AJ31" t="str">
        <f>IFERROR(__xludf.DUMMYFUNCTION("""COMPUTED_VALUE"""),"")</f>
        <v/>
      </c>
    </row>
    <row r="32">
      <c r="A32" t="str">
        <f>IFERROR(__xludf.DUMMYFUNCTION("""COMPUTED_VALUE"""),"")</f>
        <v/>
      </c>
      <c r="B32" t="str">
        <f>IFERROR(__xludf.DUMMYFUNCTION("""COMPUTED_VALUE"""),"")</f>
        <v/>
      </c>
      <c r="C32" t="str">
        <f>IFERROR(__xludf.DUMMYFUNCTION("""COMPUTED_VALUE"""),"")</f>
        <v/>
      </c>
      <c r="D32" t="str">
        <f>IFERROR(__xludf.DUMMYFUNCTION("""COMPUTED_VALUE"""),"")</f>
        <v/>
      </c>
      <c r="E32" t="str">
        <f>IFERROR(__xludf.DUMMYFUNCTION("""COMPUTED_VALUE"""),"")</f>
        <v/>
      </c>
      <c r="F32" t="str">
        <f>IFERROR(__xludf.DUMMYFUNCTION("""COMPUTED_VALUE"""),"")</f>
        <v/>
      </c>
      <c r="G32" t="str">
        <f>IFERROR(__xludf.DUMMYFUNCTION("""COMPUTED_VALUE"""),"")</f>
        <v/>
      </c>
      <c r="H32" t="str">
        <f>IFERROR(__xludf.DUMMYFUNCTION("""COMPUTED_VALUE"""),"")</f>
        <v/>
      </c>
      <c r="I32" t="str">
        <f>IFERROR(__xludf.DUMMYFUNCTION("""COMPUTED_VALUE"""),"")</f>
        <v/>
      </c>
      <c r="J32" t="str">
        <f>IFERROR(__xludf.DUMMYFUNCTION("""COMPUTED_VALUE"""),"")</f>
        <v/>
      </c>
      <c r="K32" t="str">
        <f>IFERROR(__xludf.DUMMYFUNCTION("""COMPUTED_VALUE"""),"")</f>
        <v/>
      </c>
      <c r="L32" t="str">
        <f>IFERROR(__xludf.DUMMYFUNCTION("""COMPUTED_VALUE"""),"")</f>
        <v/>
      </c>
      <c r="M32" t="str">
        <f>IFERROR(__xludf.DUMMYFUNCTION("""COMPUTED_VALUE"""),"")</f>
        <v/>
      </c>
      <c r="N32" t="str">
        <f>IFERROR(__xludf.DUMMYFUNCTION("""COMPUTED_VALUE"""),"")</f>
        <v/>
      </c>
      <c r="O32" t="str">
        <f>IFERROR(__xludf.DUMMYFUNCTION("""COMPUTED_VALUE"""),"")</f>
        <v/>
      </c>
      <c r="P32" t="str">
        <f>IFERROR(__xludf.DUMMYFUNCTION("""COMPUTED_VALUE"""),"")</f>
        <v/>
      </c>
      <c r="Q32" t="str">
        <f>IFERROR(__xludf.DUMMYFUNCTION("""COMPUTED_VALUE"""),"")</f>
        <v/>
      </c>
      <c r="R32" t="str">
        <f>IFERROR(__xludf.DUMMYFUNCTION("""COMPUTED_VALUE"""),"")</f>
        <v/>
      </c>
      <c r="S32" t="str">
        <f>IFERROR(__xludf.DUMMYFUNCTION("""COMPUTED_VALUE"""),"")</f>
        <v/>
      </c>
      <c r="T32" t="str">
        <f>IFERROR(__xludf.DUMMYFUNCTION("""COMPUTED_VALUE"""),"")</f>
        <v/>
      </c>
      <c r="U32" t="str">
        <f>IFERROR(__xludf.DUMMYFUNCTION("""COMPUTED_VALUE"""),"")</f>
        <v/>
      </c>
      <c r="V32" t="str">
        <f>IFERROR(__xludf.DUMMYFUNCTION("""COMPUTED_VALUE"""),"")</f>
        <v/>
      </c>
      <c r="W32" t="str">
        <f>IFERROR(__xludf.DUMMYFUNCTION("""COMPUTED_VALUE"""),"")</f>
        <v/>
      </c>
      <c r="X32" t="str">
        <f>IFERROR(__xludf.DUMMYFUNCTION("""COMPUTED_VALUE"""),"")</f>
        <v/>
      </c>
      <c r="Y32" t="str">
        <f>IFERROR(__xludf.DUMMYFUNCTION("""COMPUTED_VALUE"""),"")</f>
        <v/>
      </c>
      <c r="Z32" t="str">
        <f>IFERROR(__xludf.DUMMYFUNCTION("""COMPUTED_VALUE"""),"")</f>
        <v/>
      </c>
      <c r="AA32" t="str">
        <f>IFERROR(__xludf.DUMMYFUNCTION("""COMPUTED_VALUE"""),"")</f>
        <v/>
      </c>
      <c r="AB32" t="str">
        <f>IFERROR(__xludf.DUMMYFUNCTION("""COMPUTED_VALUE"""),"")</f>
        <v/>
      </c>
      <c r="AC32" t="str">
        <f>IFERROR(__xludf.DUMMYFUNCTION("""COMPUTED_VALUE"""),"")</f>
        <v/>
      </c>
      <c r="AD32" t="str">
        <f>IFERROR(__xludf.DUMMYFUNCTION("""COMPUTED_VALUE"""),"")</f>
        <v/>
      </c>
      <c r="AE32" t="str">
        <f>IFERROR(__xludf.DUMMYFUNCTION("""COMPUTED_VALUE"""),"")</f>
        <v/>
      </c>
      <c r="AF32" t="str">
        <f>IFERROR(__xludf.DUMMYFUNCTION("""COMPUTED_VALUE"""),"")</f>
        <v/>
      </c>
      <c r="AG32" t="str">
        <f>IFERROR(__xludf.DUMMYFUNCTION("""COMPUTED_VALUE"""),"")</f>
        <v/>
      </c>
      <c r="AH32" t="str">
        <f>IFERROR(__xludf.DUMMYFUNCTION("""COMPUTED_VALUE"""),"")</f>
        <v/>
      </c>
      <c r="AI32" t="str">
        <f>IFERROR(__xludf.DUMMYFUNCTION("""COMPUTED_VALUE"""),"")</f>
        <v/>
      </c>
      <c r="AJ32" t="str">
        <f>IFERROR(__xludf.DUMMYFUNCTION("""COMPUTED_VALUE"""),"")</f>
        <v/>
      </c>
    </row>
    <row r="33">
      <c r="A33" t="str">
        <f>IFERROR(__xludf.DUMMYFUNCTION("""COMPUTED_VALUE"""),"")</f>
        <v/>
      </c>
      <c r="B33" t="str">
        <f>IFERROR(__xludf.DUMMYFUNCTION("""COMPUTED_VALUE"""),"")</f>
        <v/>
      </c>
      <c r="C33" t="str">
        <f>IFERROR(__xludf.DUMMYFUNCTION("""COMPUTED_VALUE"""),"")</f>
        <v/>
      </c>
      <c r="D33" t="str">
        <f>IFERROR(__xludf.DUMMYFUNCTION("""COMPUTED_VALUE"""),"")</f>
        <v/>
      </c>
      <c r="E33" t="str">
        <f>IFERROR(__xludf.DUMMYFUNCTION("""COMPUTED_VALUE"""),"")</f>
        <v/>
      </c>
      <c r="F33" t="str">
        <f>IFERROR(__xludf.DUMMYFUNCTION("""COMPUTED_VALUE"""),"")</f>
        <v/>
      </c>
      <c r="G33" t="str">
        <f>IFERROR(__xludf.DUMMYFUNCTION("""COMPUTED_VALUE"""),"")</f>
        <v/>
      </c>
      <c r="H33" t="str">
        <f>IFERROR(__xludf.DUMMYFUNCTION("""COMPUTED_VALUE"""),"")</f>
        <v/>
      </c>
      <c r="I33" t="str">
        <f>IFERROR(__xludf.DUMMYFUNCTION("""COMPUTED_VALUE"""),"")</f>
        <v/>
      </c>
      <c r="J33" t="str">
        <f>IFERROR(__xludf.DUMMYFUNCTION("""COMPUTED_VALUE"""),"")</f>
        <v/>
      </c>
      <c r="K33" t="str">
        <f>IFERROR(__xludf.DUMMYFUNCTION("""COMPUTED_VALUE"""),"")</f>
        <v/>
      </c>
      <c r="L33" t="str">
        <f>IFERROR(__xludf.DUMMYFUNCTION("""COMPUTED_VALUE"""),"")</f>
        <v/>
      </c>
      <c r="M33" t="str">
        <f>IFERROR(__xludf.DUMMYFUNCTION("""COMPUTED_VALUE"""),"")</f>
        <v/>
      </c>
      <c r="N33" t="str">
        <f>IFERROR(__xludf.DUMMYFUNCTION("""COMPUTED_VALUE"""),"")</f>
        <v/>
      </c>
      <c r="O33" t="str">
        <f>IFERROR(__xludf.DUMMYFUNCTION("""COMPUTED_VALUE"""),"")</f>
        <v/>
      </c>
      <c r="P33" t="str">
        <f>IFERROR(__xludf.DUMMYFUNCTION("""COMPUTED_VALUE"""),"")</f>
        <v/>
      </c>
      <c r="Q33" t="str">
        <f>IFERROR(__xludf.DUMMYFUNCTION("""COMPUTED_VALUE"""),"")</f>
        <v/>
      </c>
      <c r="R33" t="str">
        <f>IFERROR(__xludf.DUMMYFUNCTION("""COMPUTED_VALUE"""),"")</f>
        <v/>
      </c>
      <c r="S33" t="str">
        <f>IFERROR(__xludf.DUMMYFUNCTION("""COMPUTED_VALUE"""),"")</f>
        <v/>
      </c>
      <c r="T33" t="str">
        <f>IFERROR(__xludf.DUMMYFUNCTION("""COMPUTED_VALUE"""),"")</f>
        <v/>
      </c>
      <c r="U33" t="str">
        <f>IFERROR(__xludf.DUMMYFUNCTION("""COMPUTED_VALUE"""),"")</f>
        <v/>
      </c>
      <c r="V33" t="str">
        <f>IFERROR(__xludf.DUMMYFUNCTION("""COMPUTED_VALUE"""),"")</f>
        <v/>
      </c>
      <c r="W33" t="str">
        <f>IFERROR(__xludf.DUMMYFUNCTION("""COMPUTED_VALUE"""),"")</f>
        <v/>
      </c>
      <c r="X33" t="str">
        <f>IFERROR(__xludf.DUMMYFUNCTION("""COMPUTED_VALUE"""),"")</f>
        <v/>
      </c>
      <c r="Y33" t="str">
        <f>IFERROR(__xludf.DUMMYFUNCTION("""COMPUTED_VALUE"""),"")</f>
        <v/>
      </c>
      <c r="Z33" t="str">
        <f>IFERROR(__xludf.DUMMYFUNCTION("""COMPUTED_VALUE"""),"")</f>
        <v/>
      </c>
      <c r="AA33" t="str">
        <f>IFERROR(__xludf.DUMMYFUNCTION("""COMPUTED_VALUE"""),"")</f>
        <v/>
      </c>
      <c r="AB33" t="str">
        <f>IFERROR(__xludf.DUMMYFUNCTION("""COMPUTED_VALUE"""),"")</f>
        <v/>
      </c>
      <c r="AC33" t="str">
        <f>IFERROR(__xludf.DUMMYFUNCTION("""COMPUTED_VALUE"""),"")</f>
        <v/>
      </c>
      <c r="AD33" t="str">
        <f>IFERROR(__xludf.DUMMYFUNCTION("""COMPUTED_VALUE"""),"")</f>
        <v/>
      </c>
      <c r="AE33" t="str">
        <f>IFERROR(__xludf.DUMMYFUNCTION("""COMPUTED_VALUE"""),"")</f>
        <v/>
      </c>
      <c r="AF33" t="str">
        <f>IFERROR(__xludf.DUMMYFUNCTION("""COMPUTED_VALUE"""),"")</f>
        <v/>
      </c>
      <c r="AG33" t="str">
        <f>IFERROR(__xludf.DUMMYFUNCTION("""COMPUTED_VALUE"""),"")</f>
        <v/>
      </c>
      <c r="AH33" t="str">
        <f>IFERROR(__xludf.DUMMYFUNCTION("""COMPUTED_VALUE"""),"")</f>
        <v/>
      </c>
      <c r="AI33" t="str">
        <f>IFERROR(__xludf.DUMMYFUNCTION("""COMPUTED_VALUE"""),"")</f>
        <v/>
      </c>
      <c r="AJ33" t="str">
        <f>IFERROR(__xludf.DUMMYFUNCTION("""COMPUTED_VALUE"""),"")</f>
        <v/>
      </c>
    </row>
    <row r="34">
      <c r="A34" t="str">
        <f>IFERROR(__xludf.DUMMYFUNCTION("""COMPUTED_VALUE"""),"")</f>
        <v/>
      </c>
      <c r="B34" t="str">
        <f>IFERROR(__xludf.DUMMYFUNCTION("""COMPUTED_VALUE"""),"")</f>
        <v/>
      </c>
      <c r="C34" t="str">
        <f>IFERROR(__xludf.DUMMYFUNCTION("""COMPUTED_VALUE"""),"")</f>
        <v/>
      </c>
      <c r="D34" t="str">
        <f>IFERROR(__xludf.DUMMYFUNCTION("""COMPUTED_VALUE"""),"")</f>
        <v/>
      </c>
      <c r="E34" t="str">
        <f>IFERROR(__xludf.DUMMYFUNCTION("""COMPUTED_VALUE"""),"")</f>
        <v/>
      </c>
      <c r="F34" t="str">
        <f>IFERROR(__xludf.DUMMYFUNCTION("""COMPUTED_VALUE"""),"")</f>
        <v/>
      </c>
      <c r="G34" t="str">
        <f>IFERROR(__xludf.DUMMYFUNCTION("""COMPUTED_VALUE"""),"")</f>
        <v/>
      </c>
      <c r="H34" t="str">
        <f>IFERROR(__xludf.DUMMYFUNCTION("""COMPUTED_VALUE"""),"")</f>
        <v/>
      </c>
      <c r="I34" t="str">
        <f>IFERROR(__xludf.DUMMYFUNCTION("""COMPUTED_VALUE"""),"")</f>
        <v/>
      </c>
      <c r="J34" t="str">
        <f>IFERROR(__xludf.DUMMYFUNCTION("""COMPUTED_VALUE"""),"")</f>
        <v/>
      </c>
      <c r="K34" t="str">
        <f>IFERROR(__xludf.DUMMYFUNCTION("""COMPUTED_VALUE"""),"")</f>
        <v/>
      </c>
      <c r="L34" t="str">
        <f>IFERROR(__xludf.DUMMYFUNCTION("""COMPUTED_VALUE"""),"")</f>
        <v/>
      </c>
      <c r="M34" t="str">
        <f>IFERROR(__xludf.DUMMYFUNCTION("""COMPUTED_VALUE"""),"")</f>
        <v/>
      </c>
      <c r="N34" t="str">
        <f>IFERROR(__xludf.DUMMYFUNCTION("""COMPUTED_VALUE"""),"")</f>
        <v/>
      </c>
      <c r="O34" t="str">
        <f>IFERROR(__xludf.DUMMYFUNCTION("""COMPUTED_VALUE"""),"")</f>
        <v/>
      </c>
      <c r="P34" t="str">
        <f>IFERROR(__xludf.DUMMYFUNCTION("""COMPUTED_VALUE"""),"")</f>
        <v/>
      </c>
      <c r="Q34" t="str">
        <f>IFERROR(__xludf.DUMMYFUNCTION("""COMPUTED_VALUE"""),"")</f>
        <v/>
      </c>
      <c r="R34" t="str">
        <f>IFERROR(__xludf.DUMMYFUNCTION("""COMPUTED_VALUE"""),"")</f>
        <v/>
      </c>
      <c r="S34" t="str">
        <f>IFERROR(__xludf.DUMMYFUNCTION("""COMPUTED_VALUE"""),"")</f>
        <v/>
      </c>
      <c r="T34" t="str">
        <f>IFERROR(__xludf.DUMMYFUNCTION("""COMPUTED_VALUE"""),"")</f>
        <v/>
      </c>
      <c r="U34" t="str">
        <f>IFERROR(__xludf.DUMMYFUNCTION("""COMPUTED_VALUE"""),"")</f>
        <v/>
      </c>
      <c r="V34" t="str">
        <f>IFERROR(__xludf.DUMMYFUNCTION("""COMPUTED_VALUE"""),"")</f>
        <v/>
      </c>
      <c r="W34" t="str">
        <f>IFERROR(__xludf.DUMMYFUNCTION("""COMPUTED_VALUE"""),"")</f>
        <v/>
      </c>
      <c r="X34" t="str">
        <f>IFERROR(__xludf.DUMMYFUNCTION("""COMPUTED_VALUE"""),"")</f>
        <v/>
      </c>
      <c r="Y34" t="str">
        <f>IFERROR(__xludf.DUMMYFUNCTION("""COMPUTED_VALUE"""),"")</f>
        <v/>
      </c>
      <c r="Z34" t="str">
        <f>IFERROR(__xludf.DUMMYFUNCTION("""COMPUTED_VALUE"""),"")</f>
        <v/>
      </c>
      <c r="AA34" t="str">
        <f>IFERROR(__xludf.DUMMYFUNCTION("""COMPUTED_VALUE"""),"")</f>
        <v/>
      </c>
      <c r="AB34" t="str">
        <f>IFERROR(__xludf.DUMMYFUNCTION("""COMPUTED_VALUE"""),"")</f>
        <v/>
      </c>
      <c r="AC34" t="str">
        <f>IFERROR(__xludf.DUMMYFUNCTION("""COMPUTED_VALUE"""),"")</f>
        <v/>
      </c>
      <c r="AD34" t="str">
        <f>IFERROR(__xludf.DUMMYFUNCTION("""COMPUTED_VALUE"""),"")</f>
        <v/>
      </c>
      <c r="AE34" t="str">
        <f>IFERROR(__xludf.DUMMYFUNCTION("""COMPUTED_VALUE"""),"")</f>
        <v/>
      </c>
      <c r="AF34" t="str">
        <f>IFERROR(__xludf.DUMMYFUNCTION("""COMPUTED_VALUE"""),"")</f>
        <v/>
      </c>
      <c r="AG34" t="str">
        <f>IFERROR(__xludf.DUMMYFUNCTION("""COMPUTED_VALUE"""),"")</f>
        <v/>
      </c>
      <c r="AH34" t="str">
        <f>IFERROR(__xludf.DUMMYFUNCTION("""COMPUTED_VALUE"""),"")</f>
        <v/>
      </c>
      <c r="AI34" t="str">
        <f>IFERROR(__xludf.DUMMYFUNCTION("""COMPUTED_VALUE"""),"")</f>
        <v/>
      </c>
      <c r="AJ34" t="str">
        <f>IFERROR(__xludf.DUMMYFUNCTION("""COMPUTED_VALUE"""),"")</f>
        <v/>
      </c>
    </row>
    <row r="35">
      <c r="A35" t="str">
        <f>IFERROR(__xludf.DUMMYFUNCTION("""COMPUTED_VALUE"""),"")</f>
        <v/>
      </c>
      <c r="B35" t="str">
        <f>IFERROR(__xludf.DUMMYFUNCTION("""COMPUTED_VALUE"""),"")</f>
        <v/>
      </c>
      <c r="C35" t="str">
        <f>IFERROR(__xludf.DUMMYFUNCTION("""COMPUTED_VALUE"""),"")</f>
        <v/>
      </c>
      <c r="D35" t="str">
        <f>IFERROR(__xludf.DUMMYFUNCTION("""COMPUTED_VALUE"""),"")</f>
        <v/>
      </c>
      <c r="E35" t="str">
        <f>IFERROR(__xludf.DUMMYFUNCTION("""COMPUTED_VALUE"""),"")</f>
        <v/>
      </c>
      <c r="F35" t="str">
        <f>IFERROR(__xludf.DUMMYFUNCTION("""COMPUTED_VALUE"""),"")</f>
        <v/>
      </c>
      <c r="G35" t="str">
        <f>IFERROR(__xludf.DUMMYFUNCTION("""COMPUTED_VALUE"""),"")</f>
        <v/>
      </c>
      <c r="H35" t="str">
        <f>IFERROR(__xludf.DUMMYFUNCTION("""COMPUTED_VALUE"""),"")</f>
        <v/>
      </c>
      <c r="I35" t="str">
        <f>IFERROR(__xludf.DUMMYFUNCTION("""COMPUTED_VALUE"""),"")</f>
        <v/>
      </c>
      <c r="J35" t="str">
        <f>IFERROR(__xludf.DUMMYFUNCTION("""COMPUTED_VALUE"""),"")</f>
        <v/>
      </c>
      <c r="K35" t="str">
        <f>IFERROR(__xludf.DUMMYFUNCTION("""COMPUTED_VALUE"""),"")</f>
        <v/>
      </c>
      <c r="L35" t="str">
        <f>IFERROR(__xludf.DUMMYFUNCTION("""COMPUTED_VALUE"""),"")</f>
        <v/>
      </c>
      <c r="M35" t="str">
        <f>IFERROR(__xludf.DUMMYFUNCTION("""COMPUTED_VALUE"""),"")</f>
        <v/>
      </c>
      <c r="N35" t="str">
        <f>IFERROR(__xludf.DUMMYFUNCTION("""COMPUTED_VALUE"""),"")</f>
        <v/>
      </c>
      <c r="O35" t="str">
        <f>IFERROR(__xludf.DUMMYFUNCTION("""COMPUTED_VALUE"""),"")</f>
        <v/>
      </c>
      <c r="P35" t="str">
        <f>IFERROR(__xludf.DUMMYFUNCTION("""COMPUTED_VALUE"""),"")</f>
        <v/>
      </c>
      <c r="Q35" t="str">
        <f>IFERROR(__xludf.DUMMYFUNCTION("""COMPUTED_VALUE"""),"")</f>
        <v/>
      </c>
      <c r="R35" t="str">
        <f>IFERROR(__xludf.DUMMYFUNCTION("""COMPUTED_VALUE"""),"")</f>
        <v/>
      </c>
      <c r="S35" t="str">
        <f>IFERROR(__xludf.DUMMYFUNCTION("""COMPUTED_VALUE"""),"")</f>
        <v/>
      </c>
      <c r="T35" t="str">
        <f>IFERROR(__xludf.DUMMYFUNCTION("""COMPUTED_VALUE"""),"")</f>
        <v/>
      </c>
      <c r="U35" t="str">
        <f>IFERROR(__xludf.DUMMYFUNCTION("""COMPUTED_VALUE"""),"")</f>
        <v/>
      </c>
      <c r="V35" t="str">
        <f>IFERROR(__xludf.DUMMYFUNCTION("""COMPUTED_VALUE"""),"")</f>
        <v/>
      </c>
      <c r="W35" t="str">
        <f>IFERROR(__xludf.DUMMYFUNCTION("""COMPUTED_VALUE"""),"")</f>
        <v/>
      </c>
      <c r="X35" t="str">
        <f>IFERROR(__xludf.DUMMYFUNCTION("""COMPUTED_VALUE"""),"")</f>
        <v/>
      </c>
      <c r="Y35" t="str">
        <f>IFERROR(__xludf.DUMMYFUNCTION("""COMPUTED_VALUE"""),"")</f>
        <v/>
      </c>
      <c r="Z35" t="str">
        <f>IFERROR(__xludf.DUMMYFUNCTION("""COMPUTED_VALUE"""),"")</f>
        <v/>
      </c>
      <c r="AA35" t="str">
        <f>IFERROR(__xludf.DUMMYFUNCTION("""COMPUTED_VALUE"""),"")</f>
        <v/>
      </c>
      <c r="AB35" t="str">
        <f>IFERROR(__xludf.DUMMYFUNCTION("""COMPUTED_VALUE"""),"")</f>
        <v/>
      </c>
      <c r="AC35" t="str">
        <f>IFERROR(__xludf.DUMMYFUNCTION("""COMPUTED_VALUE"""),"")</f>
        <v/>
      </c>
      <c r="AD35" t="str">
        <f>IFERROR(__xludf.DUMMYFUNCTION("""COMPUTED_VALUE"""),"")</f>
        <v/>
      </c>
      <c r="AE35" t="str">
        <f>IFERROR(__xludf.DUMMYFUNCTION("""COMPUTED_VALUE"""),"")</f>
        <v/>
      </c>
      <c r="AF35" t="str">
        <f>IFERROR(__xludf.DUMMYFUNCTION("""COMPUTED_VALUE"""),"")</f>
        <v/>
      </c>
      <c r="AG35" t="str">
        <f>IFERROR(__xludf.DUMMYFUNCTION("""COMPUTED_VALUE"""),"")</f>
        <v/>
      </c>
      <c r="AH35" t="str">
        <f>IFERROR(__xludf.DUMMYFUNCTION("""COMPUTED_VALUE"""),"")</f>
        <v/>
      </c>
      <c r="AI35" t="str">
        <f>IFERROR(__xludf.DUMMYFUNCTION("""COMPUTED_VALUE"""),"")</f>
        <v/>
      </c>
      <c r="AJ35" t="str">
        <f>IFERROR(__xludf.DUMMYFUNCTION("""COMPUTED_VALUE"""),"")</f>
        <v/>
      </c>
    </row>
    <row r="36">
      <c r="A36" t="str">
        <f>IFERROR(__xludf.DUMMYFUNCTION("""COMPUTED_VALUE"""),"")</f>
        <v/>
      </c>
      <c r="B36" t="str">
        <f>IFERROR(__xludf.DUMMYFUNCTION("""COMPUTED_VALUE"""),"")</f>
        <v/>
      </c>
      <c r="C36" t="str">
        <f>IFERROR(__xludf.DUMMYFUNCTION("""COMPUTED_VALUE"""),"")</f>
        <v/>
      </c>
      <c r="D36" t="str">
        <f>IFERROR(__xludf.DUMMYFUNCTION("""COMPUTED_VALUE"""),"")</f>
        <v/>
      </c>
      <c r="E36" t="str">
        <f>IFERROR(__xludf.DUMMYFUNCTION("""COMPUTED_VALUE"""),"")</f>
        <v/>
      </c>
      <c r="F36" t="str">
        <f>IFERROR(__xludf.DUMMYFUNCTION("""COMPUTED_VALUE"""),"")</f>
        <v/>
      </c>
      <c r="G36" t="str">
        <f>IFERROR(__xludf.DUMMYFUNCTION("""COMPUTED_VALUE"""),"")</f>
        <v/>
      </c>
      <c r="H36" t="str">
        <f>IFERROR(__xludf.DUMMYFUNCTION("""COMPUTED_VALUE"""),"")</f>
        <v/>
      </c>
      <c r="I36" t="str">
        <f>IFERROR(__xludf.DUMMYFUNCTION("""COMPUTED_VALUE"""),"")</f>
        <v/>
      </c>
      <c r="J36" t="str">
        <f>IFERROR(__xludf.DUMMYFUNCTION("""COMPUTED_VALUE"""),"")</f>
        <v/>
      </c>
      <c r="K36" t="str">
        <f>IFERROR(__xludf.DUMMYFUNCTION("""COMPUTED_VALUE"""),"")</f>
        <v/>
      </c>
      <c r="L36" t="str">
        <f>IFERROR(__xludf.DUMMYFUNCTION("""COMPUTED_VALUE"""),"")</f>
        <v/>
      </c>
      <c r="M36" t="str">
        <f>IFERROR(__xludf.DUMMYFUNCTION("""COMPUTED_VALUE"""),"")</f>
        <v/>
      </c>
      <c r="N36" t="str">
        <f>IFERROR(__xludf.DUMMYFUNCTION("""COMPUTED_VALUE"""),"")</f>
        <v/>
      </c>
      <c r="O36" t="str">
        <f>IFERROR(__xludf.DUMMYFUNCTION("""COMPUTED_VALUE"""),"")</f>
        <v/>
      </c>
      <c r="P36" t="str">
        <f>IFERROR(__xludf.DUMMYFUNCTION("""COMPUTED_VALUE"""),"")</f>
        <v/>
      </c>
      <c r="Q36" t="str">
        <f>IFERROR(__xludf.DUMMYFUNCTION("""COMPUTED_VALUE"""),"")</f>
        <v/>
      </c>
      <c r="R36" t="str">
        <f>IFERROR(__xludf.DUMMYFUNCTION("""COMPUTED_VALUE"""),"")</f>
        <v/>
      </c>
      <c r="S36" t="str">
        <f>IFERROR(__xludf.DUMMYFUNCTION("""COMPUTED_VALUE"""),"")</f>
        <v/>
      </c>
      <c r="T36" t="str">
        <f>IFERROR(__xludf.DUMMYFUNCTION("""COMPUTED_VALUE"""),"")</f>
        <v/>
      </c>
      <c r="U36" t="str">
        <f>IFERROR(__xludf.DUMMYFUNCTION("""COMPUTED_VALUE"""),"")</f>
        <v/>
      </c>
      <c r="V36" t="str">
        <f>IFERROR(__xludf.DUMMYFUNCTION("""COMPUTED_VALUE"""),"")</f>
        <v/>
      </c>
      <c r="W36" t="str">
        <f>IFERROR(__xludf.DUMMYFUNCTION("""COMPUTED_VALUE"""),"")</f>
        <v/>
      </c>
      <c r="X36" t="str">
        <f>IFERROR(__xludf.DUMMYFUNCTION("""COMPUTED_VALUE"""),"")</f>
        <v/>
      </c>
      <c r="Y36" t="str">
        <f>IFERROR(__xludf.DUMMYFUNCTION("""COMPUTED_VALUE"""),"")</f>
        <v/>
      </c>
      <c r="Z36" t="str">
        <f>IFERROR(__xludf.DUMMYFUNCTION("""COMPUTED_VALUE"""),"")</f>
        <v/>
      </c>
      <c r="AA36" t="str">
        <f>IFERROR(__xludf.DUMMYFUNCTION("""COMPUTED_VALUE"""),"")</f>
        <v/>
      </c>
      <c r="AB36" t="str">
        <f>IFERROR(__xludf.DUMMYFUNCTION("""COMPUTED_VALUE"""),"")</f>
        <v/>
      </c>
      <c r="AC36" t="str">
        <f>IFERROR(__xludf.DUMMYFUNCTION("""COMPUTED_VALUE"""),"")</f>
        <v/>
      </c>
      <c r="AD36" t="str">
        <f>IFERROR(__xludf.DUMMYFUNCTION("""COMPUTED_VALUE"""),"")</f>
        <v/>
      </c>
      <c r="AE36" t="str">
        <f>IFERROR(__xludf.DUMMYFUNCTION("""COMPUTED_VALUE"""),"")</f>
        <v/>
      </c>
      <c r="AF36" t="str">
        <f>IFERROR(__xludf.DUMMYFUNCTION("""COMPUTED_VALUE"""),"")</f>
        <v/>
      </c>
      <c r="AG36" t="str">
        <f>IFERROR(__xludf.DUMMYFUNCTION("""COMPUTED_VALUE"""),"")</f>
        <v/>
      </c>
      <c r="AH36" t="str">
        <f>IFERROR(__xludf.DUMMYFUNCTION("""COMPUTED_VALUE"""),"")</f>
        <v/>
      </c>
      <c r="AI36" t="str">
        <f>IFERROR(__xludf.DUMMYFUNCTION("""COMPUTED_VALUE"""),"")</f>
        <v/>
      </c>
      <c r="AJ36" t="str">
        <f>IFERROR(__xludf.DUMMYFUNCTION("""COMPUTED_VALUE"""),"")</f>
        <v/>
      </c>
    </row>
    <row r="37">
      <c r="A37" t="str">
        <f>IFERROR(__xludf.DUMMYFUNCTION("""COMPUTED_VALUE"""),"")</f>
        <v/>
      </c>
      <c r="B37" t="str">
        <f>IFERROR(__xludf.DUMMYFUNCTION("""COMPUTED_VALUE"""),"")</f>
        <v/>
      </c>
      <c r="C37" t="str">
        <f>IFERROR(__xludf.DUMMYFUNCTION("""COMPUTED_VALUE"""),"")</f>
        <v/>
      </c>
      <c r="D37" t="str">
        <f>IFERROR(__xludf.DUMMYFUNCTION("""COMPUTED_VALUE"""),"")</f>
        <v/>
      </c>
      <c r="E37" t="str">
        <f>IFERROR(__xludf.DUMMYFUNCTION("""COMPUTED_VALUE"""),"")</f>
        <v/>
      </c>
      <c r="F37" t="str">
        <f>IFERROR(__xludf.DUMMYFUNCTION("""COMPUTED_VALUE"""),"")</f>
        <v/>
      </c>
      <c r="G37" t="str">
        <f>IFERROR(__xludf.DUMMYFUNCTION("""COMPUTED_VALUE"""),"")</f>
        <v/>
      </c>
      <c r="H37" t="str">
        <f>IFERROR(__xludf.DUMMYFUNCTION("""COMPUTED_VALUE"""),"")</f>
        <v/>
      </c>
      <c r="I37" t="str">
        <f>IFERROR(__xludf.DUMMYFUNCTION("""COMPUTED_VALUE"""),"")</f>
        <v/>
      </c>
      <c r="J37" t="str">
        <f>IFERROR(__xludf.DUMMYFUNCTION("""COMPUTED_VALUE"""),"")</f>
        <v/>
      </c>
      <c r="K37" t="str">
        <f>IFERROR(__xludf.DUMMYFUNCTION("""COMPUTED_VALUE"""),"")</f>
        <v/>
      </c>
      <c r="L37" t="str">
        <f>IFERROR(__xludf.DUMMYFUNCTION("""COMPUTED_VALUE"""),"")</f>
        <v/>
      </c>
      <c r="M37" t="str">
        <f>IFERROR(__xludf.DUMMYFUNCTION("""COMPUTED_VALUE"""),"")</f>
        <v/>
      </c>
      <c r="N37" t="str">
        <f>IFERROR(__xludf.DUMMYFUNCTION("""COMPUTED_VALUE"""),"")</f>
        <v/>
      </c>
      <c r="O37" t="str">
        <f>IFERROR(__xludf.DUMMYFUNCTION("""COMPUTED_VALUE"""),"")</f>
        <v/>
      </c>
      <c r="P37" t="str">
        <f>IFERROR(__xludf.DUMMYFUNCTION("""COMPUTED_VALUE"""),"")</f>
        <v/>
      </c>
      <c r="Q37" t="str">
        <f>IFERROR(__xludf.DUMMYFUNCTION("""COMPUTED_VALUE"""),"")</f>
        <v/>
      </c>
      <c r="R37" t="str">
        <f>IFERROR(__xludf.DUMMYFUNCTION("""COMPUTED_VALUE"""),"")</f>
        <v/>
      </c>
      <c r="S37" t="str">
        <f>IFERROR(__xludf.DUMMYFUNCTION("""COMPUTED_VALUE"""),"")</f>
        <v/>
      </c>
      <c r="T37" t="str">
        <f>IFERROR(__xludf.DUMMYFUNCTION("""COMPUTED_VALUE"""),"")</f>
        <v/>
      </c>
      <c r="U37" t="str">
        <f>IFERROR(__xludf.DUMMYFUNCTION("""COMPUTED_VALUE"""),"")</f>
        <v/>
      </c>
      <c r="V37" t="str">
        <f>IFERROR(__xludf.DUMMYFUNCTION("""COMPUTED_VALUE"""),"")</f>
        <v/>
      </c>
      <c r="W37" t="str">
        <f>IFERROR(__xludf.DUMMYFUNCTION("""COMPUTED_VALUE"""),"")</f>
        <v/>
      </c>
      <c r="X37" t="str">
        <f>IFERROR(__xludf.DUMMYFUNCTION("""COMPUTED_VALUE"""),"")</f>
        <v/>
      </c>
      <c r="Y37" t="str">
        <f>IFERROR(__xludf.DUMMYFUNCTION("""COMPUTED_VALUE"""),"")</f>
        <v/>
      </c>
      <c r="Z37" t="str">
        <f>IFERROR(__xludf.DUMMYFUNCTION("""COMPUTED_VALUE"""),"")</f>
        <v/>
      </c>
      <c r="AA37" t="str">
        <f>IFERROR(__xludf.DUMMYFUNCTION("""COMPUTED_VALUE"""),"")</f>
        <v/>
      </c>
      <c r="AB37" t="str">
        <f>IFERROR(__xludf.DUMMYFUNCTION("""COMPUTED_VALUE"""),"")</f>
        <v/>
      </c>
      <c r="AC37" t="str">
        <f>IFERROR(__xludf.DUMMYFUNCTION("""COMPUTED_VALUE"""),"")</f>
        <v/>
      </c>
      <c r="AD37" t="str">
        <f>IFERROR(__xludf.DUMMYFUNCTION("""COMPUTED_VALUE"""),"")</f>
        <v/>
      </c>
      <c r="AE37" t="str">
        <f>IFERROR(__xludf.DUMMYFUNCTION("""COMPUTED_VALUE"""),"")</f>
        <v/>
      </c>
      <c r="AF37" t="str">
        <f>IFERROR(__xludf.DUMMYFUNCTION("""COMPUTED_VALUE"""),"")</f>
        <v/>
      </c>
      <c r="AG37" t="str">
        <f>IFERROR(__xludf.DUMMYFUNCTION("""COMPUTED_VALUE"""),"")</f>
        <v/>
      </c>
      <c r="AH37" t="str">
        <f>IFERROR(__xludf.DUMMYFUNCTION("""COMPUTED_VALUE"""),"")</f>
        <v/>
      </c>
      <c r="AI37" t="str">
        <f>IFERROR(__xludf.DUMMYFUNCTION("""COMPUTED_VALUE"""),"")</f>
        <v/>
      </c>
      <c r="AJ37" t="str">
        <f>IFERROR(__xludf.DUMMYFUNCTION("""COMPUTED_VALUE"""),"")</f>
        <v/>
      </c>
    </row>
    <row r="38">
      <c r="A38" t="str">
        <f>IFERROR(__xludf.DUMMYFUNCTION("""COMPUTED_VALUE"""),"")</f>
        <v/>
      </c>
      <c r="B38" t="str">
        <f>IFERROR(__xludf.DUMMYFUNCTION("""COMPUTED_VALUE"""),"")</f>
        <v/>
      </c>
      <c r="C38" t="str">
        <f>IFERROR(__xludf.DUMMYFUNCTION("""COMPUTED_VALUE"""),"")</f>
        <v/>
      </c>
      <c r="D38" t="str">
        <f>IFERROR(__xludf.DUMMYFUNCTION("""COMPUTED_VALUE"""),"")</f>
        <v/>
      </c>
      <c r="E38" t="str">
        <f>IFERROR(__xludf.DUMMYFUNCTION("""COMPUTED_VALUE"""),"")</f>
        <v/>
      </c>
      <c r="F38" t="str">
        <f>IFERROR(__xludf.DUMMYFUNCTION("""COMPUTED_VALUE"""),"")</f>
        <v/>
      </c>
      <c r="G38" t="str">
        <f>IFERROR(__xludf.DUMMYFUNCTION("""COMPUTED_VALUE"""),"")</f>
        <v/>
      </c>
      <c r="H38" t="str">
        <f>IFERROR(__xludf.DUMMYFUNCTION("""COMPUTED_VALUE"""),"")</f>
        <v/>
      </c>
      <c r="I38" t="str">
        <f>IFERROR(__xludf.DUMMYFUNCTION("""COMPUTED_VALUE"""),"")</f>
        <v/>
      </c>
      <c r="J38" t="str">
        <f>IFERROR(__xludf.DUMMYFUNCTION("""COMPUTED_VALUE"""),"")</f>
        <v/>
      </c>
      <c r="K38" t="str">
        <f>IFERROR(__xludf.DUMMYFUNCTION("""COMPUTED_VALUE"""),"")</f>
        <v/>
      </c>
      <c r="L38" t="str">
        <f>IFERROR(__xludf.DUMMYFUNCTION("""COMPUTED_VALUE"""),"")</f>
        <v/>
      </c>
      <c r="M38" t="str">
        <f>IFERROR(__xludf.DUMMYFUNCTION("""COMPUTED_VALUE"""),"")</f>
        <v/>
      </c>
      <c r="N38" t="str">
        <f>IFERROR(__xludf.DUMMYFUNCTION("""COMPUTED_VALUE"""),"")</f>
        <v/>
      </c>
      <c r="O38" t="str">
        <f>IFERROR(__xludf.DUMMYFUNCTION("""COMPUTED_VALUE"""),"")</f>
        <v/>
      </c>
      <c r="P38" t="str">
        <f>IFERROR(__xludf.DUMMYFUNCTION("""COMPUTED_VALUE"""),"")</f>
        <v/>
      </c>
      <c r="Q38" t="str">
        <f>IFERROR(__xludf.DUMMYFUNCTION("""COMPUTED_VALUE"""),"")</f>
        <v/>
      </c>
      <c r="R38" t="str">
        <f>IFERROR(__xludf.DUMMYFUNCTION("""COMPUTED_VALUE"""),"")</f>
        <v/>
      </c>
      <c r="S38" t="str">
        <f>IFERROR(__xludf.DUMMYFUNCTION("""COMPUTED_VALUE"""),"")</f>
        <v/>
      </c>
      <c r="T38" t="str">
        <f>IFERROR(__xludf.DUMMYFUNCTION("""COMPUTED_VALUE"""),"")</f>
        <v/>
      </c>
      <c r="U38" t="str">
        <f>IFERROR(__xludf.DUMMYFUNCTION("""COMPUTED_VALUE"""),"")</f>
        <v/>
      </c>
      <c r="V38" t="str">
        <f>IFERROR(__xludf.DUMMYFUNCTION("""COMPUTED_VALUE"""),"")</f>
        <v/>
      </c>
      <c r="W38" t="str">
        <f>IFERROR(__xludf.DUMMYFUNCTION("""COMPUTED_VALUE"""),"")</f>
        <v/>
      </c>
      <c r="X38" t="str">
        <f>IFERROR(__xludf.DUMMYFUNCTION("""COMPUTED_VALUE"""),"")</f>
        <v/>
      </c>
      <c r="Y38" t="str">
        <f>IFERROR(__xludf.DUMMYFUNCTION("""COMPUTED_VALUE"""),"")</f>
        <v/>
      </c>
      <c r="Z38" t="str">
        <f>IFERROR(__xludf.DUMMYFUNCTION("""COMPUTED_VALUE"""),"")</f>
        <v/>
      </c>
      <c r="AA38" t="str">
        <f>IFERROR(__xludf.DUMMYFUNCTION("""COMPUTED_VALUE"""),"")</f>
        <v/>
      </c>
      <c r="AB38" t="str">
        <f>IFERROR(__xludf.DUMMYFUNCTION("""COMPUTED_VALUE"""),"")</f>
        <v/>
      </c>
      <c r="AC38" t="str">
        <f>IFERROR(__xludf.DUMMYFUNCTION("""COMPUTED_VALUE"""),"")</f>
        <v/>
      </c>
      <c r="AD38" t="str">
        <f>IFERROR(__xludf.DUMMYFUNCTION("""COMPUTED_VALUE"""),"")</f>
        <v/>
      </c>
      <c r="AE38" t="str">
        <f>IFERROR(__xludf.DUMMYFUNCTION("""COMPUTED_VALUE"""),"")</f>
        <v/>
      </c>
      <c r="AF38" t="str">
        <f>IFERROR(__xludf.DUMMYFUNCTION("""COMPUTED_VALUE"""),"")</f>
        <v/>
      </c>
      <c r="AG38" t="str">
        <f>IFERROR(__xludf.DUMMYFUNCTION("""COMPUTED_VALUE"""),"")</f>
        <v/>
      </c>
      <c r="AH38" t="str">
        <f>IFERROR(__xludf.DUMMYFUNCTION("""COMPUTED_VALUE"""),"")</f>
        <v/>
      </c>
      <c r="AI38" t="str">
        <f>IFERROR(__xludf.DUMMYFUNCTION("""COMPUTED_VALUE"""),"")</f>
        <v/>
      </c>
      <c r="AJ38" t="str">
        <f>IFERROR(__xludf.DUMMYFUNCTION("""COMPUTED_VALUE"""),"")</f>
        <v/>
      </c>
    </row>
    <row r="39">
      <c r="A39" t="str">
        <f>IFERROR(__xludf.DUMMYFUNCTION("""COMPUTED_VALUE"""),"")</f>
        <v/>
      </c>
      <c r="B39" t="str">
        <f>IFERROR(__xludf.DUMMYFUNCTION("""COMPUTED_VALUE"""),"")</f>
        <v/>
      </c>
      <c r="C39" t="str">
        <f>IFERROR(__xludf.DUMMYFUNCTION("""COMPUTED_VALUE"""),"")</f>
        <v/>
      </c>
      <c r="D39" t="str">
        <f>IFERROR(__xludf.DUMMYFUNCTION("""COMPUTED_VALUE"""),"")</f>
        <v/>
      </c>
      <c r="E39" t="str">
        <f>IFERROR(__xludf.DUMMYFUNCTION("""COMPUTED_VALUE"""),"")</f>
        <v/>
      </c>
      <c r="F39" t="str">
        <f>IFERROR(__xludf.DUMMYFUNCTION("""COMPUTED_VALUE"""),"")</f>
        <v/>
      </c>
      <c r="G39" t="str">
        <f>IFERROR(__xludf.DUMMYFUNCTION("""COMPUTED_VALUE"""),"")</f>
        <v/>
      </c>
      <c r="H39" t="str">
        <f>IFERROR(__xludf.DUMMYFUNCTION("""COMPUTED_VALUE"""),"")</f>
        <v/>
      </c>
      <c r="I39" t="str">
        <f>IFERROR(__xludf.DUMMYFUNCTION("""COMPUTED_VALUE"""),"")</f>
        <v/>
      </c>
      <c r="J39" t="str">
        <f>IFERROR(__xludf.DUMMYFUNCTION("""COMPUTED_VALUE"""),"")</f>
        <v/>
      </c>
      <c r="K39" t="str">
        <f>IFERROR(__xludf.DUMMYFUNCTION("""COMPUTED_VALUE"""),"")</f>
        <v/>
      </c>
      <c r="L39" t="str">
        <f>IFERROR(__xludf.DUMMYFUNCTION("""COMPUTED_VALUE"""),"")</f>
        <v/>
      </c>
      <c r="M39" t="str">
        <f>IFERROR(__xludf.DUMMYFUNCTION("""COMPUTED_VALUE"""),"")</f>
        <v/>
      </c>
      <c r="N39" t="str">
        <f>IFERROR(__xludf.DUMMYFUNCTION("""COMPUTED_VALUE"""),"")</f>
        <v/>
      </c>
      <c r="O39" t="str">
        <f>IFERROR(__xludf.DUMMYFUNCTION("""COMPUTED_VALUE"""),"")</f>
        <v/>
      </c>
      <c r="P39" t="str">
        <f>IFERROR(__xludf.DUMMYFUNCTION("""COMPUTED_VALUE"""),"")</f>
        <v/>
      </c>
      <c r="Q39" t="str">
        <f>IFERROR(__xludf.DUMMYFUNCTION("""COMPUTED_VALUE"""),"")</f>
        <v/>
      </c>
      <c r="R39" t="str">
        <f>IFERROR(__xludf.DUMMYFUNCTION("""COMPUTED_VALUE"""),"")</f>
        <v/>
      </c>
      <c r="S39" t="str">
        <f>IFERROR(__xludf.DUMMYFUNCTION("""COMPUTED_VALUE"""),"")</f>
        <v/>
      </c>
      <c r="T39" t="str">
        <f>IFERROR(__xludf.DUMMYFUNCTION("""COMPUTED_VALUE"""),"")</f>
        <v/>
      </c>
      <c r="U39" t="str">
        <f>IFERROR(__xludf.DUMMYFUNCTION("""COMPUTED_VALUE"""),"")</f>
        <v/>
      </c>
      <c r="V39" t="str">
        <f>IFERROR(__xludf.DUMMYFUNCTION("""COMPUTED_VALUE"""),"")</f>
        <v/>
      </c>
      <c r="W39" t="str">
        <f>IFERROR(__xludf.DUMMYFUNCTION("""COMPUTED_VALUE"""),"")</f>
        <v/>
      </c>
      <c r="X39" t="str">
        <f>IFERROR(__xludf.DUMMYFUNCTION("""COMPUTED_VALUE"""),"")</f>
        <v/>
      </c>
      <c r="Y39" t="str">
        <f>IFERROR(__xludf.DUMMYFUNCTION("""COMPUTED_VALUE"""),"")</f>
        <v/>
      </c>
      <c r="Z39" t="str">
        <f>IFERROR(__xludf.DUMMYFUNCTION("""COMPUTED_VALUE"""),"")</f>
        <v/>
      </c>
      <c r="AA39" t="str">
        <f>IFERROR(__xludf.DUMMYFUNCTION("""COMPUTED_VALUE"""),"")</f>
        <v/>
      </c>
      <c r="AB39" t="str">
        <f>IFERROR(__xludf.DUMMYFUNCTION("""COMPUTED_VALUE"""),"")</f>
        <v/>
      </c>
      <c r="AC39" t="str">
        <f>IFERROR(__xludf.DUMMYFUNCTION("""COMPUTED_VALUE"""),"")</f>
        <v/>
      </c>
      <c r="AD39" t="str">
        <f>IFERROR(__xludf.DUMMYFUNCTION("""COMPUTED_VALUE"""),"")</f>
        <v/>
      </c>
      <c r="AE39" t="str">
        <f>IFERROR(__xludf.DUMMYFUNCTION("""COMPUTED_VALUE"""),"")</f>
        <v/>
      </c>
      <c r="AF39" t="str">
        <f>IFERROR(__xludf.DUMMYFUNCTION("""COMPUTED_VALUE"""),"")</f>
        <v/>
      </c>
      <c r="AG39" t="str">
        <f>IFERROR(__xludf.DUMMYFUNCTION("""COMPUTED_VALUE"""),"")</f>
        <v/>
      </c>
      <c r="AH39" t="str">
        <f>IFERROR(__xludf.DUMMYFUNCTION("""COMPUTED_VALUE"""),"")</f>
        <v/>
      </c>
      <c r="AI39" t="str">
        <f>IFERROR(__xludf.DUMMYFUNCTION("""COMPUTED_VALUE"""),"")</f>
        <v/>
      </c>
      <c r="AJ39" t="str">
        <f>IFERROR(__xludf.DUMMYFUNCTION("""COMPUTED_VALUE"""),"")</f>
        <v/>
      </c>
    </row>
    <row r="40">
      <c r="A40" t="str">
        <f>IFERROR(__xludf.DUMMYFUNCTION("""COMPUTED_VALUE"""),"")</f>
        <v/>
      </c>
      <c r="B40" t="str">
        <f>IFERROR(__xludf.DUMMYFUNCTION("""COMPUTED_VALUE"""),"")</f>
        <v/>
      </c>
      <c r="C40" t="str">
        <f>IFERROR(__xludf.DUMMYFUNCTION("""COMPUTED_VALUE"""),"")</f>
        <v/>
      </c>
      <c r="D40" t="str">
        <f>IFERROR(__xludf.DUMMYFUNCTION("""COMPUTED_VALUE"""),"")</f>
        <v/>
      </c>
      <c r="E40" t="str">
        <f>IFERROR(__xludf.DUMMYFUNCTION("""COMPUTED_VALUE"""),"")</f>
        <v/>
      </c>
      <c r="F40" t="str">
        <f>IFERROR(__xludf.DUMMYFUNCTION("""COMPUTED_VALUE"""),"")</f>
        <v/>
      </c>
      <c r="G40" t="str">
        <f>IFERROR(__xludf.DUMMYFUNCTION("""COMPUTED_VALUE"""),"")</f>
        <v/>
      </c>
      <c r="H40" t="str">
        <f>IFERROR(__xludf.DUMMYFUNCTION("""COMPUTED_VALUE"""),"")</f>
        <v/>
      </c>
      <c r="I40" t="str">
        <f>IFERROR(__xludf.DUMMYFUNCTION("""COMPUTED_VALUE"""),"")</f>
        <v/>
      </c>
      <c r="J40" t="str">
        <f>IFERROR(__xludf.DUMMYFUNCTION("""COMPUTED_VALUE"""),"")</f>
        <v/>
      </c>
      <c r="K40" t="str">
        <f>IFERROR(__xludf.DUMMYFUNCTION("""COMPUTED_VALUE"""),"")</f>
        <v/>
      </c>
      <c r="L40" t="str">
        <f>IFERROR(__xludf.DUMMYFUNCTION("""COMPUTED_VALUE"""),"")</f>
        <v/>
      </c>
      <c r="M40" t="str">
        <f>IFERROR(__xludf.DUMMYFUNCTION("""COMPUTED_VALUE"""),"")</f>
        <v/>
      </c>
      <c r="N40" t="str">
        <f>IFERROR(__xludf.DUMMYFUNCTION("""COMPUTED_VALUE"""),"")</f>
        <v/>
      </c>
      <c r="O40" t="str">
        <f>IFERROR(__xludf.DUMMYFUNCTION("""COMPUTED_VALUE"""),"")</f>
        <v/>
      </c>
      <c r="P40" t="str">
        <f>IFERROR(__xludf.DUMMYFUNCTION("""COMPUTED_VALUE"""),"")</f>
        <v/>
      </c>
      <c r="Q40" t="str">
        <f>IFERROR(__xludf.DUMMYFUNCTION("""COMPUTED_VALUE"""),"")</f>
        <v/>
      </c>
      <c r="R40" t="str">
        <f>IFERROR(__xludf.DUMMYFUNCTION("""COMPUTED_VALUE"""),"")</f>
        <v/>
      </c>
      <c r="S40" t="str">
        <f>IFERROR(__xludf.DUMMYFUNCTION("""COMPUTED_VALUE"""),"")</f>
        <v/>
      </c>
      <c r="T40" t="str">
        <f>IFERROR(__xludf.DUMMYFUNCTION("""COMPUTED_VALUE"""),"")</f>
        <v/>
      </c>
      <c r="U40" t="str">
        <f>IFERROR(__xludf.DUMMYFUNCTION("""COMPUTED_VALUE"""),"")</f>
        <v/>
      </c>
      <c r="V40" t="str">
        <f>IFERROR(__xludf.DUMMYFUNCTION("""COMPUTED_VALUE"""),"")</f>
        <v/>
      </c>
      <c r="W40" t="str">
        <f>IFERROR(__xludf.DUMMYFUNCTION("""COMPUTED_VALUE"""),"")</f>
        <v/>
      </c>
      <c r="X40" t="str">
        <f>IFERROR(__xludf.DUMMYFUNCTION("""COMPUTED_VALUE"""),"")</f>
        <v/>
      </c>
      <c r="Y40" t="str">
        <f>IFERROR(__xludf.DUMMYFUNCTION("""COMPUTED_VALUE"""),"")</f>
        <v/>
      </c>
      <c r="Z40" t="str">
        <f>IFERROR(__xludf.DUMMYFUNCTION("""COMPUTED_VALUE"""),"")</f>
        <v/>
      </c>
      <c r="AA40" t="str">
        <f>IFERROR(__xludf.DUMMYFUNCTION("""COMPUTED_VALUE"""),"")</f>
        <v/>
      </c>
      <c r="AB40" t="str">
        <f>IFERROR(__xludf.DUMMYFUNCTION("""COMPUTED_VALUE"""),"")</f>
        <v/>
      </c>
      <c r="AC40" t="str">
        <f>IFERROR(__xludf.DUMMYFUNCTION("""COMPUTED_VALUE"""),"")</f>
        <v/>
      </c>
      <c r="AD40" t="str">
        <f>IFERROR(__xludf.DUMMYFUNCTION("""COMPUTED_VALUE"""),"")</f>
        <v/>
      </c>
      <c r="AE40" t="str">
        <f>IFERROR(__xludf.DUMMYFUNCTION("""COMPUTED_VALUE"""),"")</f>
        <v/>
      </c>
      <c r="AF40" t="str">
        <f>IFERROR(__xludf.DUMMYFUNCTION("""COMPUTED_VALUE"""),"")</f>
        <v/>
      </c>
      <c r="AG40" t="str">
        <f>IFERROR(__xludf.DUMMYFUNCTION("""COMPUTED_VALUE"""),"")</f>
        <v/>
      </c>
      <c r="AH40" t="str">
        <f>IFERROR(__xludf.DUMMYFUNCTION("""COMPUTED_VALUE"""),"")</f>
        <v/>
      </c>
      <c r="AI40" t="str">
        <f>IFERROR(__xludf.DUMMYFUNCTION("""COMPUTED_VALUE"""),"")</f>
        <v/>
      </c>
      <c r="AJ40" t="str">
        <f>IFERROR(__xludf.DUMMYFUNCTION("""COMPUTED_VALUE"""),"")</f>
        <v/>
      </c>
    </row>
    <row r="41">
      <c r="A41" t="str">
        <f>IFERROR(__xludf.DUMMYFUNCTION("""COMPUTED_VALUE"""),"")</f>
        <v/>
      </c>
      <c r="B41" t="str">
        <f>IFERROR(__xludf.DUMMYFUNCTION("""COMPUTED_VALUE"""),"")</f>
        <v/>
      </c>
      <c r="C41" t="str">
        <f>IFERROR(__xludf.DUMMYFUNCTION("""COMPUTED_VALUE"""),"")</f>
        <v/>
      </c>
      <c r="D41" t="str">
        <f>IFERROR(__xludf.DUMMYFUNCTION("""COMPUTED_VALUE"""),"")</f>
        <v/>
      </c>
      <c r="E41" t="str">
        <f>IFERROR(__xludf.DUMMYFUNCTION("""COMPUTED_VALUE"""),"")</f>
        <v/>
      </c>
      <c r="F41" t="str">
        <f>IFERROR(__xludf.DUMMYFUNCTION("""COMPUTED_VALUE"""),"")</f>
        <v/>
      </c>
      <c r="G41" t="str">
        <f>IFERROR(__xludf.DUMMYFUNCTION("""COMPUTED_VALUE"""),"")</f>
        <v/>
      </c>
      <c r="H41" t="str">
        <f>IFERROR(__xludf.DUMMYFUNCTION("""COMPUTED_VALUE"""),"")</f>
        <v/>
      </c>
      <c r="I41" t="str">
        <f>IFERROR(__xludf.DUMMYFUNCTION("""COMPUTED_VALUE"""),"")</f>
        <v/>
      </c>
      <c r="J41" t="str">
        <f>IFERROR(__xludf.DUMMYFUNCTION("""COMPUTED_VALUE"""),"")</f>
        <v/>
      </c>
      <c r="K41" t="str">
        <f>IFERROR(__xludf.DUMMYFUNCTION("""COMPUTED_VALUE"""),"")</f>
        <v/>
      </c>
      <c r="L41" t="str">
        <f>IFERROR(__xludf.DUMMYFUNCTION("""COMPUTED_VALUE"""),"")</f>
        <v/>
      </c>
      <c r="M41" t="str">
        <f>IFERROR(__xludf.DUMMYFUNCTION("""COMPUTED_VALUE"""),"")</f>
        <v/>
      </c>
      <c r="N41" t="str">
        <f>IFERROR(__xludf.DUMMYFUNCTION("""COMPUTED_VALUE"""),"")</f>
        <v/>
      </c>
      <c r="O41" t="str">
        <f>IFERROR(__xludf.DUMMYFUNCTION("""COMPUTED_VALUE"""),"")</f>
        <v/>
      </c>
      <c r="P41" t="str">
        <f>IFERROR(__xludf.DUMMYFUNCTION("""COMPUTED_VALUE"""),"")</f>
        <v/>
      </c>
      <c r="Q41" t="str">
        <f>IFERROR(__xludf.DUMMYFUNCTION("""COMPUTED_VALUE"""),"")</f>
        <v/>
      </c>
      <c r="R41" t="str">
        <f>IFERROR(__xludf.DUMMYFUNCTION("""COMPUTED_VALUE"""),"")</f>
        <v/>
      </c>
      <c r="S41" t="str">
        <f>IFERROR(__xludf.DUMMYFUNCTION("""COMPUTED_VALUE"""),"")</f>
        <v/>
      </c>
      <c r="T41" t="str">
        <f>IFERROR(__xludf.DUMMYFUNCTION("""COMPUTED_VALUE"""),"")</f>
        <v/>
      </c>
      <c r="U41" t="str">
        <f>IFERROR(__xludf.DUMMYFUNCTION("""COMPUTED_VALUE"""),"")</f>
        <v/>
      </c>
      <c r="V41" t="str">
        <f>IFERROR(__xludf.DUMMYFUNCTION("""COMPUTED_VALUE"""),"")</f>
        <v/>
      </c>
      <c r="W41" t="str">
        <f>IFERROR(__xludf.DUMMYFUNCTION("""COMPUTED_VALUE"""),"")</f>
        <v/>
      </c>
      <c r="X41" t="str">
        <f>IFERROR(__xludf.DUMMYFUNCTION("""COMPUTED_VALUE"""),"")</f>
        <v/>
      </c>
      <c r="Y41" t="str">
        <f>IFERROR(__xludf.DUMMYFUNCTION("""COMPUTED_VALUE"""),"")</f>
        <v/>
      </c>
      <c r="Z41" t="str">
        <f>IFERROR(__xludf.DUMMYFUNCTION("""COMPUTED_VALUE"""),"")</f>
        <v/>
      </c>
      <c r="AA41" t="str">
        <f>IFERROR(__xludf.DUMMYFUNCTION("""COMPUTED_VALUE"""),"")</f>
        <v/>
      </c>
      <c r="AB41" t="str">
        <f>IFERROR(__xludf.DUMMYFUNCTION("""COMPUTED_VALUE"""),"")</f>
        <v/>
      </c>
      <c r="AC41" t="str">
        <f>IFERROR(__xludf.DUMMYFUNCTION("""COMPUTED_VALUE"""),"")</f>
        <v/>
      </c>
      <c r="AD41" t="str">
        <f>IFERROR(__xludf.DUMMYFUNCTION("""COMPUTED_VALUE"""),"")</f>
        <v/>
      </c>
      <c r="AE41" t="str">
        <f>IFERROR(__xludf.DUMMYFUNCTION("""COMPUTED_VALUE"""),"")</f>
        <v/>
      </c>
      <c r="AF41" t="str">
        <f>IFERROR(__xludf.DUMMYFUNCTION("""COMPUTED_VALUE"""),"")</f>
        <v/>
      </c>
      <c r="AG41" t="str">
        <f>IFERROR(__xludf.DUMMYFUNCTION("""COMPUTED_VALUE"""),"")</f>
        <v/>
      </c>
      <c r="AH41" t="str">
        <f>IFERROR(__xludf.DUMMYFUNCTION("""COMPUTED_VALUE"""),"")</f>
        <v/>
      </c>
      <c r="AI41" t="str">
        <f>IFERROR(__xludf.DUMMYFUNCTION("""COMPUTED_VALUE"""),"")</f>
        <v/>
      </c>
      <c r="AJ41" t="str">
        <f>IFERROR(__xludf.DUMMYFUNCTION("""COMPUTED_VALUE"""),"")</f>
        <v/>
      </c>
    </row>
    <row r="42">
      <c r="A42" t="str">
        <f>IFERROR(__xludf.DUMMYFUNCTION("""COMPUTED_VALUE"""),"")</f>
        <v/>
      </c>
      <c r="B42" t="str">
        <f>IFERROR(__xludf.DUMMYFUNCTION("""COMPUTED_VALUE"""),"")</f>
        <v/>
      </c>
      <c r="C42" t="str">
        <f>IFERROR(__xludf.DUMMYFUNCTION("""COMPUTED_VALUE"""),"")</f>
        <v/>
      </c>
      <c r="D42" t="str">
        <f>IFERROR(__xludf.DUMMYFUNCTION("""COMPUTED_VALUE"""),"")</f>
        <v/>
      </c>
      <c r="E42" t="str">
        <f>IFERROR(__xludf.DUMMYFUNCTION("""COMPUTED_VALUE"""),"")</f>
        <v/>
      </c>
      <c r="F42" t="str">
        <f>IFERROR(__xludf.DUMMYFUNCTION("""COMPUTED_VALUE"""),"")</f>
        <v/>
      </c>
      <c r="G42" t="str">
        <f>IFERROR(__xludf.DUMMYFUNCTION("""COMPUTED_VALUE"""),"")</f>
        <v/>
      </c>
      <c r="H42" t="str">
        <f>IFERROR(__xludf.DUMMYFUNCTION("""COMPUTED_VALUE"""),"")</f>
        <v/>
      </c>
      <c r="I42" t="str">
        <f>IFERROR(__xludf.DUMMYFUNCTION("""COMPUTED_VALUE"""),"")</f>
        <v/>
      </c>
      <c r="J42" t="str">
        <f>IFERROR(__xludf.DUMMYFUNCTION("""COMPUTED_VALUE"""),"")</f>
        <v/>
      </c>
      <c r="K42" t="str">
        <f>IFERROR(__xludf.DUMMYFUNCTION("""COMPUTED_VALUE"""),"")</f>
        <v/>
      </c>
      <c r="L42" t="str">
        <f>IFERROR(__xludf.DUMMYFUNCTION("""COMPUTED_VALUE"""),"")</f>
        <v/>
      </c>
      <c r="M42" t="str">
        <f>IFERROR(__xludf.DUMMYFUNCTION("""COMPUTED_VALUE"""),"")</f>
        <v/>
      </c>
      <c r="N42" t="str">
        <f>IFERROR(__xludf.DUMMYFUNCTION("""COMPUTED_VALUE"""),"")</f>
        <v/>
      </c>
      <c r="O42" t="str">
        <f>IFERROR(__xludf.DUMMYFUNCTION("""COMPUTED_VALUE"""),"")</f>
        <v/>
      </c>
      <c r="P42" t="str">
        <f>IFERROR(__xludf.DUMMYFUNCTION("""COMPUTED_VALUE"""),"")</f>
        <v/>
      </c>
      <c r="Q42" t="str">
        <f>IFERROR(__xludf.DUMMYFUNCTION("""COMPUTED_VALUE"""),"")</f>
        <v/>
      </c>
      <c r="R42" t="str">
        <f>IFERROR(__xludf.DUMMYFUNCTION("""COMPUTED_VALUE"""),"")</f>
        <v/>
      </c>
      <c r="S42" t="str">
        <f>IFERROR(__xludf.DUMMYFUNCTION("""COMPUTED_VALUE"""),"")</f>
        <v/>
      </c>
      <c r="T42" t="str">
        <f>IFERROR(__xludf.DUMMYFUNCTION("""COMPUTED_VALUE"""),"")</f>
        <v/>
      </c>
      <c r="U42" t="str">
        <f>IFERROR(__xludf.DUMMYFUNCTION("""COMPUTED_VALUE"""),"")</f>
        <v/>
      </c>
      <c r="V42" t="str">
        <f>IFERROR(__xludf.DUMMYFUNCTION("""COMPUTED_VALUE"""),"")</f>
        <v/>
      </c>
      <c r="W42" t="str">
        <f>IFERROR(__xludf.DUMMYFUNCTION("""COMPUTED_VALUE"""),"")</f>
        <v/>
      </c>
      <c r="X42" t="str">
        <f>IFERROR(__xludf.DUMMYFUNCTION("""COMPUTED_VALUE"""),"")</f>
        <v/>
      </c>
      <c r="Y42" t="str">
        <f>IFERROR(__xludf.DUMMYFUNCTION("""COMPUTED_VALUE"""),"")</f>
        <v/>
      </c>
      <c r="Z42" t="str">
        <f>IFERROR(__xludf.DUMMYFUNCTION("""COMPUTED_VALUE"""),"")</f>
        <v/>
      </c>
      <c r="AA42" t="str">
        <f>IFERROR(__xludf.DUMMYFUNCTION("""COMPUTED_VALUE"""),"")</f>
        <v/>
      </c>
      <c r="AB42" t="str">
        <f>IFERROR(__xludf.DUMMYFUNCTION("""COMPUTED_VALUE"""),"")</f>
        <v/>
      </c>
      <c r="AC42" t="str">
        <f>IFERROR(__xludf.DUMMYFUNCTION("""COMPUTED_VALUE"""),"")</f>
        <v/>
      </c>
      <c r="AD42" t="str">
        <f>IFERROR(__xludf.DUMMYFUNCTION("""COMPUTED_VALUE"""),"")</f>
        <v/>
      </c>
      <c r="AE42" t="str">
        <f>IFERROR(__xludf.DUMMYFUNCTION("""COMPUTED_VALUE"""),"")</f>
        <v/>
      </c>
      <c r="AF42" t="str">
        <f>IFERROR(__xludf.DUMMYFUNCTION("""COMPUTED_VALUE"""),"")</f>
        <v/>
      </c>
      <c r="AG42" t="str">
        <f>IFERROR(__xludf.DUMMYFUNCTION("""COMPUTED_VALUE"""),"")</f>
        <v/>
      </c>
      <c r="AH42" t="str">
        <f>IFERROR(__xludf.DUMMYFUNCTION("""COMPUTED_VALUE"""),"")</f>
        <v/>
      </c>
      <c r="AI42" t="str">
        <f>IFERROR(__xludf.DUMMYFUNCTION("""COMPUTED_VALUE"""),"")</f>
        <v/>
      </c>
      <c r="AJ42" t="str">
        <f>IFERROR(__xludf.DUMMYFUNCTION("""COMPUTED_VALUE"""),"")</f>
        <v/>
      </c>
    </row>
    <row r="43">
      <c r="A43" t="str">
        <f>IFERROR(__xludf.DUMMYFUNCTION("""COMPUTED_VALUE"""),"")</f>
        <v/>
      </c>
      <c r="B43" t="str">
        <f>IFERROR(__xludf.DUMMYFUNCTION("""COMPUTED_VALUE"""),"")</f>
        <v/>
      </c>
      <c r="C43" t="str">
        <f>IFERROR(__xludf.DUMMYFUNCTION("""COMPUTED_VALUE"""),"")</f>
        <v/>
      </c>
      <c r="D43" t="str">
        <f>IFERROR(__xludf.DUMMYFUNCTION("""COMPUTED_VALUE"""),"")</f>
        <v/>
      </c>
      <c r="E43" t="str">
        <f>IFERROR(__xludf.DUMMYFUNCTION("""COMPUTED_VALUE"""),"")</f>
        <v/>
      </c>
      <c r="F43" t="str">
        <f>IFERROR(__xludf.DUMMYFUNCTION("""COMPUTED_VALUE"""),"")</f>
        <v/>
      </c>
      <c r="G43" t="str">
        <f>IFERROR(__xludf.DUMMYFUNCTION("""COMPUTED_VALUE"""),"")</f>
        <v/>
      </c>
      <c r="H43" t="str">
        <f>IFERROR(__xludf.DUMMYFUNCTION("""COMPUTED_VALUE"""),"")</f>
        <v/>
      </c>
      <c r="I43" t="str">
        <f>IFERROR(__xludf.DUMMYFUNCTION("""COMPUTED_VALUE"""),"")</f>
        <v/>
      </c>
      <c r="J43" t="str">
        <f>IFERROR(__xludf.DUMMYFUNCTION("""COMPUTED_VALUE"""),"")</f>
        <v/>
      </c>
      <c r="K43" t="str">
        <f>IFERROR(__xludf.DUMMYFUNCTION("""COMPUTED_VALUE"""),"")</f>
        <v/>
      </c>
      <c r="L43" t="str">
        <f>IFERROR(__xludf.DUMMYFUNCTION("""COMPUTED_VALUE"""),"")</f>
        <v/>
      </c>
      <c r="M43" t="str">
        <f>IFERROR(__xludf.DUMMYFUNCTION("""COMPUTED_VALUE"""),"")</f>
        <v/>
      </c>
      <c r="N43" t="str">
        <f>IFERROR(__xludf.DUMMYFUNCTION("""COMPUTED_VALUE"""),"")</f>
        <v/>
      </c>
      <c r="O43" t="str">
        <f>IFERROR(__xludf.DUMMYFUNCTION("""COMPUTED_VALUE"""),"")</f>
        <v/>
      </c>
      <c r="P43" t="str">
        <f>IFERROR(__xludf.DUMMYFUNCTION("""COMPUTED_VALUE"""),"")</f>
        <v/>
      </c>
      <c r="Q43" t="str">
        <f>IFERROR(__xludf.DUMMYFUNCTION("""COMPUTED_VALUE"""),"")</f>
        <v/>
      </c>
      <c r="R43" t="str">
        <f>IFERROR(__xludf.DUMMYFUNCTION("""COMPUTED_VALUE"""),"")</f>
        <v/>
      </c>
      <c r="S43" t="str">
        <f>IFERROR(__xludf.DUMMYFUNCTION("""COMPUTED_VALUE"""),"")</f>
        <v/>
      </c>
      <c r="T43" t="str">
        <f>IFERROR(__xludf.DUMMYFUNCTION("""COMPUTED_VALUE"""),"")</f>
        <v/>
      </c>
      <c r="U43" t="str">
        <f>IFERROR(__xludf.DUMMYFUNCTION("""COMPUTED_VALUE"""),"")</f>
        <v/>
      </c>
      <c r="V43" t="str">
        <f>IFERROR(__xludf.DUMMYFUNCTION("""COMPUTED_VALUE"""),"")</f>
        <v/>
      </c>
      <c r="W43" t="str">
        <f>IFERROR(__xludf.DUMMYFUNCTION("""COMPUTED_VALUE"""),"")</f>
        <v/>
      </c>
      <c r="X43" t="str">
        <f>IFERROR(__xludf.DUMMYFUNCTION("""COMPUTED_VALUE"""),"")</f>
        <v/>
      </c>
      <c r="Y43" t="str">
        <f>IFERROR(__xludf.DUMMYFUNCTION("""COMPUTED_VALUE"""),"")</f>
        <v/>
      </c>
      <c r="Z43" t="str">
        <f>IFERROR(__xludf.DUMMYFUNCTION("""COMPUTED_VALUE"""),"")</f>
        <v/>
      </c>
      <c r="AA43" t="str">
        <f>IFERROR(__xludf.DUMMYFUNCTION("""COMPUTED_VALUE"""),"")</f>
        <v/>
      </c>
      <c r="AB43" t="str">
        <f>IFERROR(__xludf.DUMMYFUNCTION("""COMPUTED_VALUE"""),"")</f>
        <v/>
      </c>
      <c r="AC43" t="str">
        <f>IFERROR(__xludf.DUMMYFUNCTION("""COMPUTED_VALUE"""),"")</f>
        <v/>
      </c>
      <c r="AD43" t="str">
        <f>IFERROR(__xludf.DUMMYFUNCTION("""COMPUTED_VALUE"""),"")</f>
        <v/>
      </c>
      <c r="AE43" t="str">
        <f>IFERROR(__xludf.DUMMYFUNCTION("""COMPUTED_VALUE"""),"")</f>
        <v/>
      </c>
      <c r="AF43" t="str">
        <f>IFERROR(__xludf.DUMMYFUNCTION("""COMPUTED_VALUE"""),"")</f>
        <v/>
      </c>
      <c r="AG43" t="str">
        <f>IFERROR(__xludf.DUMMYFUNCTION("""COMPUTED_VALUE"""),"")</f>
        <v/>
      </c>
      <c r="AH43" t="str">
        <f>IFERROR(__xludf.DUMMYFUNCTION("""COMPUTED_VALUE"""),"")</f>
        <v/>
      </c>
      <c r="AI43" t="str">
        <f>IFERROR(__xludf.DUMMYFUNCTION("""COMPUTED_VALUE"""),"")</f>
        <v/>
      </c>
      <c r="AJ43" t="str">
        <f>IFERROR(__xludf.DUMMYFUNCTION("""COMPUTED_VALUE"""),"")</f>
        <v/>
      </c>
    </row>
    <row r="44">
      <c r="A44" t="str">
        <f>IFERROR(__xludf.DUMMYFUNCTION("""COMPUTED_VALUE"""),"")</f>
        <v/>
      </c>
      <c r="B44" t="str">
        <f>IFERROR(__xludf.DUMMYFUNCTION("""COMPUTED_VALUE"""),"")</f>
        <v/>
      </c>
      <c r="C44" t="str">
        <f>IFERROR(__xludf.DUMMYFUNCTION("""COMPUTED_VALUE"""),"")</f>
        <v/>
      </c>
      <c r="D44" t="str">
        <f>IFERROR(__xludf.DUMMYFUNCTION("""COMPUTED_VALUE"""),"")</f>
        <v/>
      </c>
      <c r="E44" t="str">
        <f>IFERROR(__xludf.DUMMYFUNCTION("""COMPUTED_VALUE"""),"")</f>
        <v/>
      </c>
      <c r="F44" t="str">
        <f>IFERROR(__xludf.DUMMYFUNCTION("""COMPUTED_VALUE"""),"")</f>
        <v/>
      </c>
      <c r="G44" t="str">
        <f>IFERROR(__xludf.DUMMYFUNCTION("""COMPUTED_VALUE"""),"")</f>
        <v/>
      </c>
      <c r="H44" t="str">
        <f>IFERROR(__xludf.DUMMYFUNCTION("""COMPUTED_VALUE"""),"")</f>
        <v/>
      </c>
      <c r="I44" t="str">
        <f>IFERROR(__xludf.DUMMYFUNCTION("""COMPUTED_VALUE"""),"")</f>
        <v/>
      </c>
      <c r="J44" t="str">
        <f>IFERROR(__xludf.DUMMYFUNCTION("""COMPUTED_VALUE"""),"")</f>
        <v/>
      </c>
      <c r="K44" t="str">
        <f>IFERROR(__xludf.DUMMYFUNCTION("""COMPUTED_VALUE"""),"")</f>
        <v/>
      </c>
      <c r="L44" t="str">
        <f>IFERROR(__xludf.DUMMYFUNCTION("""COMPUTED_VALUE"""),"")</f>
        <v/>
      </c>
      <c r="M44" t="str">
        <f>IFERROR(__xludf.DUMMYFUNCTION("""COMPUTED_VALUE"""),"")</f>
        <v/>
      </c>
      <c r="N44" t="str">
        <f>IFERROR(__xludf.DUMMYFUNCTION("""COMPUTED_VALUE"""),"")</f>
        <v/>
      </c>
      <c r="O44" t="str">
        <f>IFERROR(__xludf.DUMMYFUNCTION("""COMPUTED_VALUE"""),"")</f>
        <v/>
      </c>
      <c r="P44" t="str">
        <f>IFERROR(__xludf.DUMMYFUNCTION("""COMPUTED_VALUE"""),"")</f>
        <v/>
      </c>
      <c r="Q44" t="str">
        <f>IFERROR(__xludf.DUMMYFUNCTION("""COMPUTED_VALUE"""),"")</f>
        <v/>
      </c>
      <c r="R44" t="str">
        <f>IFERROR(__xludf.DUMMYFUNCTION("""COMPUTED_VALUE"""),"")</f>
        <v/>
      </c>
      <c r="S44" t="str">
        <f>IFERROR(__xludf.DUMMYFUNCTION("""COMPUTED_VALUE"""),"")</f>
        <v/>
      </c>
      <c r="T44" t="str">
        <f>IFERROR(__xludf.DUMMYFUNCTION("""COMPUTED_VALUE"""),"")</f>
        <v/>
      </c>
      <c r="U44" t="str">
        <f>IFERROR(__xludf.DUMMYFUNCTION("""COMPUTED_VALUE"""),"")</f>
        <v/>
      </c>
      <c r="V44" t="str">
        <f>IFERROR(__xludf.DUMMYFUNCTION("""COMPUTED_VALUE"""),"")</f>
        <v/>
      </c>
      <c r="W44" t="str">
        <f>IFERROR(__xludf.DUMMYFUNCTION("""COMPUTED_VALUE"""),"")</f>
        <v/>
      </c>
      <c r="X44" t="str">
        <f>IFERROR(__xludf.DUMMYFUNCTION("""COMPUTED_VALUE"""),"")</f>
        <v/>
      </c>
      <c r="Y44" t="str">
        <f>IFERROR(__xludf.DUMMYFUNCTION("""COMPUTED_VALUE"""),"")</f>
        <v/>
      </c>
      <c r="Z44" t="str">
        <f>IFERROR(__xludf.DUMMYFUNCTION("""COMPUTED_VALUE"""),"")</f>
        <v/>
      </c>
      <c r="AA44" t="str">
        <f>IFERROR(__xludf.DUMMYFUNCTION("""COMPUTED_VALUE"""),"")</f>
        <v/>
      </c>
      <c r="AB44" t="str">
        <f>IFERROR(__xludf.DUMMYFUNCTION("""COMPUTED_VALUE"""),"")</f>
        <v/>
      </c>
      <c r="AC44" t="str">
        <f>IFERROR(__xludf.DUMMYFUNCTION("""COMPUTED_VALUE"""),"")</f>
        <v/>
      </c>
      <c r="AD44" t="str">
        <f>IFERROR(__xludf.DUMMYFUNCTION("""COMPUTED_VALUE"""),"")</f>
        <v/>
      </c>
      <c r="AE44" t="str">
        <f>IFERROR(__xludf.DUMMYFUNCTION("""COMPUTED_VALUE"""),"")</f>
        <v/>
      </c>
      <c r="AF44" t="str">
        <f>IFERROR(__xludf.DUMMYFUNCTION("""COMPUTED_VALUE"""),"")</f>
        <v/>
      </c>
      <c r="AG44" t="str">
        <f>IFERROR(__xludf.DUMMYFUNCTION("""COMPUTED_VALUE"""),"")</f>
        <v/>
      </c>
      <c r="AH44" t="str">
        <f>IFERROR(__xludf.DUMMYFUNCTION("""COMPUTED_VALUE"""),"")</f>
        <v/>
      </c>
      <c r="AI44" t="str">
        <f>IFERROR(__xludf.DUMMYFUNCTION("""COMPUTED_VALUE"""),"")</f>
        <v/>
      </c>
      <c r="AJ44" t="str">
        <f>IFERROR(__xludf.DUMMYFUNCTION("""COMPUTED_VALUE"""),"")</f>
        <v/>
      </c>
    </row>
    <row r="45">
      <c r="A45" t="str">
        <f>IFERROR(__xludf.DUMMYFUNCTION("""COMPUTED_VALUE"""),"")</f>
        <v/>
      </c>
      <c r="B45" t="str">
        <f>IFERROR(__xludf.DUMMYFUNCTION("""COMPUTED_VALUE"""),"")</f>
        <v/>
      </c>
      <c r="C45" t="str">
        <f>IFERROR(__xludf.DUMMYFUNCTION("""COMPUTED_VALUE"""),"")</f>
        <v/>
      </c>
      <c r="D45" t="str">
        <f>IFERROR(__xludf.DUMMYFUNCTION("""COMPUTED_VALUE"""),"")</f>
        <v/>
      </c>
      <c r="E45" t="str">
        <f>IFERROR(__xludf.DUMMYFUNCTION("""COMPUTED_VALUE"""),"")</f>
        <v/>
      </c>
      <c r="F45" t="str">
        <f>IFERROR(__xludf.DUMMYFUNCTION("""COMPUTED_VALUE"""),"")</f>
        <v/>
      </c>
      <c r="G45" t="str">
        <f>IFERROR(__xludf.DUMMYFUNCTION("""COMPUTED_VALUE"""),"")</f>
        <v/>
      </c>
      <c r="H45" t="str">
        <f>IFERROR(__xludf.DUMMYFUNCTION("""COMPUTED_VALUE"""),"")</f>
        <v/>
      </c>
      <c r="I45" t="str">
        <f>IFERROR(__xludf.DUMMYFUNCTION("""COMPUTED_VALUE"""),"")</f>
        <v/>
      </c>
      <c r="J45" t="str">
        <f>IFERROR(__xludf.DUMMYFUNCTION("""COMPUTED_VALUE"""),"")</f>
        <v/>
      </c>
      <c r="K45" t="str">
        <f>IFERROR(__xludf.DUMMYFUNCTION("""COMPUTED_VALUE"""),"")</f>
        <v/>
      </c>
      <c r="L45" t="str">
        <f>IFERROR(__xludf.DUMMYFUNCTION("""COMPUTED_VALUE"""),"")</f>
        <v/>
      </c>
      <c r="M45" t="str">
        <f>IFERROR(__xludf.DUMMYFUNCTION("""COMPUTED_VALUE"""),"")</f>
        <v/>
      </c>
      <c r="N45" t="str">
        <f>IFERROR(__xludf.DUMMYFUNCTION("""COMPUTED_VALUE"""),"")</f>
        <v/>
      </c>
      <c r="O45" t="str">
        <f>IFERROR(__xludf.DUMMYFUNCTION("""COMPUTED_VALUE"""),"")</f>
        <v/>
      </c>
      <c r="P45" t="str">
        <f>IFERROR(__xludf.DUMMYFUNCTION("""COMPUTED_VALUE"""),"")</f>
        <v/>
      </c>
      <c r="Q45" t="str">
        <f>IFERROR(__xludf.DUMMYFUNCTION("""COMPUTED_VALUE"""),"")</f>
        <v/>
      </c>
      <c r="R45" t="str">
        <f>IFERROR(__xludf.DUMMYFUNCTION("""COMPUTED_VALUE"""),"")</f>
        <v/>
      </c>
      <c r="S45" t="str">
        <f>IFERROR(__xludf.DUMMYFUNCTION("""COMPUTED_VALUE"""),"")</f>
        <v/>
      </c>
      <c r="T45" t="str">
        <f>IFERROR(__xludf.DUMMYFUNCTION("""COMPUTED_VALUE"""),"")</f>
        <v/>
      </c>
      <c r="U45" t="str">
        <f>IFERROR(__xludf.DUMMYFUNCTION("""COMPUTED_VALUE"""),"")</f>
        <v/>
      </c>
      <c r="V45" t="str">
        <f>IFERROR(__xludf.DUMMYFUNCTION("""COMPUTED_VALUE"""),"")</f>
        <v/>
      </c>
      <c r="W45" t="str">
        <f>IFERROR(__xludf.DUMMYFUNCTION("""COMPUTED_VALUE"""),"")</f>
        <v/>
      </c>
      <c r="X45" t="str">
        <f>IFERROR(__xludf.DUMMYFUNCTION("""COMPUTED_VALUE"""),"")</f>
        <v/>
      </c>
      <c r="Y45" t="str">
        <f>IFERROR(__xludf.DUMMYFUNCTION("""COMPUTED_VALUE"""),"")</f>
        <v/>
      </c>
      <c r="Z45" t="str">
        <f>IFERROR(__xludf.DUMMYFUNCTION("""COMPUTED_VALUE"""),"")</f>
        <v/>
      </c>
      <c r="AA45" t="str">
        <f>IFERROR(__xludf.DUMMYFUNCTION("""COMPUTED_VALUE"""),"")</f>
        <v/>
      </c>
      <c r="AB45" t="str">
        <f>IFERROR(__xludf.DUMMYFUNCTION("""COMPUTED_VALUE"""),"")</f>
        <v/>
      </c>
      <c r="AC45" t="str">
        <f>IFERROR(__xludf.DUMMYFUNCTION("""COMPUTED_VALUE"""),"")</f>
        <v/>
      </c>
      <c r="AD45" t="str">
        <f>IFERROR(__xludf.DUMMYFUNCTION("""COMPUTED_VALUE"""),"")</f>
        <v/>
      </c>
      <c r="AE45" t="str">
        <f>IFERROR(__xludf.DUMMYFUNCTION("""COMPUTED_VALUE"""),"")</f>
        <v/>
      </c>
      <c r="AF45" t="str">
        <f>IFERROR(__xludf.DUMMYFUNCTION("""COMPUTED_VALUE"""),"")</f>
        <v/>
      </c>
      <c r="AG45" t="str">
        <f>IFERROR(__xludf.DUMMYFUNCTION("""COMPUTED_VALUE"""),"")</f>
        <v/>
      </c>
      <c r="AH45" t="str">
        <f>IFERROR(__xludf.DUMMYFUNCTION("""COMPUTED_VALUE"""),"")</f>
        <v/>
      </c>
      <c r="AI45" t="str">
        <f>IFERROR(__xludf.DUMMYFUNCTION("""COMPUTED_VALUE"""),"")</f>
        <v/>
      </c>
      <c r="AJ45" t="str">
        <f>IFERROR(__xludf.DUMMYFUNCTION("""COMPUTED_VALUE"""),"")</f>
        <v/>
      </c>
    </row>
    <row r="46">
      <c r="A46" t="str">
        <f>IFERROR(__xludf.DUMMYFUNCTION("""COMPUTED_VALUE"""),"")</f>
        <v/>
      </c>
      <c r="B46" t="str">
        <f>IFERROR(__xludf.DUMMYFUNCTION("""COMPUTED_VALUE"""),"")</f>
        <v/>
      </c>
      <c r="C46" t="str">
        <f>IFERROR(__xludf.DUMMYFUNCTION("""COMPUTED_VALUE"""),"")</f>
        <v/>
      </c>
      <c r="D46" t="str">
        <f>IFERROR(__xludf.DUMMYFUNCTION("""COMPUTED_VALUE"""),"")</f>
        <v/>
      </c>
      <c r="E46" t="str">
        <f>IFERROR(__xludf.DUMMYFUNCTION("""COMPUTED_VALUE"""),"")</f>
        <v/>
      </c>
      <c r="F46" t="str">
        <f>IFERROR(__xludf.DUMMYFUNCTION("""COMPUTED_VALUE"""),"")</f>
        <v/>
      </c>
      <c r="G46" t="str">
        <f>IFERROR(__xludf.DUMMYFUNCTION("""COMPUTED_VALUE"""),"")</f>
        <v/>
      </c>
      <c r="H46" t="str">
        <f>IFERROR(__xludf.DUMMYFUNCTION("""COMPUTED_VALUE"""),"")</f>
        <v/>
      </c>
      <c r="I46" t="str">
        <f>IFERROR(__xludf.DUMMYFUNCTION("""COMPUTED_VALUE"""),"")</f>
        <v/>
      </c>
      <c r="J46" t="str">
        <f>IFERROR(__xludf.DUMMYFUNCTION("""COMPUTED_VALUE"""),"")</f>
        <v/>
      </c>
      <c r="K46" t="str">
        <f>IFERROR(__xludf.DUMMYFUNCTION("""COMPUTED_VALUE"""),"")</f>
        <v/>
      </c>
      <c r="L46" t="str">
        <f>IFERROR(__xludf.DUMMYFUNCTION("""COMPUTED_VALUE"""),"")</f>
        <v/>
      </c>
      <c r="M46" t="str">
        <f>IFERROR(__xludf.DUMMYFUNCTION("""COMPUTED_VALUE"""),"")</f>
        <v/>
      </c>
      <c r="N46" t="str">
        <f>IFERROR(__xludf.DUMMYFUNCTION("""COMPUTED_VALUE"""),"")</f>
        <v/>
      </c>
      <c r="O46" t="str">
        <f>IFERROR(__xludf.DUMMYFUNCTION("""COMPUTED_VALUE"""),"")</f>
        <v/>
      </c>
      <c r="P46" t="str">
        <f>IFERROR(__xludf.DUMMYFUNCTION("""COMPUTED_VALUE"""),"")</f>
        <v/>
      </c>
      <c r="Q46" t="str">
        <f>IFERROR(__xludf.DUMMYFUNCTION("""COMPUTED_VALUE"""),"")</f>
        <v/>
      </c>
      <c r="R46" t="str">
        <f>IFERROR(__xludf.DUMMYFUNCTION("""COMPUTED_VALUE"""),"")</f>
        <v/>
      </c>
      <c r="S46" t="str">
        <f>IFERROR(__xludf.DUMMYFUNCTION("""COMPUTED_VALUE"""),"")</f>
        <v/>
      </c>
      <c r="T46" t="str">
        <f>IFERROR(__xludf.DUMMYFUNCTION("""COMPUTED_VALUE"""),"")</f>
        <v/>
      </c>
      <c r="U46" t="str">
        <f>IFERROR(__xludf.DUMMYFUNCTION("""COMPUTED_VALUE"""),"")</f>
        <v/>
      </c>
      <c r="V46" t="str">
        <f>IFERROR(__xludf.DUMMYFUNCTION("""COMPUTED_VALUE"""),"")</f>
        <v/>
      </c>
      <c r="W46" t="str">
        <f>IFERROR(__xludf.DUMMYFUNCTION("""COMPUTED_VALUE"""),"")</f>
        <v/>
      </c>
      <c r="X46" t="str">
        <f>IFERROR(__xludf.DUMMYFUNCTION("""COMPUTED_VALUE"""),"")</f>
        <v/>
      </c>
      <c r="Y46" t="str">
        <f>IFERROR(__xludf.DUMMYFUNCTION("""COMPUTED_VALUE"""),"")</f>
        <v/>
      </c>
      <c r="Z46" t="str">
        <f>IFERROR(__xludf.DUMMYFUNCTION("""COMPUTED_VALUE"""),"")</f>
        <v/>
      </c>
      <c r="AA46" t="str">
        <f>IFERROR(__xludf.DUMMYFUNCTION("""COMPUTED_VALUE"""),"")</f>
        <v/>
      </c>
      <c r="AB46" t="str">
        <f>IFERROR(__xludf.DUMMYFUNCTION("""COMPUTED_VALUE"""),"")</f>
        <v/>
      </c>
      <c r="AC46" t="str">
        <f>IFERROR(__xludf.DUMMYFUNCTION("""COMPUTED_VALUE"""),"")</f>
        <v/>
      </c>
      <c r="AD46" t="str">
        <f>IFERROR(__xludf.DUMMYFUNCTION("""COMPUTED_VALUE"""),"")</f>
        <v/>
      </c>
      <c r="AE46" t="str">
        <f>IFERROR(__xludf.DUMMYFUNCTION("""COMPUTED_VALUE"""),"")</f>
        <v/>
      </c>
      <c r="AF46" t="str">
        <f>IFERROR(__xludf.DUMMYFUNCTION("""COMPUTED_VALUE"""),"")</f>
        <v/>
      </c>
      <c r="AG46" t="str">
        <f>IFERROR(__xludf.DUMMYFUNCTION("""COMPUTED_VALUE"""),"")</f>
        <v/>
      </c>
      <c r="AH46" t="str">
        <f>IFERROR(__xludf.DUMMYFUNCTION("""COMPUTED_VALUE"""),"")</f>
        <v/>
      </c>
      <c r="AI46" t="str">
        <f>IFERROR(__xludf.DUMMYFUNCTION("""COMPUTED_VALUE"""),"")</f>
        <v/>
      </c>
      <c r="AJ46" t="str">
        <f>IFERROR(__xludf.DUMMYFUNCTION("""COMPUTED_VALUE"""),"")</f>
        <v/>
      </c>
    </row>
    <row r="47">
      <c r="A47" t="str">
        <f>IFERROR(__xludf.DUMMYFUNCTION("""COMPUTED_VALUE"""),"")</f>
        <v/>
      </c>
      <c r="B47" t="str">
        <f>IFERROR(__xludf.DUMMYFUNCTION("""COMPUTED_VALUE"""),"")</f>
        <v/>
      </c>
      <c r="C47" t="str">
        <f>IFERROR(__xludf.DUMMYFUNCTION("""COMPUTED_VALUE"""),"")</f>
        <v/>
      </c>
      <c r="D47" t="str">
        <f>IFERROR(__xludf.DUMMYFUNCTION("""COMPUTED_VALUE"""),"")</f>
        <v/>
      </c>
      <c r="E47" t="str">
        <f>IFERROR(__xludf.DUMMYFUNCTION("""COMPUTED_VALUE"""),"")</f>
        <v/>
      </c>
      <c r="F47" t="str">
        <f>IFERROR(__xludf.DUMMYFUNCTION("""COMPUTED_VALUE"""),"")</f>
        <v/>
      </c>
      <c r="G47" t="str">
        <f>IFERROR(__xludf.DUMMYFUNCTION("""COMPUTED_VALUE"""),"")</f>
        <v/>
      </c>
      <c r="H47" t="str">
        <f>IFERROR(__xludf.DUMMYFUNCTION("""COMPUTED_VALUE"""),"")</f>
        <v/>
      </c>
      <c r="I47" t="str">
        <f>IFERROR(__xludf.DUMMYFUNCTION("""COMPUTED_VALUE"""),"")</f>
        <v/>
      </c>
      <c r="J47" t="str">
        <f>IFERROR(__xludf.DUMMYFUNCTION("""COMPUTED_VALUE"""),"")</f>
        <v/>
      </c>
      <c r="K47" t="str">
        <f>IFERROR(__xludf.DUMMYFUNCTION("""COMPUTED_VALUE"""),"")</f>
        <v/>
      </c>
      <c r="L47" t="str">
        <f>IFERROR(__xludf.DUMMYFUNCTION("""COMPUTED_VALUE"""),"")</f>
        <v/>
      </c>
      <c r="M47" t="str">
        <f>IFERROR(__xludf.DUMMYFUNCTION("""COMPUTED_VALUE"""),"")</f>
        <v/>
      </c>
      <c r="N47" t="str">
        <f>IFERROR(__xludf.DUMMYFUNCTION("""COMPUTED_VALUE"""),"")</f>
        <v/>
      </c>
      <c r="O47" t="str">
        <f>IFERROR(__xludf.DUMMYFUNCTION("""COMPUTED_VALUE"""),"")</f>
        <v/>
      </c>
      <c r="P47" t="str">
        <f>IFERROR(__xludf.DUMMYFUNCTION("""COMPUTED_VALUE"""),"")</f>
        <v/>
      </c>
      <c r="Q47" t="str">
        <f>IFERROR(__xludf.DUMMYFUNCTION("""COMPUTED_VALUE"""),"")</f>
        <v/>
      </c>
      <c r="R47" t="str">
        <f>IFERROR(__xludf.DUMMYFUNCTION("""COMPUTED_VALUE"""),"")</f>
        <v/>
      </c>
      <c r="S47" t="str">
        <f>IFERROR(__xludf.DUMMYFUNCTION("""COMPUTED_VALUE"""),"")</f>
        <v/>
      </c>
      <c r="T47" t="str">
        <f>IFERROR(__xludf.DUMMYFUNCTION("""COMPUTED_VALUE"""),"")</f>
        <v/>
      </c>
      <c r="U47" t="str">
        <f>IFERROR(__xludf.DUMMYFUNCTION("""COMPUTED_VALUE"""),"")</f>
        <v/>
      </c>
      <c r="V47" t="str">
        <f>IFERROR(__xludf.DUMMYFUNCTION("""COMPUTED_VALUE"""),"")</f>
        <v/>
      </c>
      <c r="W47" t="str">
        <f>IFERROR(__xludf.DUMMYFUNCTION("""COMPUTED_VALUE"""),"")</f>
        <v/>
      </c>
      <c r="X47" t="str">
        <f>IFERROR(__xludf.DUMMYFUNCTION("""COMPUTED_VALUE"""),"")</f>
        <v/>
      </c>
      <c r="Y47" t="str">
        <f>IFERROR(__xludf.DUMMYFUNCTION("""COMPUTED_VALUE"""),"")</f>
        <v/>
      </c>
      <c r="Z47" t="str">
        <f>IFERROR(__xludf.DUMMYFUNCTION("""COMPUTED_VALUE"""),"")</f>
        <v/>
      </c>
      <c r="AA47" t="str">
        <f>IFERROR(__xludf.DUMMYFUNCTION("""COMPUTED_VALUE"""),"")</f>
        <v/>
      </c>
      <c r="AB47" t="str">
        <f>IFERROR(__xludf.DUMMYFUNCTION("""COMPUTED_VALUE"""),"")</f>
        <v/>
      </c>
      <c r="AC47" t="str">
        <f>IFERROR(__xludf.DUMMYFUNCTION("""COMPUTED_VALUE"""),"")</f>
        <v/>
      </c>
      <c r="AD47" t="str">
        <f>IFERROR(__xludf.DUMMYFUNCTION("""COMPUTED_VALUE"""),"")</f>
        <v/>
      </c>
      <c r="AE47" t="str">
        <f>IFERROR(__xludf.DUMMYFUNCTION("""COMPUTED_VALUE"""),"")</f>
        <v/>
      </c>
      <c r="AF47" t="str">
        <f>IFERROR(__xludf.DUMMYFUNCTION("""COMPUTED_VALUE"""),"")</f>
        <v/>
      </c>
      <c r="AG47" t="str">
        <f>IFERROR(__xludf.DUMMYFUNCTION("""COMPUTED_VALUE"""),"")</f>
        <v/>
      </c>
      <c r="AH47" t="str">
        <f>IFERROR(__xludf.DUMMYFUNCTION("""COMPUTED_VALUE"""),"")</f>
        <v/>
      </c>
      <c r="AI47" t="str">
        <f>IFERROR(__xludf.DUMMYFUNCTION("""COMPUTED_VALUE"""),"")</f>
        <v/>
      </c>
      <c r="AJ47" t="str">
        <f>IFERROR(__xludf.DUMMYFUNCTION("""COMPUTED_VALUE"""),"")</f>
        <v/>
      </c>
    </row>
    <row r="48">
      <c r="A48" t="str">
        <f>IFERROR(__xludf.DUMMYFUNCTION("""COMPUTED_VALUE"""),"")</f>
        <v/>
      </c>
      <c r="B48" t="str">
        <f>IFERROR(__xludf.DUMMYFUNCTION("""COMPUTED_VALUE"""),"")</f>
        <v/>
      </c>
      <c r="C48" t="str">
        <f>IFERROR(__xludf.DUMMYFUNCTION("""COMPUTED_VALUE"""),"")</f>
        <v/>
      </c>
      <c r="D48" t="str">
        <f>IFERROR(__xludf.DUMMYFUNCTION("""COMPUTED_VALUE"""),"")</f>
        <v/>
      </c>
      <c r="E48" t="str">
        <f>IFERROR(__xludf.DUMMYFUNCTION("""COMPUTED_VALUE"""),"")</f>
        <v/>
      </c>
      <c r="F48" t="str">
        <f>IFERROR(__xludf.DUMMYFUNCTION("""COMPUTED_VALUE"""),"")</f>
        <v/>
      </c>
      <c r="G48" t="str">
        <f>IFERROR(__xludf.DUMMYFUNCTION("""COMPUTED_VALUE"""),"")</f>
        <v/>
      </c>
      <c r="H48" t="str">
        <f>IFERROR(__xludf.DUMMYFUNCTION("""COMPUTED_VALUE"""),"")</f>
        <v/>
      </c>
      <c r="I48" t="str">
        <f>IFERROR(__xludf.DUMMYFUNCTION("""COMPUTED_VALUE"""),"")</f>
        <v/>
      </c>
      <c r="J48" t="str">
        <f>IFERROR(__xludf.DUMMYFUNCTION("""COMPUTED_VALUE"""),"")</f>
        <v/>
      </c>
      <c r="K48" t="str">
        <f>IFERROR(__xludf.DUMMYFUNCTION("""COMPUTED_VALUE"""),"")</f>
        <v/>
      </c>
      <c r="L48" t="str">
        <f>IFERROR(__xludf.DUMMYFUNCTION("""COMPUTED_VALUE"""),"")</f>
        <v/>
      </c>
      <c r="M48" t="str">
        <f>IFERROR(__xludf.DUMMYFUNCTION("""COMPUTED_VALUE"""),"")</f>
        <v/>
      </c>
      <c r="N48" t="str">
        <f>IFERROR(__xludf.DUMMYFUNCTION("""COMPUTED_VALUE"""),"")</f>
        <v/>
      </c>
      <c r="O48" t="str">
        <f>IFERROR(__xludf.DUMMYFUNCTION("""COMPUTED_VALUE"""),"")</f>
        <v/>
      </c>
      <c r="P48" t="str">
        <f>IFERROR(__xludf.DUMMYFUNCTION("""COMPUTED_VALUE"""),"")</f>
        <v/>
      </c>
      <c r="Q48" t="str">
        <f>IFERROR(__xludf.DUMMYFUNCTION("""COMPUTED_VALUE"""),"")</f>
        <v/>
      </c>
      <c r="R48" t="str">
        <f>IFERROR(__xludf.DUMMYFUNCTION("""COMPUTED_VALUE"""),"")</f>
        <v/>
      </c>
      <c r="S48" t="str">
        <f>IFERROR(__xludf.DUMMYFUNCTION("""COMPUTED_VALUE"""),"")</f>
        <v/>
      </c>
      <c r="T48" t="str">
        <f>IFERROR(__xludf.DUMMYFUNCTION("""COMPUTED_VALUE"""),"")</f>
        <v/>
      </c>
      <c r="U48" t="str">
        <f>IFERROR(__xludf.DUMMYFUNCTION("""COMPUTED_VALUE"""),"")</f>
        <v/>
      </c>
      <c r="V48" t="str">
        <f>IFERROR(__xludf.DUMMYFUNCTION("""COMPUTED_VALUE"""),"")</f>
        <v/>
      </c>
      <c r="W48" t="str">
        <f>IFERROR(__xludf.DUMMYFUNCTION("""COMPUTED_VALUE"""),"")</f>
        <v/>
      </c>
      <c r="X48" t="str">
        <f>IFERROR(__xludf.DUMMYFUNCTION("""COMPUTED_VALUE"""),"")</f>
        <v/>
      </c>
      <c r="Y48" t="str">
        <f>IFERROR(__xludf.DUMMYFUNCTION("""COMPUTED_VALUE"""),"")</f>
        <v/>
      </c>
      <c r="Z48" t="str">
        <f>IFERROR(__xludf.DUMMYFUNCTION("""COMPUTED_VALUE"""),"")</f>
        <v/>
      </c>
      <c r="AA48" t="str">
        <f>IFERROR(__xludf.DUMMYFUNCTION("""COMPUTED_VALUE"""),"")</f>
        <v/>
      </c>
      <c r="AB48" t="str">
        <f>IFERROR(__xludf.DUMMYFUNCTION("""COMPUTED_VALUE"""),"")</f>
        <v/>
      </c>
      <c r="AC48" t="str">
        <f>IFERROR(__xludf.DUMMYFUNCTION("""COMPUTED_VALUE"""),"")</f>
        <v/>
      </c>
      <c r="AD48" t="str">
        <f>IFERROR(__xludf.DUMMYFUNCTION("""COMPUTED_VALUE"""),"")</f>
        <v/>
      </c>
      <c r="AE48" t="str">
        <f>IFERROR(__xludf.DUMMYFUNCTION("""COMPUTED_VALUE"""),"")</f>
        <v/>
      </c>
      <c r="AF48" t="str">
        <f>IFERROR(__xludf.DUMMYFUNCTION("""COMPUTED_VALUE"""),"")</f>
        <v/>
      </c>
      <c r="AG48" t="str">
        <f>IFERROR(__xludf.DUMMYFUNCTION("""COMPUTED_VALUE"""),"")</f>
        <v/>
      </c>
      <c r="AH48" t="str">
        <f>IFERROR(__xludf.DUMMYFUNCTION("""COMPUTED_VALUE"""),"")</f>
        <v/>
      </c>
      <c r="AI48" t="str">
        <f>IFERROR(__xludf.DUMMYFUNCTION("""COMPUTED_VALUE"""),"")</f>
        <v/>
      </c>
      <c r="AJ48" t="str">
        <f>IFERROR(__xludf.DUMMYFUNCTION("""COMPUTED_VALUE"""),"")</f>
        <v/>
      </c>
    </row>
    <row r="49">
      <c r="A49" t="str">
        <f>IFERROR(__xludf.DUMMYFUNCTION("""COMPUTED_VALUE"""),"")</f>
        <v/>
      </c>
      <c r="B49" t="str">
        <f>IFERROR(__xludf.DUMMYFUNCTION("""COMPUTED_VALUE"""),"")</f>
        <v/>
      </c>
      <c r="C49" t="str">
        <f>IFERROR(__xludf.DUMMYFUNCTION("""COMPUTED_VALUE"""),"")</f>
        <v/>
      </c>
      <c r="D49" t="str">
        <f>IFERROR(__xludf.DUMMYFUNCTION("""COMPUTED_VALUE"""),"")</f>
        <v/>
      </c>
      <c r="E49" t="str">
        <f>IFERROR(__xludf.DUMMYFUNCTION("""COMPUTED_VALUE"""),"")</f>
        <v/>
      </c>
      <c r="F49" t="str">
        <f>IFERROR(__xludf.DUMMYFUNCTION("""COMPUTED_VALUE"""),"")</f>
        <v/>
      </c>
      <c r="G49" t="str">
        <f>IFERROR(__xludf.DUMMYFUNCTION("""COMPUTED_VALUE"""),"")</f>
        <v/>
      </c>
      <c r="H49" t="str">
        <f>IFERROR(__xludf.DUMMYFUNCTION("""COMPUTED_VALUE"""),"")</f>
        <v/>
      </c>
      <c r="I49" t="str">
        <f>IFERROR(__xludf.DUMMYFUNCTION("""COMPUTED_VALUE"""),"")</f>
        <v/>
      </c>
      <c r="J49" t="str">
        <f>IFERROR(__xludf.DUMMYFUNCTION("""COMPUTED_VALUE"""),"")</f>
        <v/>
      </c>
      <c r="K49" t="str">
        <f>IFERROR(__xludf.DUMMYFUNCTION("""COMPUTED_VALUE"""),"")</f>
        <v/>
      </c>
      <c r="L49" t="str">
        <f>IFERROR(__xludf.DUMMYFUNCTION("""COMPUTED_VALUE"""),"")</f>
        <v/>
      </c>
      <c r="M49" t="str">
        <f>IFERROR(__xludf.DUMMYFUNCTION("""COMPUTED_VALUE"""),"")</f>
        <v/>
      </c>
      <c r="N49" t="str">
        <f>IFERROR(__xludf.DUMMYFUNCTION("""COMPUTED_VALUE"""),"")</f>
        <v/>
      </c>
      <c r="O49" t="str">
        <f>IFERROR(__xludf.DUMMYFUNCTION("""COMPUTED_VALUE"""),"")</f>
        <v/>
      </c>
      <c r="P49" t="str">
        <f>IFERROR(__xludf.DUMMYFUNCTION("""COMPUTED_VALUE"""),"")</f>
        <v/>
      </c>
      <c r="Q49" t="str">
        <f>IFERROR(__xludf.DUMMYFUNCTION("""COMPUTED_VALUE"""),"")</f>
        <v/>
      </c>
      <c r="R49" t="str">
        <f>IFERROR(__xludf.DUMMYFUNCTION("""COMPUTED_VALUE"""),"")</f>
        <v/>
      </c>
      <c r="S49" t="str">
        <f>IFERROR(__xludf.DUMMYFUNCTION("""COMPUTED_VALUE"""),"")</f>
        <v/>
      </c>
      <c r="T49" t="str">
        <f>IFERROR(__xludf.DUMMYFUNCTION("""COMPUTED_VALUE"""),"")</f>
        <v/>
      </c>
      <c r="U49" t="str">
        <f>IFERROR(__xludf.DUMMYFUNCTION("""COMPUTED_VALUE"""),"")</f>
        <v/>
      </c>
      <c r="V49" t="str">
        <f>IFERROR(__xludf.DUMMYFUNCTION("""COMPUTED_VALUE"""),"")</f>
        <v/>
      </c>
      <c r="W49" t="str">
        <f>IFERROR(__xludf.DUMMYFUNCTION("""COMPUTED_VALUE"""),"")</f>
        <v/>
      </c>
      <c r="X49" t="str">
        <f>IFERROR(__xludf.DUMMYFUNCTION("""COMPUTED_VALUE"""),"")</f>
        <v/>
      </c>
      <c r="Y49" t="str">
        <f>IFERROR(__xludf.DUMMYFUNCTION("""COMPUTED_VALUE"""),"")</f>
        <v/>
      </c>
      <c r="Z49" t="str">
        <f>IFERROR(__xludf.DUMMYFUNCTION("""COMPUTED_VALUE"""),"")</f>
        <v/>
      </c>
      <c r="AA49" t="str">
        <f>IFERROR(__xludf.DUMMYFUNCTION("""COMPUTED_VALUE"""),"")</f>
        <v/>
      </c>
      <c r="AB49" t="str">
        <f>IFERROR(__xludf.DUMMYFUNCTION("""COMPUTED_VALUE"""),"")</f>
        <v/>
      </c>
      <c r="AC49" t="str">
        <f>IFERROR(__xludf.DUMMYFUNCTION("""COMPUTED_VALUE"""),"")</f>
        <v/>
      </c>
      <c r="AD49" t="str">
        <f>IFERROR(__xludf.DUMMYFUNCTION("""COMPUTED_VALUE"""),"")</f>
        <v/>
      </c>
      <c r="AE49" t="str">
        <f>IFERROR(__xludf.DUMMYFUNCTION("""COMPUTED_VALUE"""),"")</f>
        <v/>
      </c>
      <c r="AF49" t="str">
        <f>IFERROR(__xludf.DUMMYFUNCTION("""COMPUTED_VALUE"""),"")</f>
        <v/>
      </c>
      <c r="AG49" t="str">
        <f>IFERROR(__xludf.DUMMYFUNCTION("""COMPUTED_VALUE"""),"")</f>
        <v/>
      </c>
      <c r="AH49" t="str">
        <f>IFERROR(__xludf.DUMMYFUNCTION("""COMPUTED_VALUE"""),"")</f>
        <v/>
      </c>
      <c r="AI49" t="str">
        <f>IFERROR(__xludf.DUMMYFUNCTION("""COMPUTED_VALUE"""),"")</f>
        <v/>
      </c>
      <c r="AJ49" t="str">
        <f>IFERROR(__xludf.DUMMYFUNCTION("""COMPUTED_VALUE"""),"")</f>
        <v/>
      </c>
    </row>
    <row r="50">
      <c r="A50" t="str">
        <f>IFERROR(__xludf.DUMMYFUNCTION("""COMPUTED_VALUE"""),"")</f>
        <v/>
      </c>
      <c r="B50" t="str">
        <f>IFERROR(__xludf.DUMMYFUNCTION("""COMPUTED_VALUE"""),"")</f>
        <v/>
      </c>
      <c r="C50" t="str">
        <f>IFERROR(__xludf.DUMMYFUNCTION("""COMPUTED_VALUE"""),"")</f>
        <v/>
      </c>
      <c r="D50" t="str">
        <f>IFERROR(__xludf.DUMMYFUNCTION("""COMPUTED_VALUE"""),"")</f>
        <v/>
      </c>
      <c r="E50" t="str">
        <f>IFERROR(__xludf.DUMMYFUNCTION("""COMPUTED_VALUE"""),"")</f>
        <v/>
      </c>
      <c r="F50" t="str">
        <f>IFERROR(__xludf.DUMMYFUNCTION("""COMPUTED_VALUE"""),"")</f>
        <v/>
      </c>
      <c r="G50" t="str">
        <f>IFERROR(__xludf.DUMMYFUNCTION("""COMPUTED_VALUE"""),"")</f>
        <v/>
      </c>
      <c r="H50" t="str">
        <f>IFERROR(__xludf.DUMMYFUNCTION("""COMPUTED_VALUE"""),"")</f>
        <v/>
      </c>
      <c r="I50" t="str">
        <f>IFERROR(__xludf.DUMMYFUNCTION("""COMPUTED_VALUE"""),"")</f>
        <v/>
      </c>
      <c r="J50" t="str">
        <f>IFERROR(__xludf.DUMMYFUNCTION("""COMPUTED_VALUE"""),"")</f>
        <v/>
      </c>
      <c r="K50" t="str">
        <f>IFERROR(__xludf.DUMMYFUNCTION("""COMPUTED_VALUE"""),"")</f>
        <v/>
      </c>
      <c r="L50" t="str">
        <f>IFERROR(__xludf.DUMMYFUNCTION("""COMPUTED_VALUE"""),"")</f>
        <v/>
      </c>
      <c r="M50" t="str">
        <f>IFERROR(__xludf.DUMMYFUNCTION("""COMPUTED_VALUE"""),"")</f>
        <v/>
      </c>
      <c r="N50" t="str">
        <f>IFERROR(__xludf.DUMMYFUNCTION("""COMPUTED_VALUE"""),"")</f>
        <v/>
      </c>
      <c r="O50" t="str">
        <f>IFERROR(__xludf.DUMMYFUNCTION("""COMPUTED_VALUE"""),"")</f>
        <v/>
      </c>
      <c r="P50" t="str">
        <f>IFERROR(__xludf.DUMMYFUNCTION("""COMPUTED_VALUE"""),"")</f>
        <v/>
      </c>
      <c r="Q50" t="str">
        <f>IFERROR(__xludf.DUMMYFUNCTION("""COMPUTED_VALUE"""),"")</f>
        <v/>
      </c>
      <c r="R50" t="str">
        <f>IFERROR(__xludf.DUMMYFUNCTION("""COMPUTED_VALUE"""),"")</f>
        <v/>
      </c>
      <c r="S50" t="str">
        <f>IFERROR(__xludf.DUMMYFUNCTION("""COMPUTED_VALUE"""),"")</f>
        <v/>
      </c>
      <c r="T50" t="str">
        <f>IFERROR(__xludf.DUMMYFUNCTION("""COMPUTED_VALUE"""),"")</f>
        <v/>
      </c>
      <c r="U50" t="str">
        <f>IFERROR(__xludf.DUMMYFUNCTION("""COMPUTED_VALUE"""),"")</f>
        <v/>
      </c>
      <c r="V50" t="str">
        <f>IFERROR(__xludf.DUMMYFUNCTION("""COMPUTED_VALUE"""),"")</f>
        <v/>
      </c>
      <c r="W50" t="str">
        <f>IFERROR(__xludf.DUMMYFUNCTION("""COMPUTED_VALUE"""),"")</f>
        <v/>
      </c>
      <c r="X50" t="str">
        <f>IFERROR(__xludf.DUMMYFUNCTION("""COMPUTED_VALUE"""),"")</f>
        <v/>
      </c>
      <c r="Y50" t="str">
        <f>IFERROR(__xludf.DUMMYFUNCTION("""COMPUTED_VALUE"""),"")</f>
        <v/>
      </c>
      <c r="Z50" t="str">
        <f>IFERROR(__xludf.DUMMYFUNCTION("""COMPUTED_VALUE"""),"")</f>
        <v/>
      </c>
      <c r="AA50" t="str">
        <f>IFERROR(__xludf.DUMMYFUNCTION("""COMPUTED_VALUE"""),"")</f>
        <v/>
      </c>
      <c r="AB50" t="str">
        <f>IFERROR(__xludf.DUMMYFUNCTION("""COMPUTED_VALUE"""),"")</f>
        <v/>
      </c>
      <c r="AC50" t="str">
        <f>IFERROR(__xludf.DUMMYFUNCTION("""COMPUTED_VALUE"""),"")</f>
        <v/>
      </c>
      <c r="AD50" t="str">
        <f>IFERROR(__xludf.DUMMYFUNCTION("""COMPUTED_VALUE"""),"")</f>
        <v/>
      </c>
      <c r="AE50" t="str">
        <f>IFERROR(__xludf.DUMMYFUNCTION("""COMPUTED_VALUE"""),"")</f>
        <v/>
      </c>
      <c r="AF50" t="str">
        <f>IFERROR(__xludf.DUMMYFUNCTION("""COMPUTED_VALUE"""),"")</f>
        <v/>
      </c>
      <c r="AG50" t="str">
        <f>IFERROR(__xludf.DUMMYFUNCTION("""COMPUTED_VALUE"""),"")</f>
        <v/>
      </c>
      <c r="AH50" t="str">
        <f>IFERROR(__xludf.DUMMYFUNCTION("""COMPUTED_VALUE"""),"")</f>
        <v/>
      </c>
      <c r="AI50" t="str">
        <f>IFERROR(__xludf.DUMMYFUNCTION("""COMPUTED_VALUE"""),"")</f>
        <v/>
      </c>
      <c r="AJ50" t="str">
        <f>IFERROR(__xludf.DUMMYFUNCTION("""COMPUTED_VALUE"""),"")</f>
        <v/>
      </c>
    </row>
    <row r="51">
      <c r="A51" t="str">
        <f>IFERROR(__xludf.DUMMYFUNCTION("""COMPUTED_VALUE"""),"")</f>
        <v/>
      </c>
      <c r="B51" t="str">
        <f>IFERROR(__xludf.DUMMYFUNCTION("""COMPUTED_VALUE"""),"")</f>
        <v/>
      </c>
      <c r="C51" t="str">
        <f>IFERROR(__xludf.DUMMYFUNCTION("""COMPUTED_VALUE"""),"")</f>
        <v/>
      </c>
      <c r="D51" t="str">
        <f>IFERROR(__xludf.DUMMYFUNCTION("""COMPUTED_VALUE"""),"")</f>
        <v/>
      </c>
      <c r="E51" t="str">
        <f>IFERROR(__xludf.DUMMYFUNCTION("""COMPUTED_VALUE"""),"")</f>
        <v/>
      </c>
      <c r="F51" t="str">
        <f>IFERROR(__xludf.DUMMYFUNCTION("""COMPUTED_VALUE"""),"")</f>
        <v/>
      </c>
      <c r="G51" t="str">
        <f>IFERROR(__xludf.DUMMYFUNCTION("""COMPUTED_VALUE"""),"")</f>
        <v/>
      </c>
      <c r="H51" t="str">
        <f>IFERROR(__xludf.DUMMYFUNCTION("""COMPUTED_VALUE"""),"")</f>
        <v/>
      </c>
      <c r="I51" t="str">
        <f>IFERROR(__xludf.DUMMYFUNCTION("""COMPUTED_VALUE"""),"")</f>
        <v/>
      </c>
      <c r="J51" t="str">
        <f>IFERROR(__xludf.DUMMYFUNCTION("""COMPUTED_VALUE"""),"")</f>
        <v/>
      </c>
      <c r="K51" t="str">
        <f>IFERROR(__xludf.DUMMYFUNCTION("""COMPUTED_VALUE"""),"")</f>
        <v/>
      </c>
      <c r="L51" t="str">
        <f>IFERROR(__xludf.DUMMYFUNCTION("""COMPUTED_VALUE"""),"")</f>
        <v/>
      </c>
      <c r="M51" t="str">
        <f>IFERROR(__xludf.DUMMYFUNCTION("""COMPUTED_VALUE"""),"")</f>
        <v/>
      </c>
      <c r="N51" t="str">
        <f>IFERROR(__xludf.DUMMYFUNCTION("""COMPUTED_VALUE"""),"")</f>
        <v/>
      </c>
      <c r="O51" t="str">
        <f>IFERROR(__xludf.DUMMYFUNCTION("""COMPUTED_VALUE"""),"")</f>
        <v/>
      </c>
      <c r="P51" t="str">
        <f>IFERROR(__xludf.DUMMYFUNCTION("""COMPUTED_VALUE"""),"")</f>
        <v/>
      </c>
      <c r="Q51" t="str">
        <f>IFERROR(__xludf.DUMMYFUNCTION("""COMPUTED_VALUE"""),"")</f>
        <v/>
      </c>
      <c r="R51" t="str">
        <f>IFERROR(__xludf.DUMMYFUNCTION("""COMPUTED_VALUE"""),"")</f>
        <v/>
      </c>
      <c r="S51" t="str">
        <f>IFERROR(__xludf.DUMMYFUNCTION("""COMPUTED_VALUE"""),"")</f>
        <v/>
      </c>
      <c r="T51" t="str">
        <f>IFERROR(__xludf.DUMMYFUNCTION("""COMPUTED_VALUE"""),"")</f>
        <v/>
      </c>
      <c r="U51" t="str">
        <f>IFERROR(__xludf.DUMMYFUNCTION("""COMPUTED_VALUE"""),"")</f>
        <v/>
      </c>
      <c r="V51" t="str">
        <f>IFERROR(__xludf.DUMMYFUNCTION("""COMPUTED_VALUE"""),"")</f>
        <v/>
      </c>
      <c r="W51" t="str">
        <f>IFERROR(__xludf.DUMMYFUNCTION("""COMPUTED_VALUE"""),"")</f>
        <v/>
      </c>
      <c r="X51" t="str">
        <f>IFERROR(__xludf.DUMMYFUNCTION("""COMPUTED_VALUE"""),"")</f>
        <v/>
      </c>
      <c r="Y51" t="str">
        <f>IFERROR(__xludf.DUMMYFUNCTION("""COMPUTED_VALUE"""),"")</f>
        <v/>
      </c>
      <c r="Z51" t="str">
        <f>IFERROR(__xludf.DUMMYFUNCTION("""COMPUTED_VALUE"""),"")</f>
        <v/>
      </c>
      <c r="AA51" t="str">
        <f>IFERROR(__xludf.DUMMYFUNCTION("""COMPUTED_VALUE"""),"")</f>
        <v/>
      </c>
      <c r="AB51" t="str">
        <f>IFERROR(__xludf.DUMMYFUNCTION("""COMPUTED_VALUE"""),"")</f>
        <v/>
      </c>
      <c r="AC51" t="str">
        <f>IFERROR(__xludf.DUMMYFUNCTION("""COMPUTED_VALUE"""),"")</f>
        <v/>
      </c>
      <c r="AD51" t="str">
        <f>IFERROR(__xludf.DUMMYFUNCTION("""COMPUTED_VALUE"""),"")</f>
        <v/>
      </c>
      <c r="AE51" t="str">
        <f>IFERROR(__xludf.DUMMYFUNCTION("""COMPUTED_VALUE"""),"")</f>
        <v/>
      </c>
      <c r="AF51" t="str">
        <f>IFERROR(__xludf.DUMMYFUNCTION("""COMPUTED_VALUE"""),"")</f>
        <v/>
      </c>
      <c r="AG51" t="str">
        <f>IFERROR(__xludf.DUMMYFUNCTION("""COMPUTED_VALUE"""),"")</f>
        <v/>
      </c>
      <c r="AH51" t="str">
        <f>IFERROR(__xludf.DUMMYFUNCTION("""COMPUTED_VALUE"""),"")</f>
        <v/>
      </c>
      <c r="AI51" t="str">
        <f>IFERROR(__xludf.DUMMYFUNCTION("""COMPUTED_VALUE"""),"")</f>
        <v/>
      </c>
      <c r="AJ51" t="str">
        <f>IFERROR(__xludf.DUMMYFUNCTION("""COMPUTED_VALUE"""),"")</f>
        <v/>
      </c>
    </row>
    <row r="52">
      <c r="A52" t="str">
        <f>IFERROR(__xludf.DUMMYFUNCTION("""COMPUTED_VALUE"""),"")</f>
        <v/>
      </c>
      <c r="B52" t="str">
        <f>IFERROR(__xludf.DUMMYFUNCTION("""COMPUTED_VALUE"""),"")</f>
        <v/>
      </c>
      <c r="C52" t="str">
        <f>IFERROR(__xludf.DUMMYFUNCTION("""COMPUTED_VALUE"""),"")</f>
        <v/>
      </c>
      <c r="D52" t="str">
        <f>IFERROR(__xludf.DUMMYFUNCTION("""COMPUTED_VALUE"""),"")</f>
        <v/>
      </c>
      <c r="E52" t="str">
        <f>IFERROR(__xludf.DUMMYFUNCTION("""COMPUTED_VALUE"""),"")</f>
        <v/>
      </c>
      <c r="F52" t="str">
        <f>IFERROR(__xludf.DUMMYFUNCTION("""COMPUTED_VALUE"""),"")</f>
        <v/>
      </c>
      <c r="G52" t="str">
        <f>IFERROR(__xludf.DUMMYFUNCTION("""COMPUTED_VALUE"""),"")</f>
        <v/>
      </c>
      <c r="H52" t="str">
        <f>IFERROR(__xludf.DUMMYFUNCTION("""COMPUTED_VALUE"""),"")</f>
        <v/>
      </c>
      <c r="I52" t="str">
        <f>IFERROR(__xludf.DUMMYFUNCTION("""COMPUTED_VALUE"""),"")</f>
        <v/>
      </c>
      <c r="J52" t="str">
        <f>IFERROR(__xludf.DUMMYFUNCTION("""COMPUTED_VALUE"""),"")</f>
        <v/>
      </c>
      <c r="K52" t="str">
        <f>IFERROR(__xludf.DUMMYFUNCTION("""COMPUTED_VALUE"""),"")</f>
        <v/>
      </c>
      <c r="L52" t="str">
        <f>IFERROR(__xludf.DUMMYFUNCTION("""COMPUTED_VALUE"""),"")</f>
        <v/>
      </c>
      <c r="M52" t="str">
        <f>IFERROR(__xludf.DUMMYFUNCTION("""COMPUTED_VALUE"""),"")</f>
        <v/>
      </c>
      <c r="N52" t="str">
        <f>IFERROR(__xludf.DUMMYFUNCTION("""COMPUTED_VALUE"""),"")</f>
        <v/>
      </c>
      <c r="O52" t="str">
        <f>IFERROR(__xludf.DUMMYFUNCTION("""COMPUTED_VALUE"""),"")</f>
        <v/>
      </c>
      <c r="P52" t="str">
        <f>IFERROR(__xludf.DUMMYFUNCTION("""COMPUTED_VALUE"""),"")</f>
        <v/>
      </c>
      <c r="Q52" t="str">
        <f>IFERROR(__xludf.DUMMYFUNCTION("""COMPUTED_VALUE"""),"")</f>
        <v/>
      </c>
      <c r="R52" t="str">
        <f>IFERROR(__xludf.DUMMYFUNCTION("""COMPUTED_VALUE"""),"")</f>
        <v/>
      </c>
      <c r="S52" t="str">
        <f>IFERROR(__xludf.DUMMYFUNCTION("""COMPUTED_VALUE"""),"")</f>
        <v/>
      </c>
      <c r="T52" t="str">
        <f>IFERROR(__xludf.DUMMYFUNCTION("""COMPUTED_VALUE"""),"")</f>
        <v/>
      </c>
      <c r="U52" t="str">
        <f>IFERROR(__xludf.DUMMYFUNCTION("""COMPUTED_VALUE"""),"")</f>
        <v/>
      </c>
      <c r="V52" t="str">
        <f>IFERROR(__xludf.DUMMYFUNCTION("""COMPUTED_VALUE"""),"")</f>
        <v/>
      </c>
      <c r="W52" t="str">
        <f>IFERROR(__xludf.DUMMYFUNCTION("""COMPUTED_VALUE"""),"")</f>
        <v/>
      </c>
      <c r="X52" t="str">
        <f>IFERROR(__xludf.DUMMYFUNCTION("""COMPUTED_VALUE"""),"")</f>
        <v/>
      </c>
      <c r="Y52" t="str">
        <f>IFERROR(__xludf.DUMMYFUNCTION("""COMPUTED_VALUE"""),"")</f>
        <v/>
      </c>
      <c r="Z52" t="str">
        <f>IFERROR(__xludf.DUMMYFUNCTION("""COMPUTED_VALUE"""),"")</f>
        <v/>
      </c>
      <c r="AA52" t="str">
        <f>IFERROR(__xludf.DUMMYFUNCTION("""COMPUTED_VALUE"""),"")</f>
        <v/>
      </c>
      <c r="AB52" t="str">
        <f>IFERROR(__xludf.DUMMYFUNCTION("""COMPUTED_VALUE"""),"")</f>
        <v/>
      </c>
      <c r="AC52" t="str">
        <f>IFERROR(__xludf.DUMMYFUNCTION("""COMPUTED_VALUE"""),"")</f>
        <v/>
      </c>
      <c r="AD52" t="str">
        <f>IFERROR(__xludf.DUMMYFUNCTION("""COMPUTED_VALUE"""),"")</f>
        <v/>
      </c>
      <c r="AE52" t="str">
        <f>IFERROR(__xludf.DUMMYFUNCTION("""COMPUTED_VALUE"""),"")</f>
        <v/>
      </c>
      <c r="AF52" t="str">
        <f>IFERROR(__xludf.DUMMYFUNCTION("""COMPUTED_VALUE"""),"")</f>
        <v/>
      </c>
      <c r="AG52" t="str">
        <f>IFERROR(__xludf.DUMMYFUNCTION("""COMPUTED_VALUE"""),"")</f>
        <v/>
      </c>
      <c r="AH52" t="str">
        <f>IFERROR(__xludf.DUMMYFUNCTION("""COMPUTED_VALUE"""),"")</f>
        <v/>
      </c>
      <c r="AI52" t="str">
        <f>IFERROR(__xludf.DUMMYFUNCTION("""COMPUTED_VALUE"""),"")</f>
        <v/>
      </c>
      <c r="AJ52" t="str">
        <f>IFERROR(__xludf.DUMMYFUNCTION("""COMPUTED_VALUE"""),"")</f>
        <v/>
      </c>
    </row>
    <row r="53">
      <c r="A53" t="str">
        <f>IFERROR(__xludf.DUMMYFUNCTION("""COMPUTED_VALUE"""),"")</f>
        <v/>
      </c>
      <c r="B53" t="str">
        <f>IFERROR(__xludf.DUMMYFUNCTION("""COMPUTED_VALUE"""),"")</f>
        <v/>
      </c>
      <c r="C53" t="str">
        <f>IFERROR(__xludf.DUMMYFUNCTION("""COMPUTED_VALUE"""),"")</f>
        <v/>
      </c>
      <c r="D53" t="str">
        <f>IFERROR(__xludf.DUMMYFUNCTION("""COMPUTED_VALUE"""),"")</f>
        <v/>
      </c>
      <c r="E53" t="str">
        <f>IFERROR(__xludf.DUMMYFUNCTION("""COMPUTED_VALUE"""),"")</f>
        <v/>
      </c>
      <c r="F53" t="str">
        <f>IFERROR(__xludf.DUMMYFUNCTION("""COMPUTED_VALUE"""),"")</f>
        <v/>
      </c>
      <c r="G53" t="str">
        <f>IFERROR(__xludf.DUMMYFUNCTION("""COMPUTED_VALUE"""),"")</f>
        <v/>
      </c>
      <c r="H53" t="str">
        <f>IFERROR(__xludf.DUMMYFUNCTION("""COMPUTED_VALUE"""),"")</f>
        <v/>
      </c>
      <c r="I53" t="str">
        <f>IFERROR(__xludf.DUMMYFUNCTION("""COMPUTED_VALUE"""),"")</f>
        <v/>
      </c>
      <c r="J53" t="str">
        <f>IFERROR(__xludf.DUMMYFUNCTION("""COMPUTED_VALUE"""),"")</f>
        <v/>
      </c>
      <c r="K53" t="str">
        <f>IFERROR(__xludf.DUMMYFUNCTION("""COMPUTED_VALUE"""),"")</f>
        <v/>
      </c>
      <c r="L53" t="str">
        <f>IFERROR(__xludf.DUMMYFUNCTION("""COMPUTED_VALUE"""),"")</f>
        <v/>
      </c>
      <c r="M53" t="str">
        <f>IFERROR(__xludf.DUMMYFUNCTION("""COMPUTED_VALUE"""),"")</f>
        <v/>
      </c>
      <c r="N53" t="str">
        <f>IFERROR(__xludf.DUMMYFUNCTION("""COMPUTED_VALUE"""),"")</f>
        <v/>
      </c>
      <c r="O53" t="str">
        <f>IFERROR(__xludf.DUMMYFUNCTION("""COMPUTED_VALUE"""),"")</f>
        <v/>
      </c>
      <c r="P53" t="str">
        <f>IFERROR(__xludf.DUMMYFUNCTION("""COMPUTED_VALUE"""),"")</f>
        <v/>
      </c>
      <c r="Q53" t="str">
        <f>IFERROR(__xludf.DUMMYFUNCTION("""COMPUTED_VALUE"""),"")</f>
        <v/>
      </c>
      <c r="R53" t="str">
        <f>IFERROR(__xludf.DUMMYFUNCTION("""COMPUTED_VALUE"""),"")</f>
        <v/>
      </c>
      <c r="S53" t="str">
        <f>IFERROR(__xludf.DUMMYFUNCTION("""COMPUTED_VALUE"""),"")</f>
        <v/>
      </c>
      <c r="T53" t="str">
        <f>IFERROR(__xludf.DUMMYFUNCTION("""COMPUTED_VALUE"""),"")</f>
        <v/>
      </c>
      <c r="U53" t="str">
        <f>IFERROR(__xludf.DUMMYFUNCTION("""COMPUTED_VALUE"""),"")</f>
        <v/>
      </c>
      <c r="V53" t="str">
        <f>IFERROR(__xludf.DUMMYFUNCTION("""COMPUTED_VALUE"""),"")</f>
        <v/>
      </c>
      <c r="W53" t="str">
        <f>IFERROR(__xludf.DUMMYFUNCTION("""COMPUTED_VALUE"""),"")</f>
        <v/>
      </c>
      <c r="X53" t="str">
        <f>IFERROR(__xludf.DUMMYFUNCTION("""COMPUTED_VALUE"""),"")</f>
        <v/>
      </c>
      <c r="Y53" t="str">
        <f>IFERROR(__xludf.DUMMYFUNCTION("""COMPUTED_VALUE"""),"")</f>
        <v/>
      </c>
      <c r="Z53" t="str">
        <f>IFERROR(__xludf.DUMMYFUNCTION("""COMPUTED_VALUE"""),"")</f>
        <v/>
      </c>
      <c r="AA53" t="str">
        <f>IFERROR(__xludf.DUMMYFUNCTION("""COMPUTED_VALUE"""),"")</f>
        <v/>
      </c>
      <c r="AB53" t="str">
        <f>IFERROR(__xludf.DUMMYFUNCTION("""COMPUTED_VALUE"""),"")</f>
        <v/>
      </c>
      <c r="AC53" t="str">
        <f>IFERROR(__xludf.DUMMYFUNCTION("""COMPUTED_VALUE"""),"")</f>
        <v/>
      </c>
      <c r="AD53" t="str">
        <f>IFERROR(__xludf.DUMMYFUNCTION("""COMPUTED_VALUE"""),"")</f>
        <v/>
      </c>
      <c r="AE53" t="str">
        <f>IFERROR(__xludf.DUMMYFUNCTION("""COMPUTED_VALUE"""),"")</f>
        <v/>
      </c>
      <c r="AF53" t="str">
        <f>IFERROR(__xludf.DUMMYFUNCTION("""COMPUTED_VALUE"""),"")</f>
        <v/>
      </c>
      <c r="AG53" t="str">
        <f>IFERROR(__xludf.DUMMYFUNCTION("""COMPUTED_VALUE"""),"")</f>
        <v/>
      </c>
      <c r="AH53" t="str">
        <f>IFERROR(__xludf.DUMMYFUNCTION("""COMPUTED_VALUE"""),"")</f>
        <v/>
      </c>
      <c r="AI53" t="str">
        <f>IFERROR(__xludf.DUMMYFUNCTION("""COMPUTED_VALUE"""),"")</f>
        <v/>
      </c>
      <c r="AJ53" t="str">
        <f>IFERROR(__xludf.DUMMYFUNCTION("""COMPUTED_VALUE"""),"")</f>
        <v/>
      </c>
    </row>
    <row r="54">
      <c r="A54" t="str">
        <f>IFERROR(__xludf.DUMMYFUNCTION("""COMPUTED_VALUE"""),"")</f>
        <v/>
      </c>
      <c r="B54" t="str">
        <f>IFERROR(__xludf.DUMMYFUNCTION("""COMPUTED_VALUE"""),"")</f>
        <v/>
      </c>
      <c r="C54" t="str">
        <f>IFERROR(__xludf.DUMMYFUNCTION("""COMPUTED_VALUE"""),"")</f>
        <v/>
      </c>
      <c r="D54" t="str">
        <f>IFERROR(__xludf.DUMMYFUNCTION("""COMPUTED_VALUE"""),"")</f>
        <v/>
      </c>
      <c r="E54" t="str">
        <f>IFERROR(__xludf.DUMMYFUNCTION("""COMPUTED_VALUE"""),"")</f>
        <v/>
      </c>
      <c r="F54" t="str">
        <f>IFERROR(__xludf.DUMMYFUNCTION("""COMPUTED_VALUE"""),"")</f>
        <v/>
      </c>
      <c r="G54" t="str">
        <f>IFERROR(__xludf.DUMMYFUNCTION("""COMPUTED_VALUE"""),"")</f>
        <v/>
      </c>
      <c r="H54" t="str">
        <f>IFERROR(__xludf.DUMMYFUNCTION("""COMPUTED_VALUE"""),"")</f>
        <v/>
      </c>
      <c r="I54" t="str">
        <f>IFERROR(__xludf.DUMMYFUNCTION("""COMPUTED_VALUE"""),"")</f>
        <v/>
      </c>
      <c r="J54" t="str">
        <f>IFERROR(__xludf.DUMMYFUNCTION("""COMPUTED_VALUE"""),"")</f>
        <v/>
      </c>
      <c r="K54" t="str">
        <f>IFERROR(__xludf.DUMMYFUNCTION("""COMPUTED_VALUE"""),"")</f>
        <v/>
      </c>
      <c r="L54" t="str">
        <f>IFERROR(__xludf.DUMMYFUNCTION("""COMPUTED_VALUE"""),"")</f>
        <v/>
      </c>
      <c r="M54" t="str">
        <f>IFERROR(__xludf.DUMMYFUNCTION("""COMPUTED_VALUE"""),"")</f>
        <v/>
      </c>
      <c r="N54" t="str">
        <f>IFERROR(__xludf.DUMMYFUNCTION("""COMPUTED_VALUE"""),"")</f>
        <v/>
      </c>
      <c r="O54" t="str">
        <f>IFERROR(__xludf.DUMMYFUNCTION("""COMPUTED_VALUE"""),"")</f>
        <v/>
      </c>
      <c r="P54" t="str">
        <f>IFERROR(__xludf.DUMMYFUNCTION("""COMPUTED_VALUE"""),"")</f>
        <v/>
      </c>
      <c r="Q54" t="str">
        <f>IFERROR(__xludf.DUMMYFUNCTION("""COMPUTED_VALUE"""),"")</f>
        <v/>
      </c>
      <c r="R54" t="str">
        <f>IFERROR(__xludf.DUMMYFUNCTION("""COMPUTED_VALUE"""),"")</f>
        <v/>
      </c>
      <c r="S54" t="str">
        <f>IFERROR(__xludf.DUMMYFUNCTION("""COMPUTED_VALUE"""),"")</f>
        <v/>
      </c>
      <c r="T54" t="str">
        <f>IFERROR(__xludf.DUMMYFUNCTION("""COMPUTED_VALUE"""),"")</f>
        <v/>
      </c>
      <c r="U54" t="str">
        <f>IFERROR(__xludf.DUMMYFUNCTION("""COMPUTED_VALUE"""),"")</f>
        <v/>
      </c>
      <c r="V54" t="str">
        <f>IFERROR(__xludf.DUMMYFUNCTION("""COMPUTED_VALUE"""),"")</f>
        <v/>
      </c>
      <c r="W54" t="str">
        <f>IFERROR(__xludf.DUMMYFUNCTION("""COMPUTED_VALUE"""),"")</f>
        <v/>
      </c>
      <c r="X54" t="str">
        <f>IFERROR(__xludf.DUMMYFUNCTION("""COMPUTED_VALUE"""),"")</f>
        <v/>
      </c>
      <c r="Y54" t="str">
        <f>IFERROR(__xludf.DUMMYFUNCTION("""COMPUTED_VALUE"""),"")</f>
        <v/>
      </c>
      <c r="Z54" t="str">
        <f>IFERROR(__xludf.DUMMYFUNCTION("""COMPUTED_VALUE"""),"")</f>
        <v/>
      </c>
      <c r="AA54" t="str">
        <f>IFERROR(__xludf.DUMMYFUNCTION("""COMPUTED_VALUE"""),"")</f>
        <v/>
      </c>
      <c r="AB54" t="str">
        <f>IFERROR(__xludf.DUMMYFUNCTION("""COMPUTED_VALUE"""),"")</f>
        <v/>
      </c>
      <c r="AC54" t="str">
        <f>IFERROR(__xludf.DUMMYFUNCTION("""COMPUTED_VALUE"""),"")</f>
        <v/>
      </c>
      <c r="AD54" t="str">
        <f>IFERROR(__xludf.DUMMYFUNCTION("""COMPUTED_VALUE"""),"")</f>
        <v/>
      </c>
      <c r="AE54" t="str">
        <f>IFERROR(__xludf.DUMMYFUNCTION("""COMPUTED_VALUE"""),"")</f>
        <v/>
      </c>
      <c r="AF54" t="str">
        <f>IFERROR(__xludf.DUMMYFUNCTION("""COMPUTED_VALUE"""),"")</f>
        <v/>
      </c>
      <c r="AG54" t="str">
        <f>IFERROR(__xludf.DUMMYFUNCTION("""COMPUTED_VALUE"""),"")</f>
        <v/>
      </c>
      <c r="AH54" t="str">
        <f>IFERROR(__xludf.DUMMYFUNCTION("""COMPUTED_VALUE"""),"")</f>
        <v/>
      </c>
      <c r="AI54" t="str">
        <f>IFERROR(__xludf.DUMMYFUNCTION("""COMPUTED_VALUE"""),"")</f>
        <v/>
      </c>
      <c r="AJ54" t="str">
        <f>IFERROR(__xludf.DUMMYFUNCTION("""COMPUTED_VALUE"""),"")</f>
        <v/>
      </c>
    </row>
    <row r="55">
      <c r="A55" t="str">
        <f>IFERROR(__xludf.DUMMYFUNCTION("""COMPUTED_VALUE"""),"")</f>
        <v/>
      </c>
      <c r="B55" t="str">
        <f>IFERROR(__xludf.DUMMYFUNCTION("""COMPUTED_VALUE"""),"")</f>
        <v/>
      </c>
      <c r="C55" t="str">
        <f>IFERROR(__xludf.DUMMYFUNCTION("""COMPUTED_VALUE"""),"")</f>
        <v/>
      </c>
      <c r="D55" t="str">
        <f>IFERROR(__xludf.DUMMYFUNCTION("""COMPUTED_VALUE"""),"")</f>
        <v/>
      </c>
      <c r="E55" t="str">
        <f>IFERROR(__xludf.DUMMYFUNCTION("""COMPUTED_VALUE"""),"")</f>
        <v/>
      </c>
      <c r="F55" t="str">
        <f>IFERROR(__xludf.DUMMYFUNCTION("""COMPUTED_VALUE"""),"")</f>
        <v/>
      </c>
      <c r="G55" t="str">
        <f>IFERROR(__xludf.DUMMYFUNCTION("""COMPUTED_VALUE"""),"")</f>
        <v/>
      </c>
      <c r="H55" t="str">
        <f>IFERROR(__xludf.DUMMYFUNCTION("""COMPUTED_VALUE"""),"")</f>
        <v/>
      </c>
      <c r="I55" t="str">
        <f>IFERROR(__xludf.DUMMYFUNCTION("""COMPUTED_VALUE"""),"")</f>
        <v/>
      </c>
      <c r="J55" t="str">
        <f>IFERROR(__xludf.DUMMYFUNCTION("""COMPUTED_VALUE"""),"")</f>
        <v/>
      </c>
      <c r="K55" t="str">
        <f>IFERROR(__xludf.DUMMYFUNCTION("""COMPUTED_VALUE"""),"")</f>
        <v/>
      </c>
      <c r="L55" t="str">
        <f>IFERROR(__xludf.DUMMYFUNCTION("""COMPUTED_VALUE"""),"")</f>
        <v/>
      </c>
      <c r="M55" t="str">
        <f>IFERROR(__xludf.DUMMYFUNCTION("""COMPUTED_VALUE"""),"")</f>
        <v/>
      </c>
      <c r="N55" t="str">
        <f>IFERROR(__xludf.DUMMYFUNCTION("""COMPUTED_VALUE"""),"")</f>
        <v/>
      </c>
      <c r="O55" t="str">
        <f>IFERROR(__xludf.DUMMYFUNCTION("""COMPUTED_VALUE"""),"")</f>
        <v/>
      </c>
      <c r="P55" t="str">
        <f>IFERROR(__xludf.DUMMYFUNCTION("""COMPUTED_VALUE"""),"")</f>
        <v/>
      </c>
      <c r="Q55" t="str">
        <f>IFERROR(__xludf.DUMMYFUNCTION("""COMPUTED_VALUE"""),"")</f>
        <v/>
      </c>
      <c r="R55" t="str">
        <f>IFERROR(__xludf.DUMMYFUNCTION("""COMPUTED_VALUE"""),"")</f>
        <v/>
      </c>
      <c r="S55" t="str">
        <f>IFERROR(__xludf.DUMMYFUNCTION("""COMPUTED_VALUE"""),"")</f>
        <v/>
      </c>
      <c r="T55" t="str">
        <f>IFERROR(__xludf.DUMMYFUNCTION("""COMPUTED_VALUE"""),"")</f>
        <v/>
      </c>
      <c r="U55" t="str">
        <f>IFERROR(__xludf.DUMMYFUNCTION("""COMPUTED_VALUE"""),"")</f>
        <v/>
      </c>
      <c r="V55" t="str">
        <f>IFERROR(__xludf.DUMMYFUNCTION("""COMPUTED_VALUE"""),"")</f>
        <v/>
      </c>
      <c r="W55" t="str">
        <f>IFERROR(__xludf.DUMMYFUNCTION("""COMPUTED_VALUE"""),"")</f>
        <v/>
      </c>
      <c r="X55" t="str">
        <f>IFERROR(__xludf.DUMMYFUNCTION("""COMPUTED_VALUE"""),"")</f>
        <v/>
      </c>
      <c r="Y55" t="str">
        <f>IFERROR(__xludf.DUMMYFUNCTION("""COMPUTED_VALUE"""),"")</f>
        <v/>
      </c>
      <c r="Z55" t="str">
        <f>IFERROR(__xludf.DUMMYFUNCTION("""COMPUTED_VALUE"""),"")</f>
        <v/>
      </c>
      <c r="AA55" t="str">
        <f>IFERROR(__xludf.DUMMYFUNCTION("""COMPUTED_VALUE"""),"")</f>
        <v/>
      </c>
      <c r="AB55" t="str">
        <f>IFERROR(__xludf.DUMMYFUNCTION("""COMPUTED_VALUE"""),"")</f>
        <v/>
      </c>
      <c r="AC55" t="str">
        <f>IFERROR(__xludf.DUMMYFUNCTION("""COMPUTED_VALUE"""),"")</f>
        <v/>
      </c>
      <c r="AD55" t="str">
        <f>IFERROR(__xludf.DUMMYFUNCTION("""COMPUTED_VALUE"""),"")</f>
        <v/>
      </c>
      <c r="AE55" t="str">
        <f>IFERROR(__xludf.DUMMYFUNCTION("""COMPUTED_VALUE"""),"")</f>
        <v/>
      </c>
      <c r="AF55" t="str">
        <f>IFERROR(__xludf.DUMMYFUNCTION("""COMPUTED_VALUE"""),"")</f>
        <v/>
      </c>
      <c r="AG55" t="str">
        <f>IFERROR(__xludf.DUMMYFUNCTION("""COMPUTED_VALUE"""),"")</f>
        <v/>
      </c>
      <c r="AH55" t="str">
        <f>IFERROR(__xludf.DUMMYFUNCTION("""COMPUTED_VALUE"""),"")</f>
        <v/>
      </c>
      <c r="AI55" t="str">
        <f>IFERROR(__xludf.DUMMYFUNCTION("""COMPUTED_VALUE"""),"")</f>
        <v/>
      </c>
      <c r="AJ55" t="str">
        <f>IFERROR(__xludf.DUMMYFUNCTION("""COMPUTED_VALUE"""),"")</f>
        <v/>
      </c>
    </row>
    <row r="56">
      <c r="A56" t="str">
        <f>IFERROR(__xludf.DUMMYFUNCTION("""COMPUTED_VALUE"""),"")</f>
        <v/>
      </c>
      <c r="B56" t="str">
        <f>IFERROR(__xludf.DUMMYFUNCTION("""COMPUTED_VALUE"""),"")</f>
        <v/>
      </c>
      <c r="C56" t="str">
        <f>IFERROR(__xludf.DUMMYFUNCTION("""COMPUTED_VALUE"""),"")</f>
        <v/>
      </c>
      <c r="D56" t="str">
        <f>IFERROR(__xludf.DUMMYFUNCTION("""COMPUTED_VALUE"""),"")</f>
        <v/>
      </c>
      <c r="E56" t="str">
        <f>IFERROR(__xludf.DUMMYFUNCTION("""COMPUTED_VALUE"""),"")</f>
        <v/>
      </c>
      <c r="F56" t="str">
        <f>IFERROR(__xludf.DUMMYFUNCTION("""COMPUTED_VALUE"""),"")</f>
        <v/>
      </c>
      <c r="G56" t="str">
        <f>IFERROR(__xludf.DUMMYFUNCTION("""COMPUTED_VALUE"""),"")</f>
        <v/>
      </c>
      <c r="H56" t="str">
        <f>IFERROR(__xludf.DUMMYFUNCTION("""COMPUTED_VALUE"""),"")</f>
        <v/>
      </c>
      <c r="I56" t="str">
        <f>IFERROR(__xludf.DUMMYFUNCTION("""COMPUTED_VALUE"""),"")</f>
        <v/>
      </c>
      <c r="J56" t="str">
        <f>IFERROR(__xludf.DUMMYFUNCTION("""COMPUTED_VALUE"""),"")</f>
        <v/>
      </c>
      <c r="K56" t="str">
        <f>IFERROR(__xludf.DUMMYFUNCTION("""COMPUTED_VALUE"""),"")</f>
        <v/>
      </c>
      <c r="L56" t="str">
        <f>IFERROR(__xludf.DUMMYFUNCTION("""COMPUTED_VALUE"""),"")</f>
        <v/>
      </c>
      <c r="M56" t="str">
        <f>IFERROR(__xludf.DUMMYFUNCTION("""COMPUTED_VALUE"""),"")</f>
        <v/>
      </c>
      <c r="N56" t="str">
        <f>IFERROR(__xludf.DUMMYFUNCTION("""COMPUTED_VALUE"""),"")</f>
        <v/>
      </c>
      <c r="O56" t="str">
        <f>IFERROR(__xludf.DUMMYFUNCTION("""COMPUTED_VALUE"""),"")</f>
        <v/>
      </c>
      <c r="P56" t="str">
        <f>IFERROR(__xludf.DUMMYFUNCTION("""COMPUTED_VALUE"""),"")</f>
        <v/>
      </c>
      <c r="Q56" t="str">
        <f>IFERROR(__xludf.DUMMYFUNCTION("""COMPUTED_VALUE"""),"")</f>
        <v/>
      </c>
      <c r="R56" t="str">
        <f>IFERROR(__xludf.DUMMYFUNCTION("""COMPUTED_VALUE"""),"")</f>
        <v/>
      </c>
      <c r="S56" t="str">
        <f>IFERROR(__xludf.DUMMYFUNCTION("""COMPUTED_VALUE"""),"")</f>
        <v/>
      </c>
      <c r="T56" t="str">
        <f>IFERROR(__xludf.DUMMYFUNCTION("""COMPUTED_VALUE"""),"")</f>
        <v/>
      </c>
      <c r="U56" t="str">
        <f>IFERROR(__xludf.DUMMYFUNCTION("""COMPUTED_VALUE"""),"")</f>
        <v/>
      </c>
      <c r="V56" t="str">
        <f>IFERROR(__xludf.DUMMYFUNCTION("""COMPUTED_VALUE"""),"")</f>
        <v/>
      </c>
      <c r="W56" t="str">
        <f>IFERROR(__xludf.DUMMYFUNCTION("""COMPUTED_VALUE"""),"")</f>
        <v/>
      </c>
      <c r="X56" t="str">
        <f>IFERROR(__xludf.DUMMYFUNCTION("""COMPUTED_VALUE"""),"")</f>
        <v/>
      </c>
      <c r="Y56" t="str">
        <f>IFERROR(__xludf.DUMMYFUNCTION("""COMPUTED_VALUE"""),"")</f>
        <v/>
      </c>
      <c r="Z56" t="str">
        <f>IFERROR(__xludf.DUMMYFUNCTION("""COMPUTED_VALUE"""),"")</f>
        <v/>
      </c>
      <c r="AA56" t="str">
        <f>IFERROR(__xludf.DUMMYFUNCTION("""COMPUTED_VALUE"""),"")</f>
        <v/>
      </c>
      <c r="AB56" t="str">
        <f>IFERROR(__xludf.DUMMYFUNCTION("""COMPUTED_VALUE"""),"")</f>
        <v/>
      </c>
      <c r="AC56" t="str">
        <f>IFERROR(__xludf.DUMMYFUNCTION("""COMPUTED_VALUE"""),"")</f>
        <v/>
      </c>
      <c r="AD56" t="str">
        <f>IFERROR(__xludf.DUMMYFUNCTION("""COMPUTED_VALUE"""),"")</f>
        <v/>
      </c>
      <c r="AE56" t="str">
        <f>IFERROR(__xludf.DUMMYFUNCTION("""COMPUTED_VALUE"""),"")</f>
        <v/>
      </c>
      <c r="AF56" t="str">
        <f>IFERROR(__xludf.DUMMYFUNCTION("""COMPUTED_VALUE"""),"")</f>
        <v/>
      </c>
      <c r="AG56" t="str">
        <f>IFERROR(__xludf.DUMMYFUNCTION("""COMPUTED_VALUE"""),"")</f>
        <v/>
      </c>
      <c r="AH56" t="str">
        <f>IFERROR(__xludf.DUMMYFUNCTION("""COMPUTED_VALUE"""),"")</f>
        <v/>
      </c>
      <c r="AI56" t="str">
        <f>IFERROR(__xludf.DUMMYFUNCTION("""COMPUTED_VALUE"""),"")</f>
        <v/>
      </c>
      <c r="AJ56" t="str">
        <f>IFERROR(__xludf.DUMMYFUNCTION("""COMPUTED_VALUE"""),"")</f>
        <v/>
      </c>
    </row>
    <row r="57">
      <c r="A57" t="str">
        <f>IFERROR(__xludf.DUMMYFUNCTION("""COMPUTED_VALUE"""),"")</f>
        <v/>
      </c>
      <c r="B57" t="str">
        <f>IFERROR(__xludf.DUMMYFUNCTION("""COMPUTED_VALUE"""),"")</f>
        <v/>
      </c>
      <c r="C57" t="str">
        <f>IFERROR(__xludf.DUMMYFUNCTION("""COMPUTED_VALUE"""),"")</f>
        <v/>
      </c>
      <c r="D57" t="str">
        <f>IFERROR(__xludf.DUMMYFUNCTION("""COMPUTED_VALUE"""),"")</f>
        <v/>
      </c>
      <c r="E57" t="str">
        <f>IFERROR(__xludf.DUMMYFUNCTION("""COMPUTED_VALUE"""),"")</f>
        <v/>
      </c>
      <c r="F57" t="str">
        <f>IFERROR(__xludf.DUMMYFUNCTION("""COMPUTED_VALUE"""),"")</f>
        <v/>
      </c>
      <c r="G57" t="str">
        <f>IFERROR(__xludf.DUMMYFUNCTION("""COMPUTED_VALUE"""),"")</f>
        <v/>
      </c>
      <c r="H57" t="str">
        <f>IFERROR(__xludf.DUMMYFUNCTION("""COMPUTED_VALUE"""),"")</f>
        <v/>
      </c>
      <c r="I57" t="str">
        <f>IFERROR(__xludf.DUMMYFUNCTION("""COMPUTED_VALUE"""),"")</f>
        <v/>
      </c>
      <c r="J57" t="str">
        <f>IFERROR(__xludf.DUMMYFUNCTION("""COMPUTED_VALUE"""),"")</f>
        <v/>
      </c>
      <c r="K57" t="str">
        <f>IFERROR(__xludf.DUMMYFUNCTION("""COMPUTED_VALUE"""),"")</f>
        <v/>
      </c>
      <c r="L57" t="str">
        <f>IFERROR(__xludf.DUMMYFUNCTION("""COMPUTED_VALUE"""),"")</f>
        <v/>
      </c>
      <c r="M57" t="str">
        <f>IFERROR(__xludf.DUMMYFUNCTION("""COMPUTED_VALUE"""),"")</f>
        <v/>
      </c>
      <c r="N57" t="str">
        <f>IFERROR(__xludf.DUMMYFUNCTION("""COMPUTED_VALUE"""),"")</f>
        <v/>
      </c>
      <c r="O57" t="str">
        <f>IFERROR(__xludf.DUMMYFUNCTION("""COMPUTED_VALUE"""),"")</f>
        <v/>
      </c>
      <c r="P57" t="str">
        <f>IFERROR(__xludf.DUMMYFUNCTION("""COMPUTED_VALUE"""),"")</f>
        <v/>
      </c>
      <c r="Q57" t="str">
        <f>IFERROR(__xludf.DUMMYFUNCTION("""COMPUTED_VALUE"""),"")</f>
        <v/>
      </c>
      <c r="R57" t="str">
        <f>IFERROR(__xludf.DUMMYFUNCTION("""COMPUTED_VALUE"""),"")</f>
        <v/>
      </c>
      <c r="S57" t="str">
        <f>IFERROR(__xludf.DUMMYFUNCTION("""COMPUTED_VALUE"""),"")</f>
        <v/>
      </c>
      <c r="T57" t="str">
        <f>IFERROR(__xludf.DUMMYFUNCTION("""COMPUTED_VALUE"""),"")</f>
        <v/>
      </c>
      <c r="U57" t="str">
        <f>IFERROR(__xludf.DUMMYFUNCTION("""COMPUTED_VALUE"""),"")</f>
        <v/>
      </c>
      <c r="V57" t="str">
        <f>IFERROR(__xludf.DUMMYFUNCTION("""COMPUTED_VALUE"""),"")</f>
        <v/>
      </c>
      <c r="W57" t="str">
        <f>IFERROR(__xludf.DUMMYFUNCTION("""COMPUTED_VALUE"""),"")</f>
        <v/>
      </c>
      <c r="X57" t="str">
        <f>IFERROR(__xludf.DUMMYFUNCTION("""COMPUTED_VALUE"""),"")</f>
        <v/>
      </c>
      <c r="Y57" t="str">
        <f>IFERROR(__xludf.DUMMYFUNCTION("""COMPUTED_VALUE"""),"")</f>
        <v/>
      </c>
      <c r="Z57" t="str">
        <f>IFERROR(__xludf.DUMMYFUNCTION("""COMPUTED_VALUE"""),"")</f>
        <v/>
      </c>
      <c r="AA57" t="str">
        <f>IFERROR(__xludf.DUMMYFUNCTION("""COMPUTED_VALUE"""),"")</f>
        <v/>
      </c>
      <c r="AB57" t="str">
        <f>IFERROR(__xludf.DUMMYFUNCTION("""COMPUTED_VALUE"""),"")</f>
        <v/>
      </c>
      <c r="AC57" t="str">
        <f>IFERROR(__xludf.DUMMYFUNCTION("""COMPUTED_VALUE"""),"")</f>
        <v/>
      </c>
      <c r="AD57" t="str">
        <f>IFERROR(__xludf.DUMMYFUNCTION("""COMPUTED_VALUE"""),"")</f>
        <v/>
      </c>
      <c r="AE57" t="str">
        <f>IFERROR(__xludf.DUMMYFUNCTION("""COMPUTED_VALUE"""),"")</f>
        <v/>
      </c>
      <c r="AF57" t="str">
        <f>IFERROR(__xludf.DUMMYFUNCTION("""COMPUTED_VALUE"""),"")</f>
        <v/>
      </c>
      <c r="AG57" t="str">
        <f>IFERROR(__xludf.DUMMYFUNCTION("""COMPUTED_VALUE"""),"")</f>
        <v/>
      </c>
      <c r="AH57" t="str">
        <f>IFERROR(__xludf.DUMMYFUNCTION("""COMPUTED_VALUE"""),"")</f>
        <v/>
      </c>
      <c r="AI57" t="str">
        <f>IFERROR(__xludf.DUMMYFUNCTION("""COMPUTED_VALUE"""),"")</f>
        <v/>
      </c>
      <c r="AJ57" t="str">
        <f>IFERROR(__xludf.DUMMYFUNCTION("""COMPUTED_VALUE"""),"")</f>
        <v/>
      </c>
    </row>
    <row r="58">
      <c r="A58" t="str">
        <f>IFERROR(__xludf.DUMMYFUNCTION("""COMPUTED_VALUE"""),"")</f>
        <v/>
      </c>
      <c r="B58" t="str">
        <f>IFERROR(__xludf.DUMMYFUNCTION("""COMPUTED_VALUE"""),"")</f>
        <v/>
      </c>
      <c r="C58" t="str">
        <f>IFERROR(__xludf.DUMMYFUNCTION("""COMPUTED_VALUE"""),"")</f>
        <v/>
      </c>
      <c r="D58" t="str">
        <f>IFERROR(__xludf.DUMMYFUNCTION("""COMPUTED_VALUE"""),"")</f>
        <v/>
      </c>
      <c r="E58" t="str">
        <f>IFERROR(__xludf.DUMMYFUNCTION("""COMPUTED_VALUE"""),"")</f>
        <v/>
      </c>
      <c r="F58" t="str">
        <f>IFERROR(__xludf.DUMMYFUNCTION("""COMPUTED_VALUE"""),"")</f>
        <v/>
      </c>
      <c r="G58" t="str">
        <f>IFERROR(__xludf.DUMMYFUNCTION("""COMPUTED_VALUE"""),"")</f>
        <v/>
      </c>
      <c r="H58" t="str">
        <f>IFERROR(__xludf.DUMMYFUNCTION("""COMPUTED_VALUE"""),"")</f>
        <v/>
      </c>
      <c r="I58" t="str">
        <f>IFERROR(__xludf.DUMMYFUNCTION("""COMPUTED_VALUE"""),"")</f>
        <v/>
      </c>
      <c r="J58" t="str">
        <f>IFERROR(__xludf.DUMMYFUNCTION("""COMPUTED_VALUE"""),"")</f>
        <v/>
      </c>
      <c r="K58" t="str">
        <f>IFERROR(__xludf.DUMMYFUNCTION("""COMPUTED_VALUE"""),"")</f>
        <v/>
      </c>
      <c r="L58" t="str">
        <f>IFERROR(__xludf.DUMMYFUNCTION("""COMPUTED_VALUE"""),"")</f>
        <v/>
      </c>
      <c r="M58" t="str">
        <f>IFERROR(__xludf.DUMMYFUNCTION("""COMPUTED_VALUE"""),"")</f>
        <v/>
      </c>
      <c r="N58" t="str">
        <f>IFERROR(__xludf.DUMMYFUNCTION("""COMPUTED_VALUE"""),"")</f>
        <v/>
      </c>
      <c r="O58" t="str">
        <f>IFERROR(__xludf.DUMMYFUNCTION("""COMPUTED_VALUE"""),"")</f>
        <v/>
      </c>
      <c r="P58" t="str">
        <f>IFERROR(__xludf.DUMMYFUNCTION("""COMPUTED_VALUE"""),"")</f>
        <v/>
      </c>
      <c r="Q58" t="str">
        <f>IFERROR(__xludf.DUMMYFUNCTION("""COMPUTED_VALUE"""),"")</f>
        <v/>
      </c>
      <c r="R58" t="str">
        <f>IFERROR(__xludf.DUMMYFUNCTION("""COMPUTED_VALUE"""),"")</f>
        <v/>
      </c>
      <c r="S58" t="str">
        <f>IFERROR(__xludf.DUMMYFUNCTION("""COMPUTED_VALUE"""),"")</f>
        <v/>
      </c>
      <c r="T58" t="str">
        <f>IFERROR(__xludf.DUMMYFUNCTION("""COMPUTED_VALUE"""),"")</f>
        <v/>
      </c>
      <c r="U58" t="str">
        <f>IFERROR(__xludf.DUMMYFUNCTION("""COMPUTED_VALUE"""),"")</f>
        <v/>
      </c>
      <c r="V58" t="str">
        <f>IFERROR(__xludf.DUMMYFUNCTION("""COMPUTED_VALUE"""),"")</f>
        <v/>
      </c>
      <c r="W58" t="str">
        <f>IFERROR(__xludf.DUMMYFUNCTION("""COMPUTED_VALUE"""),"")</f>
        <v/>
      </c>
      <c r="X58" t="str">
        <f>IFERROR(__xludf.DUMMYFUNCTION("""COMPUTED_VALUE"""),"")</f>
        <v/>
      </c>
      <c r="Y58" t="str">
        <f>IFERROR(__xludf.DUMMYFUNCTION("""COMPUTED_VALUE"""),"")</f>
        <v/>
      </c>
      <c r="Z58" t="str">
        <f>IFERROR(__xludf.DUMMYFUNCTION("""COMPUTED_VALUE"""),"")</f>
        <v/>
      </c>
      <c r="AA58" t="str">
        <f>IFERROR(__xludf.DUMMYFUNCTION("""COMPUTED_VALUE"""),"")</f>
        <v/>
      </c>
      <c r="AB58" t="str">
        <f>IFERROR(__xludf.DUMMYFUNCTION("""COMPUTED_VALUE"""),"")</f>
        <v/>
      </c>
      <c r="AC58" t="str">
        <f>IFERROR(__xludf.DUMMYFUNCTION("""COMPUTED_VALUE"""),"")</f>
        <v/>
      </c>
      <c r="AD58" t="str">
        <f>IFERROR(__xludf.DUMMYFUNCTION("""COMPUTED_VALUE"""),"")</f>
        <v/>
      </c>
      <c r="AE58" t="str">
        <f>IFERROR(__xludf.DUMMYFUNCTION("""COMPUTED_VALUE"""),"")</f>
        <v/>
      </c>
      <c r="AF58" t="str">
        <f>IFERROR(__xludf.DUMMYFUNCTION("""COMPUTED_VALUE"""),"")</f>
        <v/>
      </c>
      <c r="AG58" t="str">
        <f>IFERROR(__xludf.DUMMYFUNCTION("""COMPUTED_VALUE"""),"")</f>
        <v/>
      </c>
      <c r="AH58" t="str">
        <f>IFERROR(__xludf.DUMMYFUNCTION("""COMPUTED_VALUE"""),"")</f>
        <v/>
      </c>
      <c r="AI58" t="str">
        <f>IFERROR(__xludf.DUMMYFUNCTION("""COMPUTED_VALUE"""),"")</f>
        <v/>
      </c>
      <c r="AJ58" t="str">
        <f>IFERROR(__xludf.DUMMYFUNCTION("""COMPUTED_VALUE"""),"")</f>
        <v/>
      </c>
    </row>
    <row r="59">
      <c r="A59" t="str">
        <f>IFERROR(__xludf.DUMMYFUNCTION("""COMPUTED_VALUE"""),"")</f>
        <v/>
      </c>
      <c r="B59" t="str">
        <f>IFERROR(__xludf.DUMMYFUNCTION("""COMPUTED_VALUE"""),"")</f>
        <v/>
      </c>
      <c r="C59" t="str">
        <f>IFERROR(__xludf.DUMMYFUNCTION("""COMPUTED_VALUE"""),"")</f>
        <v/>
      </c>
      <c r="D59" t="str">
        <f>IFERROR(__xludf.DUMMYFUNCTION("""COMPUTED_VALUE"""),"")</f>
        <v/>
      </c>
      <c r="E59" t="str">
        <f>IFERROR(__xludf.DUMMYFUNCTION("""COMPUTED_VALUE"""),"")</f>
        <v/>
      </c>
      <c r="F59" t="str">
        <f>IFERROR(__xludf.DUMMYFUNCTION("""COMPUTED_VALUE"""),"")</f>
        <v/>
      </c>
      <c r="G59" t="str">
        <f>IFERROR(__xludf.DUMMYFUNCTION("""COMPUTED_VALUE"""),"")</f>
        <v/>
      </c>
      <c r="H59" t="str">
        <f>IFERROR(__xludf.DUMMYFUNCTION("""COMPUTED_VALUE"""),"")</f>
        <v/>
      </c>
      <c r="I59" t="str">
        <f>IFERROR(__xludf.DUMMYFUNCTION("""COMPUTED_VALUE"""),"")</f>
        <v/>
      </c>
      <c r="J59" t="str">
        <f>IFERROR(__xludf.DUMMYFUNCTION("""COMPUTED_VALUE"""),"")</f>
        <v/>
      </c>
      <c r="K59" t="str">
        <f>IFERROR(__xludf.DUMMYFUNCTION("""COMPUTED_VALUE"""),"")</f>
        <v/>
      </c>
      <c r="L59" t="str">
        <f>IFERROR(__xludf.DUMMYFUNCTION("""COMPUTED_VALUE"""),"")</f>
        <v/>
      </c>
      <c r="M59" t="str">
        <f>IFERROR(__xludf.DUMMYFUNCTION("""COMPUTED_VALUE"""),"")</f>
        <v/>
      </c>
      <c r="N59" t="str">
        <f>IFERROR(__xludf.DUMMYFUNCTION("""COMPUTED_VALUE"""),"")</f>
        <v/>
      </c>
      <c r="O59" t="str">
        <f>IFERROR(__xludf.DUMMYFUNCTION("""COMPUTED_VALUE"""),"")</f>
        <v/>
      </c>
      <c r="P59" t="str">
        <f>IFERROR(__xludf.DUMMYFUNCTION("""COMPUTED_VALUE"""),"")</f>
        <v/>
      </c>
      <c r="Q59" t="str">
        <f>IFERROR(__xludf.DUMMYFUNCTION("""COMPUTED_VALUE"""),"")</f>
        <v/>
      </c>
      <c r="R59" t="str">
        <f>IFERROR(__xludf.DUMMYFUNCTION("""COMPUTED_VALUE"""),"")</f>
        <v/>
      </c>
      <c r="S59" t="str">
        <f>IFERROR(__xludf.DUMMYFUNCTION("""COMPUTED_VALUE"""),"")</f>
        <v/>
      </c>
      <c r="T59" t="str">
        <f>IFERROR(__xludf.DUMMYFUNCTION("""COMPUTED_VALUE"""),"")</f>
        <v/>
      </c>
      <c r="U59" t="str">
        <f>IFERROR(__xludf.DUMMYFUNCTION("""COMPUTED_VALUE"""),"")</f>
        <v/>
      </c>
      <c r="V59" t="str">
        <f>IFERROR(__xludf.DUMMYFUNCTION("""COMPUTED_VALUE"""),"")</f>
        <v/>
      </c>
      <c r="W59" t="str">
        <f>IFERROR(__xludf.DUMMYFUNCTION("""COMPUTED_VALUE"""),"")</f>
        <v/>
      </c>
      <c r="X59" t="str">
        <f>IFERROR(__xludf.DUMMYFUNCTION("""COMPUTED_VALUE"""),"")</f>
        <v/>
      </c>
      <c r="Y59" t="str">
        <f>IFERROR(__xludf.DUMMYFUNCTION("""COMPUTED_VALUE"""),"")</f>
        <v/>
      </c>
      <c r="Z59" t="str">
        <f>IFERROR(__xludf.DUMMYFUNCTION("""COMPUTED_VALUE"""),"")</f>
        <v/>
      </c>
      <c r="AA59" t="str">
        <f>IFERROR(__xludf.DUMMYFUNCTION("""COMPUTED_VALUE"""),"")</f>
        <v/>
      </c>
      <c r="AB59" t="str">
        <f>IFERROR(__xludf.DUMMYFUNCTION("""COMPUTED_VALUE"""),"")</f>
        <v/>
      </c>
      <c r="AC59" t="str">
        <f>IFERROR(__xludf.DUMMYFUNCTION("""COMPUTED_VALUE"""),"")</f>
        <v/>
      </c>
      <c r="AD59" t="str">
        <f>IFERROR(__xludf.DUMMYFUNCTION("""COMPUTED_VALUE"""),"")</f>
        <v/>
      </c>
      <c r="AE59" t="str">
        <f>IFERROR(__xludf.DUMMYFUNCTION("""COMPUTED_VALUE"""),"")</f>
        <v/>
      </c>
      <c r="AF59" t="str">
        <f>IFERROR(__xludf.DUMMYFUNCTION("""COMPUTED_VALUE"""),"")</f>
        <v/>
      </c>
      <c r="AG59" t="str">
        <f>IFERROR(__xludf.DUMMYFUNCTION("""COMPUTED_VALUE"""),"")</f>
        <v/>
      </c>
      <c r="AH59" t="str">
        <f>IFERROR(__xludf.DUMMYFUNCTION("""COMPUTED_VALUE"""),"")</f>
        <v/>
      </c>
      <c r="AI59" t="str">
        <f>IFERROR(__xludf.DUMMYFUNCTION("""COMPUTED_VALUE"""),"")</f>
        <v/>
      </c>
      <c r="AJ59" t="str">
        <f>IFERROR(__xludf.DUMMYFUNCTION("""COMPUTED_VALUE"""),"")</f>
        <v/>
      </c>
    </row>
    <row r="60">
      <c r="A60" t="str">
        <f>IFERROR(__xludf.DUMMYFUNCTION("""COMPUTED_VALUE"""),"")</f>
        <v/>
      </c>
      <c r="B60" t="str">
        <f>IFERROR(__xludf.DUMMYFUNCTION("""COMPUTED_VALUE"""),"")</f>
        <v/>
      </c>
      <c r="C60" t="str">
        <f>IFERROR(__xludf.DUMMYFUNCTION("""COMPUTED_VALUE"""),"")</f>
        <v/>
      </c>
      <c r="D60" t="str">
        <f>IFERROR(__xludf.DUMMYFUNCTION("""COMPUTED_VALUE"""),"")</f>
        <v/>
      </c>
      <c r="E60" t="str">
        <f>IFERROR(__xludf.DUMMYFUNCTION("""COMPUTED_VALUE"""),"")</f>
        <v/>
      </c>
      <c r="F60" t="str">
        <f>IFERROR(__xludf.DUMMYFUNCTION("""COMPUTED_VALUE"""),"")</f>
        <v/>
      </c>
      <c r="G60" t="str">
        <f>IFERROR(__xludf.DUMMYFUNCTION("""COMPUTED_VALUE"""),"")</f>
        <v/>
      </c>
      <c r="H60" t="str">
        <f>IFERROR(__xludf.DUMMYFUNCTION("""COMPUTED_VALUE"""),"")</f>
        <v/>
      </c>
      <c r="I60" t="str">
        <f>IFERROR(__xludf.DUMMYFUNCTION("""COMPUTED_VALUE"""),"")</f>
        <v/>
      </c>
      <c r="J60" t="str">
        <f>IFERROR(__xludf.DUMMYFUNCTION("""COMPUTED_VALUE"""),"")</f>
        <v/>
      </c>
      <c r="K60" t="str">
        <f>IFERROR(__xludf.DUMMYFUNCTION("""COMPUTED_VALUE"""),"")</f>
        <v/>
      </c>
      <c r="L60" t="str">
        <f>IFERROR(__xludf.DUMMYFUNCTION("""COMPUTED_VALUE"""),"")</f>
        <v/>
      </c>
      <c r="M60" t="str">
        <f>IFERROR(__xludf.DUMMYFUNCTION("""COMPUTED_VALUE"""),"")</f>
        <v/>
      </c>
      <c r="N60" t="str">
        <f>IFERROR(__xludf.DUMMYFUNCTION("""COMPUTED_VALUE"""),"")</f>
        <v/>
      </c>
      <c r="O60" t="str">
        <f>IFERROR(__xludf.DUMMYFUNCTION("""COMPUTED_VALUE"""),"")</f>
        <v/>
      </c>
      <c r="P60" t="str">
        <f>IFERROR(__xludf.DUMMYFUNCTION("""COMPUTED_VALUE"""),"")</f>
        <v/>
      </c>
      <c r="Q60" t="str">
        <f>IFERROR(__xludf.DUMMYFUNCTION("""COMPUTED_VALUE"""),"")</f>
        <v/>
      </c>
      <c r="R60" t="str">
        <f>IFERROR(__xludf.DUMMYFUNCTION("""COMPUTED_VALUE"""),"")</f>
        <v/>
      </c>
      <c r="S60" t="str">
        <f>IFERROR(__xludf.DUMMYFUNCTION("""COMPUTED_VALUE"""),"")</f>
        <v/>
      </c>
      <c r="T60" t="str">
        <f>IFERROR(__xludf.DUMMYFUNCTION("""COMPUTED_VALUE"""),"")</f>
        <v/>
      </c>
      <c r="U60" t="str">
        <f>IFERROR(__xludf.DUMMYFUNCTION("""COMPUTED_VALUE"""),"")</f>
        <v/>
      </c>
      <c r="V60" t="str">
        <f>IFERROR(__xludf.DUMMYFUNCTION("""COMPUTED_VALUE"""),"")</f>
        <v/>
      </c>
      <c r="W60" t="str">
        <f>IFERROR(__xludf.DUMMYFUNCTION("""COMPUTED_VALUE"""),"")</f>
        <v/>
      </c>
      <c r="X60" t="str">
        <f>IFERROR(__xludf.DUMMYFUNCTION("""COMPUTED_VALUE"""),"")</f>
        <v/>
      </c>
      <c r="Y60" t="str">
        <f>IFERROR(__xludf.DUMMYFUNCTION("""COMPUTED_VALUE"""),"")</f>
        <v/>
      </c>
      <c r="Z60" t="str">
        <f>IFERROR(__xludf.DUMMYFUNCTION("""COMPUTED_VALUE"""),"")</f>
        <v/>
      </c>
      <c r="AA60" t="str">
        <f>IFERROR(__xludf.DUMMYFUNCTION("""COMPUTED_VALUE"""),"")</f>
        <v/>
      </c>
      <c r="AB60" t="str">
        <f>IFERROR(__xludf.DUMMYFUNCTION("""COMPUTED_VALUE"""),"")</f>
        <v/>
      </c>
      <c r="AC60" t="str">
        <f>IFERROR(__xludf.DUMMYFUNCTION("""COMPUTED_VALUE"""),"")</f>
        <v/>
      </c>
      <c r="AD60" t="str">
        <f>IFERROR(__xludf.DUMMYFUNCTION("""COMPUTED_VALUE"""),"")</f>
        <v/>
      </c>
      <c r="AE60" t="str">
        <f>IFERROR(__xludf.DUMMYFUNCTION("""COMPUTED_VALUE"""),"")</f>
        <v/>
      </c>
      <c r="AF60" t="str">
        <f>IFERROR(__xludf.DUMMYFUNCTION("""COMPUTED_VALUE"""),"")</f>
        <v/>
      </c>
      <c r="AG60" t="str">
        <f>IFERROR(__xludf.DUMMYFUNCTION("""COMPUTED_VALUE"""),"")</f>
        <v/>
      </c>
      <c r="AH60" t="str">
        <f>IFERROR(__xludf.DUMMYFUNCTION("""COMPUTED_VALUE"""),"")</f>
        <v/>
      </c>
      <c r="AI60" t="str">
        <f>IFERROR(__xludf.DUMMYFUNCTION("""COMPUTED_VALUE"""),"")</f>
        <v/>
      </c>
      <c r="AJ60" t="str">
        <f>IFERROR(__xludf.DUMMYFUNCTION("""COMPUTED_VALUE"""),"")</f>
        <v/>
      </c>
    </row>
    <row r="61">
      <c r="A61" t="str">
        <f>IFERROR(__xludf.DUMMYFUNCTION("""COMPUTED_VALUE"""),"")</f>
        <v/>
      </c>
      <c r="B61" t="str">
        <f>IFERROR(__xludf.DUMMYFUNCTION("""COMPUTED_VALUE"""),"")</f>
        <v/>
      </c>
      <c r="C61" t="str">
        <f>IFERROR(__xludf.DUMMYFUNCTION("""COMPUTED_VALUE"""),"")</f>
        <v/>
      </c>
      <c r="D61" t="str">
        <f>IFERROR(__xludf.DUMMYFUNCTION("""COMPUTED_VALUE"""),"")</f>
        <v/>
      </c>
      <c r="E61" t="str">
        <f>IFERROR(__xludf.DUMMYFUNCTION("""COMPUTED_VALUE"""),"")</f>
        <v/>
      </c>
      <c r="F61" t="str">
        <f>IFERROR(__xludf.DUMMYFUNCTION("""COMPUTED_VALUE"""),"")</f>
        <v/>
      </c>
      <c r="G61" t="str">
        <f>IFERROR(__xludf.DUMMYFUNCTION("""COMPUTED_VALUE"""),"")</f>
        <v/>
      </c>
      <c r="H61" t="str">
        <f>IFERROR(__xludf.DUMMYFUNCTION("""COMPUTED_VALUE"""),"")</f>
        <v/>
      </c>
      <c r="I61" t="str">
        <f>IFERROR(__xludf.DUMMYFUNCTION("""COMPUTED_VALUE"""),"")</f>
        <v/>
      </c>
      <c r="J61" t="str">
        <f>IFERROR(__xludf.DUMMYFUNCTION("""COMPUTED_VALUE"""),"")</f>
        <v/>
      </c>
      <c r="K61" t="str">
        <f>IFERROR(__xludf.DUMMYFUNCTION("""COMPUTED_VALUE"""),"")</f>
        <v/>
      </c>
      <c r="L61" t="str">
        <f>IFERROR(__xludf.DUMMYFUNCTION("""COMPUTED_VALUE"""),"")</f>
        <v/>
      </c>
      <c r="M61" t="str">
        <f>IFERROR(__xludf.DUMMYFUNCTION("""COMPUTED_VALUE"""),"")</f>
        <v/>
      </c>
      <c r="N61" t="str">
        <f>IFERROR(__xludf.DUMMYFUNCTION("""COMPUTED_VALUE"""),"")</f>
        <v/>
      </c>
      <c r="O61" t="str">
        <f>IFERROR(__xludf.DUMMYFUNCTION("""COMPUTED_VALUE"""),"")</f>
        <v/>
      </c>
      <c r="P61" t="str">
        <f>IFERROR(__xludf.DUMMYFUNCTION("""COMPUTED_VALUE"""),"")</f>
        <v/>
      </c>
      <c r="Q61" t="str">
        <f>IFERROR(__xludf.DUMMYFUNCTION("""COMPUTED_VALUE"""),"")</f>
        <v/>
      </c>
      <c r="R61" t="str">
        <f>IFERROR(__xludf.DUMMYFUNCTION("""COMPUTED_VALUE"""),"")</f>
        <v/>
      </c>
      <c r="S61" t="str">
        <f>IFERROR(__xludf.DUMMYFUNCTION("""COMPUTED_VALUE"""),"")</f>
        <v/>
      </c>
      <c r="T61" t="str">
        <f>IFERROR(__xludf.DUMMYFUNCTION("""COMPUTED_VALUE"""),"")</f>
        <v/>
      </c>
      <c r="U61" t="str">
        <f>IFERROR(__xludf.DUMMYFUNCTION("""COMPUTED_VALUE"""),"")</f>
        <v/>
      </c>
      <c r="V61" t="str">
        <f>IFERROR(__xludf.DUMMYFUNCTION("""COMPUTED_VALUE"""),"")</f>
        <v/>
      </c>
      <c r="W61" t="str">
        <f>IFERROR(__xludf.DUMMYFUNCTION("""COMPUTED_VALUE"""),"")</f>
        <v/>
      </c>
      <c r="X61" t="str">
        <f>IFERROR(__xludf.DUMMYFUNCTION("""COMPUTED_VALUE"""),"")</f>
        <v/>
      </c>
      <c r="Y61" t="str">
        <f>IFERROR(__xludf.DUMMYFUNCTION("""COMPUTED_VALUE"""),"")</f>
        <v/>
      </c>
      <c r="Z61" t="str">
        <f>IFERROR(__xludf.DUMMYFUNCTION("""COMPUTED_VALUE"""),"")</f>
        <v/>
      </c>
      <c r="AA61" t="str">
        <f>IFERROR(__xludf.DUMMYFUNCTION("""COMPUTED_VALUE"""),"")</f>
        <v/>
      </c>
      <c r="AB61" t="str">
        <f>IFERROR(__xludf.DUMMYFUNCTION("""COMPUTED_VALUE"""),"")</f>
        <v/>
      </c>
      <c r="AC61" t="str">
        <f>IFERROR(__xludf.DUMMYFUNCTION("""COMPUTED_VALUE"""),"")</f>
        <v/>
      </c>
      <c r="AD61" t="str">
        <f>IFERROR(__xludf.DUMMYFUNCTION("""COMPUTED_VALUE"""),"")</f>
        <v/>
      </c>
      <c r="AE61" t="str">
        <f>IFERROR(__xludf.DUMMYFUNCTION("""COMPUTED_VALUE"""),"")</f>
        <v/>
      </c>
      <c r="AF61" t="str">
        <f>IFERROR(__xludf.DUMMYFUNCTION("""COMPUTED_VALUE"""),"")</f>
        <v/>
      </c>
      <c r="AG61" t="str">
        <f>IFERROR(__xludf.DUMMYFUNCTION("""COMPUTED_VALUE"""),"")</f>
        <v/>
      </c>
      <c r="AH61" t="str">
        <f>IFERROR(__xludf.DUMMYFUNCTION("""COMPUTED_VALUE"""),"")</f>
        <v/>
      </c>
      <c r="AI61" t="str">
        <f>IFERROR(__xludf.DUMMYFUNCTION("""COMPUTED_VALUE"""),"")</f>
        <v/>
      </c>
      <c r="AJ61" t="str">
        <f>IFERROR(__xludf.DUMMYFUNCTION("""COMPUTED_VALUE"""),"")</f>
        <v/>
      </c>
    </row>
    <row r="62">
      <c r="A62" t="str">
        <f>IFERROR(__xludf.DUMMYFUNCTION("""COMPUTED_VALUE"""),"")</f>
        <v/>
      </c>
      <c r="B62" t="str">
        <f>IFERROR(__xludf.DUMMYFUNCTION("""COMPUTED_VALUE"""),"")</f>
        <v/>
      </c>
      <c r="C62" t="str">
        <f>IFERROR(__xludf.DUMMYFUNCTION("""COMPUTED_VALUE"""),"")</f>
        <v/>
      </c>
      <c r="D62" t="str">
        <f>IFERROR(__xludf.DUMMYFUNCTION("""COMPUTED_VALUE"""),"")</f>
        <v/>
      </c>
      <c r="E62" t="str">
        <f>IFERROR(__xludf.DUMMYFUNCTION("""COMPUTED_VALUE"""),"")</f>
        <v/>
      </c>
      <c r="F62" t="str">
        <f>IFERROR(__xludf.DUMMYFUNCTION("""COMPUTED_VALUE"""),"")</f>
        <v/>
      </c>
      <c r="G62" t="str">
        <f>IFERROR(__xludf.DUMMYFUNCTION("""COMPUTED_VALUE"""),"")</f>
        <v/>
      </c>
      <c r="H62" t="str">
        <f>IFERROR(__xludf.DUMMYFUNCTION("""COMPUTED_VALUE"""),"")</f>
        <v/>
      </c>
      <c r="I62" t="str">
        <f>IFERROR(__xludf.DUMMYFUNCTION("""COMPUTED_VALUE"""),"")</f>
        <v/>
      </c>
      <c r="J62" t="str">
        <f>IFERROR(__xludf.DUMMYFUNCTION("""COMPUTED_VALUE"""),"")</f>
        <v/>
      </c>
      <c r="K62" t="str">
        <f>IFERROR(__xludf.DUMMYFUNCTION("""COMPUTED_VALUE"""),"")</f>
        <v/>
      </c>
      <c r="L62" t="str">
        <f>IFERROR(__xludf.DUMMYFUNCTION("""COMPUTED_VALUE"""),"")</f>
        <v/>
      </c>
      <c r="M62" t="str">
        <f>IFERROR(__xludf.DUMMYFUNCTION("""COMPUTED_VALUE"""),"")</f>
        <v/>
      </c>
      <c r="N62" t="str">
        <f>IFERROR(__xludf.DUMMYFUNCTION("""COMPUTED_VALUE"""),"")</f>
        <v/>
      </c>
      <c r="O62" t="str">
        <f>IFERROR(__xludf.DUMMYFUNCTION("""COMPUTED_VALUE"""),"")</f>
        <v/>
      </c>
      <c r="P62" t="str">
        <f>IFERROR(__xludf.DUMMYFUNCTION("""COMPUTED_VALUE"""),"")</f>
        <v/>
      </c>
      <c r="Q62" t="str">
        <f>IFERROR(__xludf.DUMMYFUNCTION("""COMPUTED_VALUE"""),"")</f>
        <v/>
      </c>
      <c r="R62" t="str">
        <f>IFERROR(__xludf.DUMMYFUNCTION("""COMPUTED_VALUE"""),"")</f>
        <v/>
      </c>
      <c r="S62" t="str">
        <f>IFERROR(__xludf.DUMMYFUNCTION("""COMPUTED_VALUE"""),"")</f>
        <v/>
      </c>
      <c r="T62" t="str">
        <f>IFERROR(__xludf.DUMMYFUNCTION("""COMPUTED_VALUE"""),"")</f>
        <v/>
      </c>
      <c r="U62" t="str">
        <f>IFERROR(__xludf.DUMMYFUNCTION("""COMPUTED_VALUE"""),"")</f>
        <v/>
      </c>
      <c r="V62" t="str">
        <f>IFERROR(__xludf.DUMMYFUNCTION("""COMPUTED_VALUE"""),"")</f>
        <v/>
      </c>
      <c r="W62" t="str">
        <f>IFERROR(__xludf.DUMMYFUNCTION("""COMPUTED_VALUE"""),"")</f>
        <v/>
      </c>
      <c r="X62" t="str">
        <f>IFERROR(__xludf.DUMMYFUNCTION("""COMPUTED_VALUE"""),"")</f>
        <v/>
      </c>
      <c r="Y62" t="str">
        <f>IFERROR(__xludf.DUMMYFUNCTION("""COMPUTED_VALUE"""),"")</f>
        <v/>
      </c>
      <c r="Z62" t="str">
        <f>IFERROR(__xludf.DUMMYFUNCTION("""COMPUTED_VALUE"""),"")</f>
        <v/>
      </c>
      <c r="AA62" t="str">
        <f>IFERROR(__xludf.DUMMYFUNCTION("""COMPUTED_VALUE"""),"")</f>
        <v/>
      </c>
      <c r="AB62" t="str">
        <f>IFERROR(__xludf.DUMMYFUNCTION("""COMPUTED_VALUE"""),"")</f>
        <v/>
      </c>
      <c r="AC62" t="str">
        <f>IFERROR(__xludf.DUMMYFUNCTION("""COMPUTED_VALUE"""),"")</f>
        <v/>
      </c>
      <c r="AD62" t="str">
        <f>IFERROR(__xludf.DUMMYFUNCTION("""COMPUTED_VALUE"""),"")</f>
        <v/>
      </c>
      <c r="AE62" t="str">
        <f>IFERROR(__xludf.DUMMYFUNCTION("""COMPUTED_VALUE"""),"")</f>
        <v/>
      </c>
      <c r="AF62" t="str">
        <f>IFERROR(__xludf.DUMMYFUNCTION("""COMPUTED_VALUE"""),"")</f>
        <v/>
      </c>
      <c r="AG62" t="str">
        <f>IFERROR(__xludf.DUMMYFUNCTION("""COMPUTED_VALUE"""),"")</f>
        <v/>
      </c>
      <c r="AH62" t="str">
        <f>IFERROR(__xludf.DUMMYFUNCTION("""COMPUTED_VALUE"""),"")</f>
        <v/>
      </c>
      <c r="AI62" t="str">
        <f>IFERROR(__xludf.DUMMYFUNCTION("""COMPUTED_VALUE"""),"")</f>
        <v/>
      </c>
      <c r="AJ62" t="str">
        <f>IFERROR(__xludf.DUMMYFUNCTION("""COMPUTED_VALUE"""),"")</f>
        <v/>
      </c>
    </row>
    <row r="63">
      <c r="A63" t="str">
        <f>IFERROR(__xludf.DUMMYFUNCTION("""COMPUTED_VALUE"""),"")</f>
        <v/>
      </c>
      <c r="B63" t="str">
        <f>IFERROR(__xludf.DUMMYFUNCTION("""COMPUTED_VALUE"""),"")</f>
        <v/>
      </c>
      <c r="C63" t="str">
        <f>IFERROR(__xludf.DUMMYFUNCTION("""COMPUTED_VALUE"""),"")</f>
        <v/>
      </c>
      <c r="D63" t="str">
        <f>IFERROR(__xludf.DUMMYFUNCTION("""COMPUTED_VALUE"""),"")</f>
        <v/>
      </c>
      <c r="E63" t="str">
        <f>IFERROR(__xludf.DUMMYFUNCTION("""COMPUTED_VALUE"""),"")</f>
        <v/>
      </c>
      <c r="F63" t="str">
        <f>IFERROR(__xludf.DUMMYFUNCTION("""COMPUTED_VALUE"""),"")</f>
        <v/>
      </c>
      <c r="G63" t="str">
        <f>IFERROR(__xludf.DUMMYFUNCTION("""COMPUTED_VALUE"""),"")</f>
        <v/>
      </c>
      <c r="H63" t="str">
        <f>IFERROR(__xludf.DUMMYFUNCTION("""COMPUTED_VALUE"""),"")</f>
        <v/>
      </c>
      <c r="I63" t="str">
        <f>IFERROR(__xludf.DUMMYFUNCTION("""COMPUTED_VALUE"""),"")</f>
        <v/>
      </c>
      <c r="J63" t="str">
        <f>IFERROR(__xludf.DUMMYFUNCTION("""COMPUTED_VALUE"""),"")</f>
        <v/>
      </c>
      <c r="K63" t="str">
        <f>IFERROR(__xludf.DUMMYFUNCTION("""COMPUTED_VALUE"""),"")</f>
        <v/>
      </c>
      <c r="L63" t="str">
        <f>IFERROR(__xludf.DUMMYFUNCTION("""COMPUTED_VALUE"""),"")</f>
        <v/>
      </c>
      <c r="M63" t="str">
        <f>IFERROR(__xludf.DUMMYFUNCTION("""COMPUTED_VALUE"""),"")</f>
        <v/>
      </c>
      <c r="N63" t="str">
        <f>IFERROR(__xludf.DUMMYFUNCTION("""COMPUTED_VALUE"""),"")</f>
        <v/>
      </c>
      <c r="O63" t="str">
        <f>IFERROR(__xludf.DUMMYFUNCTION("""COMPUTED_VALUE"""),"")</f>
        <v/>
      </c>
      <c r="P63" t="str">
        <f>IFERROR(__xludf.DUMMYFUNCTION("""COMPUTED_VALUE"""),"")</f>
        <v/>
      </c>
      <c r="Q63" t="str">
        <f>IFERROR(__xludf.DUMMYFUNCTION("""COMPUTED_VALUE"""),"")</f>
        <v/>
      </c>
      <c r="R63" t="str">
        <f>IFERROR(__xludf.DUMMYFUNCTION("""COMPUTED_VALUE"""),"")</f>
        <v/>
      </c>
      <c r="S63" t="str">
        <f>IFERROR(__xludf.DUMMYFUNCTION("""COMPUTED_VALUE"""),"")</f>
        <v/>
      </c>
      <c r="T63" t="str">
        <f>IFERROR(__xludf.DUMMYFUNCTION("""COMPUTED_VALUE"""),"")</f>
        <v/>
      </c>
      <c r="U63" t="str">
        <f>IFERROR(__xludf.DUMMYFUNCTION("""COMPUTED_VALUE"""),"")</f>
        <v/>
      </c>
      <c r="V63" t="str">
        <f>IFERROR(__xludf.DUMMYFUNCTION("""COMPUTED_VALUE"""),"")</f>
        <v/>
      </c>
      <c r="W63" t="str">
        <f>IFERROR(__xludf.DUMMYFUNCTION("""COMPUTED_VALUE"""),"")</f>
        <v/>
      </c>
      <c r="X63" t="str">
        <f>IFERROR(__xludf.DUMMYFUNCTION("""COMPUTED_VALUE"""),"")</f>
        <v/>
      </c>
      <c r="Y63" t="str">
        <f>IFERROR(__xludf.DUMMYFUNCTION("""COMPUTED_VALUE"""),"")</f>
        <v/>
      </c>
      <c r="Z63" t="str">
        <f>IFERROR(__xludf.DUMMYFUNCTION("""COMPUTED_VALUE"""),"")</f>
        <v/>
      </c>
      <c r="AA63" t="str">
        <f>IFERROR(__xludf.DUMMYFUNCTION("""COMPUTED_VALUE"""),"")</f>
        <v/>
      </c>
      <c r="AB63" t="str">
        <f>IFERROR(__xludf.DUMMYFUNCTION("""COMPUTED_VALUE"""),"")</f>
        <v/>
      </c>
      <c r="AC63" t="str">
        <f>IFERROR(__xludf.DUMMYFUNCTION("""COMPUTED_VALUE"""),"")</f>
        <v/>
      </c>
      <c r="AD63" t="str">
        <f>IFERROR(__xludf.DUMMYFUNCTION("""COMPUTED_VALUE"""),"")</f>
        <v/>
      </c>
      <c r="AE63" t="str">
        <f>IFERROR(__xludf.DUMMYFUNCTION("""COMPUTED_VALUE"""),"")</f>
        <v/>
      </c>
      <c r="AF63" t="str">
        <f>IFERROR(__xludf.DUMMYFUNCTION("""COMPUTED_VALUE"""),"")</f>
        <v/>
      </c>
      <c r="AG63" t="str">
        <f>IFERROR(__xludf.DUMMYFUNCTION("""COMPUTED_VALUE"""),"")</f>
        <v/>
      </c>
      <c r="AH63" t="str">
        <f>IFERROR(__xludf.DUMMYFUNCTION("""COMPUTED_VALUE"""),"")</f>
        <v/>
      </c>
      <c r="AI63" t="str">
        <f>IFERROR(__xludf.DUMMYFUNCTION("""COMPUTED_VALUE"""),"")</f>
        <v/>
      </c>
      <c r="AJ63" t="str">
        <f>IFERROR(__xludf.DUMMYFUNCTION("""COMPUTED_VALUE"""),"")</f>
        <v/>
      </c>
    </row>
    <row r="64">
      <c r="A64" t="str">
        <f>IFERROR(__xludf.DUMMYFUNCTION("""COMPUTED_VALUE"""),"")</f>
        <v/>
      </c>
      <c r="B64" t="str">
        <f>IFERROR(__xludf.DUMMYFUNCTION("""COMPUTED_VALUE"""),"")</f>
        <v/>
      </c>
      <c r="C64" t="str">
        <f>IFERROR(__xludf.DUMMYFUNCTION("""COMPUTED_VALUE"""),"")</f>
        <v/>
      </c>
      <c r="D64" t="str">
        <f>IFERROR(__xludf.DUMMYFUNCTION("""COMPUTED_VALUE"""),"")</f>
        <v/>
      </c>
      <c r="E64" t="str">
        <f>IFERROR(__xludf.DUMMYFUNCTION("""COMPUTED_VALUE"""),"")</f>
        <v/>
      </c>
      <c r="F64" t="str">
        <f>IFERROR(__xludf.DUMMYFUNCTION("""COMPUTED_VALUE"""),"")</f>
        <v/>
      </c>
      <c r="G64" t="str">
        <f>IFERROR(__xludf.DUMMYFUNCTION("""COMPUTED_VALUE"""),"")</f>
        <v/>
      </c>
      <c r="H64" t="str">
        <f>IFERROR(__xludf.DUMMYFUNCTION("""COMPUTED_VALUE"""),"")</f>
        <v/>
      </c>
      <c r="I64" t="str">
        <f>IFERROR(__xludf.DUMMYFUNCTION("""COMPUTED_VALUE"""),"")</f>
        <v/>
      </c>
      <c r="J64" t="str">
        <f>IFERROR(__xludf.DUMMYFUNCTION("""COMPUTED_VALUE"""),"")</f>
        <v/>
      </c>
      <c r="K64" t="str">
        <f>IFERROR(__xludf.DUMMYFUNCTION("""COMPUTED_VALUE"""),"")</f>
        <v/>
      </c>
      <c r="L64" t="str">
        <f>IFERROR(__xludf.DUMMYFUNCTION("""COMPUTED_VALUE"""),"")</f>
        <v/>
      </c>
      <c r="M64" t="str">
        <f>IFERROR(__xludf.DUMMYFUNCTION("""COMPUTED_VALUE"""),"")</f>
        <v/>
      </c>
      <c r="N64" t="str">
        <f>IFERROR(__xludf.DUMMYFUNCTION("""COMPUTED_VALUE"""),"")</f>
        <v/>
      </c>
      <c r="O64" t="str">
        <f>IFERROR(__xludf.DUMMYFUNCTION("""COMPUTED_VALUE"""),"")</f>
        <v/>
      </c>
      <c r="P64" t="str">
        <f>IFERROR(__xludf.DUMMYFUNCTION("""COMPUTED_VALUE"""),"")</f>
        <v/>
      </c>
      <c r="Q64" t="str">
        <f>IFERROR(__xludf.DUMMYFUNCTION("""COMPUTED_VALUE"""),"")</f>
        <v/>
      </c>
      <c r="R64" t="str">
        <f>IFERROR(__xludf.DUMMYFUNCTION("""COMPUTED_VALUE"""),"")</f>
        <v/>
      </c>
      <c r="S64" t="str">
        <f>IFERROR(__xludf.DUMMYFUNCTION("""COMPUTED_VALUE"""),"")</f>
        <v/>
      </c>
      <c r="T64" t="str">
        <f>IFERROR(__xludf.DUMMYFUNCTION("""COMPUTED_VALUE"""),"")</f>
        <v/>
      </c>
      <c r="U64" t="str">
        <f>IFERROR(__xludf.DUMMYFUNCTION("""COMPUTED_VALUE"""),"")</f>
        <v/>
      </c>
      <c r="V64" t="str">
        <f>IFERROR(__xludf.DUMMYFUNCTION("""COMPUTED_VALUE"""),"")</f>
        <v/>
      </c>
      <c r="W64" t="str">
        <f>IFERROR(__xludf.DUMMYFUNCTION("""COMPUTED_VALUE"""),"")</f>
        <v/>
      </c>
      <c r="X64" t="str">
        <f>IFERROR(__xludf.DUMMYFUNCTION("""COMPUTED_VALUE"""),"")</f>
        <v/>
      </c>
      <c r="Y64" t="str">
        <f>IFERROR(__xludf.DUMMYFUNCTION("""COMPUTED_VALUE"""),"")</f>
        <v/>
      </c>
      <c r="Z64" t="str">
        <f>IFERROR(__xludf.DUMMYFUNCTION("""COMPUTED_VALUE"""),"")</f>
        <v/>
      </c>
      <c r="AA64" t="str">
        <f>IFERROR(__xludf.DUMMYFUNCTION("""COMPUTED_VALUE"""),"")</f>
        <v/>
      </c>
      <c r="AB64" t="str">
        <f>IFERROR(__xludf.DUMMYFUNCTION("""COMPUTED_VALUE"""),"")</f>
        <v/>
      </c>
      <c r="AC64" t="str">
        <f>IFERROR(__xludf.DUMMYFUNCTION("""COMPUTED_VALUE"""),"")</f>
        <v/>
      </c>
      <c r="AD64" t="str">
        <f>IFERROR(__xludf.DUMMYFUNCTION("""COMPUTED_VALUE"""),"")</f>
        <v/>
      </c>
      <c r="AE64" t="str">
        <f>IFERROR(__xludf.DUMMYFUNCTION("""COMPUTED_VALUE"""),"")</f>
        <v/>
      </c>
      <c r="AF64" t="str">
        <f>IFERROR(__xludf.DUMMYFUNCTION("""COMPUTED_VALUE"""),"")</f>
        <v/>
      </c>
      <c r="AG64" t="str">
        <f>IFERROR(__xludf.DUMMYFUNCTION("""COMPUTED_VALUE"""),"")</f>
        <v/>
      </c>
      <c r="AH64" t="str">
        <f>IFERROR(__xludf.DUMMYFUNCTION("""COMPUTED_VALUE"""),"")</f>
        <v/>
      </c>
      <c r="AI64" t="str">
        <f>IFERROR(__xludf.DUMMYFUNCTION("""COMPUTED_VALUE"""),"")</f>
        <v/>
      </c>
      <c r="AJ64" t="str">
        <f>IFERROR(__xludf.DUMMYFUNCTION("""COMPUTED_VALUE"""),"")</f>
        <v/>
      </c>
    </row>
    <row r="65">
      <c r="A65" t="str">
        <f>IFERROR(__xludf.DUMMYFUNCTION("""COMPUTED_VALUE"""),"")</f>
        <v/>
      </c>
      <c r="B65" t="str">
        <f>IFERROR(__xludf.DUMMYFUNCTION("""COMPUTED_VALUE"""),"")</f>
        <v/>
      </c>
      <c r="C65" t="str">
        <f>IFERROR(__xludf.DUMMYFUNCTION("""COMPUTED_VALUE"""),"")</f>
        <v/>
      </c>
      <c r="D65" t="str">
        <f>IFERROR(__xludf.DUMMYFUNCTION("""COMPUTED_VALUE"""),"")</f>
        <v/>
      </c>
      <c r="E65" t="str">
        <f>IFERROR(__xludf.DUMMYFUNCTION("""COMPUTED_VALUE"""),"")</f>
        <v/>
      </c>
      <c r="F65" t="str">
        <f>IFERROR(__xludf.DUMMYFUNCTION("""COMPUTED_VALUE"""),"")</f>
        <v/>
      </c>
      <c r="G65" t="str">
        <f>IFERROR(__xludf.DUMMYFUNCTION("""COMPUTED_VALUE"""),"")</f>
        <v/>
      </c>
      <c r="H65" t="str">
        <f>IFERROR(__xludf.DUMMYFUNCTION("""COMPUTED_VALUE"""),"")</f>
        <v/>
      </c>
      <c r="I65" t="str">
        <f>IFERROR(__xludf.DUMMYFUNCTION("""COMPUTED_VALUE"""),"")</f>
        <v/>
      </c>
      <c r="J65" t="str">
        <f>IFERROR(__xludf.DUMMYFUNCTION("""COMPUTED_VALUE"""),"")</f>
        <v/>
      </c>
      <c r="K65" t="str">
        <f>IFERROR(__xludf.DUMMYFUNCTION("""COMPUTED_VALUE"""),"")</f>
        <v/>
      </c>
      <c r="L65" t="str">
        <f>IFERROR(__xludf.DUMMYFUNCTION("""COMPUTED_VALUE"""),"")</f>
        <v/>
      </c>
      <c r="M65" t="str">
        <f>IFERROR(__xludf.DUMMYFUNCTION("""COMPUTED_VALUE"""),"")</f>
        <v/>
      </c>
      <c r="N65" t="str">
        <f>IFERROR(__xludf.DUMMYFUNCTION("""COMPUTED_VALUE"""),"")</f>
        <v/>
      </c>
      <c r="O65" t="str">
        <f>IFERROR(__xludf.DUMMYFUNCTION("""COMPUTED_VALUE"""),"")</f>
        <v/>
      </c>
      <c r="P65" t="str">
        <f>IFERROR(__xludf.DUMMYFUNCTION("""COMPUTED_VALUE"""),"")</f>
        <v/>
      </c>
      <c r="Q65" t="str">
        <f>IFERROR(__xludf.DUMMYFUNCTION("""COMPUTED_VALUE"""),"")</f>
        <v/>
      </c>
      <c r="R65" t="str">
        <f>IFERROR(__xludf.DUMMYFUNCTION("""COMPUTED_VALUE"""),"")</f>
        <v/>
      </c>
      <c r="S65" t="str">
        <f>IFERROR(__xludf.DUMMYFUNCTION("""COMPUTED_VALUE"""),"")</f>
        <v/>
      </c>
      <c r="T65" t="str">
        <f>IFERROR(__xludf.DUMMYFUNCTION("""COMPUTED_VALUE"""),"")</f>
        <v/>
      </c>
      <c r="U65" t="str">
        <f>IFERROR(__xludf.DUMMYFUNCTION("""COMPUTED_VALUE"""),"")</f>
        <v/>
      </c>
      <c r="V65" t="str">
        <f>IFERROR(__xludf.DUMMYFUNCTION("""COMPUTED_VALUE"""),"")</f>
        <v/>
      </c>
      <c r="W65" t="str">
        <f>IFERROR(__xludf.DUMMYFUNCTION("""COMPUTED_VALUE"""),"")</f>
        <v/>
      </c>
      <c r="X65" t="str">
        <f>IFERROR(__xludf.DUMMYFUNCTION("""COMPUTED_VALUE"""),"")</f>
        <v/>
      </c>
      <c r="Y65" t="str">
        <f>IFERROR(__xludf.DUMMYFUNCTION("""COMPUTED_VALUE"""),"")</f>
        <v/>
      </c>
      <c r="Z65" t="str">
        <f>IFERROR(__xludf.DUMMYFUNCTION("""COMPUTED_VALUE"""),"")</f>
        <v/>
      </c>
      <c r="AA65" t="str">
        <f>IFERROR(__xludf.DUMMYFUNCTION("""COMPUTED_VALUE"""),"")</f>
        <v/>
      </c>
      <c r="AB65" t="str">
        <f>IFERROR(__xludf.DUMMYFUNCTION("""COMPUTED_VALUE"""),"")</f>
        <v/>
      </c>
      <c r="AC65" t="str">
        <f>IFERROR(__xludf.DUMMYFUNCTION("""COMPUTED_VALUE"""),"")</f>
        <v/>
      </c>
      <c r="AD65" t="str">
        <f>IFERROR(__xludf.DUMMYFUNCTION("""COMPUTED_VALUE"""),"")</f>
        <v/>
      </c>
      <c r="AE65" t="str">
        <f>IFERROR(__xludf.DUMMYFUNCTION("""COMPUTED_VALUE"""),"")</f>
        <v/>
      </c>
      <c r="AF65" t="str">
        <f>IFERROR(__xludf.DUMMYFUNCTION("""COMPUTED_VALUE"""),"")</f>
        <v/>
      </c>
      <c r="AG65" t="str">
        <f>IFERROR(__xludf.DUMMYFUNCTION("""COMPUTED_VALUE"""),"")</f>
        <v/>
      </c>
      <c r="AH65" t="str">
        <f>IFERROR(__xludf.DUMMYFUNCTION("""COMPUTED_VALUE"""),"")</f>
        <v/>
      </c>
      <c r="AI65" t="str">
        <f>IFERROR(__xludf.DUMMYFUNCTION("""COMPUTED_VALUE"""),"")</f>
        <v/>
      </c>
      <c r="AJ65" t="str">
        <f>IFERROR(__xludf.DUMMYFUNCTION("""COMPUTED_VALUE"""),"")</f>
        <v/>
      </c>
    </row>
    <row r="66">
      <c r="A66" t="str">
        <f>IFERROR(__xludf.DUMMYFUNCTION("""COMPUTED_VALUE"""),"")</f>
        <v/>
      </c>
      <c r="B66" t="str">
        <f>IFERROR(__xludf.DUMMYFUNCTION("""COMPUTED_VALUE"""),"")</f>
        <v/>
      </c>
      <c r="C66" t="str">
        <f>IFERROR(__xludf.DUMMYFUNCTION("""COMPUTED_VALUE"""),"")</f>
        <v/>
      </c>
      <c r="D66" t="str">
        <f>IFERROR(__xludf.DUMMYFUNCTION("""COMPUTED_VALUE"""),"")</f>
        <v/>
      </c>
      <c r="E66" t="str">
        <f>IFERROR(__xludf.DUMMYFUNCTION("""COMPUTED_VALUE"""),"")</f>
        <v/>
      </c>
      <c r="F66" t="str">
        <f>IFERROR(__xludf.DUMMYFUNCTION("""COMPUTED_VALUE"""),"")</f>
        <v/>
      </c>
      <c r="G66" t="str">
        <f>IFERROR(__xludf.DUMMYFUNCTION("""COMPUTED_VALUE"""),"")</f>
        <v/>
      </c>
      <c r="H66" t="str">
        <f>IFERROR(__xludf.DUMMYFUNCTION("""COMPUTED_VALUE"""),"")</f>
        <v/>
      </c>
      <c r="I66" t="str">
        <f>IFERROR(__xludf.DUMMYFUNCTION("""COMPUTED_VALUE"""),"")</f>
        <v/>
      </c>
      <c r="J66" t="str">
        <f>IFERROR(__xludf.DUMMYFUNCTION("""COMPUTED_VALUE"""),"")</f>
        <v/>
      </c>
      <c r="K66" t="str">
        <f>IFERROR(__xludf.DUMMYFUNCTION("""COMPUTED_VALUE"""),"")</f>
        <v/>
      </c>
      <c r="L66" t="str">
        <f>IFERROR(__xludf.DUMMYFUNCTION("""COMPUTED_VALUE"""),"")</f>
        <v/>
      </c>
      <c r="M66" t="str">
        <f>IFERROR(__xludf.DUMMYFUNCTION("""COMPUTED_VALUE"""),"")</f>
        <v/>
      </c>
      <c r="N66" t="str">
        <f>IFERROR(__xludf.DUMMYFUNCTION("""COMPUTED_VALUE"""),"")</f>
        <v/>
      </c>
      <c r="O66" t="str">
        <f>IFERROR(__xludf.DUMMYFUNCTION("""COMPUTED_VALUE"""),"")</f>
        <v/>
      </c>
      <c r="P66" t="str">
        <f>IFERROR(__xludf.DUMMYFUNCTION("""COMPUTED_VALUE"""),"")</f>
        <v/>
      </c>
      <c r="Q66" t="str">
        <f>IFERROR(__xludf.DUMMYFUNCTION("""COMPUTED_VALUE"""),"")</f>
        <v/>
      </c>
      <c r="R66" t="str">
        <f>IFERROR(__xludf.DUMMYFUNCTION("""COMPUTED_VALUE"""),"")</f>
        <v/>
      </c>
      <c r="S66" t="str">
        <f>IFERROR(__xludf.DUMMYFUNCTION("""COMPUTED_VALUE"""),"")</f>
        <v/>
      </c>
      <c r="T66" t="str">
        <f>IFERROR(__xludf.DUMMYFUNCTION("""COMPUTED_VALUE"""),"")</f>
        <v/>
      </c>
      <c r="U66" t="str">
        <f>IFERROR(__xludf.DUMMYFUNCTION("""COMPUTED_VALUE"""),"")</f>
        <v/>
      </c>
      <c r="V66" t="str">
        <f>IFERROR(__xludf.DUMMYFUNCTION("""COMPUTED_VALUE"""),"")</f>
        <v/>
      </c>
      <c r="W66" t="str">
        <f>IFERROR(__xludf.DUMMYFUNCTION("""COMPUTED_VALUE"""),"")</f>
        <v/>
      </c>
      <c r="X66" t="str">
        <f>IFERROR(__xludf.DUMMYFUNCTION("""COMPUTED_VALUE"""),"")</f>
        <v/>
      </c>
      <c r="Y66" t="str">
        <f>IFERROR(__xludf.DUMMYFUNCTION("""COMPUTED_VALUE"""),"")</f>
        <v/>
      </c>
      <c r="Z66" t="str">
        <f>IFERROR(__xludf.DUMMYFUNCTION("""COMPUTED_VALUE"""),"")</f>
        <v/>
      </c>
      <c r="AA66" t="str">
        <f>IFERROR(__xludf.DUMMYFUNCTION("""COMPUTED_VALUE"""),"")</f>
        <v/>
      </c>
      <c r="AB66" t="str">
        <f>IFERROR(__xludf.DUMMYFUNCTION("""COMPUTED_VALUE"""),"")</f>
        <v/>
      </c>
      <c r="AC66" t="str">
        <f>IFERROR(__xludf.DUMMYFUNCTION("""COMPUTED_VALUE"""),"")</f>
        <v/>
      </c>
      <c r="AD66" t="str">
        <f>IFERROR(__xludf.DUMMYFUNCTION("""COMPUTED_VALUE"""),"")</f>
        <v/>
      </c>
      <c r="AE66" t="str">
        <f>IFERROR(__xludf.DUMMYFUNCTION("""COMPUTED_VALUE"""),"")</f>
        <v/>
      </c>
      <c r="AF66" t="str">
        <f>IFERROR(__xludf.DUMMYFUNCTION("""COMPUTED_VALUE"""),"")</f>
        <v/>
      </c>
      <c r="AG66" t="str">
        <f>IFERROR(__xludf.DUMMYFUNCTION("""COMPUTED_VALUE"""),"")</f>
        <v/>
      </c>
      <c r="AH66" t="str">
        <f>IFERROR(__xludf.DUMMYFUNCTION("""COMPUTED_VALUE"""),"")</f>
        <v/>
      </c>
      <c r="AI66" t="str">
        <f>IFERROR(__xludf.DUMMYFUNCTION("""COMPUTED_VALUE"""),"")</f>
        <v/>
      </c>
      <c r="AJ66" t="str">
        <f>IFERROR(__xludf.DUMMYFUNCTION("""COMPUTED_VALUE"""),"")</f>
        <v/>
      </c>
    </row>
    <row r="67">
      <c r="A67" t="str">
        <f>IFERROR(__xludf.DUMMYFUNCTION("""COMPUTED_VALUE"""),"")</f>
        <v/>
      </c>
      <c r="B67" t="str">
        <f>IFERROR(__xludf.DUMMYFUNCTION("""COMPUTED_VALUE"""),"")</f>
        <v/>
      </c>
      <c r="C67" t="str">
        <f>IFERROR(__xludf.DUMMYFUNCTION("""COMPUTED_VALUE"""),"")</f>
        <v/>
      </c>
      <c r="D67" t="str">
        <f>IFERROR(__xludf.DUMMYFUNCTION("""COMPUTED_VALUE"""),"")</f>
        <v/>
      </c>
      <c r="E67" t="str">
        <f>IFERROR(__xludf.DUMMYFUNCTION("""COMPUTED_VALUE"""),"")</f>
        <v/>
      </c>
      <c r="F67" t="str">
        <f>IFERROR(__xludf.DUMMYFUNCTION("""COMPUTED_VALUE"""),"")</f>
        <v/>
      </c>
      <c r="G67" t="str">
        <f>IFERROR(__xludf.DUMMYFUNCTION("""COMPUTED_VALUE"""),"")</f>
        <v/>
      </c>
      <c r="H67" t="str">
        <f>IFERROR(__xludf.DUMMYFUNCTION("""COMPUTED_VALUE"""),"")</f>
        <v/>
      </c>
      <c r="I67" t="str">
        <f>IFERROR(__xludf.DUMMYFUNCTION("""COMPUTED_VALUE"""),"")</f>
        <v/>
      </c>
      <c r="J67" t="str">
        <f>IFERROR(__xludf.DUMMYFUNCTION("""COMPUTED_VALUE"""),"")</f>
        <v/>
      </c>
      <c r="K67" t="str">
        <f>IFERROR(__xludf.DUMMYFUNCTION("""COMPUTED_VALUE"""),"")</f>
        <v/>
      </c>
      <c r="L67" t="str">
        <f>IFERROR(__xludf.DUMMYFUNCTION("""COMPUTED_VALUE"""),"")</f>
        <v/>
      </c>
      <c r="M67" t="str">
        <f>IFERROR(__xludf.DUMMYFUNCTION("""COMPUTED_VALUE"""),"")</f>
        <v/>
      </c>
      <c r="N67" t="str">
        <f>IFERROR(__xludf.DUMMYFUNCTION("""COMPUTED_VALUE"""),"")</f>
        <v/>
      </c>
      <c r="O67" t="str">
        <f>IFERROR(__xludf.DUMMYFUNCTION("""COMPUTED_VALUE"""),"")</f>
        <v/>
      </c>
      <c r="P67" t="str">
        <f>IFERROR(__xludf.DUMMYFUNCTION("""COMPUTED_VALUE"""),"")</f>
        <v/>
      </c>
      <c r="Q67" t="str">
        <f>IFERROR(__xludf.DUMMYFUNCTION("""COMPUTED_VALUE"""),"")</f>
        <v/>
      </c>
      <c r="R67" t="str">
        <f>IFERROR(__xludf.DUMMYFUNCTION("""COMPUTED_VALUE"""),"")</f>
        <v/>
      </c>
      <c r="S67" t="str">
        <f>IFERROR(__xludf.DUMMYFUNCTION("""COMPUTED_VALUE"""),"")</f>
        <v/>
      </c>
      <c r="T67" t="str">
        <f>IFERROR(__xludf.DUMMYFUNCTION("""COMPUTED_VALUE"""),"")</f>
        <v/>
      </c>
      <c r="U67" t="str">
        <f>IFERROR(__xludf.DUMMYFUNCTION("""COMPUTED_VALUE"""),"")</f>
        <v/>
      </c>
      <c r="V67" t="str">
        <f>IFERROR(__xludf.DUMMYFUNCTION("""COMPUTED_VALUE"""),"")</f>
        <v/>
      </c>
      <c r="W67" t="str">
        <f>IFERROR(__xludf.DUMMYFUNCTION("""COMPUTED_VALUE"""),"")</f>
        <v/>
      </c>
      <c r="X67" t="str">
        <f>IFERROR(__xludf.DUMMYFUNCTION("""COMPUTED_VALUE"""),"")</f>
        <v/>
      </c>
      <c r="Y67" t="str">
        <f>IFERROR(__xludf.DUMMYFUNCTION("""COMPUTED_VALUE"""),"")</f>
        <v/>
      </c>
      <c r="Z67" t="str">
        <f>IFERROR(__xludf.DUMMYFUNCTION("""COMPUTED_VALUE"""),"")</f>
        <v/>
      </c>
      <c r="AA67" t="str">
        <f>IFERROR(__xludf.DUMMYFUNCTION("""COMPUTED_VALUE"""),"")</f>
        <v/>
      </c>
      <c r="AB67" t="str">
        <f>IFERROR(__xludf.DUMMYFUNCTION("""COMPUTED_VALUE"""),"")</f>
        <v/>
      </c>
      <c r="AC67" t="str">
        <f>IFERROR(__xludf.DUMMYFUNCTION("""COMPUTED_VALUE"""),"")</f>
        <v/>
      </c>
      <c r="AD67" t="str">
        <f>IFERROR(__xludf.DUMMYFUNCTION("""COMPUTED_VALUE"""),"")</f>
        <v/>
      </c>
      <c r="AE67" t="str">
        <f>IFERROR(__xludf.DUMMYFUNCTION("""COMPUTED_VALUE"""),"")</f>
        <v/>
      </c>
      <c r="AF67" t="str">
        <f>IFERROR(__xludf.DUMMYFUNCTION("""COMPUTED_VALUE"""),"")</f>
        <v/>
      </c>
      <c r="AG67" t="str">
        <f>IFERROR(__xludf.DUMMYFUNCTION("""COMPUTED_VALUE"""),"")</f>
        <v/>
      </c>
      <c r="AH67" t="str">
        <f>IFERROR(__xludf.DUMMYFUNCTION("""COMPUTED_VALUE"""),"")</f>
        <v/>
      </c>
      <c r="AI67" t="str">
        <f>IFERROR(__xludf.DUMMYFUNCTION("""COMPUTED_VALUE"""),"")</f>
        <v/>
      </c>
      <c r="AJ67" t="str">
        <f>IFERROR(__xludf.DUMMYFUNCTION("""COMPUTED_VALUE"""),"")</f>
        <v/>
      </c>
    </row>
    <row r="68">
      <c r="A68" t="str">
        <f>IFERROR(__xludf.DUMMYFUNCTION("""COMPUTED_VALUE"""),"")</f>
        <v/>
      </c>
      <c r="B68" t="str">
        <f>IFERROR(__xludf.DUMMYFUNCTION("""COMPUTED_VALUE"""),"")</f>
        <v/>
      </c>
      <c r="C68" t="str">
        <f>IFERROR(__xludf.DUMMYFUNCTION("""COMPUTED_VALUE"""),"")</f>
        <v/>
      </c>
      <c r="D68" t="str">
        <f>IFERROR(__xludf.DUMMYFUNCTION("""COMPUTED_VALUE"""),"")</f>
        <v/>
      </c>
      <c r="E68" t="str">
        <f>IFERROR(__xludf.DUMMYFUNCTION("""COMPUTED_VALUE"""),"")</f>
        <v/>
      </c>
      <c r="F68" t="str">
        <f>IFERROR(__xludf.DUMMYFUNCTION("""COMPUTED_VALUE"""),"")</f>
        <v/>
      </c>
      <c r="G68" t="str">
        <f>IFERROR(__xludf.DUMMYFUNCTION("""COMPUTED_VALUE"""),"")</f>
        <v/>
      </c>
      <c r="H68" t="str">
        <f>IFERROR(__xludf.DUMMYFUNCTION("""COMPUTED_VALUE"""),"")</f>
        <v/>
      </c>
      <c r="I68" t="str">
        <f>IFERROR(__xludf.DUMMYFUNCTION("""COMPUTED_VALUE"""),"")</f>
        <v/>
      </c>
      <c r="J68" t="str">
        <f>IFERROR(__xludf.DUMMYFUNCTION("""COMPUTED_VALUE"""),"")</f>
        <v/>
      </c>
      <c r="K68" t="str">
        <f>IFERROR(__xludf.DUMMYFUNCTION("""COMPUTED_VALUE"""),"")</f>
        <v/>
      </c>
      <c r="L68" t="str">
        <f>IFERROR(__xludf.DUMMYFUNCTION("""COMPUTED_VALUE"""),"")</f>
        <v/>
      </c>
      <c r="M68" t="str">
        <f>IFERROR(__xludf.DUMMYFUNCTION("""COMPUTED_VALUE"""),"")</f>
        <v/>
      </c>
      <c r="N68" t="str">
        <f>IFERROR(__xludf.DUMMYFUNCTION("""COMPUTED_VALUE"""),"")</f>
        <v/>
      </c>
      <c r="O68" t="str">
        <f>IFERROR(__xludf.DUMMYFUNCTION("""COMPUTED_VALUE"""),"")</f>
        <v/>
      </c>
      <c r="P68" t="str">
        <f>IFERROR(__xludf.DUMMYFUNCTION("""COMPUTED_VALUE"""),"")</f>
        <v/>
      </c>
      <c r="Q68" t="str">
        <f>IFERROR(__xludf.DUMMYFUNCTION("""COMPUTED_VALUE"""),"")</f>
        <v/>
      </c>
      <c r="R68" t="str">
        <f>IFERROR(__xludf.DUMMYFUNCTION("""COMPUTED_VALUE"""),"")</f>
        <v/>
      </c>
      <c r="S68" t="str">
        <f>IFERROR(__xludf.DUMMYFUNCTION("""COMPUTED_VALUE"""),"")</f>
        <v/>
      </c>
      <c r="T68" t="str">
        <f>IFERROR(__xludf.DUMMYFUNCTION("""COMPUTED_VALUE"""),"")</f>
        <v/>
      </c>
      <c r="U68" t="str">
        <f>IFERROR(__xludf.DUMMYFUNCTION("""COMPUTED_VALUE"""),"")</f>
        <v/>
      </c>
      <c r="V68" t="str">
        <f>IFERROR(__xludf.DUMMYFUNCTION("""COMPUTED_VALUE"""),"")</f>
        <v/>
      </c>
      <c r="W68" t="str">
        <f>IFERROR(__xludf.DUMMYFUNCTION("""COMPUTED_VALUE"""),"")</f>
        <v/>
      </c>
      <c r="X68" t="str">
        <f>IFERROR(__xludf.DUMMYFUNCTION("""COMPUTED_VALUE"""),"")</f>
        <v/>
      </c>
      <c r="Y68" t="str">
        <f>IFERROR(__xludf.DUMMYFUNCTION("""COMPUTED_VALUE"""),"")</f>
        <v/>
      </c>
      <c r="Z68" t="str">
        <f>IFERROR(__xludf.DUMMYFUNCTION("""COMPUTED_VALUE"""),"")</f>
        <v/>
      </c>
      <c r="AA68" t="str">
        <f>IFERROR(__xludf.DUMMYFUNCTION("""COMPUTED_VALUE"""),"")</f>
        <v/>
      </c>
      <c r="AB68" t="str">
        <f>IFERROR(__xludf.DUMMYFUNCTION("""COMPUTED_VALUE"""),"")</f>
        <v/>
      </c>
      <c r="AC68" t="str">
        <f>IFERROR(__xludf.DUMMYFUNCTION("""COMPUTED_VALUE"""),"")</f>
        <v/>
      </c>
      <c r="AD68" t="str">
        <f>IFERROR(__xludf.DUMMYFUNCTION("""COMPUTED_VALUE"""),"")</f>
        <v/>
      </c>
      <c r="AE68" t="str">
        <f>IFERROR(__xludf.DUMMYFUNCTION("""COMPUTED_VALUE"""),"")</f>
        <v/>
      </c>
      <c r="AF68" t="str">
        <f>IFERROR(__xludf.DUMMYFUNCTION("""COMPUTED_VALUE"""),"")</f>
        <v/>
      </c>
      <c r="AG68" t="str">
        <f>IFERROR(__xludf.DUMMYFUNCTION("""COMPUTED_VALUE"""),"")</f>
        <v/>
      </c>
      <c r="AH68" t="str">
        <f>IFERROR(__xludf.DUMMYFUNCTION("""COMPUTED_VALUE"""),"")</f>
        <v/>
      </c>
      <c r="AI68" t="str">
        <f>IFERROR(__xludf.DUMMYFUNCTION("""COMPUTED_VALUE"""),"")</f>
        <v/>
      </c>
      <c r="AJ68" t="str">
        <f>IFERROR(__xludf.DUMMYFUNCTION("""COMPUTED_VALUE"""),"")</f>
        <v/>
      </c>
    </row>
    <row r="69">
      <c r="A69" t="str">
        <f>IFERROR(__xludf.DUMMYFUNCTION("""COMPUTED_VALUE"""),"")</f>
        <v/>
      </c>
      <c r="B69" t="str">
        <f>IFERROR(__xludf.DUMMYFUNCTION("""COMPUTED_VALUE"""),"")</f>
        <v/>
      </c>
      <c r="C69" t="str">
        <f>IFERROR(__xludf.DUMMYFUNCTION("""COMPUTED_VALUE"""),"")</f>
        <v/>
      </c>
      <c r="D69" t="str">
        <f>IFERROR(__xludf.DUMMYFUNCTION("""COMPUTED_VALUE"""),"")</f>
        <v/>
      </c>
      <c r="E69" t="str">
        <f>IFERROR(__xludf.DUMMYFUNCTION("""COMPUTED_VALUE"""),"")</f>
        <v/>
      </c>
      <c r="F69" t="str">
        <f>IFERROR(__xludf.DUMMYFUNCTION("""COMPUTED_VALUE"""),"")</f>
        <v/>
      </c>
      <c r="G69" t="str">
        <f>IFERROR(__xludf.DUMMYFUNCTION("""COMPUTED_VALUE"""),"")</f>
        <v/>
      </c>
      <c r="H69" t="str">
        <f>IFERROR(__xludf.DUMMYFUNCTION("""COMPUTED_VALUE"""),"")</f>
        <v/>
      </c>
      <c r="I69" t="str">
        <f>IFERROR(__xludf.DUMMYFUNCTION("""COMPUTED_VALUE"""),"")</f>
        <v/>
      </c>
      <c r="J69" t="str">
        <f>IFERROR(__xludf.DUMMYFUNCTION("""COMPUTED_VALUE"""),"")</f>
        <v/>
      </c>
      <c r="K69" t="str">
        <f>IFERROR(__xludf.DUMMYFUNCTION("""COMPUTED_VALUE"""),"")</f>
        <v/>
      </c>
      <c r="L69" t="str">
        <f>IFERROR(__xludf.DUMMYFUNCTION("""COMPUTED_VALUE"""),"")</f>
        <v/>
      </c>
      <c r="M69" t="str">
        <f>IFERROR(__xludf.DUMMYFUNCTION("""COMPUTED_VALUE"""),"")</f>
        <v/>
      </c>
      <c r="N69" t="str">
        <f>IFERROR(__xludf.DUMMYFUNCTION("""COMPUTED_VALUE"""),"")</f>
        <v/>
      </c>
      <c r="O69" t="str">
        <f>IFERROR(__xludf.DUMMYFUNCTION("""COMPUTED_VALUE"""),"")</f>
        <v/>
      </c>
      <c r="P69" t="str">
        <f>IFERROR(__xludf.DUMMYFUNCTION("""COMPUTED_VALUE"""),"")</f>
        <v/>
      </c>
      <c r="Q69" t="str">
        <f>IFERROR(__xludf.DUMMYFUNCTION("""COMPUTED_VALUE"""),"")</f>
        <v/>
      </c>
      <c r="R69" t="str">
        <f>IFERROR(__xludf.DUMMYFUNCTION("""COMPUTED_VALUE"""),"")</f>
        <v/>
      </c>
      <c r="S69" t="str">
        <f>IFERROR(__xludf.DUMMYFUNCTION("""COMPUTED_VALUE"""),"")</f>
        <v/>
      </c>
      <c r="T69" t="str">
        <f>IFERROR(__xludf.DUMMYFUNCTION("""COMPUTED_VALUE"""),"")</f>
        <v/>
      </c>
      <c r="U69" t="str">
        <f>IFERROR(__xludf.DUMMYFUNCTION("""COMPUTED_VALUE"""),"")</f>
        <v/>
      </c>
      <c r="V69" t="str">
        <f>IFERROR(__xludf.DUMMYFUNCTION("""COMPUTED_VALUE"""),"")</f>
        <v/>
      </c>
      <c r="W69" t="str">
        <f>IFERROR(__xludf.DUMMYFUNCTION("""COMPUTED_VALUE"""),"")</f>
        <v/>
      </c>
      <c r="X69" t="str">
        <f>IFERROR(__xludf.DUMMYFUNCTION("""COMPUTED_VALUE"""),"")</f>
        <v/>
      </c>
      <c r="Y69" t="str">
        <f>IFERROR(__xludf.DUMMYFUNCTION("""COMPUTED_VALUE"""),"")</f>
        <v/>
      </c>
      <c r="Z69" t="str">
        <f>IFERROR(__xludf.DUMMYFUNCTION("""COMPUTED_VALUE"""),"")</f>
        <v/>
      </c>
      <c r="AA69" t="str">
        <f>IFERROR(__xludf.DUMMYFUNCTION("""COMPUTED_VALUE"""),"")</f>
        <v/>
      </c>
      <c r="AB69" t="str">
        <f>IFERROR(__xludf.DUMMYFUNCTION("""COMPUTED_VALUE"""),"")</f>
        <v/>
      </c>
      <c r="AC69" t="str">
        <f>IFERROR(__xludf.DUMMYFUNCTION("""COMPUTED_VALUE"""),"")</f>
        <v/>
      </c>
      <c r="AD69" t="str">
        <f>IFERROR(__xludf.DUMMYFUNCTION("""COMPUTED_VALUE"""),"")</f>
        <v/>
      </c>
      <c r="AE69" t="str">
        <f>IFERROR(__xludf.DUMMYFUNCTION("""COMPUTED_VALUE"""),"")</f>
        <v/>
      </c>
      <c r="AF69" t="str">
        <f>IFERROR(__xludf.DUMMYFUNCTION("""COMPUTED_VALUE"""),"")</f>
        <v/>
      </c>
      <c r="AG69" t="str">
        <f>IFERROR(__xludf.DUMMYFUNCTION("""COMPUTED_VALUE"""),"")</f>
        <v/>
      </c>
      <c r="AH69" t="str">
        <f>IFERROR(__xludf.DUMMYFUNCTION("""COMPUTED_VALUE"""),"")</f>
        <v/>
      </c>
      <c r="AI69" t="str">
        <f>IFERROR(__xludf.DUMMYFUNCTION("""COMPUTED_VALUE"""),"")</f>
        <v/>
      </c>
      <c r="AJ69" t="str">
        <f>IFERROR(__xludf.DUMMYFUNCTION("""COMPUTED_VALUE"""),"")</f>
        <v/>
      </c>
    </row>
    <row r="70">
      <c r="A70" t="str">
        <f>IFERROR(__xludf.DUMMYFUNCTION("""COMPUTED_VALUE"""),"")</f>
        <v/>
      </c>
      <c r="B70" t="str">
        <f>IFERROR(__xludf.DUMMYFUNCTION("""COMPUTED_VALUE"""),"")</f>
        <v/>
      </c>
      <c r="C70" t="str">
        <f>IFERROR(__xludf.DUMMYFUNCTION("""COMPUTED_VALUE"""),"")</f>
        <v/>
      </c>
      <c r="D70" t="str">
        <f>IFERROR(__xludf.DUMMYFUNCTION("""COMPUTED_VALUE"""),"")</f>
        <v/>
      </c>
      <c r="E70" t="str">
        <f>IFERROR(__xludf.DUMMYFUNCTION("""COMPUTED_VALUE"""),"")</f>
        <v/>
      </c>
      <c r="F70" t="str">
        <f>IFERROR(__xludf.DUMMYFUNCTION("""COMPUTED_VALUE"""),"")</f>
        <v/>
      </c>
      <c r="G70" t="str">
        <f>IFERROR(__xludf.DUMMYFUNCTION("""COMPUTED_VALUE"""),"")</f>
        <v/>
      </c>
      <c r="H70" t="str">
        <f>IFERROR(__xludf.DUMMYFUNCTION("""COMPUTED_VALUE"""),"")</f>
        <v/>
      </c>
      <c r="I70" t="str">
        <f>IFERROR(__xludf.DUMMYFUNCTION("""COMPUTED_VALUE"""),"")</f>
        <v/>
      </c>
      <c r="J70" t="str">
        <f>IFERROR(__xludf.DUMMYFUNCTION("""COMPUTED_VALUE"""),"")</f>
        <v/>
      </c>
      <c r="K70" t="str">
        <f>IFERROR(__xludf.DUMMYFUNCTION("""COMPUTED_VALUE"""),"")</f>
        <v/>
      </c>
      <c r="L70" t="str">
        <f>IFERROR(__xludf.DUMMYFUNCTION("""COMPUTED_VALUE"""),"")</f>
        <v/>
      </c>
      <c r="M70" t="str">
        <f>IFERROR(__xludf.DUMMYFUNCTION("""COMPUTED_VALUE"""),"")</f>
        <v/>
      </c>
      <c r="N70" t="str">
        <f>IFERROR(__xludf.DUMMYFUNCTION("""COMPUTED_VALUE"""),"")</f>
        <v/>
      </c>
      <c r="O70" t="str">
        <f>IFERROR(__xludf.DUMMYFUNCTION("""COMPUTED_VALUE"""),"")</f>
        <v/>
      </c>
      <c r="P70" t="str">
        <f>IFERROR(__xludf.DUMMYFUNCTION("""COMPUTED_VALUE"""),"")</f>
        <v/>
      </c>
      <c r="Q70" t="str">
        <f>IFERROR(__xludf.DUMMYFUNCTION("""COMPUTED_VALUE"""),"")</f>
        <v/>
      </c>
      <c r="R70" t="str">
        <f>IFERROR(__xludf.DUMMYFUNCTION("""COMPUTED_VALUE"""),"")</f>
        <v/>
      </c>
      <c r="S70" t="str">
        <f>IFERROR(__xludf.DUMMYFUNCTION("""COMPUTED_VALUE"""),"")</f>
        <v/>
      </c>
      <c r="T70" t="str">
        <f>IFERROR(__xludf.DUMMYFUNCTION("""COMPUTED_VALUE"""),"")</f>
        <v/>
      </c>
      <c r="U70" t="str">
        <f>IFERROR(__xludf.DUMMYFUNCTION("""COMPUTED_VALUE"""),"")</f>
        <v/>
      </c>
      <c r="V70" t="str">
        <f>IFERROR(__xludf.DUMMYFUNCTION("""COMPUTED_VALUE"""),"")</f>
        <v/>
      </c>
      <c r="W70" t="str">
        <f>IFERROR(__xludf.DUMMYFUNCTION("""COMPUTED_VALUE"""),"")</f>
        <v/>
      </c>
      <c r="X70" t="str">
        <f>IFERROR(__xludf.DUMMYFUNCTION("""COMPUTED_VALUE"""),"")</f>
        <v/>
      </c>
      <c r="Y70" t="str">
        <f>IFERROR(__xludf.DUMMYFUNCTION("""COMPUTED_VALUE"""),"")</f>
        <v/>
      </c>
      <c r="Z70" t="str">
        <f>IFERROR(__xludf.DUMMYFUNCTION("""COMPUTED_VALUE"""),"")</f>
        <v/>
      </c>
      <c r="AA70" t="str">
        <f>IFERROR(__xludf.DUMMYFUNCTION("""COMPUTED_VALUE"""),"")</f>
        <v/>
      </c>
      <c r="AB70" t="str">
        <f>IFERROR(__xludf.DUMMYFUNCTION("""COMPUTED_VALUE"""),"")</f>
        <v/>
      </c>
      <c r="AC70" t="str">
        <f>IFERROR(__xludf.DUMMYFUNCTION("""COMPUTED_VALUE"""),"")</f>
        <v/>
      </c>
      <c r="AD70" t="str">
        <f>IFERROR(__xludf.DUMMYFUNCTION("""COMPUTED_VALUE"""),"")</f>
        <v/>
      </c>
      <c r="AE70" t="str">
        <f>IFERROR(__xludf.DUMMYFUNCTION("""COMPUTED_VALUE"""),"")</f>
        <v/>
      </c>
      <c r="AF70" t="str">
        <f>IFERROR(__xludf.DUMMYFUNCTION("""COMPUTED_VALUE"""),"")</f>
        <v/>
      </c>
      <c r="AG70" t="str">
        <f>IFERROR(__xludf.DUMMYFUNCTION("""COMPUTED_VALUE"""),"")</f>
        <v/>
      </c>
      <c r="AH70" t="str">
        <f>IFERROR(__xludf.DUMMYFUNCTION("""COMPUTED_VALUE"""),"")</f>
        <v/>
      </c>
      <c r="AI70" t="str">
        <f>IFERROR(__xludf.DUMMYFUNCTION("""COMPUTED_VALUE"""),"")</f>
        <v/>
      </c>
      <c r="AJ70" t="str">
        <f>IFERROR(__xludf.DUMMYFUNCTION("""COMPUTED_VALUE"""),"")</f>
        <v/>
      </c>
    </row>
    <row r="71">
      <c r="A71" t="str">
        <f>IFERROR(__xludf.DUMMYFUNCTION("""COMPUTED_VALUE"""),"")</f>
        <v/>
      </c>
      <c r="B71" t="str">
        <f>IFERROR(__xludf.DUMMYFUNCTION("""COMPUTED_VALUE"""),"")</f>
        <v/>
      </c>
      <c r="C71" t="str">
        <f>IFERROR(__xludf.DUMMYFUNCTION("""COMPUTED_VALUE"""),"")</f>
        <v/>
      </c>
      <c r="D71" t="str">
        <f>IFERROR(__xludf.DUMMYFUNCTION("""COMPUTED_VALUE"""),"")</f>
        <v/>
      </c>
      <c r="E71" t="str">
        <f>IFERROR(__xludf.DUMMYFUNCTION("""COMPUTED_VALUE"""),"")</f>
        <v/>
      </c>
      <c r="F71" t="str">
        <f>IFERROR(__xludf.DUMMYFUNCTION("""COMPUTED_VALUE"""),"")</f>
        <v/>
      </c>
      <c r="G71" t="str">
        <f>IFERROR(__xludf.DUMMYFUNCTION("""COMPUTED_VALUE"""),"")</f>
        <v/>
      </c>
      <c r="H71" t="str">
        <f>IFERROR(__xludf.DUMMYFUNCTION("""COMPUTED_VALUE"""),"")</f>
        <v/>
      </c>
      <c r="I71" t="str">
        <f>IFERROR(__xludf.DUMMYFUNCTION("""COMPUTED_VALUE"""),"")</f>
        <v/>
      </c>
      <c r="J71" t="str">
        <f>IFERROR(__xludf.DUMMYFUNCTION("""COMPUTED_VALUE"""),"")</f>
        <v/>
      </c>
      <c r="K71" t="str">
        <f>IFERROR(__xludf.DUMMYFUNCTION("""COMPUTED_VALUE"""),"")</f>
        <v/>
      </c>
      <c r="L71" t="str">
        <f>IFERROR(__xludf.DUMMYFUNCTION("""COMPUTED_VALUE"""),"")</f>
        <v/>
      </c>
      <c r="M71" t="str">
        <f>IFERROR(__xludf.DUMMYFUNCTION("""COMPUTED_VALUE"""),"")</f>
        <v/>
      </c>
      <c r="N71" t="str">
        <f>IFERROR(__xludf.DUMMYFUNCTION("""COMPUTED_VALUE"""),"")</f>
        <v/>
      </c>
      <c r="O71" t="str">
        <f>IFERROR(__xludf.DUMMYFUNCTION("""COMPUTED_VALUE"""),"")</f>
        <v/>
      </c>
      <c r="P71" t="str">
        <f>IFERROR(__xludf.DUMMYFUNCTION("""COMPUTED_VALUE"""),"")</f>
        <v/>
      </c>
      <c r="Q71" t="str">
        <f>IFERROR(__xludf.DUMMYFUNCTION("""COMPUTED_VALUE"""),"")</f>
        <v/>
      </c>
      <c r="R71" t="str">
        <f>IFERROR(__xludf.DUMMYFUNCTION("""COMPUTED_VALUE"""),"")</f>
        <v/>
      </c>
      <c r="S71" t="str">
        <f>IFERROR(__xludf.DUMMYFUNCTION("""COMPUTED_VALUE"""),"")</f>
        <v/>
      </c>
      <c r="T71" t="str">
        <f>IFERROR(__xludf.DUMMYFUNCTION("""COMPUTED_VALUE"""),"")</f>
        <v/>
      </c>
      <c r="U71" t="str">
        <f>IFERROR(__xludf.DUMMYFUNCTION("""COMPUTED_VALUE"""),"")</f>
        <v/>
      </c>
      <c r="V71" t="str">
        <f>IFERROR(__xludf.DUMMYFUNCTION("""COMPUTED_VALUE"""),"")</f>
        <v/>
      </c>
      <c r="W71" t="str">
        <f>IFERROR(__xludf.DUMMYFUNCTION("""COMPUTED_VALUE"""),"")</f>
        <v/>
      </c>
      <c r="X71" t="str">
        <f>IFERROR(__xludf.DUMMYFUNCTION("""COMPUTED_VALUE"""),"")</f>
        <v/>
      </c>
      <c r="Y71" t="str">
        <f>IFERROR(__xludf.DUMMYFUNCTION("""COMPUTED_VALUE"""),"")</f>
        <v/>
      </c>
      <c r="Z71" t="str">
        <f>IFERROR(__xludf.DUMMYFUNCTION("""COMPUTED_VALUE"""),"")</f>
        <v/>
      </c>
      <c r="AA71" t="str">
        <f>IFERROR(__xludf.DUMMYFUNCTION("""COMPUTED_VALUE"""),"")</f>
        <v/>
      </c>
      <c r="AB71" t="str">
        <f>IFERROR(__xludf.DUMMYFUNCTION("""COMPUTED_VALUE"""),"")</f>
        <v/>
      </c>
      <c r="AC71" t="str">
        <f>IFERROR(__xludf.DUMMYFUNCTION("""COMPUTED_VALUE"""),"")</f>
        <v/>
      </c>
      <c r="AD71" t="str">
        <f>IFERROR(__xludf.DUMMYFUNCTION("""COMPUTED_VALUE"""),"")</f>
        <v/>
      </c>
      <c r="AE71" t="str">
        <f>IFERROR(__xludf.DUMMYFUNCTION("""COMPUTED_VALUE"""),"")</f>
        <v/>
      </c>
      <c r="AF71" t="str">
        <f>IFERROR(__xludf.DUMMYFUNCTION("""COMPUTED_VALUE"""),"")</f>
        <v/>
      </c>
      <c r="AG71" t="str">
        <f>IFERROR(__xludf.DUMMYFUNCTION("""COMPUTED_VALUE"""),"")</f>
        <v/>
      </c>
      <c r="AH71" t="str">
        <f>IFERROR(__xludf.DUMMYFUNCTION("""COMPUTED_VALUE"""),"")</f>
        <v/>
      </c>
      <c r="AI71" t="str">
        <f>IFERROR(__xludf.DUMMYFUNCTION("""COMPUTED_VALUE"""),"")</f>
        <v/>
      </c>
      <c r="AJ71" t="str">
        <f>IFERROR(__xludf.DUMMYFUNCTION("""COMPUTED_VALUE"""),"")</f>
        <v/>
      </c>
    </row>
    <row r="72">
      <c r="A72" t="str">
        <f>IFERROR(__xludf.DUMMYFUNCTION("""COMPUTED_VALUE"""),"")</f>
        <v/>
      </c>
      <c r="B72" t="str">
        <f>IFERROR(__xludf.DUMMYFUNCTION("""COMPUTED_VALUE"""),"")</f>
        <v/>
      </c>
      <c r="C72" t="str">
        <f>IFERROR(__xludf.DUMMYFUNCTION("""COMPUTED_VALUE"""),"")</f>
        <v/>
      </c>
      <c r="D72" t="str">
        <f>IFERROR(__xludf.DUMMYFUNCTION("""COMPUTED_VALUE"""),"")</f>
        <v/>
      </c>
      <c r="E72" t="str">
        <f>IFERROR(__xludf.DUMMYFUNCTION("""COMPUTED_VALUE"""),"")</f>
        <v/>
      </c>
      <c r="F72" t="str">
        <f>IFERROR(__xludf.DUMMYFUNCTION("""COMPUTED_VALUE"""),"")</f>
        <v/>
      </c>
      <c r="G72" t="str">
        <f>IFERROR(__xludf.DUMMYFUNCTION("""COMPUTED_VALUE"""),"")</f>
        <v/>
      </c>
      <c r="H72" t="str">
        <f>IFERROR(__xludf.DUMMYFUNCTION("""COMPUTED_VALUE"""),"")</f>
        <v/>
      </c>
      <c r="I72" t="str">
        <f>IFERROR(__xludf.DUMMYFUNCTION("""COMPUTED_VALUE"""),"")</f>
        <v/>
      </c>
      <c r="J72" t="str">
        <f>IFERROR(__xludf.DUMMYFUNCTION("""COMPUTED_VALUE"""),"")</f>
        <v/>
      </c>
      <c r="K72" t="str">
        <f>IFERROR(__xludf.DUMMYFUNCTION("""COMPUTED_VALUE"""),"")</f>
        <v/>
      </c>
      <c r="L72" t="str">
        <f>IFERROR(__xludf.DUMMYFUNCTION("""COMPUTED_VALUE"""),"")</f>
        <v/>
      </c>
      <c r="M72" t="str">
        <f>IFERROR(__xludf.DUMMYFUNCTION("""COMPUTED_VALUE"""),"")</f>
        <v/>
      </c>
      <c r="N72" t="str">
        <f>IFERROR(__xludf.DUMMYFUNCTION("""COMPUTED_VALUE"""),"")</f>
        <v/>
      </c>
      <c r="O72" t="str">
        <f>IFERROR(__xludf.DUMMYFUNCTION("""COMPUTED_VALUE"""),"")</f>
        <v/>
      </c>
      <c r="P72" t="str">
        <f>IFERROR(__xludf.DUMMYFUNCTION("""COMPUTED_VALUE"""),"")</f>
        <v/>
      </c>
      <c r="Q72" t="str">
        <f>IFERROR(__xludf.DUMMYFUNCTION("""COMPUTED_VALUE"""),"")</f>
        <v/>
      </c>
      <c r="R72" t="str">
        <f>IFERROR(__xludf.DUMMYFUNCTION("""COMPUTED_VALUE"""),"")</f>
        <v/>
      </c>
      <c r="S72" t="str">
        <f>IFERROR(__xludf.DUMMYFUNCTION("""COMPUTED_VALUE"""),"")</f>
        <v/>
      </c>
      <c r="T72" t="str">
        <f>IFERROR(__xludf.DUMMYFUNCTION("""COMPUTED_VALUE"""),"")</f>
        <v/>
      </c>
      <c r="U72" t="str">
        <f>IFERROR(__xludf.DUMMYFUNCTION("""COMPUTED_VALUE"""),"")</f>
        <v/>
      </c>
      <c r="V72" t="str">
        <f>IFERROR(__xludf.DUMMYFUNCTION("""COMPUTED_VALUE"""),"")</f>
        <v/>
      </c>
      <c r="W72" t="str">
        <f>IFERROR(__xludf.DUMMYFUNCTION("""COMPUTED_VALUE"""),"")</f>
        <v/>
      </c>
      <c r="X72" t="str">
        <f>IFERROR(__xludf.DUMMYFUNCTION("""COMPUTED_VALUE"""),"")</f>
        <v/>
      </c>
      <c r="Y72" t="str">
        <f>IFERROR(__xludf.DUMMYFUNCTION("""COMPUTED_VALUE"""),"")</f>
        <v/>
      </c>
      <c r="Z72" t="str">
        <f>IFERROR(__xludf.DUMMYFUNCTION("""COMPUTED_VALUE"""),"")</f>
        <v/>
      </c>
      <c r="AA72" t="str">
        <f>IFERROR(__xludf.DUMMYFUNCTION("""COMPUTED_VALUE"""),"")</f>
        <v/>
      </c>
      <c r="AB72" t="str">
        <f>IFERROR(__xludf.DUMMYFUNCTION("""COMPUTED_VALUE"""),"")</f>
        <v/>
      </c>
      <c r="AC72" t="str">
        <f>IFERROR(__xludf.DUMMYFUNCTION("""COMPUTED_VALUE"""),"")</f>
        <v/>
      </c>
      <c r="AD72" t="str">
        <f>IFERROR(__xludf.DUMMYFUNCTION("""COMPUTED_VALUE"""),"")</f>
        <v/>
      </c>
      <c r="AE72" t="str">
        <f>IFERROR(__xludf.DUMMYFUNCTION("""COMPUTED_VALUE"""),"")</f>
        <v/>
      </c>
      <c r="AF72" t="str">
        <f>IFERROR(__xludf.DUMMYFUNCTION("""COMPUTED_VALUE"""),"")</f>
        <v/>
      </c>
      <c r="AG72" t="str">
        <f>IFERROR(__xludf.DUMMYFUNCTION("""COMPUTED_VALUE"""),"")</f>
        <v/>
      </c>
      <c r="AH72" t="str">
        <f>IFERROR(__xludf.DUMMYFUNCTION("""COMPUTED_VALUE"""),"")</f>
        <v/>
      </c>
      <c r="AI72" t="str">
        <f>IFERROR(__xludf.DUMMYFUNCTION("""COMPUTED_VALUE"""),"")</f>
        <v/>
      </c>
      <c r="AJ72" t="str">
        <f>IFERROR(__xludf.DUMMYFUNCTION("""COMPUTED_VALUE"""),"")</f>
        <v/>
      </c>
    </row>
    <row r="73">
      <c r="A73" t="str">
        <f>IFERROR(__xludf.DUMMYFUNCTION("""COMPUTED_VALUE"""),"")</f>
        <v/>
      </c>
      <c r="B73" t="str">
        <f>IFERROR(__xludf.DUMMYFUNCTION("""COMPUTED_VALUE"""),"")</f>
        <v/>
      </c>
      <c r="C73" t="str">
        <f>IFERROR(__xludf.DUMMYFUNCTION("""COMPUTED_VALUE"""),"")</f>
        <v/>
      </c>
      <c r="D73" t="str">
        <f>IFERROR(__xludf.DUMMYFUNCTION("""COMPUTED_VALUE"""),"")</f>
        <v/>
      </c>
      <c r="E73" t="str">
        <f>IFERROR(__xludf.DUMMYFUNCTION("""COMPUTED_VALUE"""),"")</f>
        <v/>
      </c>
      <c r="F73" t="str">
        <f>IFERROR(__xludf.DUMMYFUNCTION("""COMPUTED_VALUE"""),"")</f>
        <v/>
      </c>
      <c r="G73" t="str">
        <f>IFERROR(__xludf.DUMMYFUNCTION("""COMPUTED_VALUE"""),"")</f>
        <v/>
      </c>
      <c r="H73" t="str">
        <f>IFERROR(__xludf.DUMMYFUNCTION("""COMPUTED_VALUE"""),"")</f>
        <v/>
      </c>
      <c r="I73" t="str">
        <f>IFERROR(__xludf.DUMMYFUNCTION("""COMPUTED_VALUE"""),"")</f>
        <v/>
      </c>
      <c r="J73" t="str">
        <f>IFERROR(__xludf.DUMMYFUNCTION("""COMPUTED_VALUE"""),"")</f>
        <v/>
      </c>
      <c r="K73" t="str">
        <f>IFERROR(__xludf.DUMMYFUNCTION("""COMPUTED_VALUE"""),"")</f>
        <v/>
      </c>
      <c r="L73" t="str">
        <f>IFERROR(__xludf.DUMMYFUNCTION("""COMPUTED_VALUE"""),"")</f>
        <v/>
      </c>
      <c r="M73" t="str">
        <f>IFERROR(__xludf.DUMMYFUNCTION("""COMPUTED_VALUE"""),"")</f>
        <v/>
      </c>
      <c r="N73" t="str">
        <f>IFERROR(__xludf.DUMMYFUNCTION("""COMPUTED_VALUE"""),"")</f>
        <v/>
      </c>
      <c r="O73" t="str">
        <f>IFERROR(__xludf.DUMMYFUNCTION("""COMPUTED_VALUE"""),"")</f>
        <v/>
      </c>
      <c r="P73" t="str">
        <f>IFERROR(__xludf.DUMMYFUNCTION("""COMPUTED_VALUE"""),"")</f>
        <v/>
      </c>
      <c r="Q73" t="str">
        <f>IFERROR(__xludf.DUMMYFUNCTION("""COMPUTED_VALUE"""),"")</f>
        <v/>
      </c>
      <c r="R73" t="str">
        <f>IFERROR(__xludf.DUMMYFUNCTION("""COMPUTED_VALUE"""),"")</f>
        <v/>
      </c>
      <c r="S73" t="str">
        <f>IFERROR(__xludf.DUMMYFUNCTION("""COMPUTED_VALUE"""),"")</f>
        <v/>
      </c>
      <c r="T73" t="str">
        <f>IFERROR(__xludf.DUMMYFUNCTION("""COMPUTED_VALUE"""),"")</f>
        <v/>
      </c>
      <c r="U73" t="str">
        <f>IFERROR(__xludf.DUMMYFUNCTION("""COMPUTED_VALUE"""),"")</f>
        <v/>
      </c>
      <c r="V73" t="str">
        <f>IFERROR(__xludf.DUMMYFUNCTION("""COMPUTED_VALUE"""),"")</f>
        <v/>
      </c>
      <c r="W73" t="str">
        <f>IFERROR(__xludf.DUMMYFUNCTION("""COMPUTED_VALUE"""),"")</f>
        <v/>
      </c>
      <c r="X73" t="str">
        <f>IFERROR(__xludf.DUMMYFUNCTION("""COMPUTED_VALUE"""),"")</f>
        <v/>
      </c>
      <c r="Y73" t="str">
        <f>IFERROR(__xludf.DUMMYFUNCTION("""COMPUTED_VALUE"""),"")</f>
        <v/>
      </c>
      <c r="Z73" t="str">
        <f>IFERROR(__xludf.DUMMYFUNCTION("""COMPUTED_VALUE"""),"")</f>
        <v/>
      </c>
      <c r="AA73" t="str">
        <f>IFERROR(__xludf.DUMMYFUNCTION("""COMPUTED_VALUE"""),"")</f>
        <v/>
      </c>
      <c r="AB73" t="str">
        <f>IFERROR(__xludf.DUMMYFUNCTION("""COMPUTED_VALUE"""),"")</f>
        <v/>
      </c>
      <c r="AC73" t="str">
        <f>IFERROR(__xludf.DUMMYFUNCTION("""COMPUTED_VALUE"""),"")</f>
        <v/>
      </c>
      <c r="AD73" t="str">
        <f>IFERROR(__xludf.DUMMYFUNCTION("""COMPUTED_VALUE"""),"")</f>
        <v/>
      </c>
      <c r="AE73" t="str">
        <f>IFERROR(__xludf.DUMMYFUNCTION("""COMPUTED_VALUE"""),"")</f>
        <v/>
      </c>
      <c r="AF73" t="str">
        <f>IFERROR(__xludf.DUMMYFUNCTION("""COMPUTED_VALUE"""),"")</f>
        <v/>
      </c>
      <c r="AG73" t="str">
        <f>IFERROR(__xludf.DUMMYFUNCTION("""COMPUTED_VALUE"""),"")</f>
        <v/>
      </c>
      <c r="AH73" t="str">
        <f>IFERROR(__xludf.DUMMYFUNCTION("""COMPUTED_VALUE"""),"")</f>
        <v/>
      </c>
      <c r="AI73" t="str">
        <f>IFERROR(__xludf.DUMMYFUNCTION("""COMPUTED_VALUE"""),"")</f>
        <v/>
      </c>
      <c r="AJ73" t="str">
        <f>IFERROR(__xludf.DUMMYFUNCTION("""COMPUTED_VALUE"""),"")</f>
        <v/>
      </c>
    </row>
    <row r="74">
      <c r="A74" t="str">
        <f>IFERROR(__xludf.DUMMYFUNCTION("""COMPUTED_VALUE"""),"")</f>
        <v/>
      </c>
      <c r="B74" t="str">
        <f>IFERROR(__xludf.DUMMYFUNCTION("""COMPUTED_VALUE"""),"")</f>
        <v/>
      </c>
      <c r="C74" t="str">
        <f>IFERROR(__xludf.DUMMYFUNCTION("""COMPUTED_VALUE"""),"")</f>
        <v/>
      </c>
      <c r="D74" t="str">
        <f>IFERROR(__xludf.DUMMYFUNCTION("""COMPUTED_VALUE"""),"")</f>
        <v/>
      </c>
      <c r="E74" t="str">
        <f>IFERROR(__xludf.DUMMYFUNCTION("""COMPUTED_VALUE"""),"")</f>
        <v/>
      </c>
      <c r="F74" t="str">
        <f>IFERROR(__xludf.DUMMYFUNCTION("""COMPUTED_VALUE"""),"")</f>
        <v/>
      </c>
      <c r="G74" t="str">
        <f>IFERROR(__xludf.DUMMYFUNCTION("""COMPUTED_VALUE"""),"")</f>
        <v/>
      </c>
      <c r="H74" t="str">
        <f>IFERROR(__xludf.DUMMYFUNCTION("""COMPUTED_VALUE"""),"")</f>
        <v/>
      </c>
      <c r="I74" t="str">
        <f>IFERROR(__xludf.DUMMYFUNCTION("""COMPUTED_VALUE"""),"")</f>
        <v/>
      </c>
      <c r="J74" t="str">
        <f>IFERROR(__xludf.DUMMYFUNCTION("""COMPUTED_VALUE"""),"")</f>
        <v/>
      </c>
      <c r="K74" t="str">
        <f>IFERROR(__xludf.DUMMYFUNCTION("""COMPUTED_VALUE"""),"")</f>
        <v/>
      </c>
      <c r="L74" t="str">
        <f>IFERROR(__xludf.DUMMYFUNCTION("""COMPUTED_VALUE"""),"")</f>
        <v/>
      </c>
      <c r="M74" t="str">
        <f>IFERROR(__xludf.DUMMYFUNCTION("""COMPUTED_VALUE"""),"")</f>
        <v/>
      </c>
      <c r="N74" t="str">
        <f>IFERROR(__xludf.DUMMYFUNCTION("""COMPUTED_VALUE"""),"")</f>
        <v/>
      </c>
      <c r="O74" t="str">
        <f>IFERROR(__xludf.DUMMYFUNCTION("""COMPUTED_VALUE"""),"")</f>
        <v/>
      </c>
      <c r="P74" t="str">
        <f>IFERROR(__xludf.DUMMYFUNCTION("""COMPUTED_VALUE"""),"")</f>
        <v/>
      </c>
      <c r="Q74" t="str">
        <f>IFERROR(__xludf.DUMMYFUNCTION("""COMPUTED_VALUE"""),"")</f>
        <v/>
      </c>
      <c r="R74" t="str">
        <f>IFERROR(__xludf.DUMMYFUNCTION("""COMPUTED_VALUE"""),"")</f>
        <v/>
      </c>
      <c r="S74" t="str">
        <f>IFERROR(__xludf.DUMMYFUNCTION("""COMPUTED_VALUE"""),"")</f>
        <v/>
      </c>
      <c r="T74" t="str">
        <f>IFERROR(__xludf.DUMMYFUNCTION("""COMPUTED_VALUE"""),"")</f>
        <v/>
      </c>
      <c r="U74" t="str">
        <f>IFERROR(__xludf.DUMMYFUNCTION("""COMPUTED_VALUE"""),"")</f>
        <v/>
      </c>
      <c r="V74" t="str">
        <f>IFERROR(__xludf.DUMMYFUNCTION("""COMPUTED_VALUE"""),"")</f>
        <v/>
      </c>
      <c r="W74" t="str">
        <f>IFERROR(__xludf.DUMMYFUNCTION("""COMPUTED_VALUE"""),"")</f>
        <v/>
      </c>
      <c r="X74" t="str">
        <f>IFERROR(__xludf.DUMMYFUNCTION("""COMPUTED_VALUE"""),"")</f>
        <v/>
      </c>
      <c r="Y74" t="str">
        <f>IFERROR(__xludf.DUMMYFUNCTION("""COMPUTED_VALUE"""),"")</f>
        <v/>
      </c>
      <c r="Z74" t="str">
        <f>IFERROR(__xludf.DUMMYFUNCTION("""COMPUTED_VALUE"""),"")</f>
        <v/>
      </c>
      <c r="AA74" t="str">
        <f>IFERROR(__xludf.DUMMYFUNCTION("""COMPUTED_VALUE"""),"")</f>
        <v/>
      </c>
      <c r="AB74" t="str">
        <f>IFERROR(__xludf.DUMMYFUNCTION("""COMPUTED_VALUE"""),"")</f>
        <v/>
      </c>
      <c r="AC74" t="str">
        <f>IFERROR(__xludf.DUMMYFUNCTION("""COMPUTED_VALUE"""),"")</f>
        <v/>
      </c>
      <c r="AD74" t="str">
        <f>IFERROR(__xludf.DUMMYFUNCTION("""COMPUTED_VALUE"""),"")</f>
        <v/>
      </c>
      <c r="AE74" t="str">
        <f>IFERROR(__xludf.DUMMYFUNCTION("""COMPUTED_VALUE"""),"")</f>
        <v/>
      </c>
      <c r="AF74" t="str">
        <f>IFERROR(__xludf.DUMMYFUNCTION("""COMPUTED_VALUE"""),"")</f>
        <v/>
      </c>
      <c r="AG74" t="str">
        <f>IFERROR(__xludf.DUMMYFUNCTION("""COMPUTED_VALUE"""),"")</f>
        <v/>
      </c>
      <c r="AH74" t="str">
        <f>IFERROR(__xludf.DUMMYFUNCTION("""COMPUTED_VALUE"""),"")</f>
        <v/>
      </c>
      <c r="AI74" t="str">
        <f>IFERROR(__xludf.DUMMYFUNCTION("""COMPUTED_VALUE"""),"")</f>
        <v/>
      </c>
      <c r="AJ74" t="str">
        <f>IFERROR(__xludf.DUMMYFUNCTION("""COMPUTED_VALUE"""),"")</f>
        <v/>
      </c>
    </row>
    <row r="75">
      <c r="A75" t="str">
        <f>IFERROR(__xludf.DUMMYFUNCTION("""COMPUTED_VALUE"""),"")</f>
        <v/>
      </c>
      <c r="B75" t="str">
        <f>IFERROR(__xludf.DUMMYFUNCTION("""COMPUTED_VALUE"""),"")</f>
        <v/>
      </c>
      <c r="C75" t="str">
        <f>IFERROR(__xludf.DUMMYFUNCTION("""COMPUTED_VALUE"""),"")</f>
        <v/>
      </c>
      <c r="D75" t="str">
        <f>IFERROR(__xludf.DUMMYFUNCTION("""COMPUTED_VALUE"""),"")</f>
        <v/>
      </c>
      <c r="E75" t="str">
        <f>IFERROR(__xludf.DUMMYFUNCTION("""COMPUTED_VALUE"""),"")</f>
        <v/>
      </c>
      <c r="F75" t="str">
        <f>IFERROR(__xludf.DUMMYFUNCTION("""COMPUTED_VALUE"""),"")</f>
        <v/>
      </c>
      <c r="G75" t="str">
        <f>IFERROR(__xludf.DUMMYFUNCTION("""COMPUTED_VALUE"""),"")</f>
        <v/>
      </c>
      <c r="H75" t="str">
        <f>IFERROR(__xludf.DUMMYFUNCTION("""COMPUTED_VALUE"""),"")</f>
        <v/>
      </c>
      <c r="I75" t="str">
        <f>IFERROR(__xludf.DUMMYFUNCTION("""COMPUTED_VALUE"""),"")</f>
        <v/>
      </c>
      <c r="J75" t="str">
        <f>IFERROR(__xludf.DUMMYFUNCTION("""COMPUTED_VALUE"""),"")</f>
        <v/>
      </c>
      <c r="K75" t="str">
        <f>IFERROR(__xludf.DUMMYFUNCTION("""COMPUTED_VALUE"""),"")</f>
        <v/>
      </c>
      <c r="L75" t="str">
        <f>IFERROR(__xludf.DUMMYFUNCTION("""COMPUTED_VALUE"""),"")</f>
        <v/>
      </c>
      <c r="M75" t="str">
        <f>IFERROR(__xludf.DUMMYFUNCTION("""COMPUTED_VALUE"""),"")</f>
        <v/>
      </c>
      <c r="N75" t="str">
        <f>IFERROR(__xludf.DUMMYFUNCTION("""COMPUTED_VALUE"""),"")</f>
        <v/>
      </c>
      <c r="O75" t="str">
        <f>IFERROR(__xludf.DUMMYFUNCTION("""COMPUTED_VALUE"""),"")</f>
        <v/>
      </c>
      <c r="P75" t="str">
        <f>IFERROR(__xludf.DUMMYFUNCTION("""COMPUTED_VALUE"""),"")</f>
        <v/>
      </c>
      <c r="Q75" t="str">
        <f>IFERROR(__xludf.DUMMYFUNCTION("""COMPUTED_VALUE"""),"")</f>
        <v/>
      </c>
      <c r="R75" t="str">
        <f>IFERROR(__xludf.DUMMYFUNCTION("""COMPUTED_VALUE"""),"")</f>
        <v/>
      </c>
      <c r="S75" t="str">
        <f>IFERROR(__xludf.DUMMYFUNCTION("""COMPUTED_VALUE"""),"")</f>
        <v/>
      </c>
      <c r="T75" t="str">
        <f>IFERROR(__xludf.DUMMYFUNCTION("""COMPUTED_VALUE"""),"")</f>
        <v/>
      </c>
      <c r="U75" t="str">
        <f>IFERROR(__xludf.DUMMYFUNCTION("""COMPUTED_VALUE"""),"")</f>
        <v/>
      </c>
      <c r="V75" t="str">
        <f>IFERROR(__xludf.DUMMYFUNCTION("""COMPUTED_VALUE"""),"")</f>
        <v/>
      </c>
      <c r="W75" t="str">
        <f>IFERROR(__xludf.DUMMYFUNCTION("""COMPUTED_VALUE"""),"")</f>
        <v/>
      </c>
      <c r="X75" t="str">
        <f>IFERROR(__xludf.DUMMYFUNCTION("""COMPUTED_VALUE"""),"")</f>
        <v/>
      </c>
      <c r="Y75" t="str">
        <f>IFERROR(__xludf.DUMMYFUNCTION("""COMPUTED_VALUE"""),"")</f>
        <v/>
      </c>
      <c r="Z75" t="str">
        <f>IFERROR(__xludf.DUMMYFUNCTION("""COMPUTED_VALUE"""),"")</f>
        <v/>
      </c>
      <c r="AA75" t="str">
        <f>IFERROR(__xludf.DUMMYFUNCTION("""COMPUTED_VALUE"""),"")</f>
        <v/>
      </c>
      <c r="AB75" t="str">
        <f>IFERROR(__xludf.DUMMYFUNCTION("""COMPUTED_VALUE"""),"")</f>
        <v/>
      </c>
      <c r="AC75" t="str">
        <f>IFERROR(__xludf.DUMMYFUNCTION("""COMPUTED_VALUE"""),"")</f>
        <v/>
      </c>
      <c r="AD75" t="str">
        <f>IFERROR(__xludf.DUMMYFUNCTION("""COMPUTED_VALUE"""),"")</f>
        <v/>
      </c>
      <c r="AE75" t="str">
        <f>IFERROR(__xludf.DUMMYFUNCTION("""COMPUTED_VALUE"""),"")</f>
        <v/>
      </c>
      <c r="AF75" t="str">
        <f>IFERROR(__xludf.DUMMYFUNCTION("""COMPUTED_VALUE"""),"")</f>
        <v/>
      </c>
      <c r="AG75" t="str">
        <f>IFERROR(__xludf.DUMMYFUNCTION("""COMPUTED_VALUE"""),"")</f>
        <v/>
      </c>
      <c r="AH75" t="str">
        <f>IFERROR(__xludf.DUMMYFUNCTION("""COMPUTED_VALUE"""),"")</f>
        <v/>
      </c>
      <c r="AI75" t="str">
        <f>IFERROR(__xludf.DUMMYFUNCTION("""COMPUTED_VALUE"""),"")</f>
        <v/>
      </c>
      <c r="AJ75" t="str">
        <f>IFERROR(__xludf.DUMMYFUNCTION("""COMPUTED_VALUE"""),"")</f>
        <v/>
      </c>
    </row>
    <row r="76">
      <c r="A76" t="str">
        <f>IFERROR(__xludf.DUMMYFUNCTION("""COMPUTED_VALUE"""),"")</f>
        <v/>
      </c>
      <c r="B76" t="str">
        <f>IFERROR(__xludf.DUMMYFUNCTION("""COMPUTED_VALUE"""),"")</f>
        <v/>
      </c>
      <c r="C76" t="str">
        <f>IFERROR(__xludf.DUMMYFUNCTION("""COMPUTED_VALUE"""),"")</f>
        <v/>
      </c>
      <c r="D76" t="str">
        <f>IFERROR(__xludf.DUMMYFUNCTION("""COMPUTED_VALUE"""),"")</f>
        <v/>
      </c>
      <c r="E76" t="str">
        <f>IFERROR(__xludf.DUMMYFUNCTION("""COMPUTED_VALUE"""),"")</f>
        <v/>
      </c>
      <c r="F76" t="str">
        <f>IFERROR(__xludf.DUMMYFUNCTION("""COMPUTED_VALUE"""),"")</f>
        <v/>
      </c>
      <c r="G76" t="str">
        <f>IFERROR(__xludf.DUMMYFUNCTION("""COMPUTED_VALUE"""),"")</f>
        <v/>
      </c>
      <c r="H76" t="str">
        <f>IFERROR(__xludf.DUMMYFUNCTION("""COMPUTED_VALUE"""),"")</f>
        <v/>
      </c>
      <c r="I76" t="str">
        <f>IFERROR(__xludf.DUMMYFUNCTION("""COMPUTED_VALUE"""),"")</f>
        <v/>
      </c>
      <c r="J76" t="str">
        <f>IFERROR(__xludf.DUMMYFUNCTION("""COMPUTED_VALUE"""),"")</f>
        <v/>
      </c>
      <c r="K76" t="str">
        <f>IFERROR(__xludf.DUMMYFUNCTION("""COMPUTED_VALUE"""),"")</f>
        <v/>
      </c>
      <c r="L76" t="str">
        <f>IFERROR(__xludf.DUMMYFUNCTION("""COMPUTED_VALUE"""),"")</f>
        <v/>
      </c>
      <c r="M76" t="str">
        <f>IFERROR(__xludf.DUMMYFUNCTION("""COMPUTED_VALUE"""),"")</f>
        <v/>
      </c>
      <c r="N76" t="str">
        <f>IFERROR(__xludf.DUMMYFUNCTION("""COMPUTED_VALUE"""),"")</f>
        <v/>
      </c>
      <c r="O76" t="str">
        <f>IFERROR(__xludf.DUMMYFUNCTION("""COMPUTED_VALUE"""),"")</f>
        <v/>
      </c>
      <c r="P76" t="str">
        <f>IFERROR(__xludf.DUMMYFUNCTION("""COMPUTED_VALUE"""),"")</f>
        <v/>
      </c>
      <c r="Q76" t="str">
        <f>IFERROR(__xludf.DUMMYFUNCTION("""COMPUTED_VALUE"""),"")</f>
        <v/>
      </c>
      <c r="R76" t="str">
        <f>IFERROR(__xludf.DUMMYFUNCTION("""COMPUTED_VALUE"""),"")</f>
        <v/>
      </c>
      <c r="S76" t="str">
        <f>IFERROR(__xludf.DUMMYFUNCTION("""COMPUTED_VALUE"""),"")</f>
        <v/>
      </c>
      <c r="T76" t="str">
        <f>IFERROR(__xludf.DUMMYFUNCTION("""COMPUTED_VALUE"""),"")</f>
        <v/>
      </c>
      <c r="U76" t="str">
        <f>IFERROR(__xludf.DUMMYFUNCTION("""COMPUTED_VALUE"""),"")</f>
        <v/>
      </c>
      <c r="V76" t="str">
        <f>IFERROR(__xludf.DUMMYFUNCTION("""COMPUTED_VALUE"""),"")</f>
        <v/>
      </c>
      <c r="W76" t="str">
        <f>IFERROR(__xludf.DUMMYFUNCTION("""COMPUTED_VALUE"""),"")</f>
        <v/>
      </c>
      <c r="X76" t="str">
        <f>IFERROR(__xludf.DUMMYFUNCTION("""COMPUTED_VALUE"""),"")</f>
        <v/>
      </c>
      <c r="Y76" t="str">
        <f>IFERROR(__xludf.DUMMYFUNCTION("""COMPUTED_VALUE"""),"")</f>
        <v/>
      </c>
      <c r="Z76" t="str">
        <f>IFERROR(__xludf.DUMMYFUNCTION("""COMPUTED_VALUE"""),"")</f>
        <v/>
      </c>
      <c r="AA76" t="str">
        <f>IFERROR(__xludf.DUMMYFUNCTION("""COMPUTED_VALUE"""),"")</f>
        <v/>
      </c>
      <c r="AB76" t="str">
        <f>IFERROR(__xludf.DUMMYFUNCTION("""COMPUTED_VALUE"""),"")</f>
        <v/>
      </c>
      <c r="AC76" t="str">
        <f>IFERROR(__xludf.DUMMYFUNCTION("""COMPUTED_VALUE"""),"")</f>
        <v/>
      </c>
      <c r="AD76" t="str">
        <f>IFERROR(__xludf.DUMMYFUNCTION("""COMPUTED_VALUE"""),"")</f>
        <v/>
      </c>
      <c r="AE76" t="str">
        <f>IFERROR(__xludf.DUMMYFUNCTION("""COMPUTED_VALUE"""),"")</f>
        <v/>
      </c>
      <c r="AF76" t="str">
        <f>IFERROR(__xludf.DUMMYFUNCTION("""COMPUTED_VALUE"""),"")</f>
        <v/>
      </c>
      <c r="AG76" t="str">
        <f>IFERROR(__xludf.DUMMYFUNCTION("""COMPUTED_VALUE"""),"")</f>
        <v/>
      </c>
      <c r="AH76" t="str">
        <f>IFERROR(__xludf.DUMMYFUNCTION("""COMPUTED_VALUE"""),"")</f>
        <v/>
      </c>
      <c r="AI76" t="str">
        <f>IFERROR(__xludf.DUMMYFUNCTION("""COMPUTED_VALUE"""),"")</f>
        <v/>
      </c>
      <c r="AJ76" t="str">
        <f>IFERROR(__xludf.DUMMYFUNCTION("""COMPUTED_VALUE"""),"")</f>
        <v/>
      </c>
    </row>
    <row r="77">
      <c r="A77" t="str">
        <f>IFERROR(__xludf.DUMMYFUNCTION("""COMPUTED_VALUE"""),"")</f>
        <v/>
      </c>
      <c r="B77" t="str">
        <f>IFERROR(__xludf.DUMMYFUNCTION("""COMPUTED_VALUE"""),"")</f>
        <v/>
      </c>
      <c r="C77" t="str">
        <f>IFERROR(__xludf.DUMMYFUNCTION("""COMPUTED_VALUE"""),"")</f>
        <v/>
      </c>
      <c r="D77" t="str">
        <f>IFERROR(__xludf.DUMMYFUNCTION("""COMPUTED_VALUE"""),"")</f>
        <v/>
      </c>
      <c r="E77" t="str">
        <f>IFERROR(__xludf.DUMMYFUNCTION("""COMPUTED_VALUE"""),"")</f>
        <v/>
      </c>
      <c r="F77" t="str">
        <f>IFERROR(__xludf.DUMMYFUNCTION("""COMPUTED_VALUE"""),"")</f>
        <v/>
      </c>
      <c r="G77" t="str">
        <f>IFERROR(__xludf.DUMMYFUNCTION("""COMPUTED_VALUE"""),"")</f>
        <v/>
      </c>
      <c r="H77" t="str">
        <f>IFERROR(__xludf.DUMMYFUNCTION("""COMPUTED_VALUE"""),"")</f>
        <v/>
      </c>
      <c r="I77" t="str">
        <f>IFERROR(__xludf.DUMMYFUNCTION("""COMPUTED_VALUE"""),"")</f>
        <v/>
      </c>
      <c r="J77" t="str">
        <f>IFERROR(__xludf.DUMMYFUNCTION("""COMPUTED_VALUE"""),"")</f>
        <v/>
      </c>
      <c r="K77" t="str">
        <f>IFERROR(__xludf.DUMMYFUNCTION("""COMPUTED_VALUE"""),"")</f>
        <v/>
      </c>
      <c r="L77" t="str">
        <f>IFERROR(__xludf.DUMMYFUNCTION("""COMPUTED_VALUE"""),"")</f>
        <v/>
      </c>
      <c r="M77" t="str">
        <f>IFERROR(__xludf.DUMMYFUNCTION("""COMPUTED_VALUE"""),"")</f>
        <v/>
      </c>
      <c r="N77" t="str">
        <f>IFERROR(__xludf.DUMMYFUNCTION("""COMPUTED_VALUE"""),"")</f>
        <v/>
      </c>
      <c r="O77" t="str">
        <f>IFERROR(__xludf.DUMMYFUNCTION("""COMPUTED_VALUE"""),"")</f>
        <v/>
      </c>
      <c r="P77" t="str">
        <f>IFERROR(__xludf.DUMMYFUNCTION("""COMPUTED_VALUE"""),"")</f>
        <v/>
      </c>
      <c r="Q77" t="str">
        <f>IFERROR(__xludf.DUMMYFUNCTION("""COMPUTED_VALUE"""),"")</f>
        <v/>
      </c>
      <c r="R77" t="str">
        <f>IFERROR(__xludf.DUMMYFUNCTION("""COMPUTED_VALUE"""),"")</f>
        <v/>
      </c>
      <c r="S77" t="str">
        <f>IFERROR(__xludf.DUMMYFUNCTION("""COMPUTED_VALUE"""),"")</f>
        <v/>
      </c>
      <c r="T77" t="str">
        <f>IFERROR(__xludf.DUMMYFUNCTION("""COMPUTED_VALUE"""),"")</f>
        <v/>
      </c>
      <c r="U77" t="str">
        <f>IFERROR(__xludf.DUMMYFUNCTION("""COMPUTED_VALUE"""),"")</f>
        <v/>
      </c>
      <c r="V77" t="str">
        <f>IFERROR(__xludf.DUMMYFUNCTION("""COMPUTED_VALUE"""),"")</f>
        <v/>
      </c>
      <c r="W77" t="str">
        <f>IFERROR(__xludf.DUMMYFUNCTION("""COMPUTED_VALUE"""),"")</f>
        <v/>
      </c>
      <c r="X77" t="str">
        <f>IFERROR(__xludf.DUMMYFUNCTION("""COMPUTED_VALUE"""),"")</f>
        <v/>
      </c>
      <c r="Y77" t="str">
        <f>IFERROR(__xludf.DUMMYFUNCTION("""COMPUTED_VALUE"""),"")</f>
        <v/>
      </c>
      <c r="Z77" t="str">
        <f>IFERROR(__xludf.DUMMYFUNCTION("""COMPUTED_VALUE"""),"")</f>
        <v/>
      </c>
      <c r="AA77" t="str">
        <f>IFERROR(__xludf.DUMMYFUNCTION("""COMPUTED_VALUE"""),"")</f>
        <v/>
      </c>
      <c r="AB77" t="str">
        <f>IFERROR(__xludf.DUMMYFUNCTION("""COMPUTED_VALUE"""),"")</f>
        <v/>
      </c>
      <c r="AC77" t="str">
        <f>IFERROR(__xludf.DUMMYFUNCTION("""COMPUTED_VALUE"""),"")</f>
        <v/>
      </c>
      <c r="AD77" t="str">
        <f>IFERROR(__xludf.DUMMYFUNCTION("""COMPUTED_VALUE"""),"")</f>
        <v/>
      </c>
      <c r="AE77" t="str">
        <f>IFERROR(__xludf.DUMMYFUNCTION("""COMPUTED_VALUE"""),"")</f>
        <v/>
      </c>
      <c r="AF77" t="str">
        <f>IFERROR(__xludf.DUMMYFUNCTION("""COMPUTED_VALUE"""),"")</f>
        <v/>
      </c>
      <c r="AG77" t="str">
        <f>IFERROR(__xludf.DUMMYFUNCTION("""COMPUTED_VALUE"""),"")</f>
        <v/>
      </c>
      <c r="AH77" t="str">
        <f>IFERROR(__xludf.DUMMYFUNCTION("""COMPUTED_VALUE"""),"")</f>
        <v/>
      </c>
      <c r="AI77" t="str">
        <f>IFERROR(__xludf.DUMMYFUNCTION("""COMPUTED_VALUE"""),"")</f>
        <v/>
      </c>
      <c r="AJ77" t="str">
        <f>IFERROR(__xludf.DUMMYFUNCTION("""COMPUTED_VALUE"""),"")</f>
        <v/>
      </c>
    </row>
    <row r="78">
      <c r="A78" t="str">
        <f>IFERROR(__xludf.DUMMYFUNCTION("""COMPUTED_VALUE"""),"")</f>
        <v/>
      </c>
      <c r="B78" t="str">
        <f>IFERROR(__xludf.DUMMYFUNCTION("""COMPUTED_VALUE"""),"")</f>
        <v/>
      </c>
      <c r="C78" t="str">
        <f>IFERROR(__xludf.DUMMYFUNCTION("""COMPUTED_VALUE"""),"")</f>
        <v/>
      </c>
      <c r="D78" t="str">
        <f>IFERROR(__xludf.DUMMYFUNCTION("""COMPUTED_VALUE"""),"")</f>
        <v/>
      </c>
      <c r="E78" t="str">
        <f>IFERROR(__xludf.DUMMYFUNCTION("""COMPUTED_VALUE"""),"")</f>
        <v/>
      </c>
      <c r="F78" t="str">
        <f>IFERROR(__xludf.DUMMYFUNCTION("""COMPUTED_VALUE"""),"")</f>
        <v/>
      </c>
      <c r="G78" t="str">
        <f>IFERROR(__xludf.DUMMYFUNCTION("""COMPUTED_VALUE"""),"")</f>
        <v/>
      </c>
      <c r="H78" t="str">
        <f>IFERROR(__xludf.DUMMYFUNCTION("""COMPUTED_VALUE"""),"")</f>
        <v/>
      </c>
      <c r="I78" t="str">
        <f>IFERROR(__xludf.DUMMYFUNCTION("""COMPUTED_VALUE"""),"")</f>
        <v/>
      </c>
      <c r="J78" t="str">
        <f>IFERROR(__xludf.DUMMYFUNCTION("""COMPUTED_VALUE"""),"")</f>
        <v/>
      </c>
      <c r="K78" t="str">
        <f>IFERROR(__xludf.DUMMYFUNCTION("""COMPUTED_VALUE"""),"")</f>
        <v/>
      </c>
      <c r="L78" t="str">
        <f>IFERROR(__xludf.DUMMYFUNCTION("""COMPUTED_VALUE"""),"")</f>
        <v/>
      </c>
      <c r="M78" t="str">
        <f>IFERROR(__xludf.DUMMYFUNCTION("""COMPUTED_VALUE"""),"")</f>
        <v/>
      </c>
      <c r="N78" t="str">
        <f>IFERROR(__xludf.DUMMYFUNCTION("""COMPUTED_VALUE"""),"")</f>
        <v/>
      </c>
      <c r="O78" t="str">
        <f>IFERROR(__xludf.DUMMYFUNCTION("""COMPUTED_VALUE"""),"")</f>
        <v/>
      </c>
      <c r="P78" t="str">
        <f>IFERROR(__xludf.DUMMYFUNCTION("""COMPUTED_VALUE"""),"")</f>
        <v/>
      </c>
      <c r="Q78" t="str">
        <f>IFERROR(__xludf.DUMMYFUNCTION("""COMPUTED_VALUE"""),"")</f>
        <v/>
      </c>
      <c r="R78" t="str">
        <f>IFERROR(__xludf.DUMMYFUNCTION("""COMPUTED_VALUE"""),"")</f>
        <v/>
      </c>
      <c r="S78" t="str">
        <f>IFERROR(__xludf.DUMMYFUNCTION("""COMPUTED_VALUE"""),"")</f>
        <v/>
      </c>
      <c r="T78" t="str">
        <f>IFERROR(__xludf.DUMMYFUNCTION("""COMPUTED_VALUE"""),"")</f>
        <v/>
      </c>
      <c r="U78" t="str">
        <f>IFERROR(__xludf.DUMMYFUNCTION("""COMPUTED_VALUE"""),"")</f>
        <v/>
      </c>
      <c r="V78" t="str">
        <f>IFERROR(__xludf.DUMMYFUNCTION("""COMPUTED_VALUE"""),"")</f>
        <v/>
      </c>
      <c r="W78" t="str">
        <f>IFERROR(__xludf.DUMMYFUNCTION("""COMPUTED_VALUE"""),"")</f>
        <v/>
      </c>
      <c r="X78" t="str">
        <f>IFERROR(__xludf.DUMMYFUNCTION("""COMPUTED_VALUE"""),"")</f>
        <v/>
      </c>
      <c r="Y78" t="str">
        <f>IFERROR(__xludf.DUMMYFUNCTION("""COMPUTED_VALUE"""),"")</f>
        <v/>
      </c>
      <c r="Z78" t="str">
        <f>IFERROR(__xludf.DUMMYFUNCTION("""COMPUTED_VALUE"""),"")</f>
        <v/>
      </c>
      <c r="AA78" t="str">
        <f>IFERROR(__xludf.DUMMYFUNCTION("""COMPUTED_VALUE"""),"")</f>
        <v/>
      </c>
      <c r="AB78" t="str">
        <f>IFERROR(__xludf.DUMMYFUNCTION("""COMPUTED_VALUE"""),"")</f>
        <v/>
      </c>
      <c r="AC78" t="str">
        <f>IFERROR(__xludf.DUMMYFUNCTION("""COMPUTED_VALUE"""),"")</f>
        <v/>
      </c>
      <c r="AD78" t="str">
        <f>IFERROR(__xludf.DUMMYFUNCTION("""COMPUTED_VALUE"""),"")</f>
        <v/>
      </c>
      <c r="AE78" t="str">
        <f>IFERROR(__xludf.DUMMYFUNCTION("""COMPUTED_VALUE"""),"")</f>
        <v/>
      </c>
      <c r="AF78" t="str">
        <f>IFERROR(__xludf.DUMMYFUNCTION("""COMPUTED_VALUE"""),"")</f>
        <v/>
      </c>
      <c r="AG78" t="str">
        <f>IFERROR(__xludf.DUMMYFUNCTION("""COMPUTED_VALUE"""),"")</f>
        <v/>
      </c>
      <c r="AH78" t="str">
        <f>IFERROR(__xludf.DUMMYFUNCTION("""COMPUTED_VALUE"""),"")</f>
        <v/>
      </c>
      <c r="AI78" t="str">
        <f>IFERROR(__xludf.DUMMYFUNCTION("""COMPUTED_VALUE"""),"")</f>
        <v/>
      </c>
      <c r="AJ78" t="str">
        <f>IFERROR(__xludf.DUMMYFUNCTION("""COMPUTED_VALUE"""),"")</f>
        <v/>
      </c>
    </row>
    <row r="79">
      <c r="A79" t="str">
        <f>IFERROR(__xludf.DUMMYFUNCTION("""COMPUTED_VALUE"""),"")</f>
        <v/>
      </c>
      <c r="B79" t="str">
        <f>IFERROR(__xludf.DUMMYFUNCTION("""COMPUTED_VALUE"""),"")</f>
        <v/>
      </c>
      <c r="C79" t="str">
        <f>IFERROR(__xludf.DUMMYFUNCTION("""COMPUTED_VALUE"""),"")</f>
        <v/>
      </c>
      <c r="D79" t="str">
        <f>IFERROR(__xludf.DUMMYFUNCTION("""COMPUTED_VALUE"""),"")</f>
        <v/>
      </c>
      <c r="E79" t="str">
        <f>IFERROR(__xludf.DUMMYFUNCTION("""COMPUTED_VALUE"""),"")</f>
        <v/>
      </c>
      <c r="F79" t="str">
        <f>IFERROR(__xludf.DUMMYFUNCTION("""COMPUTED_VALUE"""),"")</f>
        <v/>
      </c>
      <c r="G79" t="str">
        <f>IFERROR(__xludf.DUMMYFUNCTION("""COMPUTED_VALUE"""),"")</f>
        <v/>
      </c>
      <c r="H79" t="str">
        <f>IFERROR(__xludf.DUMMYFUNCTION("""COMPUTED_VALUE"""),"")</f>
        <v/>
      </c>
      <c r="I79" t="str">
        <f>IFERROR(__xludf.DUMMYFUNCTION("""COMPUTED_VALUE"""),"")</f>
        <v/>
      </c>
      <c r="J79" t="str">
        <f>IFERROR(__xludf.DUMMYFUNCTION("""COMPUTED_VALUE"""),"")</f>
        <v/>
      </c>
      <c r="K79" t="str">
        <f>IFERROR(__xludf.DUMMYFUNCTION("""COMPUTED_VALUE"""),"")</f>
        <v/>
      </c>
      <c r="L79" t="str">
        <f>IFERROR(__xludf.DUMMYFUNCTION("""COMPUTED_VALUE"""),"")</f>
        <v/>
      </c>
      <c r="M79" t="str">
        <f>IFERROR(__xludf.DUMMYFUNCTION("""COMPUTED_VALUE"""),"")</f>
        <v/>
      </c>
      <c r="N79" t="str">
        <f>IFERROR(__xludf.DUMMYFUNCTION("""COMPUTED_VALUE"""),"")</f>
        <v/>
      </c>
      <c r="O79" t="str">
        <f>IFERROR(__xludf.DUMMYFUNCTION("""COMPUTED_VALUE"""),"")</f>
        <v/>
      </c>
      <c r="P79" t="str">
        <f>IFERROR(__xludf.DUMMYFUNCTION("""COMPUTED_VALUE"""),"")</f>
        <v/>
      </c>
      <c r="Q79" t="str">
        <f>IFERROR(__xludf.DUMMYFUNCTION("""COMPUTED_VALUE"""),"")</f>
        <v/>
      </c>
      <c r="R79" t="str">
        <f>IFERROR(__xludf.DUMMYFUNCTION("""COMPUTED_VALUE"""),"")</f>
        <v/>
      </c>
      <c r="S79" t="str">
        <f>IFERROR(__xludf.DUMMYFUNCTION("""COMPUTED_VALUE"""),"")</f>
        <v/>
      </c>
      <c r="T79" t="str">
        <f>IFERROR(__xludf.DUMMYFUNCTION("""COMPUTED_VALUE"""),"")</f>
        <v/>
      </c>
      <c r="U79" t="str">
        <f>IFERROR(__xludf.DUMMYFUNCTION("""COMPUTED_VALUE"""),"")</f>
        <v/>
      </c>
      <c r="V79" t="str">
        <f>IFERROR(__xludf.DUMMYFUNCTION("""COMPUTED_VALUE"""),"")</f>
        <v/>
      </c>
      <c r="W79" t="str">
        <f>IFERROR(__xludf.DUMMYFUNCTION("""COMPUTED_VALUE"""),"")</f>
        <v/>
      </c>
      <c r="X79" t="str">
        <f>IFERROR(__xludf.DUMMYFUNCTION("""COMPUTED_VALUE"""),"")</f>
        <v/>
      </c>
      <c r="Y79" t="str">
        <f>IFERROR(__xludf.DUMMYFUNCTION("""COMPUTED_VALUE"""),"")</f>
        <v/>
      </c>
      <c r="Z79" t="str">
        <f>IFERROR(__xludf.DUMMYFUNCTION("""COMPUTED_VALUE"""),"")</f>
        <v/>
      </c>
      <c r="AA79" t="str">
        <f>IFERROR(__xludf.DUMMYFUNCTION("""COMPUTED_VALUE"""),"")</f>
        <v/>
      </c>
      <c r="AB79" t="str">
        <f>IFERROR(__xludf.DUMMYFUNCTION("""COMPUTED_VALUE"""),"")</f>
        <v/>
      </c>
      <c r="AC79" t="str">
        <f>IFERROR(__xludf.DUMMYFUNCTION("""COMPUTED_VALUE"""),"")</f>
        <v/>
      </c>
      <c r="AD79" t="str">
        <f>IFERROR(__xludf.DUMMYFUNCTION("""COMPUTED_VALUE"""),"")</f>
        <v/>
      </c>
      <c r="AE79" t="str">
        <f>IFERROR(__xludf.DUMMYFUNCTION("""COMPUTED_VALUE"""),"")</f>
        <v/>
      </c>
      <c r="AF79" t="str">
        <f>IFERROR(__xludf.DUMMYFUNCTION("""COMPUTED_VALUE"""),"")</f>
        <v/>
      </c>
      <c r="AG79" t="str">
        <f>IFERROR(__xludf.DUMMYFUNCTION("""COMPUTED_VALUE"""),"")</f>
        <v/>
      </c>
      <c r="AH79" t="str">
        <f>IFERROR(__xludf.DUMMYFUNCTION("""COMPUTED_VALUE"""),"")</f>
        <v/>
      </c>
      <c r="AI79" t="str">
        <f>IFERROR(__xludf.DUMMYFUNCTION("""COMPUTED_VALUE"""),"")</f>
        <v/>
      </c>
      <c r="AJ79" t="str">
        <f>IFERROR(__xludf.DUMMYFUNCTION("""COMPUTED_VALUE"""),"")</f>
        <v/>
      </c>
    </row>
    <row r="80">
      <c r="A80" t="str">
        <f>IFERROR(__xludf.DUMMYFUNCTION("""COMPUTED_VALUE"""),"")</f>
        <v/>
      </c>
      <c r="B80" t="str">
        <f>IFERROR(__xludf.DUMMYFUNCTION("""COMPUTED_VALUE"""),"")</f>
        <v/>
      </c>
      <c r="C80" t="str">
        <f>IFERROR(__xludf.DUMMYFUNCTION("""COMPUTED_VALUE"""),"")</f>
        <v/>
      </c>
      <c r="D80" t="str">
        <f>IFERROR(__xludf.DUMMYFUNCTION("""COMPUTED_VALUE"""),"")</f>
        <v/>
      </c>
      <c r="E80" t="str">
        <f>IFERROR(__xludf.DUMMYFUNCTION("""COMPUTED_VALUE"""),"")</f>
        <v/>
      </c>
      <c r="F80" t="str">
        <f>IFERROR(__xludf.DUMMYFUNCTION("""COMPUTED_VALUE"""),"")</f>
        <v/>
      </c>
      <c r="G80" t="str">
        <f>IFERROR(__xludf.DUMMYFUNCTION("""COMPUTED_VALUE"""),"")</f>
        <v/>
      </c>
      <c r="H80" t="str">
        <f>IFERROR(__xludf.DUMMYFUNCTION("""COMPUTED_VALUE"""),"")</f>
        <v/>
      </c>
      <c r="I80" t="str">
        <f>IFERROR(__xludf.DUMMYFUNCTION("""COMPUTED_VALUE"""),"")</f>
        <v/>
      </c>
      <c r="J80" t="str">
        <f>IFERROR(__xludf.DUMMYFUNCTION("""COMPUTED_VALUE"""),"")</f>
        <v/>
      </c>
      <c r="K80" t="str">
        <f>IFERROR(__xludf.DUMMYFUNCTION("""COMPUTED_VALUE"""),"")</f>
        <v/>
      </c>
      <c r="L80" t="str">
        <f>IFERROR(__xludf.DUMMYFUNCTION("""COMPUTED_VALUE"""),"")</f>
        <v/>
      </c>
      <c r="M80" t="str">
        <f>IFERROR(__xludf.DUMMYFUNCTION("""COMPUTED_VALUE"""),"")</f>
        <v/>
      </c>
      <c r="N80" t="str">
        <f>IFERROR(__xludf.DUMMYFUNCTION("""COMPUTED_VALUE"""),"")</f>
        <v/>
      </c>
      <c r="O80" t="str">
        <f>IFERROR(__xludf.DUMMYFUNCTION("""COMPUTED_VALUE"""),"")</f>
        <v/>
      </c>
      <c r="P80" t="str">
        <f>IFERROR(__xludf.DUMMYFUNCTION("""COMPUTED_VALUE"""),"")</f>
        <v/>
      </c>
      <c r="Q80" t="str">
        <f>IFERROR(__xludf.DUMMYFUNCTION("""COMPUTED_VALUE"""),"")</f>
        <v/>
      </c>
      <c r="R80" t="str">
        <f>IFERROR(__xludf.DUMMYFUNCTION("""COMPUTED_VALUE"""),"")</f>
        <v/>
      </c>
      <c r="S80" t="str">
        <f>IFERROR(__xludf.DUMMYFUNCTION("""COMPUTED_VALUE"""),"")</f>
        <v/>
      </c>
      <c r="T80" t="str">
        <f>IFERROR(__xludf.DUMMYFUNCTION("""COMPUTED_VALUE"""),"")</f>
        <v/>
      </c>
      <c r="U80" t="str">
        <f>IFERROR(__xludf.DUMMYFUNCTION("""COMPUTED_VALUE"""),"")</f>
        <v/>
      </c>
      <c r="V80" t="str">
        <f>IFERROR(__xludf.DUMMYFUNCTION("""COMPUTED_VALUE"""),"")</f>
        <v/>
      </c>
      <c r="W80" t="str">
        <f>IFERROR(__xludf.DUMMYFUNCTION("""COMPUTED_VALUE"""),"")</f>
        <v/>
      </c>
      <c r="X80" t="str">
        <f>IFERROR(__xludf.DUMMYFUNCTION("""COMPUTED_VALUE"""),"")</f>
        <v/>
      </c>
      <c r="Y80" t="str">
        <f>IFERROR(__xludf.DUMMYFUNCTION("""COMPUTED_VALUE"""),"")</f>
        <v/>
      </c>
      <c r="Z80" t="str">
        <f>IFERROR(__xludf.DUMMYFUNCTION("""COMPUTED_VALUE"""),"")</f>
        <v/>
      </c>
      <c r="AA80" t="str">
        <f>IFERROR(__xludf.DUMMYFUNCTION("""COMPUTED_VALUE"""),"")</f>
        <v/>
      </c>
      <c r="AB80" t="str">
        <f>IFERROR(__xludf.DUMMYFUNCTION("""COMPUTED_VALUE"""),"")</f>
        <v/>
      </c>
      <c r="AC80" t="str">
        <f>IFERROR(__xludf.DUMMYFUNCTION("""COMPUTED_VALUE"""),"")</f>
        <v/>
      </c>
      <c r="AD80" t="str">
        <f>IFERROR(__xludf.DUMMYFUNCTION("""COMPUTED_VALUE"""),"")</f>
        <v/>
      </c>
      <c r="AE80" t="str">
        <f>IFERROR(__xludf.DUMMYFUNCTION("""COMPUTED_VALUE"""),"")</f>
        <v/>
      </c>
      <c r="AF80" t="str">
        <f>IFERROR(__xludf.DUMMYFUNCTION("""COMPUTED_VALUE"""),"")</f>
        <v/>
      </c>
      <c r="AG80" t="str">
        <f>IFERROR(__xludf.DUMMYFUNCTION("""COMPUTED_VALUE"""),"")</f>
        <v/>
      </c>
      <c r="AH80" t="str">
        <f>IFERROR(__xludf.DUMMYFUNCTION("""COMPUTED_VALUE"""),"")</f>
        <v/>
      </c>
      <c r="AI80" t="str">
        <f>IFERROR(__xludf.DUMMYFUNCTION("""COMPUTED_VALUE"""),"")</f>
        <v/>
      </c>
      <c r="AJ80" t="str">
        <f>IFERROR(__xludf.DUMMYFUNCTION("""COMPUTED_VALUE"""),"")</f>
        <v/>
      </c>
    </row>
    <row r="81">
      <c r="A81" t="str">
        <f>IFERROR(__xludf.DUMMYFUNCTION("""COMPUTED_VALUE"""),"")</f>
        <v/>
      </c>
      <c r="B81" t="str">
        <f>IFERROR(__xludf.DUMMYFUNCTION("""COMPUTED_VALUE"""),"")</f>
        <v/>
      </c>
      <c r="C81" t="str">
        <f>IFERROR(__xludf.DUMMYFUNCTION("""COMPUTED_VALUE"""),"")</f>
        <v/>
      </c>
      <c r="D81" t="str">
        <f>IFERROR(__xludf.DUMMYFUNCTION("""COMPUTED_VALUE"""),"")</f>
        <v/>
      </c>
      <c r="E81" t="str">
        <f>IFERROR(__xludf.DUMMYFUNCTION("""COMPUTED_VALUE"""),"")</f>
        <v/>
      </c>
      <c r="F81" t="str">
        <f>IFERROR(__xludf.DUMMYFUNCTION("""COMPUTED_VALUE"""),"")</f>
        <v/>
      </c>
      <c r="G81" t="str">
        <f>IFERROR(__xludf.DUMMYFUNCTION("""COMPUTED_VALUE"""),"")</f>
        <v/>
      </c>
      <c r="H81" t="str">
        <f>IFERROR(__xludf.DUMMYFUNCTION("""COMPUTED_VALUE"""),"")</f>
        <v/>
      </c>
      <c r="I81" t="str">
        <f>IFERROR(__xludf.DUMMYFUNCTION("""COMPUTED_VALUE"""),"")</f>
        <v/>
      </c>
      <c r="J81" t="str">
        <f>IFERROR(__xludf.DUMMYFUNCTION("""COMPUTED_VALUE"""),"")</f>
        <v/>
      </c>
      <c r="K81" t="str">
        <f>IFERROR(__xludf.DUMMYFUNCTION("""COMPUTED_VALUE"""),"")</f>
        <v/>
      </c>
      <c r="L81" t="str">
        <f>IFERROR(__xludf.DUMMYFUNCTION("""COMPUTED_VALUE"""),"")</f>
        <v/>
      </c>
      <c r="M81" t="str">
        <f>IFERROR(__xludf.DUMMYFUNCTION("""COMPUTED_VALUE"""),"")</f>
        <v/>
      </c>
      <c r="N81" t="str">
        <f>IFERROR(__xludf.DUMMYFUNCTION("""COMPUTED_VALUE"""),"")</f>
        <v/>
      </c>
      <c r="O81" t="str">
        <f>IFERROR(__xludf.DUMMYFUNCTION("""COMPUTED_VALUE"""),"")</f>
        <v/>
      </c>
      <c r="P81" t="str">
        <f>IFERROR(__xludf.DUMMYFUNCTION("""COMPUTED_VALUE"""),"")</f>
        <v/>
      </c>
      <c r="Q81" t="str">
        <f>IFERROR(__xludf.DUMMYFUNCTION("""COMPUTED_VALUE"""),"")</f>
        <v/>
      </c>
      <c r="R81" t="str">
        <f>IFERROR(__xludf.DUMMYFUNCTION("""COMPUTED_VALUE"""),"")</f>
        <v/>
      </c>
      <c r="S81" t="str">
        <f>IFERROR(__xludf.DUMMYFUNCTION("""COMPUTED_VALUE"""),"")</f>
        <v/>
      </c>
      <c r="T81" t="str">
        <f>IFERROR(__xludf.DUMMYFUNCTION("""COMPUTED_VALUE"""),"")</f>
        <v/>
      </c>
      <c r="U81" t="str">
        <f>IFERROR(__xludf.DUMMYFUNCTION("""COMPUTED_VALUE"""),"")</f>
        <v/>
      </c>
      <c r="V81" t="str">
        <f>IFERROR(__xludf.DUMMYFUNCTION("""COMPUTED_VALUE"""),"")</f>
        <v/>
      </c>
      <c r="W81" t="str">
        <f>IFERROR(__xludf.DUMMYFUNCTION("""COMPUTED_VALUE"""),"")</f>
        <v/>
      </c>
      <c r="X81" t="str">
        <f>IFERROR(__xludf.DUMMYFUNCTION("""COMPUTED_VALUE"""),"")</f>
        <v/>
      </c>
      <c r="Y81" t="str">
        <f>IFERROR(__xludf.DUMMYFUNCTION("""COMPUTED_VALUE"""),"")</f>
        <v/>
      </c>
      <c r="Z81" t="str">
        <f>IFERROR(__xludf.DUMMYFUNCTION("""COMPUTED_VALUE"""),"")</f>
        <v/>
      </c>
      <c r="AA81" t="str">
        <f>IFERROR(__xludf.DUMMYFUNCTION("""COMPUTED_VALUE"""),"")</f>
        <v/>
      </c>
      <c r="AB81" t="str">
        <f>IFERROR(__xludf.DUMMYFUNCTION("""COMPUTED_VALUE"""),"")</f>
        <v/>
      </c>
      <c r="AC81" t="str">
        <f>IFERROR(__xludf.DUMMYFUNCTION("""COMPUTED_VALUE"""),"")</f>
        <v/>
      </c>
      <c r="AD81" t="str">
        <f>IFERROR(__xludf.DUMMYFUNCTION("""COMPUTED_VALUE"""),"")</f>
        <v/>
      </c>
      <c r="AE81" t="str">
        <f>IFERROR(__xludf.DUMMYFUNCTION("""COMPUTED_VALUE"""),"")</f>
        <v/>
      </c>
      <c r="AF81" t="str">
        <f>IFERROR(__xludf.DUMMYFUNCTION("""COMPUTED_VALUE"""),"")</f>
        <v/>
      </c>
      <c r="AG81" t="str">
        <f>IFERROR(__xludf.DUMMYFUNCTION("""COMPUTED_VALUE"""),"")</f>
        <v/>
      </c>
      <c r="AH81" t="str">
        <f>IFERROR(__xludf.DUMMYFUNCTION("""COMPUTED_VALUE"""),"")</f>
        <v/>
      </c>
      <c r="AI81" t="str">
        <f>IFERROR(__xludf.DUMMYFUNCTION("""COMPUTED_VALUE"""),"")</f>
        <v/>
      </c>
      <c r="AJ81" t="str">
        <f>IFERROR(__xludf.DUMMYFUNCTION("""COMPUTED_VALUE"""),"")</f>
        <v/>
      </c>
    </row>
    <row r="82">
      <c r="A82" t="str">
        <f>IFERROR(__xludf.DUMMYFUNCTION("""COMPUTED_VALUE"""),"")</f>
        <v/>
      </c>
      <c r="B82" t="str">
        <f>IFERROR(__xludf.DUMMYFUNCTION("""COMPUTED_VALUE"""),"")</f>
        <v/>
      </c>
      <c r="C82" t="str">
        <f>IFERROR(__xludf.DUMMYFUNCTION("""COMPUTED_VALUE"""),"")</f>
        <v/>
      </c>
      <c r="D82" t="str">
        <f>IFERROR(__xludf.DUMMYFUNCTION("""COMPUTED_VALUE"""),"")</f>
        <v/>
      </c>
      <c r="E82" t="str">
        <f>IFERROR(__xludf.DUMMYFUNCTION("""COMPUTED_VALUE"""),"")</f>
        <v/>
      </c>
      <c r="F82" t="str">
        <f>IFERROR(__xludf.DUMMYFUNCTION("""COMPUTED_VALUE"""),"")</f>
        <v/>
      </c>
      <c r="G82" t="str">
        <f>IFERROR(__xludf.DUMMYFUNCTION("""COMPUTED_VALUE"""),"")</f>
        <v/>
      </c>
      <c r="H82" t="str">
        <f>IFERROR(__xludf.DUMMYFUNCTION("""COMPUTED_VALUE"""),"")</f>
        <v/>
      </c>
      <c r="I82" t="str">
        <f>IFERROR(__xludf.DUMMYFUNCTION("""COMPUTED_VALUE"""),"")</f>
        <v/>
      </c>
      <c r="J82" t="str">
        <f>IFERROR(__xludf.DUMMYFUNCTION("""COMPUTED_VALUE"""),"")</f>
        <v/>
      </c>
      <c r="K82" t="str">
        <f>IFERROR(__xludf.DUMMYFUNCTION("""COMPUTED_VALUE"""),"")</f>
        <v/>
      </c>
      <c r="L82" t="str">
        <f>IFERROR(__xludf.DUMMYFUNCTION("""COMPUTED_VALUE"""),"")</f>
        <v/>
      </c>
      <c r="M82" t="str">
        <f>IFERROR(__xludf.DUMMYFUNCTION("""COMPUTED_VALUE"""),"")</f>
        <v/>
      </c>
      <c r="N82" t="str">
        <f>IFERROR(__xludf.DUMMYFUNCTION("""COMPUTED_VALUE"""),"")</f>
        <v/>
      </c>
      <c r="O82" t="str">
        <f>IFERROR(__xludf.DUMMYFUNCTION("""COMPUTED_VALUE"""),"")</f>
        <v/>
      </c>
      <c r="P82" t="str">
        <f>IFERROR(__xludf.DUMMYFUNCTION("""COMPUTED_VALUE"""),"")</f>
        <v/>
      </c>
      <c r="Q82" t="str">
        <f>IFERROR(__xludf.DUMMYFUNCTION("""COMPUTED_VALUE"""),"")</f>
        <v/>
      </c>
      <c r="R82" t="str">
        <f>IFERROR(__xludf.DUMMYFUNCTION("""COMPUTED_VALUE"""),"")</f>
        <v/>
      </c>
      <c r="S82" t="str">
        <f>IFERROR(__xludf.DUMMYFUNCTION("""COMPUTED_VALUE"""),"")</f>
        <v/>
      </c>
      <c r="T82" t="str">
        <f>IFERROR(__xludf.DUMMYFUNCTION("""COMPUTED_VALUE"""),"")</f>
        <v/>
      </c>
      <c r="U82" t="str">
        <f>IFERROR(__xludf.DUMMYFUNCTION("""COMPUTED_VALUE"""),"")</f>
        <v/>
      </c>
      <c r="V82" t="str">
        <f>IFERROR(__xludf.DUMMYFUNCTION("""COMPUTED_VALUE"""),"")</f>
        <v/>
      </c>
      <c r="W82" t="str">
        <f>IFERROR(__xludf.DUMMYFUNCTION("""COMPUTED_VALUE"""),"")</f>
        <v/>
      </c>
      <c r="X82" t="str">
        <f>IFERROR(__xludf.DUMMYFUNCTION("""COMPUTED_VALUE"""),"")</f>
        <v/>
      </c>
      <c r="Y82" t="str">
        <f>IFERROR(__xludf.DUMMYFUNCTION("""COMPUTED_VALUE"""),"")</f>
        <v/>
      </c>
      <c r="Z82" t="str">
        <f>IFERROR(__xludf.DUMMYFUNCTION("""COMPUTED_VALUE"""),"")</f>
        <v/>
      </c>
      <c r="AA82" t="str">
        <f>IFERROR(__xludf.DUMMYFUNCTION("""COMPUTED_VALUE"""),"")</f>
        <v/>
      </c>
      <c r="AB82" t="str">
        <f>IFERROR(__xludf.DUMMYFUNCTION("""COMPUTED_VALUE"""),"")</f>
        <v/>
      </c>
      <c r="AC82" t="str">
        <f>IFERROR(__xludf.DUMMYFUNCTION("""COMPUTED_VALUE"""),"")</f>
        <v/>
      </c>
      <c r="AD82" t="str">
        <f>IFERROR(__xludf.DUMMYFUNCTION("""COMPUTED_VALUE"""),"")</f>
        <v/>
      </c>
      <c r="AE82" t="str">
        <f>IFERROR(__xludf.DUMMYFUNCTION("""COMPUTED_VALUE"""),"")</f>
        <v/>
      </c>
      <c r="AF82" t="str">
        <f>IFERROR(__xludf.DUMMYFUNCTION("""COMPUTED_VALUE"""),"")</f>
        <v/>
      </c>
      <c r="AG82" t="str">
        <f>IFERROR(__xludf.DUMMYFUNCTION("""COMPUTED_VALUE"""),"")</f>
        <v/>
      </c>
      <c r="AH82" t="str">
        <f>IFERROR(__xludf.DUMMYFUNCTION("""COMPUTED_VALUE"""),"")</f>
        <v/>
      </c>
      <c r="AI82" t="str">
        <f>IFERROR(__xludf.DUMMYFUNCTION("""COMPUTED_VALUE"""),"")</f>
        <v/>
      </c>
      <c r="AJ82" t="str">
        <f>IFERROR(__xludf.DUMMYFUNCTION("""COMPUTED_VALUE"""),"")</f>
        <v/>
      </c>
    </row>
    <row r="83">
      <c r="A83" t="str">
        <f>IFERROR(__xludf.DUMMYFUNCTION("""COMPUTED_VALUE"""),"")</f>
        <v/>
      </c>
      <c r="B83" t="str">
        <f>IFERROR(__xludf.DUMMYFUNCTION("""COMPUTED_VALUE"""),"")</f>
        <v/>
      </c>
      <c r="C83" t="str">
        <f>IFERROR(__xludf.DUMMYFUNCTION("""COMPUTED_VALUE"""),"")</f>
        <v/>
      </c>
      <c r="D83" t="str">
        <f>IFERROR(__xludf.DUMMYFUNCTION("""COMPUTED_VALUE"""),"")</f>
        <v/>
      </c>
      <c r="E83" t="str">
        <f>IFERROR(__xludf.DUMMYFUNCTION("""COMPUTED_VALUE"""),"")</f>
        <v/>
      </c>
      <c r="F83" t="str">
        <f>IFERROR(__xludf.DUMMYFUNCTION("""COMPUTED_VALUE"""),"")</f>
        <v/>
      </c>
      <c r="G83" t="str">
        <f>IFERROR(__xludf.DUMMYFUNCTION("""COMPUTED_VALUE"""),"")</f>
        <v/>
      </c>
      <c r="H83" t="str">
        <f>IFERROR(__xludf.DUMMYFUNCTION("""COMPUTED_VALUE"""),"")</f>
        <v/>
      </c>
      <c r="I83" t="str">
        <f>IFERROR(__xludf.DUMMYFUNCTION("""COMPUTED_VALUE"""),"")</f>
        <v/>
      </c>
      <c r="J83" t="str">
        <f>IFERROR(__xludf.DUMMYFUNCTION("""COMPUTED_VALUE"""),"")</f>
        <v/>
      </c>
      <c r="K83" t="str">
        <f>IFERROR(__xludf.DUMMYFUNCTION("""COMPUTED_VALUE"""),"")</f>
        <v/>
      </c>
      <c r="L83" t="str">
        <f>IFERROR(__xludf.DUMMYFUNCTION("""COMPUTED_VALUE"""),"")</f>
        <v/>
      </c>
      <c r="M83" t="str">
        <f>IFERROR(__xludf.DUMMYFUNCTION("""COMPUTED_VALUE"""),"")</f>
        <v/>
      </c>
      <c r="N83" t="str">
        <f>IFERROR(__xludf.DUMMYFUNCTION("""COMPUTED_VALUE"""),"")</f>
        <v/>
      </c>
      <c r="O83" t="str">
        <f>IFERROR(__xludf.DUMMYFUNCTION("""COMPUTED_VALUE"""),"")</f>
        <v/>
      </c>
      <c r="P83" t="str">
        <f>IFERROR(__xludf.DUMMYFUNCTION("""COMPUTED_VALUE"""),"")</f>
        <v/>
      </c>
      <c r="Q83" t="str">
        <f>IFERROR(__xludf.DUMMYFUNCTION("""COMPUTED_VALUE"""),"")</f>
        <v/>
      </c>
      <c r="R83" t="str">
        <f>IFERROR(__xludf.DUMMYFUNCTION("""COMPUTED_VALUE"""),"")</f>
        <v/>
      </c>
      <c r="S83" t="str">
        <f>IFERROR(__xludf.DUMMYFUNCTION("""COMPUTED_VALUE"""),"")</f>
        <v/>
      </c>
      <c r="T83" t="str">
        <f>IFERROR(__xludf.DUMMYFUNCTION("""COMPUTED_VALUE"""),"")</f>
        <v/>
      </c>
      <c r="U83" t="str">
        <f>IFERROR(__xludf.DUMMYFUNCTION("""COMPUTED_VALUE"""),"")</f>
        <v/>
      </c>
      <c r="V83" t="str">
        <f>IFERROR(__xludf.DUMMYFUNCTION("""COMPUTED_VALUE"""),"")</f>
        <v/>
      </c>
      <c r="W83" t="str">
        <f>IFERROR(__xludf.DUMMYFUNCTION("""COMPUTED_VALUE"""),"")</f>
        <v/>
      </c>
      <c r="X83" t="str">
        <f>IFERROR(__xludf.DUMMYFUNCTION("""COMPUTED_VALUE"""),"")</f>
        <v/>
      </c>
      <c r="Y83" t="str">
        <f>IFERROR(__xludf.DUMMYFUNCTION("""COMPUTED_VALUE"""),"")</f>
        <v/>
      </c>
      <c r="Z83" t="str">
        <f>IFERROR(__xludf.DUMMYFUNCTION("""COMPUTED_VALUE"""),"")</f>
        <v/>
      </c>
      <c r="AA83" t="str">
        <f>IFERROR(__xludf.DUMMYFUNCTION("""COMPUTED_VALUE"""),"")</f>
        <v/>
      </c>
      <c r="AB83" t="str">
        <f>IFERROR(__xludf.DUMMYFUNCTION("""COMPUTED_VALUE"""),"")</f>
        <v/>
      </c>
      <c r="AC83" t="str">
        <f>IFERROR(__xludf.DUMMYFUNCTION("""COMPUTED_VALUE"""),"")</f>
        <v/>
      </c>
      <c r="AD83" t="str">
        <f>IFERROR(__xludf.DUMMYFUNCTION("""COMPUTED_VALUE"""),"")</f>
        <v/>
      </c>
      <c r="AE83" t="str">
        <f>IFERROR(__xludf.DUMMYFUNCTION("""COMPUTED_VALUE"""),"")</f>
        <v/>
      </c>
      <c r="AF83" t="str">
        <f>IFERROR(__xludf.DUMMYFUNCTION("""COMPUTED_VALUE"""),"")</f>
        <v/>
      </c>
      <c r="AG83" t="str">
        <f>IFERROR(__xludf.DUMMYFUNCTION("""COMPUTED_VALUE"""),"")</f>
        <v/>
      </c>
      <c r="AH83" t="str">
        <f>IFERROR(__xludf.DUMMYFUNCTION("""COMPUTED_VALUE"""),"")</f>
        <v/>
      </c>
      <c r="AI83" t="str">
        <f>IFERROR(__xludf.DUMMYFUNCTION("""COMPUTED_VALUE"""),"")</f>
        <v/>
      </c>
      <c r="AJ83" t="str">
        <f>IFERROR(__xludf.DUMMYFUNCTION("""COMPUTED_VALUE"""),"")</f>
        <v/>
      </c>
    </row>
    <row r="84">
      <c r="A84" t="str">
        <f>IFERROR(__xludf.DUMMYFUNCTION("""COMPUTED_VALUE"""),"")</f>
        <v/>
      </c>
      <c r="B84" t="str">
        <f>IFERROR(__xludf.DUMMYFUNCTION("""COMPUTED_VALUE"""),"")</f>
        <v/>
      </c>
      <c r="C84" t="str">
        <f>IFERROR(__xludf.DUMMYFUNCTION("""COMPUTED_VALUE"""),"")</f>
        <v/>
      </c>
      <c r="D84" t="str">
        <f>IFERROR(__xludf.DUMMYFUNCTION("""COMPUTED_VALUE"""),"")</f>
        <v/>
      </c>
      <c r="E84" t="str">
        <f>IFERROR(__xludf.DUMMYFUNCTION("""COMPUTED_VALUE"""),"")</f>
        <v/>
      </c>
      <c r="F84" t="str">
        <f>IFERROR(__xludf.DUMMYFUNCTION("""COMPUTED_VALUE"""),"")</f>
        <v/>
      </c>
      <c r="G84" t="str">
        <f>IFERROR(__xludf.DUMMYFUNCTION("""COMPUTED_VALUE"""),"")</f>
        <v/>
      </c>
      <c r="H84" t="str">
        <f>IFERROR(__xludf.DUMMYFUNCTION("""COMPUTED_VALUE"""),"")</f>
        <v/>
      </c>
      <c r="I84" t="str">
        <f>IFERROR(__xludf.DUMMYFUNCTION("""COMPUTED_VALUE"""),"")</f>
        <v/>
      </c>
      <c r="J84" t="str">
        <f>IFERROR(__xludf.DUMMYFUNCTION("""COMPUTED_VALUE"""),"")</f>
        <v/>
      </c>
      <c r="K84" t="str">
        <f>IFERROR(__xludf.DUMMYFUNCTION("""COMPUTED_VALUE"""),"")</f>
        <v/>
      </c>
      <c r="L84" t="str">
        <f>IFERROR(__xludf.DUMMYFUNCTION("""COMPUTED_VALUE"""),"")</f>
        <v/>
      </c>
      <c r="M84" t="str">
        <f>IFERROR(__xludf.DUMMYFUNCTION("""COMPUTED_VALUE"""),"")</f>
        <v/>
      </c>
      <c r="N84" t="str">
        <f>IFERROR(__xludf.DUMMYFUNCTION("""COMPUTED_VALUE"""),"")</f>
        <v/>
      </c>
      <c r="O84" t="str">
        <f>IFERROR(__xludf.DUMMYFUNCTION("""COMPUTED_VALUE"""),"")</f>
        <v/>
      </c>
      <c r="P84" t="str">
        <f>IFERROR(__xludf.DUMMYFUNCTION("""COMPUTED_VALUE"""),"")</f>
        <v/>
      </c>
      <c r="Q84" t="str">
        <f>IFERROR(__xludf.DUMMYFUNCTION("""COMPUTED_VALUE"""),"")</f>
        <v/>
      </c>
      <c r="R84" t="str">
        <f>IFERROR(__xludf.DUMMYFUNCTION("""COMPUTED_VALUE"""),"")</f>
        <v/>
      </c>
      <c r="S84" t="str">
        <f>IFERROR(__xludf.DUMMYFUNCTION("""COMPUTED_VALUE"""),"")</f>
        <v/>
      </c>
      <c r="T84" t="str">
        <f>IFERROR(__xludf.DUMMYFUNCTION("""COMPUTED_VALUE"""),"")</f>
        <v/>
      </c>
      <c r="U84" t="str">
        <f>IFERROR(__xludf.DUMMYFUNCTION("""COMPUTED_VALUE"""),"")</f>
        <v/>
      </c>
      <c r="V84" t="str">
        <f>IFERROR(__xludf.DUMMYFUNCTION("""COMPUTED_VALUE"""),"")</f>
        <v/>
      </c>
      <c r="W84" t="str">
        <f>IFERROR(__xludf.DUMMYFUNCTION("""COMPUTED_VALUE"""),"")</f>
        <v/>
      </c>
      <c r="X84" t="str">
        <f>IFERROR(__xludf.DUMMYFUNCTION("""COMPUTED_VALUE"""),"")</f>
        <v/>
      </c>
      <c r="Y84" t="str">
        <f>IFERROR(__xludf.DUMMYFUNCTION("""COMPUTED_VALUE"""),"")</f>
        <v/>
      </c>
      <c r="Z84" t="str">
        <f>IFERROR(__xludf.DUMMYFUNCTION("""COMPUTED_VALUE"""),"")</f>
        <v/>
      </c>
      <c r="AA84" t="str">
        <f>IFERROR(__xludf.DUMMYFUNCTION("""COMPUTED_VALUE"""),"")</f>
        <v/>
      </c>
      <c r="AB84" t="str">
        <f>IFERROR(__xludf.DUMMYFUNCTION("""COMPUTED_VALUE"""),"")</f>
        <v/>
      </c>
      <c r="AC84" t="str">
        <f>IFERROR(__xludf.DUMMYFUNCTION("""COMPUTED_VALUE"""),"")</f>
        <v/>
      </c>
      <c r="AD84" t="str">
        <f>IFERROR(__xludf.DUMMYFUNCTION("""COMPUTED_VALUE"""),"")</f>
        <v/>
      </c>
      <c r="AE84" t="str">
        <f>IFERROR(__xludf.DUMMYFUNCTION("""COMPUTED_VALUE"""),"")</f>
        <v/>
      </c>
      <c r="AF84" t="str">
        <f>IFERROR(__xludf.DUMMYFUNCTION("""COMPUTED_VALUE"""),"")</f>
        <v/>
      </c>
      <c r="AG84" t="str">
        <f>IFERROR(__xludf.DUMMYFUNCTION("""COMPUTED_VALUE"""),"")</f>
        <v/>
      </c>
      <c r="AH84" t="str">
        <f>IFERROR(__xludf.DUMMYFUNCTION("""COMPUTED_VALUE"""),"")</f>
        <v/>
      </c>
      <c r="AI84" t="str">
        <f>IFERROR(__xludf.DUMMYFUNCTION("""COMPUTED_VALUE"""),"")</f>
        <v/>
      </c>
      <c r="AJ84" t="str">
        <f>IFERROR(__xludf.DUMMYFUNCTION("""COMPUTED_VALUE"""),"")</f>
        <v/>
      </c>
    </row>
    <row r="85">
      <c r="A85" t="str">
        <f>IFERROR(__xludf.DUMMYFUNCTION("""COMPUTED_VALUE"""),"")</f>
        <v/>
      </c>
      <c r="B85" t="str">
        <f>IFERROR(__xludf.DUMMYFUNCTION("""COMPUTED_VALUE"""),"")</f>
        <v/>
      </c>
      <c r="C85" t="str">
        <f>IFERROR(__xludf.DUMMYFUNCTION("""COMPUTED_VALUE"""),"")</f>
        <v/>
      </c>
      <c r="D85" t="str">
        <f>IFERROR(__xludf.DUMMYFUNCTION("""COMPUTED_VALUE"""),"")</f>
        <v/>
      </c>
      <c r="E85" t="str">
        <f>IFERROR(__xludf.DUMMYFUNCTION("""COMPUTED_VALUE"""),"")</f>
        <v/>
      </c>
      <c r="F85" t="str">
        <f>IFERROR(__xludf.DUMMYFUNCTION("""COMPUTED_VALUE"""),"")</f>
        <v/>
      </c>
      <c r="G85" t="str">
        <f>IFERROR(__xludf.DUMMYFUNCTION("""COMPUTED_VALUE"""),"")</f>
        <v/>
      </c>
      <c r="H85" t="str">
        <f>IFERROR(__xludf.DUMMYFUNCTION("""COMPUTED_VALUE"""),"")</f>
        <v/>
      </c>
      <c r="I85" t="str">
        <f>IFERROR(__xludf.DUMMYFUNCTION("""COMPUTED_VALUE"""),"")</f>
        <v/>
      </c>
      <c r="J85" t="str">
        <f>IFERROR(__xludf.DUMMYFUNCTION("""COMPUTED_VALUE"""),"")</f>
        <v/>
      </c>
      <c r="K85" t="str">
        <f>IFERROR(__xludf.DUMMYFUNCTION("""COMPUTED_VALUE"""),"")</f>
        <v/>
      </c>
      <c r="L85" t="str">
        <f>IFERROR(__xludf.DUMMYFUNCTION("""COMPUTED_VALUE"""),"")</f>
        <v/>
      </c>
      <c r="M85" t="str">
        <f>IFERROR(__xludf.DUMMYFUNCTION("""COMPUTED_VALUE"""),"")</f>
        <v/>
      </c>
      <c r="N85" t="str">
        <f>IFERROR(__xludf.DUMMYFUNCTION("""COMPUTED_VALUE"""),"")</f>
        <v/>
      </c>
      <c r="O85" t="str">
        <f>IFERROR(__xludf.DUMMYFUNCTION("""COMPUTED_VALUE"""),"")</f>
        <v/>
      </c>
      <c r="P85" t="str">
        <f>IFERROR(__xludf.DUMMYFUNCTION("""COMPUTED_VALUE"""),"")</f>
        <v/>
      </c>
      <c r="Q85" t="str">
        <f>IFERROR(__xludf.DUMMYFUNCTION("""COMPUTED_VALUE"""),"")</f>
        <v/>
      </c>
      <c r="R85" t="str">
        <f>IFERROR(__xludf.DUMMYFUNCTION("""COMPUTED_VALUE"""),"")</f>
        <v/>
      </c>
      <c r="S85" t="str">
        <f>IFERROR(__xludf.DUMMYFUNCTION("""COMPUTED_VALUE"""),"")</f>
        <v/>
      </c>
      <c r="T85" t="str">
        <f>IFERROR(__xludf.DUMMYFUNCTION("""COMPUTED_VALUE"""),"")</f>
        <v/>
      </c>
      <c r="U85" t="str">
        <f>IFERROR(__xludf.DUMMYFUNCTION("""COMPUTED_VALUE"""),"")</f>
        <v/>
      </c>
      <c r="V85" t="str">
        <f>IFERROR(__xludf.DUMMYFUNCTION("""COMPUTED_VALUE"""),"")</f>
        <v/>
      </c>
      <c r="W85" t="str">
        <f>IFERROR(__xludf.DUMMYFUNCTION("""COMPUTED_VALUE"""),"")</f>
        <v/>
      </c>
      <c r="X85" t="str">
        <f>IFERROR(__xludf.DUMMYFUNCTION("""COMPUTED_VALUE"""),"")</f>
        <v/>
      </c>
      <c r="Y85" t="str">
        <f>IFERROR(__xludf.DUMMYFUNCTION("""COMPUTED_VALUE"""),"")</f>
        <v/>
      </c>
      <c r="Z85" t="str">
        <f>IFERROR(__xludf.DUMMYFUNCTION("""COMPUTED_VALUE"""),"")</f>
        <v/>
      </c>
      <c r="AA85" t="str">
        <f>IFERROR(__xludf.DUMMYFUNCTION("""COMPUTED_VALUE"""),"")</f>
        <v/>
      </c>
      <c r="AB85" t="str">
        <f>IFERROR(__xludf.DUMMYFUNCTION("""COMPUTED_VALUE"""),"")</f>
        <v/>
      </c>
      <c r="AC85" t="str">
        <f>IFERROR(__xludf.DUMMYFUNCTION("""COMPUTED_VALUE"""),"")</f>
        <v/>
      </c>
      <c r="AD85" t="str">
        <f>IFERROR(__xludf.DUMMYFUNCTION("""COMPUTED_VALUE"""),"")</f>
        <v/>
      </c>
      <c r="AE85" t="str">
        <f>IFERROR(__xludf.DUMMYFUNCTION("""COMPUTED_VALUE"""),"")</f>
        <v/>
      </c>
      <c r="AF85" t="str">
        <f>IFERROR(__xludf.DUMMYFUNCTION("""COMPUTED_VALUE"""),"")</f>
        <v/>
      </c>
      <c r="AG85" t="str">
        <f>IFERROR(__xludf.DUMMYFUNCTION("""COMPUTED_VALUE"""),"")</f>
        <v/>
      </c>
      <c r="AH85" t="str">
        <f>IFERROR(__xludf.DUMMYFUNCTION("""COMPUTED_VALUE"""),"")</f>
        <v/>
      </c>
      <c r="AI85" t="str">
        <f>IFERROR(__xludf.DUMMYFUNCTION("""COMPUTED_VALUE"""),"")</f>
        <v/>
      </c>
      <c r="AJ85" t="str">
        <f>IFERROR(__xludf.DUMMYFUNCTION("""COMPUTED_VALUE"""),"")</f>
        <v/>
      </c>
    </row>
    <row r="86">
      <c r="A86" t="str">
        <f>IFERROR(__xludf.DUMMYFUNCTION("""COMPUTED_VALUE"""),"")</f>
        <v/>
      </c>
      <c r="B86" t="str">
        <f>IFERROR(__xludf.DUMMYFUNCTION("""COMPUTED_VALUE"""),"")</f>
        <v/>
      </c>
      <c r="C86" t="str">
        <f>IFERROR(__xludf.DUMMYFUNCTION("""COMPUTED_VALUE"""),"")</f>
        <v/>
      </c>
      <c r="D86" t="str">
        <f>IFERROR(__xludf.DUMMYFUNCTION("""COMPUTED_VALUE"""),"")</f>
        <v/>
      </c>
      <c r="E86" t="str">
        <f>IFERROR(__xludf.DUMMYFUNCTION("""COMPUTED_VALUE"""),"")</f>
        <v/>
      </c>
      <c r="F86" t="str">
        <f>IFERROR(__xludf.DUMMYFUNCTION("""COMPUTED_VALUE"""),"")</f>
        <v/>
      </c>
      <c r="G86" t="str">
        <f>IFERROR(__xludf.DUMMYFUNCTION("""COMPUTED_VALUE"""),"")</f>
        <v/>
      </c>
      <c r="H86" t="str">
        <f>IFERROR(__xludf.DUMMYFUNCTION("""COMPUTED_VALUE"""),"")</f>
        <v/>
      </c>
      <c r="I86" t="str">
        <f>IFERROR(__xludf.DUMMYFUNCTION("""COMPUTED_VALUE"""),"")</f>
        <v/>
      </c>
      <c r="J86" t="str">
        <f>IFERROR(__xludf.DUMMYFUNCTION("""COMPUTED_VALUE"""),"")</f>
        <v/>
      </c>
      <c r="K86" t="str">
        <f>IFERROR(__xludf.DUMMYFUNCTION("""COMPUTED_VALUE"""),"")</f>
        <v/>
      </c>
      <c r="L86" t="str">
        <f>IFERROR(__xludf.DUMMYFUNCTION("""COMPUTED_VALUE"""),"")</f>
        <v/>
      </c>
      <c r="M86" t="str">
        <f>IFERROR(__xludf.DUMMYFUNCTION("""COMPUTED_VALUE"""),"")</f>
        <v/>
      </c>
      <c r="N86" t="str">
        <f>IFERROR(__xludf.DUMMYFUNCTION("""COMPUTED_VALUE"""),"")</f>
        <v/>
      </c>
      <c r="O86" t="str">
        <f>IFERROR(__xludf.DUMMYFUNCTION("""COMPUTED_VALUE"""),"")</f>
        <v/>
      </c>
      <c r="P86" t="str">
        <f>IFERROR(__xludf.DUMMYFUNCTION("""COMPUTED_VALUE"""),"")</f>
        <v/>
      </c>
      <c r="Q86" t="str">
        <f>IFERROR(__xludf.DUMMYFUNCTION("""COMPUTED_VALUE"""),"")</f>
        <v/>
      </c>
      <c r="R86" t="str">
        <f>IFERROR(__xludf.DUMMYFUNCTION("""COMPUTED_VALUE"""),"")</f>
        <v/>
      </c>
      <c r="S86" t="str">
        <f>IFERROR(__xludf.DUMMYFUNCTION("""COMPUTED_VALUE"""),"")</f>
        <v/>
      </c>
      <c r="T86" t="str">
        <f>IFERROR(__xludf.DUMMYFUNCTION("""COMPUTED_VALUE"""),"")</f>
        <v/>
      </c>
      <c r="U86" t="str">
        <f>IFERROR(__xludf.DUMMYFUNCTION("""COMPUTED_VALUE"""),"")</f>
        <v/>
      </c>
      <c r="V86" t="str">
        <f>IFERROR(__xludf.DUMMYFUNCTION("""COMPUTED_VALUE"""),"")</f>
        <v/>
      </c>
      <c r="W86" t="str">
        <f>IFERROR(__xludf.DUMMYFUNCTION("""COMPUTED_VALUE"""),"")</f>
        <v/>
      </c>
      <c r="X86" t="str">
        <f>IFERROR(__xludf.DUMMYFUNCTION("""COMPUTED_VALUE"""),"")</f>
        <v/>
      </c>
      <c r="Y86" t="str">
        <f>IFERROR(__xludf.DUMMYFUNCTION("""COMPUTED_VALUE"""),"")</f>
        <v/>
      </c>
      <c r="Z86" t="str">
        <f>IFERROR(__xludf.DUMMYFUNCTION("""COMPUTED_VALUE"""),"")</f>
        <v/>
      </c>
      <c r="AA86" t="str">
        <f>IFERROR(__xludf.DUMMYFUNCTION("""COMPUTED_VALUE"""),"")</f>
        <v/>
      </c>
      <c r="AB86" t="str">
        <f>IFERROR(__xludf.DUMMYFUNCTION("""COMPUTED_VALUE"""),"")</f>
        <v/>
      </c>
      <c r="AC86" t="str">
        <f>IFERROR(__xludf.DUMMYFUNCTION("""COMPUTED_VALUE"""),"")</f>
        <v/>
      </c>
      <c r="AD86" t="str">
        <f>IFERROR(__xludf.DUMMYFUNCTION("""COMPUTED_VALUE"""),"")</f>
        <v/>
      </c>
      <c r="AE86" t="str">
        <f>IFERROR(__xludf.DUMMYFUNCTION("""COMPUTED_VALUE"""),"")</f>
        <v/>
      </c>
      <c r="AF86" t="str">
        <f>IFERROR(__xludf.DUMMYFUNCTION("""COMPUTED_VALUE"""),"")</f>
        <v/>
      </c>
      <c r="AG86" t="str">
        <f>IFERROR(__xludf.DUMMYFUNCTION("""COMPUTED_VALUE"""),"")</f>
        <v/>
      </c>
      <c r="AH86" t="str">
        <f>IFERROR(__xludf.DUMMYFUNCTION("""COMPUTED_VALUE"""),"")</f>
        <v/>
      </c>
      <c r="AI86" t="str">
        <f>IFERROR(__xludf.DUMMYFUNCTION("""COMPUTED_VALUE"""),"")</f>
        <v/>
      </c>
      <c r="AJ86" t="str">
        <f>IFERROR(__xludf.DUMMYFUNCTION("""COMPUTED_VALUE"""),"")</f>
        <v/>
      </c>
    </row>
    <row r="87">
      <c r="A87" t="str">
        <f>IFERROR(__xludf.DUMMYFUNCTION("""COMPUTED_VALUE"""),"")</f>
        <v/>
      </c>
      <c r="B87" t="str">
        <f>IFERROR(__xludf.DUMMYFUNCTION("""COMPUTED_VALUE"""),"")</f>
        <v/>
      </c>
      <c r="C87" t="str">
        <f>IFERROR(__xludf.DUMMYFUNCTION("""COMPUTED_VALUE"""),"")</f>
        <v/>
      </c>
      <c r="D87" t="str">
        <f>IFERROR(__xludf.DUMMYFUNCTION("""COMPUTED_VALUE"""),"")</f>
        <v/>
      </c>
      <c r="E87" t="str">
        <f>IFERROR(__xludf.DUMMYFUNCTION("""COMPUTED_VALUE"""),"")</f>
        <v/>
      </c>
      <c r="F87" t="str">
        <f>IFERROR(__xludf.DUMMYFUNCTION("""COMPUTED_VALUE"""),"")</f>
        <v/>
      </c>
      <c r="G87" t="str">
        <f>IFERROR(__xludf.DUMMYFUNCTION("""COMPUTED_VALUE"""),"")</f>
        <v/>
      </c>
      <c r="H87" t="str">
        <f>IFERROR(__xludf.DUMMYFUNCTION("""COMPUTED_VALUE"""),"")</f>
        <v/>
      </c>
      <c r="I87" t="str">
        <f>IFERROR(__xludf.DUMMYFUNCTION("""COMPUTED_VALUE"""),"")</f>
        <v/>
      </c>
      <c r="J87" t="str">
        <f>IFERROR(__xludf.DUMMYFUNCTION("""COMPUTED_VALUE"""),"")</f>
        <v/>
      </c>
      <c r="K87" t="str">
        <f>IFERROR(__xludf.DUMMYFUNCTION("""COMPUTED_VALUE"""),"")</f>
        <v/>
      </c>
      <c r="L87" t="str">
        <f>IFERROR(__xludf.DUMMYFUNCTION("""COMPUTED_VALUE"""),"")</f>
        <v/>
      </c>
      <c r="M87" t="str">
        <f>IFERROR(__xludf.DUMMYFUNCTION("""COMPUTED_VALUE"""),"")</f>
        <v/>
      </c>
      <c r="N87" t="str">
        <f>IFERROR(__xludf.DUMMYFUNCTION("""COMPUTED_VALUE"""),"")</f>
        <v/>
      </c>
      <c r="O87" t="str">
        <f>IFERROR(__xludf.DUMMYFUNCTION("""COMPUTED_VALUE"""),"")</f>
        <v/>
      </c>
      <c r="P87" t="str">
        <f>IFERROR(__xludf.DUMMYFUNCTION("""COMPUTED_VALUE"""),"")</f>
        <v/>
      </c>
      <c r="Q87" t="str">
        <f>IFERROR(__xludf.DUMMYFUNCTION("""COMPUTED_VALUE"""),"")</f>
        <v/>
      </c>
      <c r="R87" t="str">
        <f>IFERROR(__xludf.DUMMYFUNCTION("""COMPUTED_VALUE"""),"")</f>
        <v/>
      </c>
      <c r="S87" t="str">
        <f>IFERROR(__xludf.DUMMYFUNCTION("""COMPUTED_VALUE"""),"")</f>
        <v/>
      </c>
      <c r="T87" t="str">
        <f>IFERROR(__xludf.DUMMYFUNCTION("""COMPUTED_VALUE"""),"")</f>
        <v/>
      </c>
      <c r="U87" t="str">
        <f>IFERROR(__xludf.DUMMYFUNCTION("""COMPUTED_VALUE"""),"")</f>
        <v/>
      </c>
      <c r="V87" t="str">
        <f>IFERROR(__xludf.DUMMYFUNCTION("""COMPUTED_VALUE"""),"")</f>
        <v/>
      </c>
      <c r="W87" t="str">
        <f>IFERROR(__xludf.DUMMYFUNCTION("""COMPUTED_VALUE"""),"")</f>
        <v/>
      </c>
      <c r="X87" t="str">
        <f>IFERROR(__xludf.DUMMYFUNCTION("""COMPUTED_VALUE"""),"")</f>
        <v/>
      </c>
      <c r="Y87" t="str">
        <f>IFERROR(__xludf.DUMMYFUNCTION("""COMPUTED_VALUE"""),"")</f>
        <v/>
      </c>
      <c r="Z87" t="str">
        <f>IFERROR(__xludf.DUMMYFUNCTION("""COMPUTED_VALUE"""),"")</f>
        <v/>
      </c>
      <c r="AA87" t="str">
        <f>IFERROR(__xludf.DUMMYFUNCTION("""COMPUTED_VALUE"""),"")</f>
        <v/>
      </c>
      <c r="AB87" t="str">
        <f>IFERROR(__xludf.DUMMYFUNCTION("""COMPUTED_VALUE"""),"")</f>
        <v/>
      </c>
      <c r="AC87" t="str">
        <f>IFERROR(__xludf.DUMMYFUNCTION("""COMPUTED_VALUE"""),"")</f>
        <v/>
      </c>
      <c r="AD87" t="str">
        <f>IFERROR(__xludf.DUMMYFUNCTION("""COMPUTED_VALUE"""),"")</f>
        <v/>
      </c>
      <c r="AE87" t="str">
        <f>IFERROR(__xludf.DUMMYFUNCTION("""COMPUTED_VALUE"""),"")</f>
        <v/>
      </c>
      <c r="AF87" t="str">
        <f>IFERROR(__xludf.DUMMYFUNCTION("""COMPUTED_VALUE"""),"")</f>
        <v/>
      </c>
      <c r="AG87" t="str">
        <f>IFERROR(__xludf.DUMMYFUNCTION("""COMPUTED_VALUE"""),"")</f>
        <v/>
      </c>
      <c r="AH87" t="str">
        <f>IFERROR(__xludf.DUMMYFUNCTION("""COMPUTED_VALUE"""),"")</f>
        <v/>
      </c>
      <c r="AI87" t="str">
        <f>IFERROR(__xludf.DUMMYFUNCTION("""COMPUTED_VALUE"""),"")</f>
        <v/>
      </c>
      <c r="AJ87" t="str">
        <f>IFERROR(__xludf.DUMMYFUNCTION("""COMPUTED_VALUE"""),"")</f>
        <v/>
      </c>
    </row>
    <row r="88">
      <c r="A88" t="str">
        <f>IFERROR(__xludf.DUMMYFUNCTION("""COMPUTED_VALUE"""),"")</f>
        <v/>
      </c>
      <c r="B88" t="str">
        <f>IFERROR(__xludf.DUMMYFUNCTION("""COMPUTED_VALUE"""),"")</f>
        <v/>
      </c>
      <c r="C88" t="str">
        <f>IFERROR(__xludf.DUMMYFUNCTION("""COMPUTED_VALUE"""),"")</f>
        <v/>
      </c>
      <c r="D88" t="str">
        <f>IFERROR(__xludf.DUMMYFUNCTION("""COMPUTED_VALUE"""),"")</f>
        <v/>
      </c>
      <c r="E88" t="str">
        <f>IFERROR(__xludf.DUMMYFUNCTION("""COMPUTED_VALUE"""),"")</f>
        <v/>
      </c>
      <c r="F88" t="str">
        <f>IFERROR(__xludf.DUMMYFUNCTION("""COMPUTED_VALUE"""),"")</f>
        <v/>
      </c>
      <c r="G88" t="str">
        <f>IFERROR(__xludf.DUMMYFUNCTION("""COMPUTED_VALUE"""),"")</f>
        <v/>
      </c>
      <c r="H88" t="str">
        <f>IFERROR(__xludf.DUMMYFUNCTION("""COMPUTED_VALUE"""),"")</f>
        <v/>
      </c>
      <c r="I88" t="str">
        <f>IFERROR(__xludf.DUMMYFUNCTION("""COMPUTED_VALUE"""),"")</f>
        <v/>
      </c>
      <c r="J88" t="str">
        <f>IFERROR(__xludf.DUMMYFUNCTION("""COMPUTED_VALUE"""),"")</f>
        <v/>
      </c>
      <c r="K88" t="str">
        <f>IFERROR(__xludf.DUMMYFUNCTION("""COMPUTED_VALUE"""),"")</f>
        <v/>
      </c>
      <c r="L88" t="str">
        <f>IFERROR(__xludf.DUMMYFUNCTION("""COMPUTED_VALUE"""),"")</f>
        <v/>
      </c>
      <c r="M88" t="str">
        <f>IFERROR(__xludf.DUMMYFUNCTION("""COMPUTED_VALUE"""),"")</f>
        <v/>
      </c>
      <c r="N88" t="str">
        <f>IFERROR(__xludf.DUMMYFUNCTION("""COMPUTED_VALUE"""),"")</f>
        <v/>
      </c>
      <c r="O88" t="str">
        <f>IFERROR(__xludf.DUMMYFUNCTION("""COMPUTED_VALUE"""),"")</f>
        <v/>
      </c>
      <c r="P88" t="str">
        <f>IFERROR(__xludf.DUMMYFUNCTION("""COMPUTED_VALUE"""),"")</f>
        <v/>
      </c>
      <c r="Q88" t="str">
        <f>IFERROR(__xludf.DUMMYFUNCTION("""COMPUTED_VALUE"""),"")</f>
        <v/>
      </c>
      <c r="R88" t="str">
        <f>IFERROR(__xludf.DUMMYFUNCTION("""COMPUTED_VALUE"""),"")</f>
        <v/>
      </c>
      <c r="S88" t="str">
        <f>IFERROR(__xludf.DUMMYFUNCTION("""COMPUTED_VALUE"""),"")</f>
        <v/>
      </c>
      <c r="T88" t="str">
        <f>IFERROR(__xludf.DUMMYFUNCTION("""COMPUTED_VALUE"""),"")</f>
        <v/>
      </c>
      <c r="U88" t="str">
        <f>IFERROR(__xludf.DUMMYFUNCTION("""COMPUTED_VALUE"""),"")</f>
        <v/>
      </c>
      <c r="V88" t="str">
        <f>IFERROR(__xludf.DUMMYFUNCTION("""COMPUTED_VALUE"""),"")</f>
        <v/>
      </c>
      <c r="W88" t="str">
        <f>IFERROR(__xludf.DUMMYFUNCTION("""COMPUTED_VALUE"""),"")</f>
        <v/>
      </c>
      <c r="X88" t="str">
        <f>IFERROR(__xludf.DUMMYFUNCTION("""COMPUTED_VALUE"""),"")</f>
        <v/>
      </c>
      <c r="Y88" t="str">
        <f>IFERROR(__xludf.DUMMYFUNCTION("""COMPUTED_VALUE"""),"")</f>
        <v/>
      </c>
      <c r="Z88" t="str">
        <f>IFERROR(__xludf.DUMMYFUNCTION("""COMPUTED_VALUE"""),"")</f>
        <v/>
      </c>
      <c r="AA88" t="str">
        <f>IFERROR(__xludf.DUMMYFUNCTION("""COMPUTED_VALUE"""),"")</f>
        <v/>
      </c>
      <c r="AB88" t="str">
        <f>IFERROR(__xludf.DUMMYFUNCTION("""COMPUTED_VALUE"""),"")</f>
        <v/>
      </c>
      <c r="AC88" t="str">
        <f>IFERROR(__xludf.DUMMYFUNCTION("""COMPUTED_VALUE"""),"")</f>
        <v/>
      </c>
      <c r="AD88" t="str">
        <f>IFERROR(__xludf.DUMMYFUNCTION("""COMPUTED_VALUE"""),"")</f>
        <v/>
      </c>
      <c r="AE88" t="str">
        <f>IFERROR(__xludf.DUMMYFUNCTION("""COMPUTED_VALUE"""),"")</f>
        <v/>
      </c>
      <c r="AF88" t="str">
        <f>IFERROR(__xludf.DUMMYFUNCTION("""COMPUTED_VALUE"""),"")</f>
        <v/>
      </c>
      <c r="AG88" t="str">
        <f>IFERROR(__xludf.DUMMYFUNCTION("""COMPUTED_VALUE"""),"")</f>
        <v/>
      </c>
      <c r="AH88" t="str">
        <f>IFERROR(__xludf.DUMMYFUNCTION("""COMPUTED_VALUE"""),"")</f>
        <v/>
      </c>
      <c r="AI88" t="str">
        <f>IFERROR(__xludf.DUMMYFUNCTION("""COMPUTED_VALUE"""),"")</f>
        <v/>
      </c>
      <c r="AJ88" t="str">
        <f>IFERROR(__xludf.DUMMYFUNCTION("""COMPUTED_VALUE"""),"")</f>
        <v/>
      </c>
    </row>
    <row r="89">
      <c r="A89" t="str">
        <f>IFERROR(__xludf.DUMMYFUNCTION("""COMPUTED_VALUE"""),"")</f>
        <v/>
      </c>
      <c r="B89" t="str">
        <f>IFERROR(__xludf.DUMMYFUNCTION("""COMPUTED_VALUE"""),"")</f>
        <v/>
      </c>
      <c r="C89" t="str">
        <f>IFERROR(__xludf.DUMMYFUNCTION("""COMPUTED_VALUE"""),"")</f>
        <v/>
      </c>
      <c r="D89" t="str">
        <f>IFERROR(__xludf.DUMMYFUNCTION("""COMPUTED_VALUE"""),"")</f>
        <v/>
      </c>
      <c r="E89" t="str">
        <f>IFERROR(__xludf.DUMMYFUNCTION("""COMPUTED_VALUE"""),"")</f>
        <v/>
      </c>
      <c r="F89" t="str">
        <f>IFERROR(__xludf.DUMMYFUNCTION("""COMPUTED_VALUE"""),"")</f>
        <v/>
      </c>
      <c r="G89" t="str">
        <f>IFERROR(__xludf.DUMMYFUNCTION("""COMPUTED_VALUE"""),"")</f>
        <v/>
      </c>
      <c r="H89" t="str">
        <f>IFERROR(__xludf.DUMMYFUNCTION("""COMPUTED_VALUE"""),"")</f>
        <v/>
      </c>
      <c r="I89" t="str">
        <f>IFERROR(__xludf.DUMMYFUNCTION("""COMPUTED_VALUE"""),"")</f>
        <v/>
      </c>
      <c r="J89" t="str">
        <f>IFERROR(__xludf.DUMMYFUNCTION("""COMPUTED_VALUE"""),"")</f>
        <v/>
      </c>
      <c r="K89" t="str">
        <f>IFERROR(__xludf.DUMMYFUNCTION("""COMPUTED_VALUE"""),"")</f>
        <v/>
      </c>
      <c r="L89" t="str">
        <f>IFERROR(__xludf.DUMMYFUNCTION("""COMPUTED_VALUE"""),"")</f>
        <v/>
      </c>
      <c r="M89" t="str">
        <f>IFERROR(__xludf.DUMMYFUNCTION("""COMPUTED_VALUE"""),"")</f>
        <v/>
      </c>
      <c r="N89" t="str">
        <f>IFERROR(__xludf.DUMMYFUNCTION("""COMPUTED_VALUE"""),"")</f>
        <v/>
      </c>
      <c r="O89" t="str">
        <f>IFERROR(__xludf.DUMMYFUNCTION("""COMPUTED_VALUE"""),"")</f>
        <v/>
      </c>
      <c r="P89" t="str">
        <f>IFERROR(__xludf.DUMMYFUNCTION("""COMPUTED_VALUE"""),"")</f>
        <v/>
      </c>
      <c r="Q89" t="str">
        <f>IFERROR(__xludf.DUMMYFUNCTION("""COMPUTED_VALUE"""),"")</f>
        <v/>
      </c>
      <c r="R89" t="str">
        <f>IFERROR(__xludf.DUMMYFUNCTION("""COMPUTED_VALUE"""),"")</f>
        <v/>
      </c>
      <c r="S89" t="str">
        <f>IFERROR(__xludf.DUMMYFUNCTION("""COMPUTED_VALUE"""),"")</f>
        <v/>
      </c>
      <c r="T89" t="str">
        <f>IFERROR(__xludf.DUMMYFUNCTION("""COMPUTED_VALUE"""),"")</f>
        <v/>
      </c>
      <c r="U89" t="str">
        <f>IFERROR(__xludf.DUMMYFUNCTION("""COMPUTED_VALUE"""),"")</f>
        <v/>
      </c>
      <c r="V89" t="str">
        <f>IFERROR(__xludf.DUMMYFUNCTION("""COMPUTED_VALUE"""),"")</f>
        <v/>
      </c>
      <c r="W89" t="str">
        <f>IFERROR(__xludf.DUMMYFUNCTION("""COMPUTED_VALUE"""),"")</f>
        <v/>
      </c>
      <c r="X89" t="str">
        <f>IFERROR(__xludf.DUMMYFUNCTION("""COMPUTED_VALUE"""),"")</f>
        <v/>
      </c>
      <c r="Y89" t="str">
        <f>IFERROR(__xludf.DUMMYFUNCTION("""COMPUTED_VALUE"""),"")</f>
        <v/>
      </c>
      <c r="Z89" t="str">
        <f>IFERROR(__xludf.DUMMYFUNCTION("""COMPUTED_VALUE"""),"")</f>
        <v/>
      </c>
      <c r="AA89" t="str">
        <f>IFERROR(__xludf.DUMMYFUNCTION("""COMPUTED_VALUE"""),"")</f>
        <v/>
      </c>
      <c r="AB89" t="str">
        <f>IFERROR(__xludf.DUMMYFUNCTION("""COMPUTED_VALUE"""),"")</f>
        <v/>
      </c>
      <c r="AC89" t="str">
        <f>IFERROR(__xludf.DUMMYFUNCTION("""COMPUTED_VALUE"""),"")</f>
        <v/>
      </c>
      <c r="AD89" t="str">
        <f>IFERROR(__xludf.DUMMYFUNCTION("""COMPUTED_VALUE"""),"")</f>
        <v/>
      </c>
      <c r="AE89" t="str">
        <f>IFERROR(__xludf.DUMMYFUNCTION("""COMPUTED_VALUE"""),"")</f>
        <v/>
      </c>
      <c r="AF89" t="str">
        <f>IFERROR(__xludf.DUMMYFUNCTION("""COMPUTED_VALUE"""),"")</f>
        <v/>
      </c>
      <c r="AG89" t="str">
        <f>IFERROR(__xludf.DUMMYFUNCTION("""COMPUTED_VALUE"""),"")</f>
        <v/>
      </c>
      <c r="AH89" t="str">
        <f>IFERROR(__xludf.DUMMYFUNCTION("""COMPUTED_VALUE"""),"")</f>
        <v/>
      </c>
      <c r="AI89" t="str">
        <f>IFERROR(__xludf.DUMMYFUNCTION("""COMPUTED_VALUE"""),"")</f>
        <v/>
      </c>
      <c r="AJ89" t="str">
        <f>IFERROR(__xludf.DUMMYFUNCTION("""COMPUTED_VALUE"""),"")</f>
        <v/>
      </c>
    </row>
    <row r="90">
      <c r="A90" t="str">
        <f>IFERROR(__xludf.DUMMYFUNCTION("""COMPUTED_VALUE"""),"")</f>
        <v/>
      </c>
      <c r="B90" t="str">
        <f>IFERROR(__xludf.DUMMYFUNCTION("""COMPUTED_VALUE"""),"")</f>
        <v/>
      </c>
      <c r="C90" t="str">
        <f>IFERROR(__xludf.DUMMYFUNCTION("""COMPUTED_VALUE"""),"")</f>
        <v/>
      </c>
      <c r="D90" t="str">
        <f>IFERROR(__xludf.DUMMYFUNCTION("""COMPUTED_VALUE"""),"")</f>
        <v/>
      </c>
      <c r="E90" t="str">
        <f>IFERROR(__xludf.DUMMYFUNCTION("""COMPUTED_VALUE"""),"")</f>
        <v/>
      </c>
      <c r="F90" t="str">
        <f>IFERROR(__xludf.DUMMYFUNCTION("""COMPUTED_VALUE"""),"")</f>
        <v/>
      </c>
      <c r="G90" t="str">
        <f>IFERROR(__xludf.DUMMYFUNCTION("""COMPUTED_VALUE"""),"")</f>
        <v/>
      </c>
      <c r="H90" t="str">
        <f>IFERROR(__xludf.DUMMYFUNCTION("""COMPUTED_VALUE"""),"")</f>
        <v/>
      </c>
      <c r="I90" t="str">
        <f>IFERROR(__xludf.DUMMYFUNCTION("""COMPUTED_VALUE"""),"")</f>
        <v/>
      </c>
      <c r="J90" t="str">
        <f>IFERROR(__xludf.DUMMYFUNCTION("""COMPUTED_VALUE"""),"")</f>
        <v/>
      </c>
      <c r="K90" t="str">
        <f>IFERROR(__xludf.DUMMYFUNCTION("""COMPUTED_VALUE"""),"")</f>
        <v/>
      </c>
      <c r="L90" t="str">
        <f>IFERROR(__xludf.DUMMYFUNCTION("""COMPUTED_VALUE"""),"")</f>
        <v/>
      </c>
      <c r="M90" t="str">
        <f>IFERROR(__xludf.DUMMYFUNCTION("""COMPUTED_VALUE"""),"")</f>
        <v/>
      </c>
      <c r="N90" t="str">
        <f>IFERROR(__xludf.DUMMYFUNCTION("""COMPUTED_VALUE"""),"")</f>
        <v/>
      </c>
      <c r="O90" t="str">
        <f>IFERROR(__xludf.DUMMYFUNCTION("""COMPUTED_VALUE"""),"")</f>
        <v/>
      </c>
      <c r="P90" t="str">
        <f>IFERROR(__xludf.DUMMYFUNCTION("""COMPUTED_VALUE"""),"")</f>
        <v/>
      </c>
      <c r="Q90" t="str">
        <f>IFERROR(__xludf.DUMMYFUNCTION("""COMPUTED_VALUE"""),"")</f>
        <v/>
      </c>
      <c r="R90" t="str">
        <f>IFERROR(__xludf.DUMMYFUNCTION("""COMPUTED_VALUE"""),"")</f>
        <v/>
      </c>
      <c r="S90" t="str">
        <f>IFERROR(__xludf.DUMMYFUNCTION("""COMPUTED_VALUE"""),"")</f>
        <v/>
      </c>
      <c r="T90" t="str">
        <f>IFERROR(__xludf.DUMMYFUNCTION("""COMPUTED_VALUE"""),"")</f>
        <v/>
      </c>
      <c r="U90" t="str">
        <f>IFERROR(__xludf.DUMMYFUNCTION("""COMPUTED_VALUE"""),"")</f>
        <v/>
      </c>
      <c r="V90" t="str">
        <f>IFERROR(__xludf.DUMMYFUNCTION("""COMPUTED_VALUE"""),"")</f>
        <v/>
      </c>
      <c r="W90" t="str">
        <f>IFERROR(__xludf.DUMMYFUNCTION("""COMPUTED_VALUE"""),"")</f>
        <v/>
      </c>
      <c r="X90" t="str">
        <f>IFERROR(__xludf.DUMMYFUNCTION("""COMPUTED_VALUE"""),"")</f>
        <v/>
      </c>
      <c r="Y90" t="str">
        <f>IFERROR(__xludf.DUMMYFUNCTION("""COMPUTED_VALUE"""),"")</f>
        <v/>
      </c>
      <c r="Z90" t="str">
        <f>IFERROR(__xludf.DUMMYFUNCTION("""COMPUTED_VALUE"""),"")</f>
        <v/>
      </c>
      <c r="AA90" t="str">
        <f>IFERROR(__xludf.DUMMYFUNCTION("""COMPUTED_VALUE"""),"")</f>
        <v/>
      </c>
      <c r="AB90" t="str">
        <f>IFERROR(__xludf.DUMMYFUNCTION("""COMPUTED_VALUE"""),"")</f>
        <v/>
      </c>
      <c r="AC90" t="str">
        <f>IFERROR(__xludf.DUMMYFUNCTION("""COMPUTED_VALUE"""),"")</f>
        <v/>
      </c>
      <c r="AD90" t="str">
        <f>IFERROR(__xludf.DUMMYFUNCTION("""COMPUTED_VALUE"""),"")</f>
        <v/>
      </c>
      <c r="AE90" t="str">
        <f>IFERROR(__xludf.DUMMYFUNCTION("""COMPUTED_VALUE"""),"")</f>
        <v/>
      </c>
      <c r="AF90" t="str">
        <f>IFERROR(__xludf.DUMMYFUNCTION("""COMPUTED_VALUE"""),"")</f>
        <v/>
      </c>
      <c r="AG90" t="str">
        <f>IFERROR(__xludf.DUMMYFUNCTION("""COMPUTED_VALUE"""),"")</f>
        <v/>
      </c>
      <c r="AH90" t="str">
        <f>IFERROR(__xludf.DUMMYFUNCTION("""COMPUTED_VALUE"""),"")</f>
        <v/>
      </c>
      <c r="AI90" t="str">
        <f>IFERROR(__xludf.DUMMYFUNCTION("""COMPUTED_VALUE"""),"")</f>
        <v/>
      </c>
      <c r="AJ90" t="str">
        <f>IFERROR(__xludf.DUMMYFUNCTION("""COMPUTED_VALUE"""),"")</f>
        <v/>
      </c>
    </row>
    <row r="91">
      <c r="A91" t="str">
        <f>IFERROR(__xludf.DUMMYFUNCTION("""COMPUTED_VALUE"""),"")</f>
        <v/>
      </c>
      <c r="B91" t="str">
        <f>IFERROR(__xludf.DUMMYFUNCTION("""COMPUTED_VALUE"""),"")</f>
        <v/>
      </c>
      <c r="C91" t="str">
        <f>IFERROR(__xludf.DUMMYFUNCTION("""COMPUTED_VALUE"""),"")</f>
        <v/>
      </c>
      <c r="D91" t="str">
        <f>IFERROR(__xludf.DUMMYFUNCTION("""COMPUTED_VALUE"""),"")</f>
        <v/>
      </c>
      <c r="E91" t="str">
        <f>IFERROR(__xludf.DUMMYFUNCTION("""COMPUTED_VALUE"""),"")</f>
        <v/>
      </c>
      <c r="F91" t="str">
        <f>IFERROR(__xludf.DUMMYFUNCTION("""COMPUTED_VALUE"""),"")</f>
        <v/>
      </c>
      <c r="G91" t="str">
        <f>IFERROR(__xludf.DUMMYFUNCTION("""COMPUTED_VALUE"""),"")</f>
        <v/>
      </c>
      <c r="H91" t="str">
        <f>IFERROR(__xludf.DUMMYFUNCTION("""COMPUTED_VALUE"""),"")</f>
        <v/>
      </c>
      <c r="I91" t="str">
        <f>IFERROR(__xludf.DUMMYFUNCTION("""COMPUTED_VALUE"""),"")</f>
        <v/>
      </c>
      <c r="J91" t="str">
        <f>IFERROR(__xludf.DUMMYFUNCTION("""COMPUTED_VALUE"""),"")</f>
        <v/>
      </c>
      <c r="K91" t="str">
        <f>IFERROR(__xludf.DUMMYFUNCTION("""COMPUTED_VALUE"""),"")</f>
        <v/>
      </c>
      <c r="L91" t="str">
        <f>IFERROR(__xludf.DUMMYFUNCTION("""COMPUTED_VALUE"""),"")</f>
        <v/>
      </c>
      <c r="M91" t="str">
        <f>IFERROR(__xludf.DUMMYFUNCTION("""COMPUTED_VALUE"""),"")</f>
        <v/>
      </c>
      <c r="N91" t="str">
        <f>IFERROR(__xludf.DUMMYFUNCTION("""COMPUTED_VALUE"""),"")</f>
        <v/>
      </c>
      <c r="O91" t="str">
        <f>IFERROR(__xludf.DUMMYFUNCTION("""COMPUTED_VALUE"""),"")</f>
        <v/>
      </c>
      <c r="P91" t="str">
        <f>IFERROR(__xludf.DUMMYFUNCTION("""COMPUTED_VALUE"""),"")</f>
        <v/>
      </c>
      <c r="Q91" t="str">
        <f>IFERROR(__xludf.DUMMYFUNCTION("""COMPUTED_VALUE"""),"")</f>
        <v/>
      </c>
      <c r="R91" t="str">
        <f>IFERROR(__xludf.DUMMYFUNCTION("""COMPUTED_VALUE"""),"")</f>
        <v/>
      </c>
      <c r="S91" t="str">
        <f>IFERROR(__xludf.DUMMYFUNCTION("""COMPUTED_VALUE"""),"")</f>
        <v/>
      </c>
      <c r="T91" t="str">
        <f>IFERROR(__xludf.DUMMYFUNCTION("""COMPUTED_VALUE"""),"")</f>
        <v/>
      </c>
      <c r="U91" t="str">
        <f>IFERROR(__xludf.DUMMYFUNCTION("""COMPUTED_VALUE"""),"")</f>
        <v/>
      </c>
      <c r="V91" t="str">
        <f>IFERROR(__xludf.DUMMYFUNCTION("""COMPUTED_VALUE"""),"")</f>
        <v/>
      </c>
      <c r="W91" t="str">
        <f>IFERROR(__xludf.DUMMYFUNCTION("""COMPUTED_VALUE"""),"")</f>
        <v/>
      </c>
      <c r="X91" t="str">
        <f>IFERROR(__xludf.DUMMYFUNCTION("""COMPUTED_VALUE"""),"")</f>
        <v/>
      </c>
      <c r="Y91" t="str">
        <f>IFERROR(__xludf.DUMMYFUNCTION("""COMPUTED_VALUE"""),"")</f>
        <v/>
      </c>
      <c r="Z91" t="str">
        <f>IFERROR(__xludf.DUMMYFUNCTION("""COMPUTED_VALUE"""),"")</f>
        <v/>
      </c>
      <c r="AA91" t="str">
        <f>IFERROR(__xludf.DUMMYFUNCTION("""COMPUTED_VALUE"""),"")</f>
        <v/>
      </c>
      <c r="AB91" t="str">
        <f>IFERROR(__xludf.DUMMYFUNCTION("""COMPUTED_VALUE"""),"")</f>
        <v/>
      </c>
      <c r="AC91" t="str">
        <f>IFERROR(__xludf.DUMMYFUNCTION("""COMPUTED_VALUE"""),"")</f>
        <v/>
      </c>
      <c r="AD91" t="str">
        <f>IFERROR(__xludf.DUMMYFUNCTION("""COMPUTED_VALUE"""),"")</f>
        <v/>
      </c>
      <c r="AE91" t="str">
        <f>IFERROR(__xludf.DUMMYFUNCTION("""COMPUTED_VALUE"""),"")</f>
        <v/>
      </c>
      <c r="AF91" t="str">
        <f>IFERROR(__xludf.DUMMYFUNCTION("""COMPUTED_VALUE"""),"")</f>
        <v/>
      </c>
      <c r="AG91" t="str">
        <f>IFERROR(__xludf.DUMMYFUNCTION("""COMPUTED_VALUE"""),"")</f>
        <v/>
      </c>
      <c r="AH91" t="str">
        <f>IFERROR(__xludf.DUMMYFUNCTION("""COMPUTED_VALUE"""),"")</f>
        <v/>
      </c>
      <c r="AI91" t="str">
        <f>IFERROR(__xludf.DUMMYFUNCTION("""COMPUTED_VALUE"""),"")</f>
        <v/>
      </c>
      <c r="AJ91" t="str">
        <f>IFERROR(__xludf.DUMMYFUNCTION("""COMPUTED_VALUE"""),"")</f>
        <v/>
      </c>
    </row>
    <row r="92">
      <c r="A92" t="str">
        <f>IFERROR(__xludf.DUMMYFUNCTION("""COMPUTED_VALUE"""),"")</f>
        <v/>
      </c>
      <c r="B92" t="str">
        <f>IFERROR(__xludf.DUMMYFUNCTION("""COMPUTED_VALUE"""),"")</f>
        <v/>
      </c>
      <c r="C92" t="str">
        <f>IFERROR(__xludf.DUMMYFUNCTION("""COMPUTED_VALUE"""),"")</f>
        <v/>
      </c>
      <c r="D92" t="str">
        <f>IFERROR(__xludf.DUMMYFUNCTION("""COMPUTED_VALUE"""),"")</f>
        <v/>
      </c>
      <c r="E92" t="str">
        <f>IFERROR(__xludf.DUMMYFUNCTION("""COMPUTED_VALUE"""),"")</f>
        <v/>
      </c>
      <c r="F92" t="str">
        <f>IFERROR(__xludf.DUMMYFUNCTION("""COMPUTED_VALUE"""),"")</f>
        <v/>
      </c>
      <c r="G92" t="str">
        <f>IFERROR(__xludf.DUMMYFUNCTION("""COMPUTED_VALUE"""),"")</f>
        <v/>
      </c>
      <c r="H92" t="str">
        <f>IFERROR(__xludf.DUMMYFUNCTION("""COMPUTED_VALUE"""),"")</f>
        <v/>
      </c>
      <c r="I92" t="str">
        <f>IFERROR(__xludf.DUMMYFUNCTION("""COMPUTED_VALUE"""),"")</f>
        <v/>
      </c>
      <c r="J92" t="str">
        <f>IFERROR(__xludf.DUMMYFUNCTION("""COMPUTED_VALUE"""),"")</f>
        <v/>
      </c>
      <c r="K92" t="str">
        <f>IFERROR(__xludf.DUMMYFUNCTION("""COMPUTED_VALUE"""),"")</f>
        <v/>
      </c>
      <c r="L92" t="str">
        <f>IFERROR(__xludf.DUMMYFUNCTION("""COMPUTED_VALUE"""),"")</f>
        <v/>
      </c>
      <c r="M92" t="str">
        <f>IFERROR(__xludf.DUMMYFUNCTION("""COMPUTED_VALUE"""),"")</f>
        <v/>
      </c>
      <c r="N92" t="str">
        <f>IFERROR(__xludf.DUMMYFUNCTION("""COMPUTED_VALUE"""),"")</f>
        <v/>
      </c>
      <c r="O92" t="str">
        <f>IFERROR(__xludf.DUMMYFUNCTION("""COMPUTED_VALUE"""),"")</f>
        <v/>
      </c>
      <c r="P92" t="str">
        <f>IFERROR(__xludf.DUMMYFUNCTION("""COMPUTED_VALUE"""),"")</f>
        <v/>
      </c>
      <c r="Q92" t="str">
        <f>IFERROR(__xludf.DUMMYFUNCTION("""COMPUTED_VALUE"""),"")</f>
        <v/>
      </c>
      <c r="R92" t="str">
        <f>IFERROR(__xludf.DUMMYFUNCTION("""COMPUTED_VALUE"""),"")</f>
        <v/>
      </c>
      <c r="S92" t="str">
        <f>IFERROR(__xludf.DUMMYFUNCTION("""COMPUTED_VALUE"""),"")</f>
        <v/>
      </c>
      <c r="T92" t="str">
        <f>IFERROR(__xludf.DUMMYFUNCTION("""COMPUTED_VALUE"""),"")</f>
        <v/>
      </c>
      <c r="U92" t="str">
        <f>IFERROR(__xludf.DUMMYFUNCTION("""COMPUTED_VALUE"""),"")</f>
        <v/>
      </c>
      <c r="V92" t="str">
        <f>IFERROR(__xludf.DUMMYFUNCTION("""COMPUTED_VALUE"""),"")</f>
        <v/>
      </c>
      <c r="W92" t="str">
        <f>IFERROR(__xludf.DUMMYFUNCTION("""COMPUTED_VALUE"""),"")</f>
        <v/>
      </c>
      <c r="X92" t="str">
        <f>IFERROR(__xludf.DUMMYFUNCTION("""COMPUTED_VALUE"""),"")</f>
        <v/>
      </c>
      <c r="Y92" t="str">
        <f>IFERROR(__xludf.DUMMYFUNCTION("""COMPUTED_VALUE"""),"")</f>
        <v/>
      </c>
      <c r="Z92" t="str">
        <f>IFERROR(__xludf.DUMMYFUNCTION("""COMPUTED_VALUE"""),"")</f>
        <v/>
      </c>
      <c r="AA92" t="str">
        <f>IFERROR(__xludf.DUMMYFUNCTION("""COMPUTED_VALUE"""),"")</f>
        <v/>
      </c>
      <c r="AB92" t="str">
        <f>IFERROR(__xludf.DUMMYFUNCTION("""COMPUTED_VALUE"""),"")</f>
        <v/>
      </c>
      <c r="AC92" t="str">
        <f>IFERROR(__xludf.DUMMYFUNCTION("""COMPUTED_VALUE"""),"")</f>
        <v/>
      </c>
      <c r="AD92" t="str">
        <f>IFERROR(__xludf.DUMMYFUNCTION("""COMPUTED_VALUE"""),"")</f>
        <v/>
      </c>
      <c r="AE92" t="str">
        <f>IFERROR(__xludf.DUMMYFUNCTION("""COMPUTED_VALUE"""),"")</f>
        <v/>
      </c>
      <c r="AF92" t="str">
        <f>IFERROR(__xludf.DUMMYFUNCTION("""COMPUTED_VALUE"""),"")</f>
        <v/>
      </c>
      <c r="AG92" t="str">
        <f>IFERROR(__xludf.DUMMYFUNCTION("""COMPUTED_VALUE"""),"")</f>
        <v/>
      </c>
      <c r="AH92" t="str">
        <f>IFERROR(__xludf.DUMMYFUNCTION("""COMPUTED_VALUE"""),"")</f>
        <v/>
      </c>
      <c r="AI92" t="str">
        <f>IFERROR(__xludf.DUMMYFUNCTION("""COMPUTED_VALUE"""),"")</f>
        <v/>
      </c>
      <c r="AJ92" t="str">
        <f>IFERROR(__xludf.DUMMYFUNCTION("""COMPUTED_VALUE"""),"")</f>
        <v/>
      </c>
    </row>
    <row r="93">
      <c r="A93" t="str">
        <f>IFERROR(__xludf.DUMMYFUNCTION("""COMPUTED_VALUE"""),"")</f>
        <v/>
      </c>
      <c r="B93" t="str">
        <f>IFERROR(__xludf.DUMMYFUNCTION("""COMPUTED_VALUE"""),"")</f>
        <v/>
      </c>
      <c r="C93" t="str">
        <f>IFERROR(__xludf.DUMMYFUNCTION("""COMPUTED_VALUE"""),"")</f>
        <v/>
      </c>
      <c r="D93" t="str">
        <f>IFERROR(__xludf.DUMMYFUNCTION("""COMPUTED_VALUE"""),"")</f>
        <v/>
      </c>
      <c r="E93" t="str">
        <f>IFERROR(__xludf.DUMMYFUNCTION("""COMPUTED_VALUE"""),"")</f>
        <v/>
      </c>
      <c r="F93" t="str">
        <f>IFERROR(__xludf.DUMMYFUNCTION("""COMPUTED_VALUE"""),"")</f>
        <v/>
      </c>
      <c r="G93" t="str">
        <f>IFERROR(__xludf.DUMMYFUNCTION("""COMPUTED_VALUE"""),"")</f>
        <v/>
      </c>
      <c r="H93" t="str">
        <f>IFERROR(__xludf.DUMMYFUNCTION("""COMPUTED_VALUE"""),"")</f>
        <v/>
      </c>
      <c r="I93" t="str">
        <f>IFERROR(__xludf.DUMMYFUNCTION("""COMPUTED_VALUE"""),"")</f>
        <v/>
      </c>
      <c r="J93" t="str">
        <f>IFERROR(__xludf.DUMMYFUNCTION("""COMPUTED_VALUE"""),"")</f>
        <v/>
      </c>
      <c r="K93" t="str">
        <f>IFERROR(__xludf.DUMMYFUNCTION("""COMPUTED_VALUE"""),"")</f>
        <v/>
      </c>
      <c r="L93" t="str">
        <f>IFERROR(__xludf.DUMMYFUNCTION("""COMPUTED_VALUE"""),"")</f>
        <v/>
      </c>
      <c r="M93" t="str">
        <f>IFERROR(__xludf.DUMMYFUNCTION("""COMPUTED_VALUE"""),"")</f>
        <v/>
      </c>
      <c r="N93" t="str">
        <f>IFERROR(__xludf.DUMMYFUNCTION("""COMPUTED_VALUE"""),"")</f>
        <v/>
      </c>
      <c r="O93" t="str">
        <f>IFERROR(__xludf.DUMMYFUNCTION("""COMPUTED_VALUE"""),"")</f>
        <v/>
      </c>
      <c r="P93" t="str">
        <f>IFERROR(__xludf.DUMMYFUNCTION("""COMPUTED_VALUE"""),"")</f>
        <v/>
      </c>
      <c r="Q93" t="str">
        <f>IFERROR(__xludf.DUMMYFUNCTION("""COMPUTED_VALUE"""),"")</f>
        <v/>
      </c>
      <c r="R93" t="str">
        <f>IFERROR(__xludf.DUMMYFUNCTION("""COMPUTED_VALUE"""),"")</f>
        <v/>
      </c>
      <c r="S93" t="str">
        <f>IFERROR(__xludf.DUMMYFUNCTION("""COMPUTED_VALUE"""),"")</f>
        <v/>
      </c>
      <c r="T93" t="str">
        <f>IFERROR(__xludf.DUMMYFUNCTION("""COMPUTED_VALUE"""),"")</f>
        <v/>
      </c>
      <c r="U93" t="str">
        <f>IFERROR(__xludf.DUMMYFUNCTION("""COMPUTED_VALUE"""),"")</f>
        <v/>
      </c>
      <c r="V93" t="str">
        <f>IFERROR(__xludf.DUMMYFUNCTION("""COMPUTED_VALUE"""),"")</f>
        <v/>
      </c>
      <c r="W93" t="str">
        <f>IFERROR(__xludf.DUMMYFUNCTION("""COMPUTED_VALUE"""),"")</f>
        <v/>
      </c>
      <c r="X93" t="str">
        <f>IFERROR(__xludf.DUMMYFUNCTION("""COMPUTED_VALUE"""),"")</f>
        <v/>
      </c>
      <c r="Y93" t="str">
        <f>IFERROR(__xludf.DUMMYFUNCTION("""COMPUTED_VALUE"""),"")</f>
        <v/>
      </c>
      <c r="Z93" t="str">
        <f>IFERROR(__xludf.DUMMYFUNCTION("""COMPUTED_VALUE"""),"")</f>
        <v/>
      </c>
      <c r="AA93" t="str">
        <f>IFERROR(__xludf.DUMMYFUNCTION("""COMPUTED_VALUE"""),"")</f>
        <v/>
      </c>
      <c r="AB93" t="str">
        <f>IFERROR(__xludf.DUMMYFUNCTION("""COMPUTED_VALUE"""),"")</f>
        <v/>
      </c>
      <c r="AC93" t="str">
        <f>IFERROR(__xludf.DUMMYFUNCTION("""COMPUTED_VALUE"""),"")</f>
        <v/>
      </c>
      <c r="AD93" t="str">
        <f>IFERROR(__xludf.DUMMYFUNCTION("""COMPUTED_VALUE"""),"")</f>
        <v/>
      </c>
      <c r="AE93" t="str">
        <f>IFERROR(__xludf.DUMMYFUNCTION("""COMPUTED_VALUE"""),"")</f>
        <v/>
      </c>
      <c r="AF93" t="str">
        <f>IFERROR(__xludf.DUMMYFUNCTION("""COMPUTED_VALUE"""),"")</f>
        <v/>
      </c>
      <c r="AG93" t="str">
        <f>IFERROR(__xludf.DUMMYFUNCTION("""COMPUTED_VALUE"""),"")</f>
        <v/>
      </c>
      <c r="AH93" t="str">
        <f>IFERROR(__xludf.DUMMYFUNCTION("""COMPUTED_VALUE"""),"")</f>
        <v/>
      </c>
      <c r="AI93" t="str">
        <f>IFERROR(__xludf.DUMMYFUNCTION("""COMPUTED_VALUE"""),"")</f>
        <v/>
      </c>
      <c r="AJ93" t="str">
        <f>IFERROR(__xludf.DUMMYFUNCTION("""COMPUTED_VALUE"""),"")</f>
        <v/>
      </c>
    </row>
    <row r="94">
      <c r="A94" t="str">
        <f>IFERROR(__xludf.DUMMYFUNCTION("""COMPUTED_VALUE"""),"")</f>
        <v/>
      </c>
      <c r="B94" t="str">
        <f>IFERROR(__xludf.DUMMYFUNCTION("""COMPUTED_VALUE"""),"")</f>
        <v/>
      </c>
      <c r="C94" t="str">
        <f>IFERROR(__xludf.DUMMYFUNCTION("""COMPUTED_VALUE"""),"")</f>
        <v/>
      </c>
      <c r="D94" t="str">
        <f>IFERROR(__xludf.DUMMYFUNCTION("""COMPUTED_VALUE"""),"")</f>
        <v/>
      </c>
      <c r="E94" t="str">
        <f>IFERROR(__xludf.DUMMYFUNCTION("""COMPUTED_VALUE"""),"")</f>
        <v/>
      </c>
      <c r="F94" t="str">
        <f>IFERROR(__xludf.DUMMYFUNCTION("""COMPUTED_VALUE"""),"")</f>
        <v/>
      </c>
      <c r="G94" t="str">
        <f>IFERROR(__xludf.DUMMYFUNCTION("""COMPUTED_VALUE"""),"")</f>
        <v/>
      </c>
      <c r="H94" t="str">
        <f>IFERROR(__xludf.DUMMYFUNCTION("""COMPUTED_VALUE"""),"")</f>
        <v/>
      </c>
      <c r="I94" t="str">
        <f>IFERROR(__xludf.DUMMYFUNCTION("""COMPUTED_VALUE"""),"")</f>
        <v/>
      </c>
      <c r="J94" t="str">
        <f>IFERROR(__xludf.DUMMYFUNCTION("""COMPUTED_VALUE"""),"")</f>
        <v/>
      </c>
      <c r="K94" t="str">
        <f>IFERROR(__xludf.DUMMYFUNCTION("""COMPUTED_VALUE"""),"")</f>
        <v/>
      </c>
      <c r="L94" t="str">
        <f>IFERROR(__xludf.DUMMYFUNCTION("""COMPUTED_VALUE"""),"")</f>
        <v/>
      </c>
      <c r="M94" t="str">
        <f>IFERROR(__xludf.DUMMYFUNCTION("""COMPUTED_VALUE"""),"")</f>
        <v/>
      </c>
      <c r="N94" t="str">
        <f>IFERROR(__xludf.DUMMYFUNCTION("""COMPUTED_VALUE"""),"")</f>
        <v/>
      </c>
      <c r="O94" t="str">
        <f>IFERROR(__xludf.DUMMYFUNCTION("""COMPUTED_VALUE"""),"")</f>
        <v/>
      </c>
      <c r="P94" t="str">
        <f>IFERROR(__xludf.DUMMYFUNCTION("""COMPUTED_VALUE"""),"")</f>
        <v/>
      </c>
      <c r="Q94" t="str">
        <f>IFERROR(__xludf.DUMMYFUNCTION("""COMPUTED_VALUE"""),"")</f>
        <v/>
      </c>
      <c r="R94" t="str">
        <f>IFERROR(__xludf.DUMMYFUNCTION("""COMPUTED_VALUE"""),"")</f>
        <v/>
      </c>
      <c r="S94" t="str">
        <f>IFERROR(__xludf.DUMMYFUNCTION("""COMPUTED_VALUE"""),"")</f>
        <v/>
      </c>
      <c r="T94" t="str">
        <f>IFERROR(__xludf.DUMMYFUNCTION("""COMPUTED_VALUE"""),"")</f>
        <v/>
      </c>
      <c r="U94" t="str">
        <f>IFERROR(__xludf.DUMMYFUNCTION("""COMPUTED_VALUE"""),"")</f>
        <v/>
      </c>
      <c r="V94" t="str">
        <f>IFERROR(__xludf.DUMMYFUNCTION("""COMPUTED_VALUE"""),"")</f>
        <v/>
      </c>
      <c r="W94" t="str">
        <f>IFERROR(__xludf.DUMMYFUNCTION("""COMPUTED_VALUE"""),"")</f>
        <v/>
      </c>
      <c r="X94" t="str">
        <f>IFERROR(__xludf.DUMMYFUNCTION("""COMPUTED_VALUE"""),"")</f>
        <v/>
      </c>
      <c r="Y94" t="str">
        <f>IFERROR(__xludf.DUMMYFUNCTION("""COMPUTED_VALUE"""),"")</f>
        <v/>
      </c>
      <c r="Z94" t="str">
        <f>IFERROR(__xludf.DUMMYFUNCTION("""COMPUTED_VALUE"""),"")</f>
        <v/>
      </c>
      <c r="AA94" t="str">
        <f>IFERROR(__xludf.DUMMYFUNCTION("""COMPUTED_VALUE"""),"")</f>
        <v/>
      </c>
      <c r="AB94" t="str">
        <f>IFERROR(__xludf.DUMMYFUNCTION("""COMPUTED_VALUE"""),"")</f>
        <v/>
      </c>
      <c r="AC94" t="str">
        <f>IFERROR(__xludf.DUMMYFUNCTION("""COMPUTED_VALUE"""),"")</f>
        <v/>
      </c>
      <c r="AD94" t="str">
        <f>IFERROR(__xludf.DUMMYFUNCTION("""COMPUTED_VALUE"""),"")</f>
        <v/>
      </c>
      <c r="AE94" t="str">
        <f>IFERROR(__xludf.DUMMYFUNCTION("""COMPUTED_VALUE"""),"")</f>
        <v/>
      </c>
      <c r="AF94" t="str">
        <f>IFERROR(__xludf.DUMMYFUNCTION("""COMPUTED_VALUE"""),"")</f>
        <v/>
      </c>
      <c r="AG94" t="str">
        <f>IFERROR(__xludf.DUMMYFUNCTION("""COMPUTED_VALUE"""),"")</f>
        <v/>
      </c>
      <c r="AH94" t="str">
        <f>IFERROR(__xludf.DUMMYFUNCTION("""COMPUTED_VALUE"""),"")</f>
        <v/>
      </c>
      <c r="AI94" t="str">
        <f>IFERROR(__xludf.DUMMYFUNCTION("""COMPUTED_VALUE"""),"")</f>
        <v/>
      </c>
      <c r="AJ94" t="str">
        <f>IFERROR(__xludf.DUMMYFUNCTION("""COMPUTED_VALUE"""),"")</f>
        <v/>
      </c>
    </row>
    <row r="95">
      <c r="A95" t="str">
        <f>IFERROR(__xludf.DUMMYFUNCTION("""COMPUTED_VALUE"""),"")</f>
        <v/>
      </c>
      <c r="B95" t="str">
        <f>IFERROR(__xludf.DUMMYFUNCTION("""COMPUTED_VALUE"""),"")</f>
        <v/>
      </c>
      <c r="C95" t="str">
        <f>IFERROR(__xludf.DUMMYFUNCTION("""COMPUTED_VALUE"""),"")</f>
        <v/>
      </c>
      <c r="D95" t="str">
        <f>IFERROR(__xludf.DUMMYFUNCTION("""COMPUTED_VALUE"""),"")</f>
        <v/>
      </c>
      <c r="E95" t="str">
        <f>IFERROR(__xludf.DUMMYFUNCTION("""COMPUTED_VALUE"""),"")</f>
        <v/>
      </c>
      <c r="F95" t="str">
        <f>IFERROR(__xludf.DUMMYFUNCTION("""COMPUTED_VALUE"""),"")</f>
        <v/>
      </c>
      <c r="G95" t="str">
        <f>IFERROR(__xludf.DUMMYFUNCTION("""COMPUTED_VALUE"""),"")</f>
        <v/>
      </c>
      <c r="H95" t="str">
        <f>IFERROR(__xludf.DUMMYFUNCTION("""COMPUTED_VALUE"""),"")</f>
        <v/>
      </c>
      <c r="I95" t="str">
        <f>IFERROR(__xludf.DUMMYFUNCTION("""COMPUTED_VALUE"""),"")</f>
        <v/>
      </c>
      <c r="J95" t="str">
        <f>IFERROR(__xludf.DUMMYFUNCTION("""COMPUTED_VALUE"""),"")</f>
        <v/>
      </c>
      <c r="K95" t="str">
        <f>IFERROR(__xludf.DUMMYFUNCTION("""COMPUTED_VALUE"""),"")</f>
        <v/>
      </c>
      <c r="L95" t="str">
        <f>IFERROR(__xludf.DUMMYFUNCTION("""COMPUTED_VALUE"""),"")</f>
        <v/>
      </c>
      <c r="M95" t="str">
        <f>IFERROR(__xludf.DUMMYFUNCTION("""COMPUTED_VALUE"""),"")</f>
        <v/>
      </c>
      <c r="N95" t="str">
        <f>IFERROR(__xludf.DUMMYFUNCTION("""COMPUTED_VALUE"""),"")</f>
        <v/>
      </c>
      <c r="O95" t="str">
        <f>IFERROR(__xludf.DUMMYFUNCTION("""COMPUTED_VALUE"""),"")</f>
        <v/>
      </c>
      <c r="P95" t="str">
        <f>IFERROR(__xludf.DUMMYFUNCTION("""COMPUTED_VALUE"""),"")</f>
        <v/>
      </c>
      <c r="Q95" t="str">
        <f>IFERROR(__xludf.DUMMYFUNCTION("""COMPUTED_VALUE"""),"")</f>
        <v/>
      </c>
      <c r="R95" t="str">
        <f>IFERROR(__xludf.DUMMYFUNCTION("""COMPUTED_VALUE"""),"")</f>
        <v/>
      </c>
      <c r="S95" t="str">
        <f>IFERROR(__xludf.DUMMYFUNCTION("""COMPUTED_VALUE"""),"")</f>
        <v/>
      </c>
      <c r="T95" t="str">
        <f>IFERROR(__xludf.DUMMYFUNCTION("""COMPUTED_VALUE"""),"")</f>
        <v/>
      </c>
      <c r="U95" t="str">
        <f>IFERROR(__xludf.DUMMYFUNCTION("""COMPUTED_VALUE"""),"")</f>
        <v/>
      </c>
      <c r="V95" t="str">
        <f>IFERROR(__xludf.DUMMYFUNCTION("""COMPUTED_VALUE"""),"")</f>
        <v/>
      </c>
      <c r="W95" t="str">
        <f>IFERROR(__xludf.DUMMYFUNCTION("""COMPUTED_VALUE"""),"")</f>
        <v/>
      </c>
      <c r="X95" t="str">
        <f>IFERROR(__xludf.DUMMYFUNCTION("""COMPUTED_VALUE"""),"")</f>
        <v/>
      </c>
      <c r="Y95" t="str">
        <f>IFERROR(__xludf.DUMMYFUNCTION("""COMPUTED_VALUE"""),"")</f>
        <v/>
      </c>
      <c r="Z95" t="str">
        <f>IFERROR(__xludf.DUMMYFUNCTION("""COMPUTED_VALUE"""),"")</f>
        <v/>
      </c>
      <c r="AA95" t="str">
        <f>IFERROR(__xludf.DUMMYFUNCTION("""COMPUTED_VALUE"""),"")</f>
        <v/>
      </c>
      <c r="AB95" t="str">
        <f>IFERROR(__xludf.DUMMYFUNCTION("""COMPUTED_VALUE"""),"")</f>
        <v/>
      </c>
      <c r="AC95" t="str">
        <f>IFERROR(__xludf.DUMMYFUNCTION("""COMPUTED_VALUE"""),"")</f>
        <v/>
      </c>
      <c r="AD95" t="str">
        <f>IFERROR(__xludf.DUMMYFUNCTION("""COMPUTED_VALUE"""),"")</f>
        <v/>
      </c>
      <c r="AE95" t="str">
        <f>IFERROR(__xludf.DUMMYFUNCTION("""COMPUTED_VALUE"""),"")</f>
        <v/>
      </c>
      <c r="AF95" t="str">
        <f>IFERROR(__xludf.DUMMYFUNCTION("""COMPUTED_VALUE"""),"")</f>
        <v/>
      </c>
      <c r="AG95" t="str">
        <f>IFERROR(__xludf.DUMMYFUNCTION("""COMPUTED_VALUE"""),"")</f>
        <v/>
      </c>
      <c r="AH95" t="str">
        <f>IFERROR(__xludf.DUMMYFUNCTION("""COMPUTED_VALUE"""),"")</f>
        <v/>
      </c>
      <c r="AI95" t="str">
        <f>IFERROR(__xludf.DUMMYFUNCTION("""COMPUTED_VALUE"""),"")</f>
        <v/>
      </c>
      <c r="AJ95" t="str">
        <f>IFERROR(__xludf.DUMMYFUNCTION("""COMPUTED_VALUE"""),"")</f>
        <v/>
      </c>
    </row>
    <row r="96">
      <c r="A96" t="str">
        <f>IFERROR(__xludf.DUMMYFUNCTION("""COMPUTED_VALUE"""),"")</f>
        <v/>
      </c>
      <c r="B96" t="str">
        <f>IFERROR(__xludf.DUMMYFUNCTION("""COMPUTED_VALUE"""),"")</f>
        <v/>
      </c>
      <c r="C96" t="str">
        <f>IFERROR(__xludf.DUMMYFUNCTION("""COMPUTED_VALUE"""),"")</f>
        <v/>
      </c>
      <c r="D96" t="str">
        <f>IFERROR(__xludf.DUMMYFUNCTION("""COMPUTED_VALUE"""),"")</f>
        <v/>
      </c>
      <c r="E96" t="str">
        <f>IFERROR(__xludf.DUMMYFUNCTION("""COMPUTED_VALUE"""),"")</f>
        <v/>
      </c>
      <c r="F96" t="str">
        <f>IFERROR(__xludf.DUMMYFUNCTION("""COMPUTED_VALUE"""),"")</f>
        <v/>
      </c>
      <c r="G96" t="str">
        <f>IFERROR(__xludf.DUMMYFUNCTION("""COMPUTED_VALUE"""),"")</f>
        <v/>
      </c>
      <c r="H96" t="str">
        <f>IFERROR(__xludf.DUMMYFUNCTION("""COMPUTED_VALUE"""),"")</f>
        <v/>
      </c>
      <c r="I96" t="str">
        <f>IFERROR(__xludf.DUMMYFUNCTION("""COMPUTED_VALUE"""),"")</f>
        <v/>
      </c>
      <c r="J96" t="str">
        <f>IFERROR(__xludf.DUMMYFUNCTION("""COMPUTED_VALUE"""),"")</f>
        <v/>
      </c>
      <c r="K96" t="str">
        <f>IFERROR(__xludf.DUMMYFUNCTION("""COMPUTED_VALUE"""),"")</f>
        <v/>
      </c>
      <c r="L96" t="str">
        <f>IFERROR(__xludf.DUMMYFUNCTION("""COMPUTED_VALUE"""),"")</f>
        <v/>
      </c>
      <c r="M96" t="str">
        <f>IFERROR(__xludf.DUMMYFUNCTION("""COMPUTED_VALUE"""),"")</f>
        <v/>
      </c>
      <c r="N96" t="str">
        <f>IFERROR(__xludf.DUMMYFUNCTION("""COMPUTED_VALUE"""),"")</f>
        <v/>
      </c>
      <c r="O96" t="str">
        <f>IFERROR(__xludf.DUMMYFUNCTION("""COMPUTED_VALUE"""),"")</f>
        <v/>
      </c>
      <c r="P96" t="str">
        <f>IFERROR(__xludf.DUMMYFUNCTION("""COMPUTED_VALUE"""),"")</f>
        <v/>
      </c>
      <c r="Q96" t="str">
        <f>IFERROR(__xludf.DUMMYFUNCTION("""COMPUTED_VALUE"""),"")</f>
        <v/>
      </c>
      <c r="R96" t="str">
        <f>IFERROR(__xludf.DUMMYFUNCTION("""COMPUTED_VALUE"""),"")</f>
        <v/>
      </c>
      <c r="S96" t="str">
        <f>IFERROR(__xludf.DUMMYFUNCTION("""COMPUTED_VALUE"""),"")</f>
        <v/>
      </c>
      <c r="T96" t="str">
        <f>IFERROR(__xludf.DUMMYFUNCTION("""COMPUTED_VALUE"""),"")</f>
        <v/>
      </c>
      <c r="U96" t="str">
        <f>IFERROR(__xludf.DUMMYFUNCTION("""COMPUTED_VALUE"""),"")</f>
        <v/>
      </c>
      <c r="V96" t="str">
        <f>IFERROR(__xludf.DUMMYFUNCTION("""COMPUTED_VALUE"""),"")</f>
        <v/>
      </c>
      <c r="W96" t="str">
        <f>IFERROR(__xludf.DUMMYFUNCTION("""COMPUTED_VALUE"""),"")</f>
        <v/>
      </c>
      <c r="X96" t="str">
        <f>IFERROR(__xludf.DUMMYFUNCTION("""COMPUTED_VALUE"""),"")</f>
        <v/>
      </c>
      <c r="Y96" t="str">
        <f>IFERROR(__xludf.DUMMYFUNCTION("""COMPUTED_VALUE"""),"")</f>
        <v/>
      </c>
      <c r="Z96" t="str">
        <f>IFERROR(__xludf.DUMMYFUNCTION("""COMPUTED_VALUE"""),"")</f>
        <v/>
      </c>
      <c r="AA96" t="str">
        <f>IFERROR(__xludf.DUMMYFUNCTION("""COMPUTED_VALUE"""),"")</f>
        <v/>
      </c>
      <c r="AB96" t="str">
        <f>IFERROR(__xludf.DUMMYFUNCTION("""COMPUTED_VALUE"""),"")</f>
        <v/>
      </c>
      <c r="AC96" t="str">
        <f>IFERROR(__xludf.DUMMYFUNCTION("""COMPUTED_VALUE"""),"")</f>
        <v/>
      </c>
      <c r="AD96" t="str">
        <f>IFERROR(__xludf.DUMMYFUNCTION("""COMPUTED_VALUE"""),"")</f>
        <v/>
      </c>
      <c r="AE96" t="str">
        <f>IFERROR(__xludf.DUMMYFUNCTION("""COMPUTED_VALUE"""),"")</f>
        <v/>
      </c>
      <c r="AF96" t="str">
        <f>IFERROR(__xludf.DUMMYFUNCTION("""COMPUTED_VALUE"""),"")</f>
        <v/>
      </c>
      <c r="AG96" t="str">
        <f>IFERROR(__xludf.DUMMYFUNCTION("""COMPUTED_VALUE"""),"")</f>
        <v/>
      </c>
      <c r="AH96" t="str">
        <f>IFERROR(__xludf.DUMMYFUNCTION("""COMPUTED_VALUE"""),"")</f>
        <v/>
      </c>
      <c r="AI96" t="str">
        <f>IFERROR(__xludf.DUMMYFUNCTION("""COMPUTED_VALUE"""),"")</f>
        <v/>
      </c>
      <c r="AJ96" t="str">
        <f>IFERROR(__xludf.DUMMYFUNCTION("""COMPUTED_VALUE"""),"")</f>
        <v/>
      </c>
    </row>
    <row r="97">
      <c r="A97" t="str">
        <f>IFERROR(__xludf.DUMMYFUNCTION("""COMPUTED_VALUE"""),"")</f>
        <v/>
      </c>
      <c r="B97" t="str">
        <f>IFERROR(__xludf.DUMMYFUNCTION("""COMPUTED_VALUE"""),"")</f>
        <v/>
      </c>
      <c r="C97" t="str">
        <f>IFERROR(__xludf.DUMMYFUNCTION("""COMPUTED_VALUE"""),"")</f>
        <v/>
      </c>
      <c r="D97" t="str">
        <f>IFERROR(__xludf.DUMMYFUNCTION("""COMPUTED_VALUE"""),"")</f>
        <v/>
      </c>
      <c r="E97" t="str">
        <f>IFERROR(__xludf.DUMMYFUNCTION("""COMPUTED_VALUE"""),"")</f>
        <v/>
      </c>
      <c r="F97" t="str">
        <f>IFERROR(__xludf.DUMMYFUNCTION("""COMPUTED_VALUE"""),"")</f>
        <v/>
      </c>
      <c r="G97" t="str">
        <f>IFERROR(__xludf.DUMMYFUNCTION("""COMPUTED_VALUE"""),"")</f>
        <v/>
      </c>
      <c r="H97" t="str">
        <f>IFERROR(__xludf.DUMMYFUNCTION("""COMPUTED_VALUE"""),"")</f>
        <v/>
      </c>
      <c r="I97" t="str">
        <f>IFERROR(__xludf.DUMMYFUNCTION("""COMPUTED_VALUE"""),"")</f>
        <v/>
      </c>
      <c r="J97" t="str">
        <f>IFERROR(__xludf.DUMMYFUNCTION("""COMPUTED_VALUE"""),"")</f>
        <v/>
      </c>
      <c r="K97" t="str">
        <f>IFERROR(__xludf.DUMMYFUNCTION("""COMPUTED_VALUE"""),"")</f>
        <v/>
      </c>
      <c r="L97" t="str">
        <f>IFERROR(__xludf.DUMMYFUNCTION("""COMPUTED_VALUE"""),"")</f>
        <v/>
      </c>
      <c r="M97" t="str">
        <f>IFERROR(__xludf.DUMMYFUNCTION("""COMPUTED_VALUE"""),"")</f>
        <v/>
      </c>
      <c r="N97" t="str">
        <f>IFERROR(__xludf.DUMMYFUNCTION("""COMPUTED_VALUE"""),"")</f>
        <v/>
      </c>
      <c r="O97" t="str">
        <f>IFERROR(__xludf.DUMMYFUNCTION("""COMPUTED_VALUE"""),"")</f>
        <v/>
      </c>
      <c r="P97" t="str">
        <f>IFERROR(__xludf.DUMMYFUNCTION("""COMPUTED_VALUE"""),"")</f>
        <v/>
      </c>
      <c r="Q97" t="str">
        <f>IFERROR(__xludf.DUMMYFUNCTION("""COMPUTED_VALUE"""),"")</f>
        <v/>
      </c>
      <c r="R97" t="str">
        <f>IFERROR(__xludf.DUMMYFUNCTION("""COMPUTED_VALUE"""),"")</f>
        <v/>
      </c>
      <c r="S97" t="str">
        <f>IFERROR(__xludf.DUMMYFUNCTION("""COMPUTED_VALUE"""),"")</f>
        <v/>
      </c>
      <c r="T97" t="str">
        <f>IFERROR(__xludf.DUMMYFUNCTION("""COMPUTED_VALUE"""),"")</f>
        <v/>
      </c>
      <c r="U97" t="str">
        <f>IFERROR(__xludf.DUMMYFUNCTION("""COMPUTED_VALUE"""),"")</f>
        <v/>
      </c>
      <c r="V97" t="str">
        <f>IFERROR(__xludf.DUMMYFUNCTION("""COMPUTED_VALUE"""),"")</f>
        <v/>
      </c>
      <c r="W97" t="str">
        <f>IFERROR(__xludf.DUMMYFUNCTION("""COMPUTED_VALUE"""),"")</f>
        <v/>
      </c>
      <c r="X97" t="str">
        <f>IFERROR(__xludf.DUMMYFUNCTION("""COMPUTED_VALUE"""),"")</f>
        <v/>
      </c>
      <c r="Y97" t="str">
        <f>IFERROR(__xludf.DUMMYFUNCTION("""COMPUTED_VALUE"""),"")</f>
        <v/>
      </c>
      <c r="Z97" t="str">
        <f>IFERROR(__xludf.DUMMYFUNCTION("""COMPUTED_VALUE"""),"")</f>
        <v/>
      </c>
      <c r="AA97" t="str">
        <f>IFERROR(__xludf.DUMMYFUNCTION("""COMPUTED_VALUE"""),"")</f>
        <v/>
      </c>
      <c r="AB97" t="str">
        <f>IFERROR(__xludf.DUMMYFUNCTION("""COMPUTED_VALUE"""),"")</f>
        <v/>
      </c>
      <c r="AC97" t="str">
        <f>IFERROR(__xludf.DUMMYFUNCTION("""COMPUTED_VALUE"""),"")</f>
        <v/>
      </c>
      <c r="AD97" t="str">
        <f>IFERROR(__xludf.DUMMYFUNCTION("""COMPUTED_VALUE"""),"")</f>
        <v/>
      </c>
      <c r="AE97" t="str">
        <f>IFERROR(__xludf.DUMMYFUNCTION("""COMPUTED_VALUE"""),"")</f>
        <v/>
      </c>
      <c r="AF97" t="str">
        <f>IFERROR(__xludf.DUMMYFUNCTION("""COMPUTED_VALUE"""),"")</f>
        <v/>
      </c>
      <c r="AG97" t="str">
        <f>IFERROR(__xludf.DUMMYFUNCTION("""COMPUTED_VALUE"""),"")</f>
        <v/>
      </c>
      <c r="AH97" t="str">
        <f>IFERROR(__xludf.DUMMYFUNCTION("""COMPUTED_VALUE"""),"")</f>
        <v/>
      </c>
      <c r="AI97" t="str">
        <f>IFERROR(__xludf.DUMMYFUNCTION("""COMPUTED_VALUE"""),"")</f>
        <v/>
      </c>
      <c r="AJ97" t="str">
        <f>IFERROR(__xludf.DUMMYFUNCTION("""COMPUTED_VALUE"""),"")</f>
        <v/>
      </c>
    </row>
    <row r="98">
      <c r="A98" t="str">
        <f>IFERROR(__xludf.DUMMYFUNCTION("""COMPUTED_VALUE"""),"")</f>
        <v/>
      </c>
      <c r="B98" t="str">
        <f>IFERROR(__xludf.DUMMYFUNCTION("""COMPUTED_VALUE"""),"")</f>
        <v/>
      </c>
      <c r="C98" t="str">
        <f>IFERROR(__xludf.DUMMYFUNCTION("""COMPUTED_VALUE"""),"")</f>
        <v/>
      </c>
      <c r="D98" t="str">
        <f>IFERROR(__xludf.DUMMYFUNCTION("""COMPUTED_VALUE"""),"")</f>
        <v/>
      </c>
      <c r="E98" t="str">
        <f>IFERROR(__xludf.DUMMYFUNCTION("""COMPUTED_VALUE"""),"")</f>
        <v/>
      </c>
      <c r="F98" t="str">
        <f>IFERROR(__xludf.DUMMYFUNCTION("""COMPUTED_VALUE"""),"")</f>
        <v/>
      </c>
      <c r="G98" t="str">
        <f>IFERROR(__xludf.DUMMYFUNCTION("""COMPUTED_VALUE"""),"")</f>
        <v/>
      </c>
      <c r="H98" t="str">
        <f>IFERROR(__xludf.DUMMYFUNCTION("""COMPUTED_VALUE"""),"")</f>
        <v/>
      </c>
      <c r="I98" t="str">
        <f>IFERROR(__xludf.DUMMYFUNCTION("""COMPUTED_VALUE"""),"")</f>
        <v/>
      </c>
      <c r="J98" t="str">
        <f>IFERROR(__xludf.DUMMYFUNCTION("""COMPUTED_VALUE"""),"")</f>
        <v/>
      </c>
      <c r="K98" t="str">
        <f>IFERROR(__xludf.DUMMYFUNCTION("""COMPUTED_VALUE"""),"")</f>
        <v/>
      </c>
      <c r="L98" t="str">
        <f>IFERROR(__xludf.DUMMYFUNCTION("""COMPUTED_VALUE"""),"")</f>
        <v/>
      </c>
      <c r="M98" t="str">
        <f>IFERROR(__xludf.DUMMYFUNCTION("""COMPUTED_VALUE"""),"")</f>
        <v/>
      </c>
      <c r="N98" t="str">
        <f>IFERROR(__xludf.DUMMYFUNCTION("""COMPUTED_VALUE"""),"")</f>
        <v/>
      </c>
      <c r="O98" t="str">
        <f>IFERROR(__xludf.DUMMYFUNCTION("""COMPUTED_VALUE"""),"")</f>
        <v/>
      </c>
      <c r="P98" t="str">
        <f>IFERROR(__xludf.DUMMYFUNCTION("""COMPUTED_VALUE"""),"")</f>
        <v/>
      </c>
      <c r="Q98" t="str">
        <f>IFERROR(__xludf.DUMMYFUNCTION("""COMPUTED_VALUE"""),"")</f>
        <v/>
      </c>
      <c r="R98" t="str">
        <f>IFERROR(__xludf.DUMMYFUNCTION("""COMPUTED_VALUE"""),"")</f>
        <v/>
      </c>
      <c r="S98" t="str">
        <f>IFERROR(__xludf.DUMMYFUNCTION("""COMPUTED_VALUE"""),"")</f>
        <v/>
      </c>
      <c r="T98" t="str">
        <f>IFERROR(__xludf.DUMMYFUNCTION("""COMPUTED_VALUE"""),"")</f>
        <v/>
      </c>
      <c r="U98" t="str">
        <f>IFERROR(__xludf.DUMMYFUNCTION("""COMPUTED_VALUE"""),"")</f>
        <v/>
      </c>
      <c r="V98" t="str">
        <f>IFERROR(__xludf.DUMMYFUNCTION("""COMPUTED_VALUE"""),"")</f>
        <v/>
      </c>
      <c r="W98" t="str">
        <f>IFERROR(__xludf.DUMMYFUNCTION("""COMPUTED_VALUE"""),"")</f>
        <v/>
      </c>
      <c r="X98" t="str">
        <f>IFERROR(__xludf.DUMMYFUNCTION("""COMPUTED_VALUE"""),"")</f>
        <v/>
      </c>
      <c r="Y98" t="str">
        <f>IFERROR(__xludf.DUMMYFUNCTION("""COMPUTED_VALUE"""),"")</f>
        <v/>
      </c>
      <c r="Z98" t="str">
        <f>IFERROR(__xludf.DUMMYFUNCTION("""COMPUTED_VALUE"""),"")</f>
        <v/>
      </c>
      <c r="AA98" t="str">
        <f>IFERROR(__xludf.DUMMYFUNCTION("""COMPUTED_VALUE"""),"")</f>
        <v/>
      </c>
      <c r="AB98" t="str">
        <f>IFERROR(__xludf.DUMMYFUNCTION("""COMPUTED_VALUE"""),"")</f>
        <v/>
      </c>
      <c r="AC98" t="str">
        <f>IFERROR(__xludf.DUMMYFUNCTION("""COMPUTED_VALUE"""),"")</f>
        <v/>
      </c>
      <c r="AD98" t="str">
        <f>IFERROR(__xludf.DUMMYFUNCTION("""COMPUTED_VALUE"""),"")</f>
        <v/>
      </c>
      <c r="AE98" t="str">
        <f>IFERROR(__xludf.DUMMYFUNCTION("""COMPUTED_VALUE"""),"")</f>
        <v/>
      </c>
      <c r="AF98" t="str">
        <f>IFERROR(__xludf.DUMMYFUNCTION("""COMPUTED_VALUE"""),"")</f>
        <v/>
      </c>
      <c r="AG98" t="str">
        <f>IFERROR(__xludf.DUMMYFUNCTION("""COMPUTED_VALUE"""),"")</f>
        <v/>
      </c>
      <c r="AH98" t="str">
        <f>IFERROR(__xludf.DUMMYFUNCTION("""COMPUTED_VALUE"""),"")</f>
        <v/>
      </c>
      <c r="AI98" t="str">
        <f>IFERROR(__xludf.DUMMYFUNCTION("""COMPUTED_VALUE"""),"")</f>
        <v/>
      </c>
      <c r="AJ98" t="str">
        <f>IFERROR(__xludf.DUMMYFUNCTION("""COMPUTED_VALUE"""),"")</f>
        <v/>
      </c>
    </row>
    <row r="99">
      <c r="A99" t="str">
        <f>IFERROR(__xludf.DUMMYFUNCTION("""COMPUTED_VALUE"""),"")</f>
        <v/>
      </c>
      <c r="B99" t="str">
        <f>IFERROR(__xludf.DUMMYFUNCTION("""COMPUTED_VALUE"""),"")</f>
        <v/>
      </c>
      <c r="C99" t="str">
        <f>IFERROR(__xludf.DUMMYFUNCTION("""COMPUTED_VALUE"""),"")</f>
        <v/>
      </c>
      <c r="D99" t="str">
        <f>IFERROR(__xludf.DUMMYFUNCTION("""COMPUTED_VALUE"""),"")</f>
        <v/>
      </c>
      <c r="E99" t="str">
        <f>IFERROR(__xludf.DUMMYFUNCTION("""COMPUTED_VALUE"""),"")</f>
        <v/>
      </c>
      <c r="F99" t="str">
        <f>IFERROR(__xludf.DUMMYFUNCTION("""COMPUTED_VALUE"""),"")</f>
        <v/>
      </c>
      <c r="G99" t="str">
        <f>IFERROR(__xludf.DUMMYFUNCTION("""COMPUTED_VALUE"""),"")</f>
        <v/>
      </c>
      <c r="H99" t="str">
        <f>IFERROR(__xludf.DUMMYFUNCTION("""COMPUTED_VALUE"""),"")</f>
        <v/>
      </c>
      <c r="I99" t="str">
        <f>IFERROR(__xludf.DUMMYFUNCTION("""COMPUTED_VALUE"""),"")</f>
        <v/>
      </c>
      <c r="J99" t="str">
        <f>IFERROR(__xludf.DUMMYFUNCTION("""COMPUTED_VALUE"""),"")</f>
        <v/>
      </c>
      <c r="K99" t="str">
        <f>IFERROR(__xludf.DUMMYFUNCTION("""COMPUTED_VALUE"""),"")</f>
        <v/>
      </c>
      <c r="L99" t="str">
        <f>IFERROR(__xludf.DUMMYFUNCTION("""COMPUTED_VALUE"""),"")</f>
        <v/>
      </c>
      <c r="M99" t="str">
        <f>IFERROR(__xludf.DUMMYFUNCTION("""COMPUTED_VALUE"""),"")</f>
        <v/>
      </c>
      <c r="N99" t="str">
        <f>IFERROR(__xludf.DUMMYFUNCTION("""COMPUTED_VALUE"""),"")</f>
        <v/>
      </c>
      <c r="O99" t="str">
        <f>IFERROR(__xludf.DUMMYFUNCTION("""COMPUTED_VALUE"""),"")</f>
        <v/>
      </c>
      <c r="P99" t="str">
        <f>IFERROR(__xludf.DUMMYFUNCTION("""COMPUTED_VALUE"""),"")</f>
        <v/>
      </c>
      <c r="Q99" t="str">
        <f>IFERROR(__xludf.DUMMYFUNCTION("""COMPUTED_VALUE"""),"")</f>
        <v/>
      </c>
      <c r="R99" t="str">
        <f>IFERROR(__xludf.DUMMYFUNCTION("""COMPUTED_VALUE"""),"")</f>
        <v/>
      </c>
      <c r="S99" t="str">
        <f>IFERROR(__xludf.DUMMYFUNCTION("""COMPUTED_VALUE"""),"")</f>
        <v/>
      </c>
      <c r="T99" t="str">
        <f>IFERROR(__xludf.DUMMYFUNCTION("""COMPUTED_VALUE"""),"")</f>
        <v/>
      </c>
      <c r="U99" t="str">
        <f>IFERROR(__xludf.DUMMYFUNCTION("""COMPUTED_VALUE"""),"")</f>
        <v/>
      </c>
      <c r="V99" t="str">
        <f>IFERROR(__xludf.DUMMYFUNCTION("""COMPUTED_VALUE"""),"")</f>
        <v/>
      </c>
      <c r="W99" t="str">
        <f>IFERROR(__xludf.DUMMYFUNCTION("""COMPUTED_VALUE"""),"")</f>
        <v/>
      </c>
      <c r="X99" t="str">
        <f>IFERROR(__xludf.DUMMYFUNCTION("""COMPUTED_VALUE"""),"")</f>
        <v/>
      </c>
      <c r="Y99" t="str">
        <f>IFERROR(__xludf.DUMMYFUNCTION("""COMPUTED_VALUE"""),"")</f>
        <v/>
      </c>
      <c r="Z99" t="str">
        <f>IFERROR(__xludf.DUMMYFUNCTION("""COMPUTED_VALUE"""),"")</f>
        <v/>
      </c>
      <c r="AA99" t="str">
        <f>IFERROR(__xludf.DUMMYFUNCTION("""COMPUTED_VALUE"""),"")</f>
        <v/>
      </c>
      <c r="AB99" t="str">
        <f>IFERROR(__xludf.DUMMYFUNCTION("""COMPUTED_VALUE"""),"")</f>
        <v/>
      </c>
      <c r="AC99" t="str">
        <f>IFERROR(__xludf.DUMMYFUNCTION("""COMPUTED_VALUE"""),"")</f>
        <v/>
      </c>
      <c r="AD99" t="str">
        <f>IFERROR(__xludf.DUMMYFUNCTION("""COMPUTED_VALUE"""),"")</f>
        <v/>
      </c>
      <c r="AE99" t="str">
        <f>IFERROR(__xludf.DUMMYFUNCTION("""COMPUTED_VALUE"""),"")</f>
        <v/>
      </c>
      <c r="AF99" t="str">
        <f>IFERROR(__xludf.DUMMYFUNCTION("""COMPUTED_VALUE"""),"")</f>
        <v/>
      </c>
      <c r="AG99" t="str">
        <f>IFERROR(__xludf.DUMMYFUNCTION("""COMPUTED_VALUE"""),"")</f>
        <v/>
      </c>
      <c r="AH99" t="str">
        <f>IFERROR(__xludf.DUMMYFUNCTION("""COMPUTED_VALUE"""),"")</f>
        <v/>
      </c>
      <c r="AI99" t="str">
        <f>IFERROR(__xludf.DUMMYFUNCTION("""COMPUTED_VALUE"""),"")</f>
        <v/>
      </c>
      <c r="AJ99" t="str">
        <f>IFERROR(__xludf.DUMMYFUNCTION("""COMPUTED_VALUE"""),"")</f>
        <v/>
      </c>
    </row>
    <row r="100">
      <c r="A100" t="str">
        <f>IFERROR(__xludf.DUMMYFUNCTION("""COMPUTED_VALUE"""),"")</f>
        <v/>
      </c>
      <c r="B100" t="str">
        <f>IFERROR(__xludf.DUMMYFUNCTION("""COMPUTED_VALUE"""),"")</f>
        <v/>
      </c>
      <c r="C100" t="str">
        <f>IFERROR(__xludf.DUMMYFUNCTION("""COMPUTED_VALUE"""),"")</f>
        <v/>
      </c>
      <c r="D100" t="str">
        <f>IFERROR(__xludf.DUMMYFUNCTION("""COMPUTED_VALUE"""),"")</f>
        <v/>
      </c>
      <c r="E100" t="str">
        <f>IFERROR(__xludf.DUMMYFUNCTION("""COMPUTED_VALUE"""),"")</f>
        <v/>
      </c>
      <c r="F100" t="str">
        <f>IFERROR(__xludf.DUMMYFUNCTION("""COMPUTED_VALUE"""),"")</f>
        <v/>
      </c>
      <c r="G100" t="str">
        <f>IFERROR(__xludf.DUMMYFUNCTION("""COMPUTED_VALUE"""),"")</f>
        <v/>
      </c>
      <c r="H100" t="str">
        <f>IFERROR(__xludf.DUMMYFUNCTION("""COMPUTED_VALUE"""),"")</f>
        <v/>
      </c>
      <c r="I100" t="str">
        <f>IFERROR(__xludf.DUMMYFUNCTION("""COMPUTED_VALUE"""),"")</f>
        <v/>
      </c>
      <c r="J100" t="str">
        <f>IFERROR(__xludf.DUMMYFUNCTION("""COMPUTED_VALUE"""),"")</f>
        <v/>
      </c>
      <c r="K100" t="str">
        <f>IFERROR(__xludf.DUMMYFUNCTION("""COMPUTED_VALUE"""),"")</f>
        <v/>
      </c>
      <c r="L100" t="str">
        <f>IFERROR(__xludf.DUMMYFUNCTION("""COMPUTED_VALUE"""),"")</f>
        <v/>
      </c>
      <c r="M100" t="str">
        <f>IFERROR(__xludf.DUMMYFUNCTION("""COMPUTED_VALUE"""),"")</f>
        <v/>
      </c>
      <c r="N100" t="str">
        <f>IFERROR(__xludf.DUMMYFUNCTION("""COMPUTED_VALUE"""),"")</f>
        <v/>
      </c>
      <c r="O100" t="str">
        <f>IFERROR(__xludf.DUMMYFUNCTION("""COMPUTED_VALUE"""),"")</f>
        <v/>
      </c>
      <c r="P100" t="str">
        <f>IFERROR(__xludf.DUMMYFUNCTION("""COMPUTED_VALUE"""),"")</f>
        <v/>
      </c>
      <c r="Q100" t="str">
        <f>IFERROR(__xludf.DUMMYFUNCTION("""COMPUTED_VALUE"""),"")</f>
        <v/>
      </c>
      <c r="R100" t="str">
        <f>IFERROR(__xludf.DUMMYFUNCTION("""COMPUTED_VALUE"""),"")</f>
        <v/>
      </c>
      <c r="S100" t="str">
        <f>IFERROR(__xludf.DUMMYFUNCTION("""COMPUTED_VALUE"""),"")</f>
        <v/>
      </c>
      <c r="T100" t="str">
        <f>IFERROR(__xludf.DUMMYFUNCTION("""COMPUTED_VALUE"""),"")</f>
        <v/>
      </c>
      <c r="U100" t="str">
        <f>IFERROR(__xludf.DUMMYFUNCTION("""COMPUTED_VALUE"""),"")</f>
        <v/>
      </c>
      <c r="V100" t="str">
        <f>IFERROR(__xludf.DUMMYFUNCTION("""COMPUTED_VALUE"""),"")</f>
        <v/>
      </c>
      <c r="W100" t="str">
        <f>IFERROR(__xludf.DUMMYFUNCTION("""COMPUTED_VALUE"""),"")</f>
        <v/>
      </c>
      <c r="X100" t="str">
        <f>IFERROR(__xludf.DUMMYFUNCTION("""COMPUTED_VALUE"""),"")</f>
        <v/>
      </c>
      <c r="Y100" t="str">
        <f>IFERROR(__xludf.DUMMYFUNCTION("""COMPUTED_VALUE"""),"")</f>
        <v/>
      </c>
      <c r="Z100" t="str">
        <f>IFERROR(__xludf.DUMMYFUNCTION("""COMPUTED_VALUE"""),"")</f>
        <v/>
      </c>
      <c r="AA100" t="str">
        <f>IFERROR(__xludf.DUMMYFUNCTION("""COMPUTED_VALUE"""),"")</f>
        <v/>
      </c>
      <c r="AB100" t="str">
        <f>IFERROR(__xludf.DUMMYFUNCTION("""COMPUTED_VALUE"""),"")</f>
        <v/>
      </c>
      <c r="AC100" t="str">
        <f>IFERROR(__xludf.DUMMYFUNCTION("""COMPUTED_VALUE"""),"")</f>
        <v/>
      </c>
      <c r="AD100" t="str">
        <f>IFERROR(__xludf.DUMMYFUNCTION("""COMPUTED_VALUE"""),"")</f>
        <v/>
      </c>
      <c r="AE100" t="str">
        <f>IFERROR(__xludf.DUMMYFUNCTION("""COMPUTED_VALUE"""),"")</f>
        <v/>
      </c>
      <c r="AF100" t="str">
        <f>IFERROR(__xludf.DUMMYFUNCTION("""COMPUTED_VALUE"""),"")</f>
        <v/>
      </c>
      <c r="AG100" t="str">
        <f>IFERROR(__xludf.DUMMYFUNCTION("""COMPUTED_VALUE"""),"")</f>
        <v/>
      </c>
      <c r="AH100" t="str">
        <f>IFERROR(__xludf.DUMMYFUNCTION("""COMPUTED_VALUE"""),"")</f>
        <v/>
      </c>
      <c r="AI100" t="str">
        <f>IFERROR(__xludf.DUMMYFUNCTION("""COMPUTED_VALUE"""),"")</f>
        <v/>
      </c>
      <c r="AJ100" t="str">
        <f>IFERROR(__xludf.DUMMYFUNCTION("""COMPUTED_VALUE"""),"")</f>
        <v/>
      </c>
    </row>
    <row r="101">
      <c r="A101" t="str">
        <f>IFERROR(__xludf.DUMMYFUNCTION("""COMPUTED_VALUE"""),"")</f>
        <v/>
      </c>
      <c r="B101" t="str">
        <f>IFERROR(__xludf.DUMMYFUNCTION("""COMPUTED_VALUE"""),"")</f>
        <v/>
      </c>
      <c r="C101" t="str">
        <f>IFERROR(__xludf.DUMMYFUNCTION("""COMPUTED_VALUE"""),"")</f>
        <v/>
      </c>
      <c r="D101" t="str">
        <f>IFERROR(__xludf.DUMMYFUNCTION("""COMPUTED_VALUE"""),"")</f>
        <v/>
      </c>
      <c r="E101" t="str">
        <f>IFERROR(__xludf.DUMMYFUNCTION("""COMPUTED_VALUE"""),"")</f>
        <v/>
      </c>
      <c r="F101" t="str">
        <f>IFERROR(__xludf.DUMMYFUNCTION("""COMPUTED_VALUE"""),"")</f>
        <v/>
      </c>
      <c r="G101" t="str">
        <f>IFERROR(__xludf.DUMMYFUNCTION("""COMPUTED_VALUE"""),"")</f>
        <v/>
      </c>
      <c r="H101" t="str">
        <f>IFERROR(__xludf.DUMMYFUNCTION("""COMPUTED_VALUE"""),"")</f>
        <v/>
      </c>
      <c r="I101" t="str">
        <f>IFERROR(__xludf.DUMMYFUNCTION("""COMPUTED_VALUE"""),"")</f>
        <v/>
      </c>
      <c r="J101" t="str">
        <f>IFERROR(__xludf.DUMMYFUNCTION("""COMPUTED_VALUE"""),"")</f>
        <v/>
      </c>
      <c r="K101" t="str">
        <f>IFERROR(__xludf.DUMMYFUNCTION("""COMPUTED_VALUE"""),"")</f>
        <v/>
      </c>
      <c r="L101" t="str">
        <f>IFERROR(__xludf.DUMMYFUNCTION("""COMPUTED_VALUE"""),"")</f>
        <v/>
      </c>
      <c r="M101" t="str">
        <f>IFERROR(__xludf.DUMMYFUNCTION("""COMPUTED_VALUE"""),"")</f>
        <v/>
      </c>
      <c r="N101" t="str">
        <f>IFERROR(__xludf.DUMMYFUNCTION("""COMPUTED_VALUE"""),"")</f>
        <v/>
      </c>
      <c r="O101" t="str">
        <f>IFERROR(__xludf.DUMMYFUNCTION("""COMPUTED_VALUE"""),"")</f>
        <v/>
      </c>
      <c r="P101" t="str">
        <f>IFERROR(__xludf.DUMMYFUNCTION("""COMPUTED_VALUE"""),"")</f>
        <v/>
      </c>
      <c r="Q101" t="str">
        <f>IFERROR(__xludf.DUMMYFUNCTION("""COMPUTED_VALUE"""),"")</f>
        <v/>
      </c>
      <c r="R101" t="str">
        <f>IFERROR(__xludf.DUMMYFUNCTION("""COMPUTED_VALUE"""),"")</f>
        <v/>
      </c>
      <c r="S101" t="str">
        <f>IFERROR(__xludf.DUMMYFUNCTION("""COMPUTED_VALUE"""),"")</f>
        <v/>
      </c>
      <c r="T101" t="str">
        <f>IFERROR(__xludf.DUMMYFUNCTION("""COMPUTED_VALUE"""),"")</f>
        <v/>
      </c>
      <c r="U101" t="str">
        <f>IFERROR(__xludf.DUMMYFUNCTION("""COMPUTED_VALUE"""),"")</f>
        <v/>
      </c>
      <c r="V101" t="str">
        <f>IFERROR(__xludf.DUMMYFUNCTION("""COMPUTED_VALUE"""),"")</f>
        <v/>
      </c>
      <c r="W101" t="str">
        <f>IFERROR(__xludf.DUMMYFUNCTION("""COMPUTED_VALUE"""),"")</f>
        <v/>
      </c>
      <c r="X101" t="str">
        <f>IFERROR(__xludf.DUMMYFUNCTION("""COMPUTED_VALUE"""),"")</f>
        <v/>
      </c>
      <c r="Y101" t="str">
        <f>IFERROR(__xludf.DUMMYFUNCTION("""COMPUTED_VALUE"""),"")</f>
        <v/>
      </c>
      <c r="Z101" t="str">
        <f>IFERROR(__xludf.DUMMYFUNCTION("""COMPUTED_VALUE"""),"")</f>
        <v/>
      </c>
      <c r="AA101" t="str">
        <f>IFERROR(__xludf.DUMMYFUNCTION("""COMPUTED_VALUE"""),"")</f>
        <v/>
      </c>
      <c r="AB101" t="str">
        <f>IFERROR(__xludf.DUMMYFUNCTION("""COMPUTED_VALUE"""),"")</f>
        <v/>
      </c>
      <c r="AC101" t="str">
        <f>IFERROR(__xludf.DUMMYFUNCTION("""COMPUTED_VALUE"""),"")</f>
        <v/>
      </c>
      <c r="AD101" t="str">
        <f>IFERROR(__xludf.DUMMYFUNCTION("""COMPUTED_VALUE"""),"")</f>
        <v/>
      </c>
      <c r="AE101" t="str">
        <f>IFERROR(__xludf.DUMMYFUNCTION("""COMPUTED_VALUE"""),"")</f>
        <v/>
      </c>
      <c r="AF101" t="str">
        <f>IFERROR(__xludf.DUMMYFUNCTION("""COMPUTED_VALUE"""),"")</f>
        <v/>
      </c>
      <c r="AG101" t="str">
        <f>IFERROR(__xludf.DUMMYFUNCTION("""COMPUTED_VALUE"""),"")</f>
        <v/>
      </c>
      <c r="AH101" t="str">
        <f>IFERROR(__xludf.DUMMYFUNCTION("""COMPUTED_VALUE"""),"")</f>
        <v/>
      </c>
      <c r="AI101" t="str">
        <f>IFERROR(__xludf.DUMMYFUNCTION("""COMPUTED_VALUE"""),"")</f>
        <v/>
      </c>
      <c r="AJ101" t="str">
        <f>IFERROR(__xludf.DUMMYFUNCTION("""COMPUTED_VALUE"""),"")</f>
        <v/>
      </c>
    </row>
    <row r="102">
      <c r="A102" t="str">
        <f>IFERROR(__xludf.DUMMYFUNCTION("""COMPUTED_VALUE"""),"")</f>
        <v/>
      </c>
      <c r="B102" t="str">
        <f>IFERROR(__xludf.DUMMYFUNCTION("""COMPUTED_VALUE"""),"")</f>
        <v/>
      </c>
      <c r="C102" t="str">
        <f>IFERROR(__xludf.DUMMYFUNCTION("""COMPUTED_VALUE"""),"")</f>
        <v/>
      </c>
      <c r="D102" t="str">
        <f>IFERROR(__xludf.DUMMYFUNCTION("""COMPUTED_VALUE"""),"")</f>
        <v/>
      </c>
      <c r="E102" t="str">
        <f>IFERROR(__xludf.DUMMYFUNCTION("""COMPUTED_VALUE"""),"")</f>
        <v/>
      </c>
      <c r="F102" t="str">
        <f>IFERROR(__xludf.DUMMYFUNCTION("""COMPUTED_VALUE"""),"")</f>
        <v/>
      </c>
      <c r="G102" t="str">
        <f>IFERROR(__xludf.DUMMYFUNCTION("""COMPUTED_VALUE"""),"")</f>
        <v/>
      </c>
      <c r="H102" t="str">
        <f>IFERROR(__xludf.DUMMYFUNCTION("""COMPUTED_VALUE"""),"")</f>
        <v/>
      </c>
      <c r="I102" t="str">
        <f>IFERROR(__xludf.DUMMYFUNCTION("""COMPUTED_VALUE"""),"")</f>
        <v/>
      </c>
      <c r="J102" t="str">
        <f>IFERROR(__xludf.DUMMYFUNCTION("""COMPUTED_VALUE"""),"")</f>
        <v/>
      </c>
      <c r="K102" t="str">
        <f>IFERROR(__xludf.DUMMYFUNCTION("""COMPUTED_VALUE"""),"")</f>
        <v/>
      </c>
      <c r="L102" t="str">
        <f>IFERROR(__xludf.DUMMYFUNCTION("""COMPUTED_VALUE"""),"")</f>
        <v/>
      </c>
      <c r="M102" t="str">
        <f>IFERROR(__xludf.DUMMYFUNCTION("""COMPUTED_VALUE"""),"")</f>
        <v/>
      </c>
      <c r="N102" t="str">
        <f>IFERROR(__xludf.DUMMYFUNCTION("""COMPUTED_VALUE"""),"")</f>
        <v/>
      </c>
      <c r="O102" t="str">
        <f>IFERROR(__xludf.DUMMYFUNCTION("""COMPUTED_VALUE"""),"")</f>
        <v/>
      </c>
      <c r="P102" t="str">
        <f>IFERROR(__xludf.DUMMYFUNCTION("""COMPUTED_VALUE"""),"")</f>
        <v/>
      </c>
      <c r="Q102" t="str">
        <f>IFERROR(__xludf.DUMMYFUNCTION("""COMPUTED_VALUE"""),"")</f>
        <v/>
      </c>
      <c r="R102" t="str">
        <f>IFERROR(__xludf.DUMMYFUNCTION("""COMPUTED_VALUE"""),"")</f>
        <v/>
      </c>
      <c r="S102" t="str">
        <f>IFERROR(__xludf.DUMMYFUNCTION("""COMPUTED_VALUE"""),"")</f>
        <v/>
      </c>
      <c r="T102" t="str">
        <f>IFERROR(__xludf.DUMMYFUNCTION("""COMPUTED_VALUE"""),"")</f>
        <v/>
      </c>
      <c r="U102" t="str">
        <f>IFERROR(__xludf.DUMMYFUNCTION("""COMPUTED_VALUE"""),"")</f>
        <v/>
      </c>
      <c r="V102" t="str">
        <f>IFERROR(__xludf.DUMMYFUNCTION("""COMPUTED_VALUE"""),"")</f>
        <v/>
      </c>
      <c r="W102" t="str">
        <f>IFERROR(__xludf.DUMMYFUNCTION("""COMPUTED_VALUE"""),"")</f>
        <v/>
      </c>
      <c r="X102" t="str">
        <f>IFERROR(__xludf.DUMMYFUNCTION("""COMPUTED_VALUE"""),"")</f>
        <v/>
      </c>
      <c r="Y102" t="str">
        <f>IFERROR(__xludf.DUMMYFUNCTION("""COMPUTED_VALUE"""),"")</f>
        <v/>
      </c>
      <c r="Z102" t="str">
        <f>IFERROR(__xludf.DUMMYFUNCTION("""COMPUTED_VALUE"""),"")</f>
        <v/>
      </c>
      <c r="AA102" t="str">
        <f>IFERROR(__xludf.DUMMYFUNCTION("""COMPUTED_VALUE"""),"")</f>
        <v/>
      </c>
      <c r="AB102" t="str">
        <f>IFERROR(__xludf.DUMMYFUNCTION("""COMPUTED_VALUE"""),"")</f>
        <v/>
      </c>
      <c r="AC102" t="str">
        <f>IFERROR(__xludf.DUMMYFUNCTION("""COMPUTED_VALUE"""),"")</f>
        <v/>
      </c>
      <c r="AD102" t="str">
        <f>IFERROR(__xludf.DUMMYFUNCTION("""COMPUTED_VALUE"""),"")</f>
        <v/>
      </c>
      <c r="AE102" t="str">
        <f>IFERROR(__xludf.DUMMYFUNCTION("""COMPUTED_VALUE"""),"")</f>
        <v/>
      </c>
      <c r="AF102" t="str">
        <f>IFERROR(__xludf.DUMMYFUNCTION("""COMPUTED_VALUE"""),"")</f>
        <v/>
      </c>
      <c r="AG102" t="str">
        <f>IFERROR(__xludf.DUMMYFUNCTION("""COMPUTED_VALUE"""),"")</f>
        <v/>
      </c>
      <c r="AH102" t="str">
        <f>IFERROR(__xludf.DUMMYFUNCTION("""COMPUTED_VALUE"""),"")</f>
        <v/>
      </c>
      <c r="AI102" t="str">
        <f>IFERROR(__xludf.DUMMYFUNCTION("""COMPUTED_VALUE"""),"")</f>
        <v/>
      </c>
      <c r="AJ102" t="str">
        <f>IFERROR(__xludf.DUMMYFUNCTION("""COMPUTED_VALUE"""),"")</f>
        <v/>
      </c>
    </row>
    <row r="103">
      <c r="A103" t="str">
        <f>IFERROR(__xludf.DUMMYFUNCTION("""COMPUTED_VALUE"""),"")</f>
        <v/>
      </c>
      <c r="B103" t="str">
        <f>IFERROR(__xludf.DUMMYFUNCTION("""COMPUTED_VALUE"""),"")</f>
        <v/>
      </c>
      <c r="C103" t="str">
        <f>IFERROR(__xludf.DUMMYFUNCTION("""COMPUTED_VALUE"""),"")</f>
        <v/>
      </c>
      <c r="D103" t="str">
        <f>IFERROR(__xludf.DUMMYFUNCTION("""COMPUTED_VALUE"""),"")</f>
        <v/>
      </c>
      <c r="E103" t="str">
        <f>IFERROR(__xludf.DUMMYFUNCTION("""COMPUTED_VALUE"""),"")</f>
        <v/>
      </c>
      <c r="F103" t="str">
        <f>IFERROR(__xludf.DUMMYFUNCTION("""COMPUTED_VALUE"""),"")</f>
        <v/>
      </c>
      <c r="G103" t="str">
        <f>IFERROR(__xludf.DUMMYFUNCTION("""COMPUTED_VALUE"""),"")</f>
        <v/>
      </c>
      <c r="H103" t="str">
        <f>IFERROR(__xludf.DUMMYFUNCTION("""COMPUTED_VALUE"""),"")</f>
        <v/>
      </c>
      <c r="I103" t="str">
        <f>IFERROR(__xludf.DUMMYFUNCTION("""COMPUTED_VALUE"""),"")</f>
        <v/>
      </c>
      <c r="J103" t="str">
        <f>IFERROR(__xludf.DUMMYFUNCTION("""COMPUTED_VALUE"""),"")</f>
        <v/>
      </c>
      <c r="K103" t="str">
        <f>IFERROR(__xludf.DUMMYFUNCTION("""COMPUTED_VALUE"""),"")</f>
        <v/>
      </c>
      <c r="L103" t="str">
        <f>IFERROR(__xludf.DUMMYFUNCTION("""COMPUTED_VALUE"""),"")</f>
        <v/>
      </c>
      <c r="M103" t="str">
        <f>IFERROR(__xludf.DUMMYFUNCTION("""COMPUTED_VALUE"""),"")</f>
        <v/>
      </c>
      <c r="N103" t="str">
        <f>IFERROR(__xludf.DUMMYFUNCTION("""COMPUTED_VALUE"""),"")</f>
        <v/>
      </c>
      <c r="O103" t="str">
        <f>IFERROR(__xludf.DUMMYFUNCTION("""COMPUTED_VALUE"""),"")</f>
        <v/>
      </c>
      <c r="P103" t="str">
        <f>IFERROR(__xludf.DUMMYFUNCTION("""COMPUTED_VALUE"""),"")</f>
        <v/>
      </c>
      <c r="Q103" t="str">
        <f>IFERROR(__xludf.DUMMYFUNCTION("""COMPUTED_VALUE"""),"")</f>
        <v/>
      </c>
      <c r="R103" t="str">
        <f>IFERROR(__xludf.DUMMYFUNCTION("""COMPUTED_VALUE"""),"")</f>
        <v/>
      </c>
      <c r="S103" t="str">
        <f>IFERROR(__xludf.DUMMYFUNCTION("""COMPUTED_VALUE"""),"")</f>
        <v/>
      </c>
      <c r="T103" t="str">
        <f>IFERROR(__xludf.DUMMYFUNCTION("""COMPUTED_VALUE"""),"")</f>
        <v/>
      </c>
      <c r="U103" t="str">
        <f>IFERROR(__xludf.DUMMYFUNCTION("""COMPUTED_VALUE"""),"")</f>
        <v/>
      </c>
      <c r="V103" t="str">
        <f>IFERROR(__xludf.DUMMYFUNCTION("""COMPUTED_VALUE"""),"")</f>
        <v/>
      </c>
      <c r="W103" t="str">
        <f>IFERROR(__xludf.DUMMYFUNCTION("""COMPUTED_VALUE"""),"")</f>
        <v/>
      </c>
      <c r="X103" t="str">
        <f>IFERROR(__xludf.DUMMYFUNCTION("""COMPUTED_VALUE"""),"")</f>
        <v/>
      </c>
      <c r="Y103" t="str">
        <f>IFERROR(__xludf.DUMMYFUNCTION("""COMPUTED_VALUE"""),"")</f>
        <v/>
      </c>
      <c r="Z103" t="str">
        <f>IFERROR(__xludf.DUMMYFUNCTION("""COMPUTED_VALUE"""),"")</f>
        <v/>
      </c>
      <c r="AA103" t="str">
        <f>IFERROR(__xludf.DUMMYFUNCTION("""COMPUTED_VALUE"""),"")</f>
        <v/>
      </c>
      <c r="AB103" t="str">
        <f>IFERROR(__xludf.DUMMYFUNCTION("""COMPUTED_VALUE"""),"")</f>
        <v/>
      </c>
      <c r="AC103" t="str">
        <f>IFERROR(__xludf.DUMMYFUNCTION("""COMPUTED_VALUE"""),"")</f>
        <v/>
      </c>
      <c r="AD103" t="str">
        <f>IFERROR(__xludf.DUMMYFUNCTION("""COMPUTED_VALUE"""),"")</f>
        <v/>
      </c>
      <c r="AE103" t="str">
        <f>IFERROR(__xludf.DUMMYFUNCTION("""COMPUTED_VALUE"""),"")</f>
        <v/>
      </c>
      <c r="AF103" t="str">
        <f>IFERROR(__xludf.DUMMYFUNCTION("""COMPUTED_VALUE"""),"")</f>
        <v/>
      </c>
      <c r="AG103" t="str">
        <f>IFERROR(__xludf.DUMMYFUNCTION("""COMPUTED_VALUE"""),"")</f>
        <v/>
      </c>
      <c r="AH103" t="str">
        <f>IFERROR(__xludf.DUMMYFUNCTION("""COMPUTED_VALUE"""),"")</f>
        <v/>
      </c>
      <c r="AI103" t="str">
        <f>IFERROR(__xludf.DUMMYFUNCTION("""COMPUTED_VALUE"""),"")</f>
        <v/>
      </c>
      <c r="AJ103" t="str">
        <f>IFERROR(__xludf.DUMMYFUNCTION("""COMPUTED_VALUE"""),"")</f>
        <v/>
      </c>
    </row>
    <row r="104">
      <c r="A104" t="str">
        <f>IFERROR(__xludf.DUMMYFUNCTION("""COMPUTED_VALUE"""),"")</f>
        <v/>
      </c>
      <c r="B104" t="str">
        <f>IFERROR(__xludf.DUMMYFUNCTION("""COMPUTED_VALUE"""),"")</f>
        <v/>
      </c>
      <c r="C104" t="str">
        <f>IFERROR(__xludf.DUMMYFUNCTION("""COMPUTED_VALUE"""),"")</f>
        <v/>
      </c>
      <c r="D104" t="str">
        <f>IFERROR(__xludf.DUMMYFUNCTION("""COMPUTED_VALUE"""),"")</f>
        <v/>
      </c>
      <c r="E104" t="str">
        <f>IFERROR(__xludf.DUMMYFUNCTION("""COMPUTED_VALUE"""),"")</f>
        <v/>
      </c>
      <c r="F104" t="str">
        <f>IFERROR(__xludf.DUMMYFUNCTION("""COMPUTED_VALUE"""),"")</f>
        <v/>
      </c>
      <c r="G104" t="str">
        <f>IFERROR(__xludf.DUMMYFUNCTION("""COMPUTED_VALUE"""),"")</f>
        <v/>
      </c>
      <c r="H104" t="str">
        <f>IFERROR(__xludf.DUMMYFUNCTION("""COMPUTED_VALUE"""),"")</f>
        <v/>
      </c>
      <c r="I104" t="str">
        <f>IFERROR(__xludf.DUMMYFUNCTION("""COMPUTED_VALUE"""),"")</f>
        <v/>
      </c>
      <c r="J104" t="str">
        <f>IFERROR(__xludf.DUMMYFUNCTION("""COMPUTED_VALUE"""),"")</f>
        <v/>
      </c>
      <c r="K104" t="str">
        <f>IFERROR(__xludf.DUMMYFUNCTION("""COMPUTED_VALUE"""),"")</f>
        <v/>
      </c>
      <c r="L104" t="str">
        <f>IFERROR(__xludf.DUMMYFUNCTION("""COMPUTED_VALUE"""),"")</f>
        <v/>
      </c>
      <c r="M104" t="str">
        <f>IFERROR(__xludf.DUMMYFUNCTION("""COMPUTED_VALUE"""),"")</f>
        <v/>
      </c>
      <c r="N104" t="str">
        <f>IFERROR(__xludf.DUMMYFUNCTION("""COMPUTED_VALUE"""),"")</f>
        <v/>
      </c>
      <c r="O104" t="str">
        <f>IFERROR(__xludf.DUMMYFUNCTION("""COMPUTED_VALUE"""),"")</f>
        <v/>
      </c>
      <c r="P104" t="str">
        <f>IFERROR(__xludf.DUMMYFUNCTION("""COMPUTED_VALUE"""),"")</f>
        <v/>
      </c>
      <c r="Q104" t="str">
        <f>IFERROR(__xludf.DUMMYFUNCTION("""COMPUTED_VALUE"""),"")</f>
        <v/>
      </c>
      <c r="R104" t="str">
        <f>IFERROR(__xludf.DUMMYFUNCTION("""COMPUTED_VALUE"""),"")</f>
        <v/>
      </c>
      <c r="S104" t="str">
        <f>IFERROR(__xludf.DUMMYFUNCTION("""COMPUTED_VALUE"""),"")</f>
        <v/>
      </c>
      <c r="T104" t="str">
        <f>IFERROR(__xludf.DUMMYFUNCTION("""COMPUTED_VALUE"""),"")</f>
        <v/>
      </c>
      <c r="U104" t="str">
        <f>IFERROR(__xludf.DUMMYFUNCTION("""COMPUTED_VALUE"""),"")</f>
        <v/>
      </c>
      <c r="V104" t="str">
        <f>IFERROR(__xludf.DUMMYFUNCTION("""COMPUTED_VALUE"""),"")</f>
        <v/>
      </c>
      <c r="W104" t="str">
        <f>IFERROR(__xludf.DUMMYFUNCTION("""COMPUTED_VALUE"""),"")</f>
        <v/>
      </c>
      <c r="X104" t="str">
        <f>IFERROR(__xludf.DUMMYFUNCTION("""COMPUTED_VALUE"""),"")</f>
        <v/>
      </c>
      <c r="Y104" t="str">
        <f>IFERROR(__xludf.DUMMYFUNCTION("""COMPUTED_VALUE"""),"")</f>
        <v/>
      </c>
      <c r="Z104" t="str">
        <f>IFERROR(__xludf.DUMMYFUNCTION("""COMPUTED_VALUE"""),"")</f>
        <v/>
      </c>
      <c r="AA104" t="str">
        <f>IFERROR(__xludf.DUMMYFUNCTION("""COMPUTED_VALUE"""),"")</f>
        <v/>
      </c>
      <c r="AB104" t="str">
        <f>IFERROR(__xludf.DUMMYFUNCTION("""COMPUTED_VALUE"""),"")</f>
        <v/>
      </c>
      <c r="AC104" t="str">
        <f>IFERROR(__xludf.DUMMYFUNCTION("""COMPUTED_VALUE"""),"")</f>
        <v/>
      </c>
      <c r="AD104" t="str">
        <f>IFERROR(__xludf.DUMMYFUNCTION("""COMPUTED_VALUE"""),"")</f>
        <v/>
      </c>
      <c r="AE104" t="str">
        <f>IFERROR(__xludf.DUMMYFUNCTION("""COMPUTED_VALUE"""),"")</f>
        <v/>
      </c>
      <c r="AF104" t="str">
        <f>IFERROR(__xludf.DUMMYFUNCTION("""COMPUTED_VALUE"""),"")</f>
        <v/>
      </c>
      <c r="AG104" t="str">
        <f>IFERROR(__xludf.DUMMYFUNCTION("""COMPUTED_VALUE"""),"")</f>
        <v/>
      </c>
      <c r="AH104" t="str">
        <f>IFERROR(__xludf.DUMMYFUNCTION("""COMPUTED_VALUE"""),"")</f>
        <v/>
      </c>
      <c r="AI104" t="str">
        <f>IFERROR(__xludf.DUMMYFUNCTION("""COMPUTED_VALUE"""),"")</f>
        <v/>
      </c>
      <c r="AJ104" t="str">
        <f>IFERROR(__xludf.DUMMYFUNCTION("""COMPUTED_VALUE"""),"")</f>
        <v/>
      </c>
    </row>
    <row r="105">
      <c r="A105" t="str">
        <f>IFERROR(__xludf.DUMMYFUNCTION("""COMPUTED_VALUE"""),"")</f>
        <v/>
      </c>
      <c r="B105" t="str">
        <f>IFERROR(__xludf.DUMMYFUNCTION("""COMPUTED_VALUE"""),"")</f>
        <v/>
      </c>
      <c r="C105" t="str">
        <f>IFERROR(__xludf.DUMMYFUNCTION("""COMPUTED_VALUE"""),"")</f>
        <v/>
      </c>
      <c r="D105" t="str">
        <f>IFERROR(__xludf.DUMMYFUNCTION("""COMPUTED_VALUE"""),"")</f>
        <v/>
      </c>
      <c r="E105" t="str">
        <f>IFERROR(__xludf.DUMMYFUNCTION("""COMPUTED_VALUE"""),"")</f>
        <v/>
      </c>
      <c r="F105" t="str">
        <f>IFERROR(__xludf.DUMMYFUNCTION("""COMPUTED_VALUE"""),"")</f>
        <v/>
      </c>
      <c r="G105" t="str">
        <f>IFERROR(__xludf.DUMMYFUNCTION("""COMPUTED_VALUE"""),"")</f>
        <v/>
      </c>
      <c r="H105" t="str">
        <f>IFERROR(__xludf.DUMMYFUNCTION("""COMPUTED_VALUE"""),"")</f>
        <v/>
      </c>
      <c r="I105" t="str">
        <f>IFERROR(__xludf.DUMMYFUNCTION("""COMPUTED_VALUE"""),"")</f>
        <v/>
      </c>
      <c r="J105" t="str">
        <f>IFERROR(__xludf.DUMMYFUNCTION("""COMPUTED_VALUE"""),"")</f>
        <v/>
      </c>
      <c r="K105" t="str">
        <f>IFERROR(__xludf.DUMMYFUNCTION("""COMPUTED_VALUE"""),"")</f>
        <v/>
      </c>
      <c r="L105" t="str">
        <f>IFERROR(__xludf.DUMMYFUNCTION("""COMPUTED_VALUE"""),"")</f>
        <v/>
      </c>
      <c r="M105" t="str">
        <f>IFERROR(__xludf.DUMMYFUNCTION("""COMPUTED_VALUE"""),"")</f>
        <v/>
      </c>
      <c r="N105" t="str">
        <f>IFERROR(__xludf.DUMMYFUNCTION("""COMPUTED_VALUE"""),"")</f>
        <v/>
      </c>
      <c r="O105" t="str">
        <f>IFERROR(__xludf.DUMMYFUNCTION("""COMPUTED_VALUE"""),"")</f>
        <v/>
      </c>
      <c r="P105" t="str">
        <f>IFERROR(__xludf.DUMMYFUNCTION("""COMPUTED_VALUE"""),"")</f>
        <v/>
      </c>
      <c r="Q105" t="str">
        <f>IFERROR(__xludf.DUMMYFUNCTION("""COMPUTED_VALUE"""),"")</f>
        <v/>
      </c>
      <c r="R105" t="str">
        <f>IFERROR(__xludf.DUMMYFUNCTION("""COMPUTED_VALUE"""),"")</f>
        <v/>
      </c>
      <c r="S105" t="str">
        <f>IFERROR(__xludf.DUMMYFUNCTION("""COMPUTED_VALUE"""),"")</f>
        <v/>
      </c>
      <c r="T105" t="str">
        <f>IFERROR(__xludf.DUMMYFUNCTION("""COMPUTED_VALUE"""),"")</f>
        <v/>
      </c>
      <c r="U105" t="str">
        <f>IFERROR(__xludf.DUMMYFUNCTION("""COMPUTED_VALUE"""),"")</f>
        <v/>
      </c>
      <c r="V105" t="str">
        <f>IFERROR(__xludf.DUMMYFUNCTION("""COMPUTED_VALUE"""),"")</f>
        <v/>
      </c>
      <c r="W105" t="str">
        <f>IFERROR(__xludf.DUMMYFUNCTION("""COMPUTED_VALUE"""),"")</f>
        <v/>
      </c>
      <c r="X105" t="str">
        <f>IFERROR(__xludf.DUMMYFUNCTION("""COMPUTED_VALUE"""),"")</f>
        <v/>
      </c>
      <c r="Y105" t="str">
        <f>IFERROR(__xludf.DUMMYFUNCTION("""COMPUTED_VALUE"""),"")</f>
        <v/>
      </c>
      <c r="Z105" t="str">
        <f>IFERROR(__xludf.DUMMYFUNCTION("""COMPUTED_VALUE"""),"")</f>
        <v/>
      </c>
      <c r="AA105" t="str">
        <f>IFERROR(__xludf.DUMMYFUNCTION("""COMPUTED_VALUE"""),"")</f>
        <v/>
      </c>
      <c r="AB105" t="str">
        <f>IFERROR(__xludf.DUMMYFUNCTION("""COMPUTED_VALUE"""),"")</f>
        <v/>
      </c>
      <c r="AC105" t="str">
        <f>IFERROR(__xludf.DUMMYFUNCTION("""COMPUTED_VALUE"""),"")</f>
        <v/>
      </c>
      <c r="AD105" t="str">
        <f>IFERROR(__xludf.DUMMYFUNCTION("""COMPUTED_VALUE"""),"")</f>
        <v/>
      </c>
      <c r="AE105" t="str">
        <f>IFERROR(__xludf.DUMMYFUNCTION("""COMPUTED_VALUE"""),"")</f>
        <v/>
      </c>
      <c r="AF105" t="str">
        <f>IFERROR(__xludf.DUMMYFUNCTION("""COMPUTED_VALUE"""),"")</f>
        <v/>
      </c>
      <c r="AG105" t="str">
        <f>IFERROR(__xludf.DUMMYFUNCTION("""COMPUTED_VALUE"""),"")</f>
        <v/>
      </c>
      <c r="AH105" t="str">
        <f>IFERROR(__xludf.DUMMYFUNCTION("""COMPUTED_VALUE"""),"")</f>
        <v/>
      </c>
      <c r="AI105" t="str">
        <f>IFERROR(__xludf.DUMMYFUNCTION("""COMPUTED_VALUE"""),"")</f>
        <v/>
      </c>
      <c r="AJ105" t="str">
        <f>IFERROR(__xludf.DUMMYFUNCTION("""COMPUTED_VALUE"""),"")</f>
        <v/>
      </c>
    </row>
    <row r="106">
      <c r="A106" t="str">
        <f>IFERROR(__xludf.DUMMYFUNCTION("""COMPUTED_VALUE"""),"")</f>
        <v/>
      </c>
      <c r="B106" t="str">
        <f>IFERROR(__xludf.DUMMYFUNCTION("""COMPUTED_VALUE"""),"")</f>
        <v/>
      </c>
      <c r="C106" t="str">
        <f>IFERROR(__xludf.DUMMYFUNCTION("""COMPUTED_VALUE"""),"")</f>
        <v/>
      </c>
      <c r="D106" t="str">
        <f>IFERROR(__xludf.DUMMYFUNCTION("""COMPUTED_VALUE"""),"")</f>
        <v/>
      </c>
      <c r="E106" t="str">
        <f>IFERROR(__xludf.DUMMYFUNCTION("""COMPUTED_VALUE"""),"")</f>
        <v/>
      </c>
      <c r="F106" t="str">
        <f>IFERROR(__xludf.DUMMYFUNCTION("""COMPUTED_VALUE"""),"")</f>
        <v/>
      </c>
      <c r="G106" t="str">
        <f>IFERROR(__xludf.DUMMYFUNCTION("""COMPUTED_VALUE"""),"")</f>
        <v/>
      </c>
      <c r="H106" t="str">
        <f>IFERROR(__xludf.DUMMYFUNCTION("""COMPUTED_VALUE"""),"")</f>
        <v/>
      </c>
      <c r="I106" t="str">
        <f>IFERROR(__xludf.DUMMYFUNCTION("""COMPUTED_VALUE"""),"")</f>
        <v/>
      </c>
      <c r="J106" t="str">
        <f>IFERROR(__xludf.DUMMYFUNCTION("""COMPUTED_VALUE"""),"")</f>
        <v/>
      </c>
      <c r="K106" t="str">
        <f>IFERROR(__xludf.DUMMYFUNCTION("""COMPUTED_VALUE"""),"")</f>
        <v/>
      </c>
      <c r="L106" t="str">
        <f>IFERROR(__xludf.DUMMYFUNCTION("""COMPUTED_VALUE"""),"")</f>
        <v/>
      </c>
      <c r="M106" t="str">
        <f>IFERROR(__xludf.DUMMYFUNCTION("""COMPUTED_VALUE"""),"")</f>
        <v/>
      </c>
      <c r="N106" t="str">
        <f>IFERROR(__xludf.DUMMYFUNCTION("""COMPUTED_VALUE"""),"")</f>
        <v/>
      </c>
      <c r="O106" t="str">
        <f>IFERROR(__xludf.DUMMYFUNCTION("""COMPUTED_VALUE"""),"")</f>
        <v/>
      </c>
      <c r="P106" t="str">
        <f>IFERROR(__xludf.DUMMYFUNCTION("""COMPUTED_VALUE"""),"")</f>
        <v/>
      </c>
      <c r="Q106" t="str">
        <f>IFERROR(__xludf.DUMMYFUNCTION("""COMPUTED_VALUE"""),"")</f>
        <v/>
      </c>
      <c r="R106" t="str">
        <f>IFERROR(__xludf.DUMMYFUNCTION("""COMPUTED_VALUE"""),"")</f>
        <v/>
      </c>
      <c r="S106" t="str">
        <f>IFERROR(__xludf.DUMMYFUNCTION("""COMPUTED_VALUE"""),"")</f>
        <v/>
      </c>
      <c r="T106" t="str">
        <f>IFERROR(__xludf.DUMMYFUNCTION("""COMPUTED_VALUE"""),"")</f>
        <v/>
      </c>
      <c r="U106" t="str">
        <f>IFERROR(__xludf.DUMMYFUNCTION("""COMPUTED_VALUE"""),"")</f>
        <v/>
      </c>
      <c r="V106" t="str">
        <f>IFERROR(__xludf.DUMMYFUNCTION("""COMPUTED_VALUE"""),"")</f>
        <v/>
      </c>
      <c r="W106" t="str">
        <f>IFERROR(__xludf.DUMMYFUNCTION("""COMPUTED_VALUE"""),"")</f>
        <v/>
      </c>
      <c r="X106" t="str">
        <f>IFERROR(__xludf.DUMMYFUNCTION("""COMPUTED_VALUE"""),"")</f>
        <v/>
      </c>
      <c r="Y106" t="str">
        <f>IFERROR(__xludf.DUMMYFUNCTION("""COMPUTED_VALUE"""),"")</f>
        <v/>
      </c>
      <c r="Z106" t="str">
        <f>IFERROR(__xludf.DUMMYFUNCTION("""COMPUTED_VALUE"""),"")</f>
        <v/>
      </c>
      <c r="AA106" t="str">
        <f>IFERROR(__xludf.DUMMYFUNCTION("""COMPUTED_VALUE"""),"")</f>
        <v/>
      </c>
      <c r="AB106" t="str">
        <f>IFERROR(__xludf.DUMMYFUNCTION("""COMPUTED_VALUE"""),"")</f>
        <v/>
      </c>
      <c r="AC106" t="str">
        <f>IFERROR(__xludf.DUMMYFUNCTION("""COMPUTED_VALUE"""),"")</f>
        <v/>
      </c>
      <c r="AD106" t="str">
        <f>IFERROR(__xludf.DUMMYFUNCTION("""COMPUTED_VALUE"""),"")</f>
        <v/>
      </c>
      <c r="AE106" t="str">
        <f>IFERROR(__xludf.DUMMYFUNCTION("""COMPUTED_VALUE"""),"")</f>
        <v/>
      </c>
      <c r="AF106" t="str">
        <f>IFERROR(__xludf.DUMMYFUNCTION("""COMPUTED_VALUE"""),"")</f>
        <v/>
      </c>
      <c r="AG106" t="str">
        <f>IFERROR(__xludf.DUMMYFUNCTION("""COMPUTED_VALUE"""),"")</f>
        <v/>
      </c>
      <c r="AH106" t="str">
        <f>IFERROR(__xludf.DUMMYFUNCTION("""COMPUTED_VALUE"""),"")</f>
        <v/>
      </c>
      <c r="AI106" t="str">
        <f>IFERROR(__xludf.DUMMYFUNCTION("""COMPUTED_VALUE"""),"")</f>
        <v/>
      </c>
      <c r="AJ106" t="str">
        <f>IFERROR(__xludf.DUMMYFUNCTION("""COMPUTED_VALUE"""),"")</f>
        <v/>
      </c>
    </row>
    <row r="107">
      <c r="A107" t="str">
        <f>IFERROR(__xludf.DUMMYFUNCTION("""COMPUTED_VALUE"""),"")</f>
        <v/>
      </c>
      <c r="B107" t="str">
        <f>IFERROR(__xludf.DUMMYFUNCTION("""COMPUTED_VALUE"""),"")</f>
        <v/>
      </c>
      <c r="C107" t="str">
        <f>IFERROR(__xludf.DUMMYFUNCTION("""COMPUTED_VALUE"""),"")</f>
        <v/>
      </c>
      <c r="D107" t="str">
        <f>IFERROR(__xludf.DUMMYFUNCTION("""COMPUTED_VALUE"""),"")</f>
        <v/>
      </c>
      <c r="E107" t="str">
        <f>IFERROR(__xludf.DUMMYFUNCTION("""COMPUTED_VALUE"""),"")</f>
        <v/>
      </c>
      <c r="F107" t="str">
        <f>IFERROR(__xludf.DUMMYFUNCTION("""COMPUTED_VALUE"""),"")</f>
        <v/>
      </c>
      <c r="G107" t="str">
        <f>IFERROR(__xludf.DUMMYFUNCTION("""COMPUTED_VALUE"""),"")</f>
        <v/>
      </c>
      <c r="H107" t="str">
        <f>IFERROR(__xludf.DUMMYFUNCTION("""COMPUTED_VALUE"""),"")</f>
        <v/>
      </c>
      <c r="I107" t="str">
        <f>IFERROR(__xludf.DUMMYFUNCTION("""COMPUTED_VALUE"""),"")</f>
        <v/>
      </c>
      <c r="J107" t="str">
        <f>IFERROR(__xludf.DUMMYFUNCTION("""COMPUTED_VALUE"""),"")</f>
        <v/>
      </c>
      <c r="K107" t="str">
        <f>IFERROR(__xludf.DUMMYFUNCTION("""COMPUTED_VALUE"""),"")</f>
        <v/>
      </c>
      <c r="L107" t="str">
        <f>IFERROR(__xludf.DUMMYFUNCTION("""COMPUTED_VALUE"""),"")</f>
        <v/>
      </c>
      <c r="M107" t="str">
        <f>IFERROR(__xludf.DUMMYFUNCTION("""COMPUTED_VALUE"""),"")</f>
        <v/>
      </c>
      <c r="N107" t="str">
        <f>IFERROR(__xludf.DUMMYFUNCTION("""COMPUTED_VALUE"""),"")</f>
        <v/>
      </c>
      <c r="O107" t="str">
        <f>IFERROR(__xludf.DUMMYFUNCTION("""COMPUTED_VALUE"""),"")</f>
        <v/>
      </c>
      <c r="P107" t="str">
        <f>IFERROR(__xludf.DUMMYFUNCTION("""COMPUTED_VALUE"""),"")</f>
        <v/>
      </c>
      <c r="Q107" t="str">
        <f>IFERROR(__xludf.DUMMYFUNCTION("""COMPUTED_VALUE"""),"")</f>
        <v/>
      </c>
      <c r="R107" t="str">
        <f>IFERROR(__xludf.DUMMYFUNCTION("""COMPUTED_VALUE"""),"")</f>
        <v/>
      </c>
      <c r="S107" t="str">
        <f>IFERROR(__xludf.DUMMYFUNCTION("""COMPUTED_VALUE"""),"")</f>
        <v/>
      </c>
      <c r="T107" t="str">
        <f>IFERROR(__xludf.DUMMYFUNCTION("""COMPUTED_VALUE"""),"")</f>
        <v/>
      </c>
      <c r="U107" t="str">
        <f>IFERROR(__xludf.DUMMYFUNCTION("""COMPUTED_VALUE"""),"")</f>
        <v/>
      </c>
      <c r="V107" t="str">
        <f>IFERROR(__xludf.DUMMYFUNCTION("""COMPUTED_VALUE"""),"")</f>
        <v/>
      </c>
      <c r="W107" t="str">
        <f>IFERROR(__xludf.DUMMYFUNCTION("""COMPUTED_VALUE"""),"")</f>
        <v/>
      </c>
      <c r="X107" t="str">
        <f>IFERROR(__xludf.DUMMYFUNCTION("""COMPUTED_VALUE"""),"")</f>
        <v/>
      </c>
      <c r="Y107" t="str">
        <f>IFERROR(__xludf.DUMMYFUNCTION("""COMPUTED_VALUE"""),"")</f>
        <v/>
      </c>
      <c r="Z107" t="str">
        <f>IFERROR(__xludf.DUMMYFUNCTION("""COMPUTED_VALUE"""),"")</f>
        <v/>
      </c>
      <c r="AA107" t="str">
        <f>IFERROR(__xludf.DUMMYFUNCTION("""COMPUTED_VALUE"""),"")</f>
        <v/>
      </c>
      <c r="AB107" t="str">
        <f>IFERROR(__xludf.DUMMYFUNCTION("""COMPUTED_VALUE"""),"")</f>
        <v/>
      </c>
      <c r="AC107" t="str">
        <f>IFERROR(__xludf.DUMMYFUNCTION("""COMPUTED_VALUE"""),"")</f>
        <v/>
      </c>
      <c r="AD107" t="str">
        <f>IFERROR(__xludf.DUMMYFUNCTION("""COMPUTED_VALUE"""),"")</f>
        <v/>
      </c>
      <c r="AE107" t="str">
        <f>IFERROR(__xludf.DUMMYFUNCTION("""COMPUTED_VALUE"""),"")</f>
        <v/>
      </c>
      <c r="AF107" t="str">
        <f>IFERROR(__xludf.DUMMYFUNCTION("""COMPUTED_VALUE"""),"")</f>
        <v/>
      </c>
      <c r="AG107" t="str">
        <f>IFERROR(__xludf.DUMMYFUNCTION("""COMPUTED_VALUE"""),"")</f>
        <v/>
      </c>
      <c r="AH107" t="str">
        <f>IFERROR(__xludf.DUMMYFUNCTION("""COMPUTED_VALUE"""),"")</f>
        <v/>
      </c>
      <c r="AI107" t="str">
        <f>IFERROR(__xludf.DUMMYFUNCTION("""COMPUTED_VALUE"""),"")</f>
        <v/>
      </c>
      <c r="AJ107" t="str">
        <f>IFERROR(__xludf.DUMMYFUNCTION("""COMPUTED_VALUE"""),"")</f>
        <v/>
      </c>
    </row>
    <row r="108">
      <c r="A108" t="str">
        <f>IFERROR(__xludf.DUMMYFUNCTION("""COMPUTED_VALUE"""),"")</f>
        <v/>
      </c>
      <c r="B108" t="str">
        <f>IFERROR(__xludf.DUMMYFUNCTION("""COMPUTED_VALUE"""),"")</f>
        <v/>
      </c>
      <c r="C108" t="str">
        <f>IFERROR(__xludf.DUMMYFUNCTION("""COMPUTED_VALUE"""),"")</f>
        <v/>
      </c>
      <c r="D108" t="str">
        <f>IFERROR(__xludf.DUMMYFUNCTION("""COMPUTED_VALUE"""),"")</f>
        <v/>
      </c>
      <c r="E108" t="str">
        <f>IFERROR(__xludf.DUMMYFUNCTION("""COMPUTED_VALUE"""),"")</f>
        <v/>
      </c>
      <c r="F108" t="str">
        <f>IFERROR(__xludf.DUMMYFUNCTION("""COMPUTED_VALUE"""),"")</f>
        <v/>
      </c>
      <c r="G108" t="str">
        <f>IFERROR(__xludf.DUMMYFUNCTION("""COMPUTED_VALUE"""),"")</f>
        <v/>
      </c>
      <c r="H108" t="str">
        <f>IFERROR(__xludf.DUMMYFUNCTION("""COMPUTED_VALUE"""),"")</f>
        <v/>
      </c>
      <c r="I108" t="str">
        <f>IFERROR(__xludf.DUMMYFUNCTION("""COMPUTED_VALUE"""),"")</f>
        <v/>
      </c>
      <c r="J108" t="str">
        <f>IFERROR(__xludf.DUMMYFUNCTION("""COMPUTED_VALUE"""),"")</f>
        <v/>
      </c>
      <c r="K108" t="str">
        <f>IFERROR(__xludf.DUMMYFUNCTION("""COMPUTED_VALUE"""),"")</f>
        <v/>
      </c>
      <c r="L108" t="str">
        <f>IFERROR(__xludf.DUMMYFUNCTION("""COMPUTED_VALUE"""),"")</f>
        <v/>
      </c>
      <c r="M108" t="str">
        <f>IFERROR(__xludf.DUMMYFUNCTION("""COMPUTED_VALUE"""),"")</f>
        <v/>
      </c>
      <c r="N108" t="str">
        <f>IFERROR(__xludf.DUMMYFUNCTION("""COMPUTED_VALUE"""),"")</f>
        <v/>
      </c>
      <c r="O108" t="str">
        <f>IFERROR(__xludf.DUMMYFUNCTION("""COMPUTED_VALUE"""),"")</f>
        <v/>
      </c>
      <c r="P108" t="str">
        <f>IFERROR(__xludf.DUMMYFUNCTION("""COMPUTED_VALUE"""),"")</f>
        <v/>
      </c>
      <c r="Q108" t="str">
        <f>IFERROR(__xludf.DUMMYFUNCTION("""COMPUTED_VALUE"""),"")</f>
        <v/>
      </c>
      <c r="R108" t="str">
        <f>IFERROR(__xludf.DUMMYFUNCTION("""COMPUTED_VALUE"""),"")</f>
        <v/>
      </c>
      <c r="S108" t="str">
        <f>IFERROR(__xludf.DUMMYFUNCTION("""COMPUTED_VALUE"""),"")</f>
        <v/>
      </c>
      <c r="T108" t="str">
        <f>IFERROR(__xludf.DUMMYFUNCTION("""COMPUTED_VALUE"""),"")</f>
        <v/>
      </c>
      <c r="U108" t="str">
        <f>IFERROR(__xludf.DUMMYFUNCTION("""COMPUTED_VALUE"""),"")</f>
        <v/>
      </c>
      <c r="V108" t="str">
        <f>IFERROR(__xludf.DUMMYFUNCTION("""COMPUTED_VALUE"""),"")</f>
        <v/>
      </c>
      <c r="W108" t="str">
        <f>IFERROR(__xludf.DUMMYFUNCTION("""COMPUTED_VALUE"""),"")</f>
        <v/>
      </c>
      <c r="X108" t="str">
        <f>IFERROR(__xludf.DUMMYFUNCTION("""COMPUTED_VALUE"""),"")</f>
        <v/>
      </c>
      <c r="Y108" t="str">
        <f>IFERROR(__xludf.DUMMYFUNCTION("""COMPUTED_VALUE"""),"")</f>
        <v/>
      </c>
      <c r="Z108" t="str">
        <f>IFERROR(__xludf.DUMMYFUNCTION("""COMPUTED_VALUE"""),"")</f>
        <v/>
      </c>
      <c r="AA108" t="str">
        <f>IFERROR(__xludf.DUMMYFUNCTION("""COMPUTED_VALUE"""),"")</f>
        <v/>
      </c>
      <c r="AB108" t="str">
        <f>IFERROR(__xludf.DUMMYFUNCTION("""COMPUTED_VALUE"""),"")</f>
        <v/>
      </c>
      <c r="AC108" t="str">
        <f>IFERROR(__xludf.DUMMYFUNCTION("""COMPUTED_VALUE"""),"")</f>
        <v/>
      </c>
      <c r="AD108" t="str">
        <f>IFERROR(__xludf.DUMMYFUNCTION("""COMPUTED_VALUE"""),"")</f>
        <v/>
      </c>
      <c r="AE108" t="str">
        <f>IFERROR(__xludf.DUMMYFUNCTION("""COMPUTED_VALUE"""),"")</f>
        <v/>
      </c>
      <c r="AF108" t="str">
        <f>IFERROR(__xludf.DUMMYFUNCTION("""COMPUTED_VALUE"""),"")</f>
        <v/>
      </c>
      <c r="AG108" t="str">
        <f>IFERROR(__xludf.DUMMYFUNCTION("""COMPUTED_VALUE"""),"")</f>
        <v/>
      </c>
      <c r="AH108" t="str">
        <f>IFERROR(__xludf.DUMMYFUNCTION("""COMPUTED_VALUE"""),"")</f>
        <v/>
      </c>
      <c r="AI108" t="str">
        <f>IFERROR(__xludf.DUMMYFUNCTION("""COMPUTED_VALUE"""),"")</f>
        <v/>
      </c>
      <c r="AJ108" t="str">
        <f>IFERROR(__xludf.DUMMYFUNCTION("""COMPUTED_VALUE"""),"")</f>
        <v/>
      </c>
    </row>
    <row r="109">
      <c r="A109" t="str">
        <f>IFERROR(__xludf.DUMMYFUNCTION("""COMPUTED_VALUE"""),"")</f>
        <v/>
      </c>
      <c r="B109" t="str">
        <f>IFERROR(__xludf.DUMMYFUNCTION("""COMPUTED_VALUE"""),"")</f>
        <v/>
      </c>
      <c r="C109" t="str">
        <f>IFERROR(__xludf.DUMMYFUNCTION("""COMPUTED_VALUE"""),"")</f>
        <v/>
      </c>
      <c r="D109" t="str">
        <f>IFERROR(__xludf.DUMMYFUNCTION("""COMPUTED_VALUE"""),"")</f>
        <v/>
      </c>
      <c r="E109" t="str">
        <f>IFERROR(__xludf.DUMMYFUNCTION("""COMPUTED_VALUE"""),"")</f>
        <v/>
      </c>
      <c r="F109" t="str">
        <f>IFERROR(__xludf.DUMMYFUNCTION("""COMPUTED_VALUE"""),"")</f>
        <v/>
      </c>
      <c r="G109" t="str">
        <f>IFERROR(__xludf.DUMMYFUNCTION("""COMPUTED_VALUE"""),"")</f>
        <v/>
      </c>
      <c r="H109" t="str">
        <f>IFERROR(__xludf.DUMMYFUNCTION("""COMPUTED_VALUE"""),"")</f>
        <v/>
      </c>
      <c r="I109" t="str">
        <f>IFERROR(__xludf.DUMMYFUNCTION("""COMPUTED_VALUE"""),"")</f>
        <v/>
      </c>
      <c r="J109" t="str">
        <f>IFERROR(__xludf.DUMMYFUNCTION("""COMPUTED_VALUE"""),"")</f>
        <v/>
      </c>
      <c r="K109" t="str">
        <f>IFERROR(__xludf.DUMMYFUNCTION("""COMPUTED_VALUE"""),"")</f>
        <v/>
      </c>
      <c r="L109" t="str">
        <f>IFERROR(__xludf.DUMMYFUNCTION("""COMPUTED_VALUE"""),"")</f>
        <v/>
      </c>
      <c r="M109" t="str">
        <f>IFERROR(__xludf.DUMMYFUNCTION("""COMPUTED_VALUE"""),"")</f>
        <v/>
      </c>
      <c r="N109" t="str">
        <f>IFERROR(__xludf.DUMMYFUNCTION("""COMPUTED_VALUE"""),"")</f>
        <v/>
      </c>
      <c r="O109" t="str">
        <f>IFERROR(__xludf.DUMMYFUNCTION("""COMPUTED_VALUE"""),"")</f>
        <v/>
      </c>
      <c r="P109" t="str">
        <f>IFERROR(__xludf.DUMMYFUNCTION("""COMPUTED_VALUE"""),"")</f>
        <v/>
      </c>
      <c r="Q109" t="str">
        <f>IFERROR(__xludf.DUMMYFUNCTION("""COMPUTED_VALUE"""),"")</f>
        <v/>
      </c>
      <c r="R109" t="str">
        <f>IFERROR(__xludf.DUMMYFUNCTION("""COMPUTED_VALUE"""),"")</f>
        <v/>
      </c>
      <c r="S109" t="str">
        <f>IFERROR(__xludf.DUMMYFUNCTION("""COMPUTED_VALUE"""),"")</f>
        <v/>
      </c>
      <c r="T109" t="str">
        <f>IFERROR(__xludf.DUMMYFUNCTION("""COMPUTED_VALUE"""),"")</f>
        <v/>
      </c>
      <c r="U109" t="str">
        <f>IFERROR(__xludf.DUMMYFUNCTION("""COMPUTED_VALUE"""),"")</f>
        <v/>
      </c>
      <c r="V109" t="str">
        <f>IFERROR(__xludf.DUMMYFUNCTION("""COMPUTED_VALUE"""),"")</f>
        <v/>
      </c>
      <c r="W109" t="str">
        <f>IFERROR(__xludf.DUMMYFUNCTION("""COMPUTED_VALUE"""),"")</f>
        <v/>
      </c>
      <c r="X109" t="str">
        <f>IFERROR(__xludf.DUMMYFUNCTION("""COMPUTED_VALUE"""),"")</f>
        <v/>
      </c>
      <c r="Y109" t="str">
        <f>IFERROR(__xludf.DUMMYFUNCTION("""COMPUTED_VALUE"""),"")</f>
        <v/>
      </c>
      <c r="Z109" t="str">
        <f>IFERROR(__xludf.DUMMYFUNCTION("""COMPUTED_VALUE"""),"")</f>
        <v/>
      </c>
      <c r="AA109" t="str">
        <f>IFERROR(__xludf.DUMMYFUNCTION("""COMPUTED_VALUE"""),"")</f>
        <v/>
      </c>
      <c r="AB109" t="str">
        <f>IFERROR(__xludf.DUMMYFUNCTION("""COMPUTED_VALUE"""),"")</f>
        <v/>
      </c>
      <c r="AC109" t="str">
        <f>IFERROR(__xludf.DUMMYFUNCTION("""COMPUTED_VALUE"""),"")</f>
        <v/>
      </c>
      <c r="AD109" t="str">
        <f>IFERROR(__xludf.DUMMYFUNCTION("""COMPUTED_VALUE"""),"")</f>
        <v/>
      </c>
      <c r="AE109" t="str">
        <f>IFERROR(__xludf.DUMMYFUNCTION("""COMPUTED_VALUE"""),"")</f>
        <v/>
      </c>
      <c r="AF109" t="str">
        <f>IFERROR(__xludf.DUMMYFUNCTION("""COMPUTED_VALUE"""),"")</f>
        <v/>
      </c>
      <c r="AG109" t="str">
        <f>IFERROR(__xludf.DUMMYFUNCTION("""COMPUTED_VALUE"""),"")</f>
        <v/>
      </c>
      <c r="AH109" t="str">
        <f>IFERROR(__xludf.DUMMYFUNCTION("""COMPUTED_VALUE"""),"")</f>
        <v/>
      </c>
      <c r="AI109" t="str">
        <f>IFERROR(__xludf.DUMMYFUNCTION("""COMPUTED_VALUE"""),"")</f>
        <v/>
      </c>
      <c r="AJ109" t="str">
        <f>IFERROR(__xludf.DUMMYFUNCTION("""COMPUTED_VALUE"""),"")</f>
        <v/>
      </c>
    </row>
    <row r="110">
      <c r="A110" t="str">
        <f>IFERROR(__xludf.DUMMYFUNCTION("""COMPUTED_VALUE"""),"")</f>
        <v/>
      </c>
      <c r="B110" t="str">
        <f>IFERROR(__xludf.DUMMYFUNCTION("""COMPUTED_VALUE"""),"")</f>
        <v/>
      </c>
      <c r="C110" t="str">
        <f>IFERROR(__xludf.DUMMYFUNCTION("""COMPUTED_VALUE"""),"")</f>
        <v/>
      </c>
      <c r="D110" t="str">
        <f>IFERROR(__xludf.DUMMYFUNCTION("""COMPUTED_VALUE"""),"")</f>
        <v/>
      </c>
      <c r="E110" t="str">
        <f>IFERROR(__xludf.DUMMYFUNCTION("""COMPUTED_VALUE"""),"")</f>
        <v/>
      </c>
      <c r="F110" t="str">
        <f>IFERROR(__xludf.DUMMYFUNCTION("""COMPUTED_VALUE"""),"")</f>
        <v/>
      </c>
      <c r="G110" t="str">
        <f>IFERROR(__xludf.DUMMYFUNCTION("""COMPUTED_VALUE"""),"")</f>
        <v/>
      </c>
      <c r="H110" t="str">
        <f>IFERROR(__xludf.DUMMYFUNCTION("""COMPUTED_VALUE"""),"")</f>
        <v/>
      </c>
      <c r="I110" t="str">
        <f>IFERROR(__xludf.DUMMYFUNCTION("""COMPUTED_VALUE"""),"")</f>
        <v/>
      </c>
      <c r="J110" t="str">
        <f>IFERROR(__xludf.DUMMYFUNCTION("""COMPUTED_VALUE"""),"")</f>
        <v/>
      </c>
      <c r="K110" t="str">
        <f>IFERROR(__xludf.DUMMYFUNCTION("""COMPUTED_VALUE"""),"")</f>
        <v/>
      </c>
      <c r="L110" t="str">
        <f>IFERROR(__xludf.DUMMYFUNCTION("""COMPUTED_VALUE"""),"")</f>
        <v/>
      </c>
      <c r="M110" t="str">
        <f>IFERROR(__xludf.DUMMYFUNCTION("""COMPUTED_VALUE"""),"")</f>
        <v/>
      </c>
      <c r="N110" t="str">
        <f>IFERROR(__xludf.DUMMYFUNCTION("""COMPUTED_VALUE"""),"")</f>
        <v/>
      </c>
      <c r="O110" t="str">
        <f>IFERROR(__xludf.DUMMYFUNCTION("""COMPUTED_VALUE"""),"")</f>
        <v/>
      </c>
      <c r="P110" t="str">
        <f>IFERROR(__xludf.DUMMYFUNCTION("""COMPUTED_VALUE"""),"")</f>
        <v/>
      </c>
      <c r="Q110" t="str">
        <f>IFERROR(__xludf.DUMMYFUNCTION("""COMPUTED_VALUE"""),"")</f>
        <v/>
      </c>
      <c r="R110" t="str">
        <f>IFERROR(__xludf.DUMMYFUNCTION("""COMPUTED_VALUE"""),"")</f>
        <v/>
      </c>
      <c r="S110" t="str">
        <f>IFERROR(__xludf.DUMMYFUNCTION("""COMPUTED_VALUE"""),"")</f>
        <v/>
      </c>
      <c r="T110" t="str">
        <f>IFERROR(__xludf.DUMMYFUNCTION("""COMPUTED_VALUE"""),"")</f>
        <v/>
      </c>
      <c r="U110" t="str">
        <f>IFERROR(__xludf.DUMMYFUNCTION("""COMPUTED_VALUE"""),"")</f>
        <v/>
      </c>
      <c r="V110" t="str">
        <f>IFERROR(__xludf.DUMMYFUNCTION("""COMPUTED_VALUE"""),"")</f>
        <v/>
      </c>
      <c r="W110" t="str">
        <f>IFERROR(__xludf.DUMMYFUNCTION("""COMPUTED_VALUE"""),"")</f>
        <v/>
      </c>
      <c r="X110" t="str">
        <f>IFERROR(__xludf.DUMMYFUNCTION("""COMPUTED_VALUE"""),"")</f>
        <v/>
      </c>
      <c r="Y110" t="str">
        <f>IFERROR(__xludf.DUMMYFUNCTION("""COMPUTED_VALUE"""),"")</f>
        <v/>
      </c>
      <c r="Z110" t="str">
        <f>IFERROR(__xludf.DUMMYFUNCTION("""COMPUTED_VALUE"""),"")</f>
        <v/>
      </c>
      <c r="AA110" t="str">
        <f>IFERROR(__xludf.DUMMYFUNCTION("""COMPUTED_VALUE"""),"")</f>
        <v/>
      </c>
      <c r="AB110" t="str">
        <f>IFERROR(__xludf.DUMMYFUNCTION("""COMPUTED_VALUE"""),"")</f>
        <v/>
      </c>
      <c r="AC110" t="str">
        <f>IFERROR(__xludf.DUMMYFUNCTION("""COMPUTED_VALUE"""),"")</f>
        <v/>
      </c>
      <c r="AD110" t="str">
        <f>IFERROR(__xludf.DUMMYFUNCTION("""COMPUTED_VALUE"""),"")</f>
        <v/>
      </c>
      <c r="AE110" t="str">
        <f>IFERROR(__xludf.DUMMYFUNCTION("""COMPUTED_VALUE"""),"")</f>
        <v/>
      </c>
      <c r="AF110" t="str">
        <f>IFERROR(__xludf.DUMMYFUNCTION("""COMPUTED_VALUE"""),"")</f>
        <v/>
      </c>
      <c r="AG110" t="str">
        <f>IFERROR(__xludf.DUMMYFUNCTION("""COMPUTED_VALUE"""),"")</f>
        <v/>
      </c>
      <c r="AH110" t="str">
        <f>IFERROR(__xludf.DUMMYFUNCTION("""COMPUTED_VALUE"""),"")</f>
        <v/>
      </c>
      <c r="AI110" t="str">
        <f>IFERROR(__xludf.DUMMYFUNCTION("""COMPUTED_VALUE"""),"")</f>
        <v/>
      </c>
      <c r="AJ110" t="str">
        <f>IFERROR(__xludf.DUMMYFUNCTION("""COMPUTED_VALUE"""),"")</f>
        <v/>
      </c>
    </row>
    <row r="111">
      <c r="A111" t="str">
        <f>IFERROR(__xludf.DUMMYFUNCTION("""COMPUTED_VALUE"""),"")</f>
        <v/>
      </c>
      <c r="B111" t="str">
        <f>IFERROR(__xludf.DUMMYFUNCTION("""COMPUTED_VALUE"""),"")</f>
        <v/>
      </c>
      <c r="C111" t="str">
        <f>IFERROR(__xludf.DUMMYFUNCTION("""COMPUTED_VALUE"""),"")</f>
        <v/>
      </c>
      <c r="D111" t="str">
        <f>IFERROR(__xludf.DUMMYFUNCTION("""COMPUTED_VALUE"""),"")</f>
        <v/>
      </c>
      <c r="E111" t="str">
        <f>IFERROR(__xludf.DUMMYFUNCTION("""COMPUTED_VALUE"""),"")</f>
        <v/>
      </c>
      <c r="F111" t="str">
        <f>IFERROR(__xludf.DUMMYFUNCTION("""COMPUTED_VALUE"""),"")</f>
        <v/>
      </c>
      <c r="G111" t="str">
        <f>IFERROR(__xludf.DUMMYFUNCTION("""COMPUTED_VALUE"""),"")</f>
        <v/>
      </c>
      <c r="H111" t="str">
        <f>IFERROR(__xludf.DUMMYFUNCTION("""COMPUTED_VALUE"""),"")</f>
        <v/>
      </c>
      <c r="I111" t="str">
        <f>IFERROR(__xludf.DUMMYFUNCTION("""COMPUTED_VALUE"""),"")</f>
        <v/>
      </c>
      <c r="J111" t="str">
        <f>IFERROR(__xludf.DUMMYFUNCTION("""COMPUTED_VALUE"""),"")</f>
        <v/>
      </c>
      <c r="K111" t="str">
        <f>IFERROR(__xludf.DUMMYFUNCTION("""COMPUTED_VALUE"""),"")</f>
        <v/>
      </c>
      <c r="L111" t="str">
        <f>IFERROR(__xludf.DUMMYFUNCTION("""COMPUTED_VALUE"""),"")</f>
        <v/>
      </c>
      <c r="M111" t="str">
        <f>IFERROR(__xludf.DUMMYFUNCTION("""COMPUTED_VALUE"""),"")</f>
        <v/>
      </c>
      <c r="N111" t="str">
        <f>IFERROR(__xludf.DUMMYFUNCTION("""COMPUTED_VALUE"""),"")</f>
        <v/>
      </c>
      <c r="O111" t="str">
        <f>IFERROR(__xludf.DUMMYFUNCTION("""COMPUTED_VALUE"""),"")</f>
        <v/>
      </c>
      <c r="P111" t="str">
        <f>IFERROR(__xludf.DUMMYFUNCTION("""COMPUTED_VALUE"""),"")</f>
        <v/>
      </c>
      <c r="Q111" t="str">
        <f>IFERROR(__xludf.DUMMYFUNCTION("""COMPUTED_VALUE"""),"")</f>
        <v/>
      </c>
      <c r="R111" t="str">
        <f>IFERROR(__xludf.DUMMYFUNCTION("""COMPUTED_VALUE"""),"")</f>
        <v/>
      </c>
      <c r="S111" t="str">
        <f>IFERROR(__xludf.DUMMYFUNCTION("""COMPUTED_VALUE"""),"")</f>
        <v/>
      </c>
      <c r="T111" t="str">
        <f>IFERROR(__xludf.DUMMYFUNCTION("""COMPUTED_VALUE"""),"")</f>
        <v/>
      </c>
      <c r="U111" t="str">
        <f>IFERROR(__xludf.DUMMYFUNCTION("""COMPUTED_VALUE"""),"")</f>
        <v/>
      </c>
      <c r="V111" t="str">
        <f>IFERROR(__xludf.DUMMYFUNCTION("""COMPUTED_VALUE"""),"")</f>
        <v/>
      </c>
      <c r="W111" t="str">
        <f>IFERROR(__xludf.DUMMYFUNCTION("""COMPUTED_VALUE"""),"")</f>
        <v/>
      </c>
      <c r="X111" t="str">
        <f>IFERROR(__xludf.DUMMYFUNCTION("""COMPUTED_VALUE"""),"")</f>
        <v/>
      </c>
      <c r="Y111" t="str">
        <f>IFERROR(__xludf.DUMMYFUNCTION("""COMPUTED_VALUE"""),"")</f>
        <v/>
      </c>
      <c r="Z111" t="str">
        <f>IFERROR(__xludf.DUMMYFUNCTION("""COMPUTED_VALUE"""),"")</f>
        <v/>
      </c>
      <c r="AA111" t="str">
        <f>IFERROR(__xludf.DUMMYFUNCTION("""COMPUTED_VALUE"""),"")</f>
        <v/>
      </c>
      <c r="AB111" t="str">
        <f>IFERROR(__xludf.DUMMYFUNCTION("""COMPUTED_VALUE"""),"")</f>
        <v/>
      </c>
      <c r="AC111" t="str">
        <f>IFERROR(__xludf.DUMMYFUNCTION("""COMPUTED_VALUE"""),"")</f>
        <v/>
      </c>
      <c r="AD111" t="str">
        <f>IFERROR(__xludf.DUMMYFUNCTION("""COMPUTED_VALUE"""),"")</f>
        <v/>
      </c>
      <c r="AE111" t="str">
        <f>IFERROR(__xludf.DUMMYFUNCTION("""COMPUTED_VALUE"""),"")</f>
        <v/>
      </c>
      <c r="AF111" t="str">
        <f>IFERROR(__xludf.DUMMYFUNCTION("""COMPUTED_VALUE"""),"")</f>
        <v/>
      </c>
      <c r="AG111" t="str">
        <f>IFERROR(__xludf.DUMMYFUNCTION("""COMPUTED_VALUE"""),"")</f>
        <v/>
      </c>
      <c r="AH111" t="str">
        <f>IFERROR(__xludf.DUMMYFUNCTION("""COMPUTED_VALUE"""),"")</f>
        <v/>
      </c>
      <c r="AI111" t="str">
        <f>IFERROR(__xludf.DUMMYFUNCTION("""COMPUTED_VALUE"""),"")</f>
        <v/>
      </c>
      <c r="AJ111" t="str">
        <f>IFERROR(__xludf.DUMMYFUNCTION("""COMPUTED_VALUE"""),"")</f>
        <v/>
      </c>
    </row>
    <row r="112">
      <c r="A112" t="str">
        <f>IFERROR(__xludf.DUMMYFUNCTION("""COMPUTED_VALUE"""),"")</f>
        <v/>
      </c>
      <c r="B112" t="str">
        <f>IFERROR(__xludf.DUMMYFUNCTION("""COMPUTED_VALUE"""),"")</f>
        <v/>
      </c>
      <c r="C112" t="str">
        <f>IFERROR(__xludf.DUMMYFUNCTION("""COMPUTED_VALUE"""),"")</f>
        <v/>
      </c>
      <c r="D112" t="str">
        <f>IFERROR(__xludf.DUMMYFUNCTION("""COMPUTED_VALUE"""),"")</f>
        <v/>
      </c>
      <c r="E112" t="str">
        <f>IFERROR(__xludf.DUMMYFUNCTION("""COMPUTED_VALUE"""),"")</f>
        <v/>
      </c>
      <c r="F112" t="str">
        <f>IFERROR(__xludf.DUMMYFUNCTION("""COMPUTED_VALUE"""),"")</f>
        <v/>
      </c>
      <c r="G112" t="str">
        <f>IFERROR(__xludf.DUMMYFUNCTION("""COMPUTED_VALUE"""),"")</f>
        <v/>
      </c>
      <c r="H112" t="str">
        <f>IFERROR(__xludf.DUMMYFUNCTION("""COMPUTED_VALUE"""),"")</f>
        <v/>
      </c>
      <c r="I112" t="str">
        <f>IFERROR(__xludf.DUMMYFUNCTION("""COMPUTED_VALUE"""),"")</f>
        <v/>
      </c>
      <c r="J112" t="str">
        <f>IFERROR(__xludf.DUMMYFUNCTION("""COMPUTED_VALUE"""),"")</f>
        <v/>
      </c>
      <c r="K112" t="str">
        <f>IFERROR(__xludf.DUMMYFUNCTION("""COMPUTED_VALUE"""),"")</f>
        <v/>
      </c>
      <c r="L112" t="str">
        <f>IFERROR(__xludf.DUMMYFUNCTION("""COMPUTED_VALUE"""),"")</f>
        <v/>
      </c>
      <c r="M112" t="str">
        <f>IFERROR(__xludf.DUMMYFUNCTION("""COMPUTED_VALUE"""),"")</f>
        <v/>
      </c>
      <c r="N112" t="str">
        <f>IFERROR(__xludf.DUMMYFUNCTION("""COMPUTED_VALUE"""),"")</f>
        <v/>
      </c>
      <c r="O112" t="str">
        <f>IFERROR(__xludf.DUMMYFUNCTION("""COMPUTED_VALUE"""),"")</f>
        <v/>
      </c>
      <c r="P112" t="str">
        <f>IFERROR(__xludf.DUMMYFUNCTION("""COMPUTED_VALUE"""),"")</f>
        <v/>
      </c>
      <c r="Q112" t="str">
        <f>IFERROR(__xludf.DUMMYFUNCTION("""COMPUTED_VALUE"""),"")</f>
        <v/>
      </c>
      <c r="R112" t="str">
        <f>IFERROR(__xludf.DUMMYFUNCTION("""COMPUTED_VALUE"""),"")</f>
        <v/>
      </c>
      <c r="S112" t="str">
        <f>IFERROR(__xludf.DUMMYFUNCTION("""COMPUTED_VALUE"""),"")</f>
        <v/>
      </c>
      <c r="T112" t="str">
        <f>IFERROR(__xludf.DUMMYFUNCTION("""COMPUTED_VALUE"""),"")</f>
        <v/>
      </c>
      <c r="U112" t="str">
        <f>IFERROR(__xludf.DUMMYFUNCTION("""COMPUTED_VALUE"""),"")</f>
        <v/>
      </c>
      <c r="V112" t="str">
        <f>IFERROR(__xludf.DUMMYFUNCTION("""COMPUTED_VALUE"""),"")</f>
        <v/>
      </c>
      <c r="W112" t="str">
        <f>IFERROR(__xludf.DUMMYFUNCTION("""COMPUTED_VALUE"""),"")</f>
        <v/>
      </c>
      <c r="X112" t="str">
        <f>IFERROR(__xludf.DUMMYFUNCTION("""COMPUTED_VALUE"""),"")</f>
        <v/>
      </c>
      <c r="Y112" t="str">
        <f>IFERROR(__xludf.DUMMYFUNCTION("""COMPUTED_VALUE"""),"")</f>
        <v/>
      </c>
      <c r="Z112" t="str">
        <f>IFERROR(__xludf.DUMMYFUNCTION("""COMPUTED_VALUE"""),"")</f>
        <v/>
      </c>
      <c r="AA112" t="str">
        <f>IFERROR(__xludf.DUMMYFUNCTION("""COMPUTED_VALUE"""),"")</f>
        <v/>
      </c>
      <c r="AB112" t="str">
        <f>IFERROR(__xludf.DUMMYFUNCTION("""COMPUTED_VALUE"""),"")</f>
        <v/>
      </c>
      <c r="AC112" t="str">
        <f>IFERROR(__xludf.DUMMYFUNCTION("""COMPUTED_VALUE"""),"")</f>
        <v/>
      </c>
      <c r="AD112" t="str">
        <f>IFERROR(__xludf.DUMMYFUNCTION("""COMPUTED_VALUE"""),"")</f>
        <v/>
      </c>
      <c r="AE112" t="str">
        <f>IFERROR(__xludf.DUMMYFUNCTION("""COMPUTED_VALUE"""),"")</f>
        <v/>
      </c>
      <c r="AF112" t="str">
        <f>IFERROR(__xludf.DUMMYFUNCTION("""COMPUTED_VALUE"""),"")</f>
        <v/>
      </c>
      <c r="AG112" t="str">
        <f>IFERROR(__xludf.DUMMYFUNCTION("""COMPUTED_VALUE"""),"")</f>
        <v/>
      </c>
      <c r="AH112" t="str">
        <f>IFERROR(__xludf.DUMMYFUNCTION("""COMPUTED_VALUE"""),"")</f>
        <v/>
      </c>
      <c r="AI112" t="str">
        <f>IFERROR(__xludf.DUMMYFUNCTION("""COMPUTED_VALUE"""),"")</f>
        <v/>
      </c>
      <c r="AJ112" t="str">
        <f>IFERROR(__xludf.DUMMYFUNCTION("""COMPUTED_VALUE"""),"")</f>
        <v/>
      </c>
    </row>
    <row r="113">
      <c r="A113" t="str">
        <f>IFERROR(__xludf.DUMMYFUNCTION("""COMPUTED_VALUE"""),"")</f>
        <v/>
      </c>
      <c r="B113" t="str">
        <f>IFERROR(__xludf.DUMMYFUNCTION("""COMPUTED_VALUE"""),"")</f>
        <v/>
      </c>
      <c r="C113" t="str">
        <f>IFERROR(__xludf.DUMMYFUNCTION("""COMPUTED_VALUE"""),"")</f>
        <v/>
      </c>
      <c r="D113" t="str">
        <f>IFERROR(__xludf.DUMMYFUNCTION("""COMPUTED_VALUE"""),"")</f>
        <v/>
      </c>
      <c r="E113" t="str">
        <f>IFERROR(__xludf.DUMMYFUNCTION("""COMPUTED_VALUE"""),"")</f>
        <v/>
      </c>
      <c r="F113" t="str">
        <f>IFERROR(__xludf.DUMMYFUNCTION("""COMPUTED_VALUE"""),"")</f>
        <v/>
      </c>
      <c r="G113" t="str">
        <f>IFERROR(__xludf.DUMMYFUNCTION("""COMPUTED_VALUE"""),"")</f>
        <v/>
      </c>
      <c r="H113" t="str">
        <f>IFERROR(__xludf.DUMMYFUNCTION("""COMPUTED_VALUE"""),"")</f>
        <v/>
      </c>
      <c r="I113" t="str">
        <f>IFERROR(__xludf.DUMMYFUNCTION("""COMPUTED_VALUE"""),"")</f>
        <v/>
      </c>
      <c r="J113" t="str">
        <f>IFERROR(__xludf.DUMMYFUNCTION("""COMPUTED_VALUE"""),"")</f>
        <v/>
      </c>
      <c r="K113" t="str">
        <f>IFERROR(__xludf.DUMMYFUNCTION("""COMPUTED_VALUE"""),"")</f>
        <v/>
      </c>
      <c r="L113" t="str">
        <f>IFERROR(__xludf.DUMMYFUNCTION("""COMPUTED_VALUE"""),"")</f>
        <v/>
      </c>
      <c r="M113" t="str">
        <f>IFERROR(__xludf.DUMMYFUNCTION("""COMPUTED_VALUE"""),"")</f>
        <v/>
      </c>
      <c r="N113" t="str">
        <f>IFERROR(__xludf.DUMMYFUNCTION("""COMPUTED_VALUE"""),"")</f>
        <v/>
      </c>
      <c r="O113" t="str">
        <f>IFERROR(__xludf.DUMMYFUNCTION("""COMPUTED_VALUE"""),"")</f>
        <v/>
      </c>
      <c r="P113" t="str">
        <f>IFERROR(__xludf.DUMMYFUNCTION("""COMPUTED_VALUE"""),"")</f>
        <v/>
      </c>
      <c r="Q113" t="str">
        <f>IFERROR(__xludf.DUMMYFUNCTION("""COMPUTED_VALUE"""),"")</f>
        <v/>
      </c>
      <c r="R113" t="str">
        <f>IFERROR(__xludf.DUMMYFUNCTION("""COMPUTED_VALUE"""),"")</f>
        <v/>
      </c>
      <c r="S113" t="str">
        <f>IFERROR(__xludf.DUMMYFUNCTION("""COMPUTED_VALUE"""),"")</f>
        <v/>
      </c>
      <c r="T113" t="str">
        <f>IFERROR(__xludf.DUMMYFUNCTION("""COMPUTED_VALUE"""),"")</f>
        <v/>
      </c>
      <c r="U113" t="str">
        <f>IFERROR(__xludf.DUMMYFUNCTION("""COMPUTED_VALUE"""),"")</f>
        <v/>
      </c>
      <c r="V113" t="str">
        <f>IFERROR(__xludf.DUMMYFUNCTION("""COMPUTED_VALUE"""),"")</f>
        <v/>
      </c>
      <c r="W113" t="str">
        <f>IFERROR(__xludf.DUMMYFUNCTION("""COMPUTED_VALUE"""),"")</f>
        <v/>
      </c>
      <c r="X113" t="str">
        <f>IFERROR(__xludf.DUMMYFUNCTION("""COMPUTED_VALUE"""),"")</f>
        <v/>
      </c>
      <c r="Y113" t="str">
        <f>IFERROR(__xludf.DUMMYFUNCTION("""COMPUTED_VALUE"""),"")</f>
        <v/>
      </c>
      <c r="Z113" t="str">
        <f>IFERROR(__xludf.DUMMYFUNCTION("""COMPUTED_VALUE"""),"")</f>
        <v/>
      </c>
      <c r="AA113" t="str">
        <f>IFERROR(__xludf.DUMMYFUNCTION("""COMPUTED_VALUE"""),"")</f>
        <v/>
      </c>
      <c r="AB113" t="str">
        <f>IFERROR(__xludf.DUMMYFUNCTION("""COMPUTED_VALUE"""),"")</f>
        <v/>
      </c>
      <c r="AC113" t="str">
        <f>IFERROR(__xludf.DUMMYFUNCTION("""COMPUTED_VALUE"""),"")</f>
        <v/>
      </c>
      <c r="AD113" t="str">
        <f>IFERROR(__xludf.DUMMYFUNCTION("""COMPUTED_VALUE"""),"")</f>
        <v/>
      </c>
      <c r="AE113" t="str">
        <f>IFERROR(__xludf.DUMMYFUNCTION("""COMPUTED_VALUE"""),"")</f>
        <v/>
      </c>
      <c r="AF113" t="str">
        <f>IFERROR(__xludf.DUMMYFUNCTION("""COMPUTED_VALUE"""),"")</f>
        <v/>
      </c>
      <c r="AG113" t="str">
        <f>IFERROR(__xludf.DUMMYFUNCTION("""COMPUTED_VALUE"""),"")</f>
        <v/>
      </c>
      <c r="AH113" t="str">
        <f>IFERROR(__xludf.DUMMYFUNCTION("""COMPUTED_VALUE"""),"")</f>
        <v/>
      </c>
      <c r="AI113" t="str">
        <f>IFERROR(__xludf.DUMMYFUNCTION("""COMPUTED_VALUE"""),"")</f>
        <v/>
      </c>
      <c r="AJ113" t="str">
        <f>IFERROR(__xludf.DUMMYFUNCTION("""COMPUTED_VALUE"""),"")</f>
        <v/>
      </c>
    </row>
    <row r="114">
      <c r="A114" t="str">
        <f>IFERROR(__xludf.DUMMYFUNCTION("""COMPUTED_VALUE"""),"")</f>
        <v/>
      </c>
      <c r="B114" t="str">
        <f>IFERROR(__xludf.DUMMYFUNCTION("""COMPUTED_VALUE"""),"")</f>
        <v/>
      </c>
      <c r="C114" t="str">
        <f>IFERROR(__xludf.DUMMYFUNCTION("""COMPUTED_VALUE"""),"")</f>
        <v/>
      </c>
      <c r="D114" t="str">
        <f>IFERROR(__xludf.DUMMYFUNCTION("""COMPUTED_VALUE"""),"")</f>
        <v/>
      </c>
      <c r="E114" t="str">
        <f>IFERROR(__xludf.DUMMYFUNCTION("""COMPUTED_VALUE"""),"")</f>
        <v/>
      </c>
      <c r="F114" t="str">
        <f>IFERROR(__xludf.DUMMYFUNCTION("""COMPUTED_VALUE"""),"")</f>
        <v/>
      </c>
      <c r="G114" t="str">
        <f>IFERROR(__xludf.DUMMYFUNCTION("""COMPUTED_VALUE"""),"")</f>
        <v/>
      </c>
      <c r="H114" t="str">
        <f>IFERROR(__xludf.DUMMYFUNCTION("""COMPUTED_VALUE"""),"")</f>
        <v/>
      </c>
      <c r="I114" t="str">
        <f>IFERROR(__xludf.DUMMYFUNCTION("""COMPUTED_VALUE"""),"")</f>
        <v/>
      </c>
      <c r="J114" t="str">
        <f>IFERROR(__xludf.DUMMYFUNCTION("""COMPUTED_VALUE"""),"")</f>
        <v/>
      </c>
      <c r="K114" t="str">
        <f>IFERROR(__xludf.DUMMYFUNCTION("""COMPUTED_VALUE"""),"")</f>
        <v/>
      </c>
      <c r="L114" t="str">
        <f>IFERROR(__xludf.DUMMYFUNCTION("""COMPUTED_VALUE"""),"")</f>
        <v/>
      </c>
      <c r="M114" t="str">
        <f>IFERROR(__xludf.DUMMYFUNCTION("""COMPUTED_VALUE"""),"")</f>
        <v/>
      </c>
      <c r="N114" t="str">
        <f>IFERROR(__xludf.DUMMYFUNCTION("""COMPUTED_VALUE"""),"")</f>
        <v/>
      </c>
      <c r="O114" t="str">
        <f>IFERROR(__xludf.DUMMYFUNCTION("""COMPUTED_VALUE"""),"")</f>
        <v/>
      </c>
      <c r="P114" t="str">
        <f>IFERROR(__xludf.DUMMYFUNCTION("""COMPUTED_VALUE"""),"")</f>
        <v/>
      </c>
      <c r="Q114" t="str">
        <f>IFERROR(__xludf.DUMMYFUNCTION("""COMPUTED_VALUE"""),"")</f>
        <v/>
      </c>
      <c r="R114" t="str">
        <f>IFERROR(__xludf.DUMMYFUNCTION("""COMPUTED_VALUE"""),"")</f>
        <v/>
      </c>
      <c r="S114" t="str">
        <f>IFERROR(__xludf.DUMMYFUNCTION("""COMPUTED_VALUE"""),"")</f>
        <v/>
      </c>
      <c r="T114" t="str">
        <f>IFERROR(__xludf.DUMMYFUNCTION("""COMPUTED_VALUE"""),"")</f>
        <v/>
      </c>
      <c r="U114" t="str">
        <f>IFERROR(__xludf.DUMMYFUNCTION("""COMPUTED_VALUE"""),"")</f>
        <v/>
      </c>
      <c r="V114" t="str">
        <f>IFERROR(__xludf.DUMMYFUNCTION("""COMPUTED_VALUE"""),"")</f>
        <v/>
      </c>
      <c r="W114" t="str">
        <f>IFERROR(__xludf.DUMMYFUNCTION("""COMPUTED_VALUE"""),"")</f>
        <v/>
      </c>
      <c r="X114" t="str">
        <f>IFERROR(__xludf.DUMMYFUNCTION("""COMPUTED_VALUE"""),"")</f>
        <v/>
      </c>
      <c r="Y114" t="str">
        <f>IFERROR(__xludf.DUMMYFUNCTION("""COMPUTED_VALUE"""),"")</f>
        <v/>
      </c>
      <c r="Z114" t="str">
        <f>IFERROR(__xludf.DUMMYFUNCTION("""COMPUTED_VALUE"""),"")</f>
        <v/>
      </c>
      <c r="AA114" t="str">
        <f>IFERROR(__xludf.DUMMYFUNCTION("""COMPUTED_VALUE"""),"")</f>
        <v/>
      </c>
      <c r="AB114" t="str">
        <f>IFERROR(__xludf.DUMMYFUNCTION("""COMPUTED_VALUE"""),"")</f>
        <v/>
      </c>
      <c r="AC114" t="str">
        <f>IFERROR(__xludf.DUMMYFUNCTION("""COMPUTED_VALUE"""),"")</f>
        <v/>
      </c>
      <c r="AD114" t="str">
        <f>IFERROR(__xludf.DUMMYFUNCTION("""COMPUTED_VALUE"""),"")</f>
        <v/>
      </c>
      <c r="AE114" t="str">
        <f>IFERROR(__xludf.DUMMYFUNCTION("""COMPUTED_VALUE"""),"")</f>
        <v/>
      </c>
      <c r="AF114" t="str">
        <f>IFERROR(__xludf.DUMMYFUNCTION("""COMPUTED_VALUE"""),"")</f>
        <v/>
      </c>
      <c r="AG114" t="str">
        <f>IFERROR(__xludf.DUMMYFUNCTION("""COMPUTED_VALUE"""),"")</f>
        <v/>
      </c>
      <c r="AH114" t="str">
        <f>IFERROR(__xludf.DUMMYFUNCTION("""COMPUTED_VALUE"""),"")</f>
        <v/>
      </c>
      <c r="AI114" t="str">
        <f>IFERROR(__xludf.DUMMYFUNCTION("""COMPUTED_VALUE"""),"")</f>
        <v/>
      </c>
      <c r="AJ114" t="str">
        <f>IFERROR(__xludf.DUMMYFUNCTION("""COMPUTED_VALUE"""),"")</f>
        <v/>
      </c>
    </row>
    <row r="115">
      <c r="A115" t="str">
        <f>IFERROR(__xludf.DUMMYFUNCTION("""COMPUTED_VALUE"""),"")</f>
        <v/>
      </c>
      <c r="B115" t="str">
        <f>IFERROR(__xludf.DUMMYFUNCTION("""COMPUTED_VALUE"""),"")</f>
        <v/>
      </c>
      <c r="C115" t="str">
        <f>IFERROR(__xludf.DUMMYFUNCTION("""COMPUTED_VALUE"""),"")</f>
        <v/>
      </c>
      <c r="D115" t="str">
        <f>IFERROR(__xludf.DUMMYFUNCTION("""COMPUTED_VALUE"""),"")</f>
        <v/>
      </c>
      <c r="E115" t="str">
        <f>IFERROR(__xludf.DUMMYFUNCTION("""COMPUTED_VALUE"""),"")</f>
        <v/>
      </c>
      <c r="F115" t="str">
        <f>IFERROR(__xludf.DUMMYFUNCTION("""COMPUTED_VALUE"""),"")</f>
        <v/>
      </c>
      <c r="G115" t="str">
        <f>IFERROR(__xludf.DUMMYFUNCTION("""COMPUTED_VALUE"""),"")</f>
        <v/>
      </c>
      <c r="H115" t="str">
        <f>IFERROR(__xludf.DUMMYFUNCTION("""COMPUTED_VALUE"""),"")</f>
        <v/>
      </c>
      <c r="I115" t="str">
        <f>IFERROR(__xludf.DUMMYFUNCTION("""COMPUTED_VALUE"""),"")</f>
        <v/>
      </c>
      <c r="J115" t="str">
        <f>IFERROR(__xludf.DUMMYFUNCTION("""COMPUTED_VALUE"""),"")</f>
        <v/>
      </c>
      <c r="K115" t="str">
        <f>IFERROR(__xludf.DUMMYFUNCTION("""COMPUTED_VALUE"""),"")</f>
        <v/>
      </c>
      <c r="L115" t="str">
        <f>IFERROR(__xludf.DUMMYFUNCTION("""COMPUTED_VALUE"""),"")</f>
        <v/>
      </c>
      <c r="M115" t="str">
        <f>IFERROR(__xludf.DUMMYFUNCTION("""COMPUTED_VALUE"""),"")</f>
        <v/>
      </c>
      <c r="N115" t="str">
        <f>IFERROR(__xludf.DUMMYFUNCTION("""COMPUTED_VALUE"""),"")</f>
        <v/>
      </c>
      <c r="O115" t="str">
        <f>IFERROR(__xludf.DUMMYFUNCTION("""COMPUTED_VALUE"""),"")</f>
        <v/>
      </c>
      <c r="P115" t="str">
        <f>IFERROR(__xludf.DUMMYFUNCTION("""COMPUTED_VALUE"""),"")</f>
        <v/>
      </c>
      <c r="Q115" t="str">
        <f>IFERROR(__xludf.DUMMYFUNCTION("""COMPUTED_VALUE"""),"")</f>
        <v/>
      </c>
      <c r="R115" t="str">
        <f>IFERROR(__xludf.DUMMYFUNCTION("""COMPUTED_VALUE"""),"")</f>
        <v/>
      </c>
      <c r="S115" t="str">
        <f>IFERROR(__xludf.DUMMYFUNCTION("""COMPUTED_VALUE"""),"")</f>
        <v/>
      </c>
      <c r="T115" t="str">
        <f>IFERROR(__xludf.DUMMYFUNCTION("""COMPUTED_VALUE"""),"")</f>
        <v/>
      </c>
      <c r="U115" t="str">
        <f>IFERROR(__xludf.DUMMYFUNCTION("""COMPUTED_VALUE"""),"")</f>
        <v/>
      </c>
      <c r="V115" t="str">
        <f>IFERROR(__xludf.DUMMYFUNCTION("""COMPUTED_VALUE"""),"")</f>
        <v/>
      </c>
      <c r="W115" t="str">
        <f>IFERROR(__xludf.DUMMYFUNCTION("""COMPUTED_VALUE"""),"")</f>
        <v/>
      </c>
      <c r="X115" t="str">
        <f>IFERROR(__xludf.DUMMYFUNCTION("""COMPUTED_VALUE"""),"")</f>
        <v/>
      </c>
      <c r="Y115" t="str">
        <f>IFERROR(__xludf.DUMMYFUNCTION("""COMPUTED_VALUE"""),"")</f>
        <v/>
      </c>
      <c r="Z115" t="str">
        <f>IFERROR(__xludf.DUMMYFUNCTION("""COMPUTED_VALUE"""),"")</f>
        <v/>
      </c>
      <c r="AA115" t="str">
        <f>IFERROR(__xludf.DUMMYFUNCTION("""COMPUTED_VALUE"""),"")</f>
        <v/>
      </c>
      <c r="AB115" t="str">
        <f>IFERROR(__xludf.DUMMYFUNCTION("""COMPUTED_VALUE"""),"")</f>
        <v/>
      </c>
      <c r="AC115" t="str">
        <f>IFERROR(__xludf.DUMMYFUNCTION("""COMPUTED_VALUE"""),"")</f>
        <v/>
      </c>
      <c r="AD115" t="str">
        <f>IFERROR(__xludf.DUMMYFUNCTION("""COMPUTED_VALUE"""),"")</f>
        <v/>
      </c>
      <c r="AE115" t="str">
        <f>IFERROR(__xludf.DUMMYFUNCTION("""COMPUTED_VALUE"""),"")</f>
        <v/>
      </c>
      <c r="AF115" t="str">
        <f>IFERROR(__xludf.DUMMYFUNCTION("""COMPUTED_VALUE"""),"")</f>
        <v/>
      </c>
      <c r="AG115" t="str">
        <f>IFERROR(__xludf.DUMMYFUNCTION("""COMPUTED_VALUE"""),"")</f>
        <v/>
      </c>
      <c r="AH115" t="str">
        <f>IFERROR(__xludf.DUMMYFUNCTION("""COMPUTED_VALUE"""),"")</f>
        <v/>
      </c>
      <c r="AI115" t="str">
        <f>IFERROR(__xludf.DUMMYFUNCTION("""COMPUTED_VALUE"""),"")</f>
        <v/>
      </c>
      <c r="AJ115" t="str">
        <f>IFERROR(__xludf.DUMMYFUNCTION("""COMPUTED_VALUE"""),"")</f>
        <v/>
      </c>
    </row>
    <row r="116">
      <c r="A116" t="str">
        <f>IFERROR(__xludf.DUMMYFUNCTION("""COMPUTED_VALUE"""),"")</f>
        <v/>
      </c>
      <c r="B116" t="str">
        <f>IFERROR(__xludf.DUMMYFUNCTION("""COMPUTED_VALUE"""),"")</f>
        <v/>
      </c>
      <c r="C116" t="str">
        <f>IFERROR(__xludf.DUMMYFUNCTION("""COMPUTED_VALUE"""),"")</f>
        <v/>
      </c>
      <c r="D116" t="str">
        <f>IFERROR(__xludf.DUMMYFUNCTION("""COMPUTED_VALUE"""),"")</f>
        <v/>
      </c>
      <c r="E116" t="str">
        <f>IFERROR(__xludf.DUMMYFUNCTION("""COMPUTED_VALUE"""),"")</f>
        <v/>
      </c>
      <c r="F116" t="str">
        <f>IFERROR(__xludf.DUMMYFUNCTION("""COMPUTED_VALUE"""),"")</f>
        <v/>
      </c>
      <c r="G116" t="str">
        <f>IFERROR(__xludf.DUMMYFUNCTION("""COMPUTED_VALUE"""),"")</f>
        <v/>
      </c>
      <c r="H116" t="str">
        <f>IFERROR(__xludf.DUMMYFUNCTION("""COMPUTED_VALUE"""),"")</f>
        <v/>
      </c>
      <c r="I116" t="str">
        <f>IFERROR(__xludf.DUMMYFUNCTION("""COMPUTED_VALUE"""),"")</f>
        <v/>
      </c>
      <c r="J116" t="str">
        <f>IFERROR(__xludf.DUMMYFUNCTION("""COMPUTED_VALUE"""),"")</f>
        <v/>
      </c>
      <c r="K116" t="str">
        <f>IFERROR(__xludf.DUMMYFUNCTION("""COMPUTED_VALUE"""),"")</f>
        <v/>
      </c>
      <c r="L116" t="str">
        <f>IFERROR(__xludf.DUMMYFUNCTION("""COMPUTED_VALUE"""),"")</f>
        <v/>
      </c>
      <c r="M116" t="str">
        <f>IFERROR(__xludf.DUMMYFUNCTION("""COMPUTED_VALUE"""),"")</f>
        <v/>
      </c>
      <c r="N116" t="str">
        <f>IFERROR(__xludf.DUMMYFUNCTION("""COMPUTED_VALUE"""),"")</f>
        <v/>
      </c>
      <c r="O116" t="str">
        <f>IFERROR(__xludf.DUMMYFUNCTION("""COMPUTED_VALUE"""),"")</f>
        <v/>
      </c>
      <c r="P116" t="str">
        <f>IFERROR(__xludf.DUMMYFUNCTION("""COMPUTED_VALUE"""),"")</f>
        <v/>
      </c>
      <c r="Q116" t="str">
        <f>IFERROR(__xludf.DUMMYFUNCTION("""COMPUTED_VALUE"""),"")</f>
        <v/>
      </c>
      <c r="R116" t="str">
        <f>IFERROR(__xludf.DUMMYFUNCTION("""COMPUTED_VALUE"""),"")</f>
        <v/>
      </c>
      <c r="S116" t="str">
        <f>IFERROR(__xludf.DUMMYFUNCTION("""COMPUTED_VALUE"""),"")</f>
        <v/>
      </c>
      <c r="T116" t="str">
        <f>IFERROR(__xludf.DUMMYFUNCTION("""COMPUTED_VALUE"""),"")</f>
        <v/>
      </c>
      <c r="U116" t="str">
        <f>IFERROR(__xludf.DUMMYFUNCTION("""COMPUTED_VALUE"""),"")</f>
        <v/>
      </c>
      <c r="V116" t="str">
        <f>IFERROR(__xludf.DUMMYFUNCTION("""COMPUTED_VALUE"""),"")</f>
        <v/>
      </c>
      <c r="W116" t="str">
        <f>IFERROR(__xludf.DUMMYFUNCTION("""COMPUTED_VALUE"""),"")</f>
        <v/>
      </c>
      <c r="X116" t="str">
        <f>IFERROR(__xludf.DUMMYFUNCTION("""COMPUTED_VALUE"""),"")</f>
        <v/>
      </c>
      <c r="Y116" t="str">
        <f>IFERROR(__xludf.DUMMYFUNCTION("""COMPUTED_VALUE"""),"")</f>
        <v/>
      </c>
      <c r="Z116" t="str">
        <f>IFERROR(__xludf.DUMMYFUNCTION("""COMPUTED_VALUE"""),"")</f>
        <v/>
      </c>
      <c r="AA116" t="str">
        <f>IFERROR(__xludf.DUMMYFUNCTION("""COMPUTED_VALUE"""),"")</f>
        <v/>
      </c>
      <c r="AB116" t="str">
        <f>IFERROR(__xludf.DUMMYFUNCTION("""COMPUTED_VALUE"""),"")</f>
        <v/>
      </c>
      <c r="AC116" t="str">
        <f>IFERROR(__xludf.DUMMYFUNCTION("""COMPUTED_VALUE"""),"")</f>
        <v/>
      </c>
      <c r="AD116" t="str">
        <f>IFERROR(__xludf.DUMMYFUNCTION("""COMPUTED_VALUE"""),"")</f>
        <v/>
      </c>
      <c r="AE116" t="str">
        <f>IFERROR(__xludf.DUMMYFUNCTION("""COMPUTED_VALUE"""),"")</f>
        <v/>
      </c>
      <c r="AF116" t="str">
        <f>IFERROR(__xludf.DUMMYFUNCTION("""COMPUTED_VALUE"""),"")</f>
        <v/>
      </c>
      <c r="AG116" t="str">
        <f>IFERROR(__xludf.DUMMYFUNCTION("""COMPUTED_VALUE"""),"")</f>
        <v/>
      </c>
      <c r="AH116" t="str">
        <f>IFERROR(__xludf.DUMMYFUNCTION("""COMPUTED_VALUE"""),"")</f>
        <v/>
      </c>
      <c r="AI116" t="str">
        <f>IFERROR(__xludf.DUMMYFUNCTION("""COMPUTED_VALUE"""),"")</f>
        <v/>
      </c>
      <c r="AJ116" t="str">
        <f>IFERROR(__xludf.DUMMYFUNCTION("""COMPUTED_VALUE"""),"")</f>
        <v/>
      </c>
    </row>
    <row r="117">
      <c r="A117" t="str">
        <f>IFERROR(__xludf.DUMMYFUNCTION("""COMPUTED_VALUE"""),"")</f>
        <v/>
      </c>
      <c r="B117" t="str">
        <f>IFERROR(__xludf.DUMMYFUNCTION("""COMPUTED_VALUE"""),"")</f>
        <v/>
      </c>
      <c r="C117" t="str">
        <f>IFERROR(__xludf.DUMMYFUNCTION("""COMPUTED_VALUE"""),"")</f>
        <v/>
      </c>
      <c r="D117" t="str">
        <f>IFERROR(__xludf.DUMMYFUNCTION("""COMPUTED_VALUE"""),"")</f>
        <v/>
      </c>
      <c r="E117" t="str">
        <f>IFERROR(__xludf.DUMMYFUNCTION("""COMPUTED_VALUE"""),"")</f>
        <v/>
      </c>
      <c r="F117" t="str">
        <f>IFERROR(__xludf.DUMMYFUNCTION("""COMPUTED_VALUE"""),"")</f>
        <v/>
      </c>
      <c r="G117" t="str">
        <f>IFERROR(__xludf.DUMMYFUNCTION("""COMPUTED_VALUE"""),"")</f>
        <v/>
      </c>
      <c r="H117" t="str">
        <f>IFERROR(__xludf.DUMMYFUNCTION("""COMPUTED_VALUE"""),"")</f>
        <v/>
      </c>
      <c r="I117" t="str">
        <f>IFERROR(__xludf.DUMMYFUNCTION("""COMPUTED_VALUE"""),"")</f>
        <v/>
      </c>
      <c r="J117" t="str">
        <f>IFERROR(__xludf.DUMMYFUNCTION("""COMPUTED_VALUE"""),"")</f>
        <v/>
      </c>
      <c r="K117" t="str">
        <f>IFERROR(__xludf.DUMMYFUNCTION("""COMPUTED_VALUE"""),"")</f>
        <v/>
      </c>
      <c r="L117" t="str">
        <f>IFERROR(__xludf.DUMMYFUNCTION("""COMPUTED_VALUE"""),"")</f>
        <v/>
      </c>
      <c r="M117" t="str">
        <f>IFERROR(__xludf.DUMMYFUNCTION("""COMPUTED_VALUE"""),"")</f>
        <v/>
      </c>
      <c r="N117" t="str">
        <f>IFERROR(__xludf.DUMMYFUNCTION("""COMPUTED_VALUE"""),"")</f>
        <v/>
      </c>
      <c r="O117" t="str">
        <f>IFERROR(__xludf.DUMMYFUNCTION("""COMPUTED_VALUE"""),"")</f>
        <v/>
      </c>
      <c r="P117" t="str">
        <f>IFERROR(__xludf.DUMMYFUNCTION("""COMPUTED_VALUE"""),"")</f>
        <v/>
      </c>
      <c r="Q117" t="str">
        <f>IFERROR(__xludf.DUMMYFUNCTION("""COMPUTED_VALUE"""),"")</f>
        <v/>
      </c>
      <c r="R117" t="str">
        <f>IFERROR(__xludf.DUMMYFUNCTION("""COMPUTED_VALUE"""),"")</f>
        <v/>
      </c>
      <c r="S117" t="str">
        <f>IFERROR(__xludf.DUMMYFUNCTION("""COMPUTED_VALUE"""),"")</f>
        <v/>
      </c>
      <c r="T117" t="str">
        <f>IFERROR(__xludf.DUMMYFUNCTION("""COMPUTED_VALUE"""),"")</f>
        <v/>
      </c>
      <c r="U117" t="str">
        <f>IFERROR(__xludf.DUMMYFUNCTION("""COMPUTED_VALUE"""),"")</f>
        <v/>
      </c>
      <c r="V117" t="str">
        <f>IFERROR(__xludf.DUMMYFUNCTION("""COMPUTED_VALUE"""),"")</f>
        <v/>
      </c>
      <c r="W117" t="str">
        <f>IFERROR(__xludf.DUMMYFUNCTION("""COMPUTED_VALUE"""),"")</f>
        <v/>
      </c>
      <c r="X117" t="str">
        <f>IFERROR(__xludf.DUMMYFUNCTION("""COMPUTED_VALUE"""),"")</f>
        <v/>
      </c>
      <c r="Y117" t="str">
        <f>IFERROR(__xludf.DUMMYFUNCTION("""COMPUTED_VALUE"""),"")</f>
        <v/>
      </c>
      <c r="Z117" t="str">
        <f>IFERROR(__xludf.DUMMYFUNCTION("""COMPUTED_VALUE"""),"")</f>
        <v/>
      </c>
      <c r="AA117" t="str">
        <f>IFERROR(__xludf.DUMMYFUNCTION("""COMPUTED_VALUE"""),"")</f>
        <v/>
      </c>
      <c r="AB117" t="str">
        <f>IFERROR(__xludf.DUMMYFUNCTION("""COMPUTED_VALUE"""),"")</f>
        <v/>
      </c>
      <c r="AC117" t="str">
        <f>IFERROR(__xludf.DUMMYFUNCTION("""COMPUTED_VALUE"""),"")</f>
        <v/>
      </c>
      <c r="AD117" t="str">
        <f>IFERROR(__xludf.DUMMYFUNCTION("""COMPUTED_VALUE"""),"")</f>
        <v/>
      </c>
      <c r="AE117" t="str">
        <f>IFERROR(__xludf.DUMMYFUNCTION("""COMPUTED_VALUE"""),"")</f>
        <v/>
      </c>
      <c r="AF117" t="str">
        <f>IFERROR(__xludf.DUMMYFUNCTION("""COMPUTED_VALUE"""),"")</f>
        <v/>
      </c>
      <c r="AG117" t="str">
        <f>IFERROR(__xludf.DUMMYFUNCTION("""COMPUTED_VALUE"""),"")</f>
        <v/>
      </c>
      <c r="AH117" t="str">
        <f>IFERROR(__xludf.DUMMYFUNCTION("""COMPUTED_VALUE"""),"")</f>
        <v/>
      </c>
      <c r="AI117" t="str">
        <f>IFERROR(__xludf.DUMMYFUNCTION("""COMPUTED_VALUE"""),"")</f>
        <v/>
      </c>
      <c r="AJ117" t="str">
        <f>IFERROR(__xludf.DUMMYFUNCTION("""COMPUTED_VALUE"""),"")</f>
        <v/>
      </c>
    </row>
    <row r="118">
      <c r="A118" t="str">
        <f>IFERROR(__xludf.DUMMYFUNCTION("""COMPUTED_VALUE"""),"")</f>
        <v/>
      </c>
      <c r="B118" t="str">
        <f>IFERROR(__xludf.DUMMYFUNCTION("""COMPUTED_VALUE"""),"")</f>
        <v/>
      </c>
      <c r="C118" t="str">
        <f>IFERROR(__xludf.DUMMYFUNCTION("""COMPUTED_VALUE"""),"")</f>
        <v/>
      </c>
      <c r="D118" t="str">
        <f>IFERROR(__xludf.DUMMYFUNCTION("""COMPUTED_VALUE"""),"")</f>
        <v/>
      </c>
      <c r="E118" t="str">
        <f>IFERROR(__xludf.DUMMYFUNCTION("""COMPUTED_VALUE"""),"")</f>
        <v/>
      </c>
      <c r="F118" t="str">
        <f>IFERROR(__xludf.DUMMYFUNCTION("""COMPUTED_VALUE"""),"")</f>
        <v/>
      </c>
      <c r="G118" t="str">
        <f>IFERROR(__xludf.DUMMYFUNCTION("""COMPUTED_VALUE"""),"")</f>
        <v/>
      </c>
      <c r="H118" t="str">
        <f>IFERROR(__xludf.DUMMYFUNCTION("""COMPUTED_VALUE"""),"")</f>
        <v/>
      </c>
      <c r="I118" t="str">
        <f>IFERROR(__xludf.DUMMYFUNCTION("""COMPUTED_VALUE"""),"")</f>
        <v/>
      </c>
      <c r="J118" t="str">
        <f>IFERROR(__xludf.DUMMYFUNCTION("""COMPUTED_VALUE"""),"")</f>
        <v/>
      </c>
      <c r="K118" t="str">
        <f>IFERROR(__xludf.DUMMYFUNCTION("""COMPUTED_VALUE"""),"")</f>
        <v/>
      </c>
      <c r="L118" t="str">
        <f>IFERROR(__xludf.DUMMYFUNCTION("""COMPUTED_VALUE"""),"")</f>
        <v/>
      </c>
      <c r="M118" t="str">
        <f>IFERROR(__xludf.DUMMYFUNCTION("""COMPUTED_VALUE"""),"")</f>
        <v/>
      </c>
      <c r="N118" t="str">
        <f>IFERROR(__xludf.DUMMYFUNCTION("""COMPUTED_VALUE"""),"")</f>
        <v/>
      </c>
      <c r="O118" t="str">
        <f>IFERROR(__xludf.DUMMYFUNCTION("""COMPUTED_VALUE"""),"")</f>
        <v/>
      </c>
      <c r="P118" t="str">
        <f>IFERROR(__xludf.DUMMYFUNCTION("""COMPUTED_VALUE"""),"")</f>
        <v/>
      </c>
      <c r="Q118" t="str">
        <f>IFERROR(__xludf.DUMMYFUNCTION("""COMPUTED_VALUE"""),"")</f>
        <v/>
      </c>
      <c r="R118" t="str">
        <f>IFERROR(__xludf.DUMMYFUNCTION("""COMPUTED_VALUE"""),"")</f>
        <v/>
      </c>
      <c r="S118" t="str">
        <f>IFERROR(__xludf.DUMMYFUNCTION("""COMPUTED_VALUE"""),"")</f>
        <v/>
      </c>
      <c r="T118" t="str">
        <f>IFERROR(__xludf.DUMMYFUNCTION("""COMPUTED_VALUE"""),"")</f>
        <v/>
      </c>
      <c r="U118" t="str">
        <f>IFERROR(__xludf.DUMMYFUNCTION("""COMPUTED_VALUE"""),"")</f>
        <v/>
      </c>
      <c r="V118" t="str">
        <f>IFERROR(__xludf.DUMMYFUNCTION("""COMPUTED_VALUE"""),"")</f>
        <v/>
      </c>
      <c r="W118" t="str">
        <f>IFERROR(__xludf.DUMMYFUNCTION("""COMPUTED_VALUE"""),"")</f>
        <v/>
      </c>
      <c r="X118" t="str">
        <f>IFERROR(__xludf.DUMMYFUNCTION("""COMPUTED_VALUE"""),"")</f>
        <v/>
      </c>
      <c r="Y118" t="str">
        <f>IFERROR(__xludf.DUMMYFUNCTION("""COMPUTED_VALUE"""),"")</f>
        <v/>
      </c>
      <c r="Z118" t="str">
        <f>IFERROR(__xludf.DUMMYFUNCTION("""COMPUTED_VALUE"""),"")</f>
        <v/>
      </c>
      <c r="AA118" t="str">
        <f>IFERROR(__xludf.DUMMYFUNCTION("""COMPUTED_VALUE"""),"")</f>
        <v/>
      </c>
      <c r="AB118" t="str">
        <f>IFERROR(__xludf.DUMMYFUNCTION("""COMPUTED_VALUE"""),"")</f>
        <v/>
      </c>
      <c r="AC118" t="str">
        <f>IFERROR(__xludf.DUMMYFUNCTION("""COMPUTED_VALUE"""),"")</f>
        <v/>
      </c>
      <c r="AD118" t="str">
        <f>IFERROR(__xludf.DUMMYFUNCTION("""COMPUTED_VALUE"""),"")</f>
        <v/>
      </c>
      <c r="AE118" t="str">
        <f>IFERROR(__xludf.DUMMYFUNCTION("""COMPUTED_VALUE"""),"")</f>
        <v/>
      </c>
      <c r="AF118" t="str">
        <f>IFERROR(__xludf.DUMMYFUNCTION("""COMPUTED_VALUE"""),"")</f>
        <v/>
      </c>
      <c r="AG118" t="str">
        <f>IFERROR(__xludf.DUMMYFUNCTION("""COMPUTED_VALUE"""),"")</f>
        <v/>
      </c>
      <c r="AH118" t="str">
        <f>IFERROR(__xludf.DUMMYFUNCTION("""COMPUTED_VALUE"""),"")</f>
        <v/>
      </c>
      <c r="AI118" t="str">
        <f>IFERROR(__xludf.DUMMYFUNCTION("""COMPUTED_VALUE"""),"")</f>
        <v/>
      </c>
      <c r="AJ118" t="str">
        <f>IFERROR(__xludf.DUMMYFUNCTION("""COMPUTED_VALUE"""),"")</f>
        <v/>
      </c>
    </row>
    <row r="119">
      <c r="A119" t="str">
        <f>IFERROR(__xludf.DUMMYFUNCTION("""COMPUTED_VALUE"""),"")</f>
        <v/>
      </c>
      <c r="B119" t="str">
        <f>IFERROR(__xludf.DUMMYFUNCTION("""COMPUTED_VALUE"""),"")</f>
        <v/>
      </c>
      <c r="C119" t="str">
        <f>IFERROR(__xludf.DUMMYFUNCTION("""COMPUTED_VALUE"""),"")</f>
        <v/>
      </c>
      <c r="D119" t="str">
        <f>IFERROR(__xludf.DUMMYFUNCTION("""COMPUTED_VALUE"""),"")</f>
        <v/>
      </c>
      <c r="E119" t="str">
        <f>IFERROR(__xludf.DUMMYFUNCTION("""COMPUTED_VALUE"""),"")</f>
        <v/>
      </c>
      <c r="F119" t="str">
        <f>IFERROR(__xludf.DUMMYFUNCTION("""COMPUTED_VALUE"""),"")</f>
        <v/>
      </c>
      <c r="G119" t="str">
        <f>IFERROR(__xludf.DUMMYFUNCTION("""COMPUTED_VALUE"""),"")</f>
        <v/>
      </c>
      <c r="H119" t="str">
        <f>IFERROR(__xludf.DUMMYFUNCTION("""COMPUTED_VALUE"""),"")</f>
        <v/>
      </c>
      <c r="I119" t="str">
        <f>IFERROR(__xludf.DUMMYFUNCTION("""COMPUTED_VALUE"""),"")</f>
        <v/>
      </c>
      <c r="J119" t="str">
        <f>IFERROR(__xludf.DUMMYFUNCTION("""COMPUTED_VALUE"""),"")</f>
        <v/>
      </c>
      <c r="K119" t="str">
        <f>IFERROR(__xludf.DUMMYFUNCTION("""COMPUTED_VALUE"""),"")</f>
        <v/>
      </c>
      <c r="L119" t="str">
        <f>IFERROR(__xludf.DUMMYFUNCTION("""COMPUTED_VALUE"""),"")</f>
        <v/>
      </c>
      <c r="M119" t="str">
        <f>IFERROR(__xludf.DUMMYFUNCTION("""COMPUTED_VALUE"""),"")</f>
        <v/>
      </c>
      <c r="N119" t="str">
        <f>IFERROR(__xludf.DUMMYFUNCTION("""COMPUTED_VALUE"""),"")</f>
        <v/>
      </c>
      <c r="O119" t="str">
        <f>IFERROR(__xludf.DUMMYFUNCTION("""COMPUTED_VALUE"""),"")</f>
        <v/>
      </c>
      <c r="P119" t="str">
        <f>IFERROR(__xludf.DUMMYFUNCTION("""COMPUTED_VALUE"""),"")</f>
        <v/>
      </c>
      <c r="Q119" t="str">
        <f>IFERROR(__xludf.DUMMYFUNCTION("""COMPUTED_VALUE"""),"")</f>
        <v/>
      </c>
      <c r="R119" t="str">
        <f>IFERROR(__xludf.DUMMYFUNCTION("""COMPUTED_VALUE"""),"")</f>
        <v/>
      </c>
      <c r="S119" t="str">
        <f>IFERROR(__xludf.DUMMYFUNCTION("""COMPUTED_VALUE"""),"")</f>
        <v/>
      </c>
      <c r="T119" t="str">
        <f>IFERROR(__xludf.DUMMYFUNCTION("""COMPUTED_VALUE"""),"")</f>
        <v/>
      </c>
      <c r="U119" t="str">
        <f>IFERROR(__xludf.DUMMYFUNCTION("""COMPUTED_VALUE"""),"")</f>
        <v/>
      </c>
      <c r="V119" t="str">
        <f>IFERROR(__xludf.DUMMYFUNCTION("""COMPUTED_VALUE"""),"")</f>
        <v/>
      </c>
      <c r="W119" t="str">
        <f>IFERROR(__xludf.DUMMYFUNCTION("""COMPUTED_VALUE"""),"")</f>
        <v/>
      </c>
      <c r="X119" t="str">
        <f>IFERROR(__xludf.DUMMYFUNCTION("""COMPUTED_VALUE"""),"")</f>
        <v/>
      </c>
      <c r="Y119" t="str">
        <f>IFERROR(__xludf.DUMMYFUNCTION("""COMPUTED_VALUE"""),"")</f>
        <v/>
      </c>
      <c r="Z119" t="str">
        <f>IFERROR(__xludf.DUMMYFUNCTION("""COMPUTED_VALUE"""),"")</f>
        <v/>
      </c>
      <c r="AA119" t="str">
        <f>IFERROR(__xludf.DUMMYFUNCTION("""COMPUTED_VALUE"""),"")</f>
        <v/>
      </c>
      <c r="AB119" t="str">
        <f>IFERROR(__xludf.DUMMYFUNCTION("""COMPUTED_VALUE"""),"")</f>
        <v/>
      </c>
      <c r="AC119" t="str">
        <f>IFERROR(__xludf.DUMMYFUNCTION("""COMPUTED_VALUE"""),"")</f>
        <v/>
      </c>
      <c r="AD119" t="str">
        <f>IFERROR(__xludf.DUMMYFUNCTION("""COMPUTED_VALUE"""),"")</f>
        <v/>
      </c>
      <c r="AE119" t="str">
        <f>IFERROR(__xludf.DUMMYFUNCTION("""COMPUTED_VALUE"""),"")</f>
        <v/>
      </c>
      <c r="AF119" t="str">
        <f>IFERROR(__xludf.DUMMYFUNCTION("""COMPUTED_VALUE"""),"")</f>
        <v/>
      </c>
      <c r="AG119" t="str">
        <f>IFERROR(__xludf.DUMMYFUNCTION("""COMPUTED_VALUE"""),"")</f>
        <v/>
      </c>
      <c r="AH119" t="str">
        <f>IFERROR(__xludf.DUMMYFUNCTION("""COMPUTED_VALUE"""),"")</f>
        <v/>
      </c>
      <c r="AI119" t="str">
        <f>IFERROR(__xludf.DUMMYFUNCTION("""COMPUTED_VALUE"""),"")</f>
        <v/>
      </c>
      <c r="AJ119" t="str">
        <f>IFERROR(__xludf.DUMMYFUNCTION("""COMPUTED_VALUE"""),"")</f>
        <v/>
      </c>
    </row>
  </sheetData>
  <hyperlinks>
    <hyperlink r:id="rId1" ref="E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TRANSPOSE(Guides!B7:AJ7)</f>
        <v>United States</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32</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t="s">
        <v>34</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36</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36</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39</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41</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t="s">
        <v>43</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36</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36</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48</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51</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v>4.0</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51.75" customHeight="1">
      <c r="A15" s="34"/>
      <c r="B15" s="34"/>
      <c r="C15" s="44" t="s">
        <v>54</v>
      </c>
      <c r="D15" s="45" t="s">
        <v>55</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57</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6.5" customHeight="1">
      <c r="A17" s="34"/>
      <c r="B17" s="34"/>
      <c r="C17" s="44" t="s">
        <v>59</v>
      </c>
      <c r="D17" s="45"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62</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5.5" customHeight="1">
      <c r="A19" s="34"/>
      <c r="B19" s="34"/>
      <c r="C19" s="44" t="s">
        <v>64</v>
      </c>
      <c r="D19" s="45" t="s">
        <v>65</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67</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46.5"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71</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t="s">
        <v>75</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v>30.0</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78</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80</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48</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84</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59" t="s">
        <v>86</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88</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90</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59" t="s">
        <v>92</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94</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63">
        <v>0.5</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63">
        <v>0.5</v>
      </c>
      <c r="E36" s="40"/>
      <c r="F36" s="40"/>
      <c r="G36" s="40"/>
      <c r="H36" s="41"/>
      <c r="I36" s="42"/>
      <c r="J36" s="41"/>
      <c r="K36" s="33"/>
      <c r="L36" s="33"/>
      <c r="M36" s="33"/>
      <c r="N36" s="33"/>
      <c r="O36" s="33"/>
      <c r="P36" s="33"/>
      <c r="Q36" s="33"/>
      <c r="R36" s="33"/>
      <c r="S36" s="33"/>
      <c r="T36" s="33"/>
      <c r="U36" s="33"/>
      <c r="V36" s="33"/>
      <c r="W36" s="33"/>
      <c r="X36" s="33"/>
      <c r="Y36" s="33"/>
      <c r="Z36" s="33"/>
      <c r="AA36" s="33"/>
    </row>
    <row r="37" ht="34.5" customHeight="1">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72"/>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72"/>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72"/>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72"/>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72"/>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72"/>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72"/>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72"/>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72"/>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72"/>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72"/>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72"/>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72"/>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72"/>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72"/>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72"/>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72"/>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72"/>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72"/>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72"/>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72"/>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72"/>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72"/>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72"/>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72"/>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72"/>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72"/>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72"/>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72"/>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F67" s="76"/>
      <c r="G67" s="39"/>
      <c r="H67" s="76"/>
      <c r="I67" s="6"/>
    </row>
    <row r="68">
      <c r="A68" s="74"/>
      <c r="B68" s="74"/>
      <c r="C68" s="74"/>
      <c r="D68" s="75"/>
      <c r="F68" s="76"/>
      <c r="G68" s="39"/>
      <c r="H68" s="76"/>
      <c r="I68" s="6"/>
    </row>
    <row r="69">
      <c r="A69" s="74"/>
      <c r="B69" s="74"/>
      <c r="C69" s="74"/>
      <c r="D69" s="75"/>
      <c r="F69" s="76"/>
      <c r="G69" s="39"/>
      <c r="H69" s="76"/>
      <c r="I69" s="6"/>
    </row>
    <row r="70">
      <c r="A70" s="74"/>
      <c r="B70" s="74"/>
      <c r="C70" s="74"/>
      <c r="D70" s="75"/>
      <c r="F70" s="76"/>
      <c r="G70" s="39"/>
      <c r="H70" s="76"/>
      <c r="I70" s="6"/>
    </row>
    <row r="71">
      <c r="A71" s="74"/>
      <c r="B71" s="74"/>
      <c r="C71" s="74"/>
      <c r="D71" s="75"/>
      <c r="F71" s="76"/>
      <c r="G71" s="39"/>
      <c r="H71" s="76"/>
      <c r="I71" s="6"/>
    </row>
    <row r="72">
      <c r="A72" s="74"/>
      <c r="B72" s="74"/>
      <c r="C72" s="74"/>
      <c r="D72" s="75"/>
      <c r="F72" s="76"/>
      <c r="G72" s="39"/>
      <c r="H72" s="76"/>
      <c r="I72" s="6"/>
    </row>
    <row r="73">
      <c r="A73" s="74"/>
      <c r="B73" s="74"/>
      <c r="C73" s="74"/>
      <c r="D73" s="75"/>
      <c r="F73" s="76"/>
      <c r="G73" s="39"/>
      <c r="H73" s="76"/>
      <c r="I73" s="6"/>
    </row>
    <row r="74">
      <c r="A74" s="74"/>
      <c r="B74" s="74"/>
      <c r="C74" s="74"/>
      <c r="D74" s="75"/>
      <c r="F74" s="76"/>
      <c r="G74" s="39"/>
      <c r="H74" s="76"/>
      <c r="I74" s="6"/>
    </row>
    <row r="75">
      <c r="A75" s="74"/>
      <c r="B75" s="74"/>
      <c r="C75" s="74"/>
      <c r="D75" s="75"/>
      <c r="F75" s="76"/>
      <c r="G75" s="39"/>
      <c r="H75" s="76"/>
      <c r="I75" s="6"/>
    </row>
    <row r="76">
      <c r="A76" s="74"/>
      <c r="B76" s="74"/>
      <c r="C76" s="74"/>
      <c r="D76" s="75"/>
      <c r="F76" s="76"/>
      <c r="G76" s="39"/>
      <c r="H76" s="76"/>
      <c r="I76" s="6"/>
    </row>
    <row r="77">
      <c r="A77" s="74"/>
      <c r="B77" s="74"/>
      <c r="C77" s="74"/>
      <c r="D77" s="75"/>
      <c r="F77" s="76"/>
      <c r="G77" s="39"/>
      <c r="H77" s="76"/>
      <c r="I77" s="6"/>
    </row>
    <row r="78">
      <c r="A78" s="74"/>
      <c r="B78" s="74"/>
      <c r="C78" s="74"/>
      <c r="D78" s="75"/>
      <c r="F78" s="76"/>
      <c r="G78" s="39"/>
      <c r="H78" s="76"/>
      <c r="I78" s="6"/>
    </row>
    <row r="79">
      <c r="A79" s="74"/>
      <c r="B79" s="74"/>
      <c r="C79" s="74"/>
      <c r="D79" s="75"/>
      <c r="F79" s="76"/>
      <c r="G79" s="39"/>
      <c r="H79" s="76"/>
      <c r="I79" s="6"/>
    </row>
    <row r="80">
      <c r="A80" s="74"/>
      <c r="B80" s="74"/>
      <c r="C80" s="74"/>
      <c r="D80" s="75"/>
      <c r="F80" s="76"/>
      <c r="G80" s="39"/>
      <c r="H80" s="76"/>
      <c r="I80" s="6"/>
    </row>
    <row r="81">
      <c r="A81" s="74"/>
      <c r="B81" s="74"/>
      <c r="C81" s="74"/>
      <c r="D81" s="75"/>
      <c r="F81" s="76"/>
      <c r="G81" s="39"/>
      <c r="H81" s="76"/>
      <c r="I81" s="6"/>
    </row>
    <row r="82">
      <c r="A82" s="74"/>
      <c r="B82" s="74"/>
      <c r="C82" s="74"/>
      <c r="D82" s="75"/>
      <c r="F82" s="76"/>
      <c r="G82" s="39"/>
      <c r="H82" s="76"/>
      <c r="I82" s="6"/>
    </row>
    <row r="83">
      <c r="A83" s="74"/>
      <c r="B83" s="74"/>
      <c r="C83" s="74"/>
      <c r="D83" s="75"/>
      <c r="F83" s="76"/>
      <c r="G83" s="39"/>
      <c r="H83" s="76"/>
      <c r="I83" s="6"/>
    </row>
    <row r="84">
      <c r="A84" s="74"/>
      <c r="B84" s="74"/>
      <c r="C84" s="74"/>
      <c r="D84" s="75"/>
      <c r="F84" s="76"/>
      <c r="G84" s="39"/>
      <c r="H84" s="76"/>
      <c r="I84" s="6"/>
    </row>
    <row r="85">
      <c r="A85" s="74"/>
      <c r="B85" s="74"/>
      <c r="C85" s="74"/>
      <c r="D85" s="75"/>
      <c r="F85" s="76"/>
      <c r="G85" s="39"/>
      <c r="H85" s="76"/>
      <c r="I85" s="6"/>
    </row>
    <row r="86">
      <c r="A86" s="74"/>
      <c r="B86" s="74"/>
      <c r="C86" s="74"/>
      <c r="D86" s="75"/>
      <c r="F86" s="76"/>
      <c r="G86" s="39"/>
      <c r="H86" s="76"/>
      <c r="I86" s="6"/>
    </row>
    <row r="87">
      <c r="A87" s="74"/>
      <c r="B87" s="74"/>
      <c r="C87" s="74"/>
      <c r="D87" s="75"/>
      <c r="F87" s="76"/>
      <c r="G87" s="39"/>
      <c r="H87" s="76"/>
      <c r="I87" s="6"/>
    </row>
    <row r="88">
      <c r="A88" s="74"/>
      <c r="B88" s="74"/>
      <c r="C88" s="74"/>
      <c r="D88" s="75"/>
      <c r="F88" s="76"/>
      <c r="G88" s="39"/>
      <c r="H88" s="76"/>
      <c r="I88" s="6"/>
    </row>
    <row r="89">
      <c r="A89" s="74"/>
      <c r="B89" s="74"/>
      <c r="C89" s="74"/>
      <c r="D89" s="75"/>
      <c r="F89" s="76"/>
      <c r="G89" s="39"/>
      <c r="H89" s="76"/>
      <c r="I89" s="6"/>
    </row>
    <row r="90">
      <c r="A90" s="74"/>
      <c r="B90" s="74"/>
      <c r="C90" s="74"/>
      <c r="D90" s="75"/>
      <c r="F90" s="76"/>
      <c r="G90" s="39"/>
      <c r="H90" s="76"/>
      <c r="I90" s="6"/>
    </row>
    <row r="91">
      <c r="A91" s="74"/>
      <c r="B91" s="74"/>
      <c r="C91" s="74"/>
      <c r="D91" s="75"/>
      <c r="F91" s="76"/>
      <c r="G91" s="39"/>
      <c r="H91" s="76"/>
      <c r="I91" s="6"/>
    </row>
    <row r="92">
      <c r="A92" s="74"/>
      <c r="B92" s="74"/>
      <c r="C92" s="74"/>
      <c r="D92" s="75"/>
      <c r="F92" s="76"/>
      <c r="G92" s="39"/>
      <c r="H92" s="76"/>
      <c r="I92" s="6"/>
    </row>
    <row r="93">
      <c r="A93" s="74"/>
      <c r="B93" s="74"/>
      <c r="C93" s="74"/>
      <c r="D93" s="75"/>
      <c r="F93" s="76"/>
      <c r="G93" s="39"/>
      <c r="H93" s="76"/>
      <c r="I93" s="6"/>
    </row>
    <row r="94">
      <c r="A94" s="74"/>
      <c r="B94" s="74"/>
      <c r="C94" s="74"/>
      <c r="D94" s="75"/>
      <c r="F94" s="76"/>
      <c r="G94" s="39"/>
      <c r="H94" s="76"/>
      <c r="I94" s="6"/>
    </row>
    <row r="95">
      <c r="A95" s="74"/>
      <c r="B95" s="74"/>
      <c r="C95" s="74"/>
      <c r="D95" s="75"/>
      <c r="F95" s="76"/>
      <c r="G95" s="39"/>
      <c r="H95" s="76"/>
      <c r="I95" s="6"/>
    </row>
    <row r="96">
      <c r="A96" s="74"/>
      <c r="B96" s="74"/>
      <c r="C96" s="74"/>
      <c r="D96" s="75"/>
      <c r="F96" s="76"/>
      <c r="G96" s="39"/>
      <c r="H96" s="76"/>
      <c r="I96" s="6"/>
    </row>
    <row r="97">
      <c r="A97" s="74"/>
      <c r="B97" s="74"/>
      <c r="C97" s="74"/>
      <c r="D97" s="75"/>
      <c r="F97" s="76"/>
      <c r="G97" s="39"/>
      <c r="H97" s="76"/>
      <c r="I97" s="6"/>
    </row>
    <row r="98">
      <c r="A98" s="74"/>
      <c r="B98" s="74"/>
      <c r="C98" s="74"/>
      <c r="D98" s="75"/>
      <c r="F98" s="76"/>
      <c r="G98" s="39"/>
      <c r="H98" s="76"/>
      <c r="I98" s="6"/>
    </row>
    <row r="99">
      <c r="A99" s="74"/>
      <c r="B99" s="74"/>
      <c r="C99" s="74"/>
      <c r="D99" s="75"/>
      <c r="F99" s="76"/>
      <c r="G99" s="39"/>
      <c r="H99" s="76"/>
      <c r="I99" s="6"/>
    </row>
    <row r="100">
      <c r="A100" s="74"/>
      <c r="B100" s="74"/>
      <c r="C100" s="74"/>
      <c r="D100" s="75"/>
      <c r="F100" s="76"/>
      <c r="G100" s="39"/>
      <c r="H100" s="76"/>
      <c r="I100" s="6"/>
    </row>
    <row r="101">
      <c r="A101" s="74"/>
      <c r="B101" s="74"/>
      <c r="C101" s="74"/>
      <c r="D101" s="75"/>
      <c r="F101" s="76"/>
      <c r="G101" s="39"/>
      <c r="H101" s="76"/>
      <c r="I101" s="6"/>
    </row>
    <row r="102">
      <c r="A102" s="74"/>
      <c r="B102" s="74"/>
      <c r="C102" s="74"/>
      <c r="D102" s="75"/>
      <c r="F102" s="76"/>
      <c r="G102" s="39"/>
      <c r="H102" s="76"/>
      <c r="I102" s="6"/>
    </row>
    <row r="103">
      <c r="A103" s="74"/>
      <c r="B103" s="74"/>
      <c r="C103" s="74"/>
      <c r="D103" s="75"/>
      <c r="F103" s="76"/>
      <c r="G103" s="39"/>
      <c r="H103" s="76"/>
      <c r="I103" s="6"/>
    </row>
    <row r="104">
      <c r="A104" s="74"/>
      <c r="B104" s="74"/>
      <c r="C104" s="74"/>
      <c r="D104" s="75"/>
      <c r="F104" s="76"/>
      <c r="G104" s="39"/>
      <c r="H104" s="76"/>
      <c r="I104" s="6"/>
    </row>
    <row r="105">
      <c r="A105" s="74"/>
      <c r="B105" s="74"/>
      <c r="C105" s="74"/>
      <c r="D105" s="75"/>
      <c r="F105" s="76"/>
      <c r="G105" s="39"/>
      <c r="H105" s="76"/>
      <c r="I105" s="6"/>
    </row>
    <row r="106">
      <c r="A106" s="74"/>
      <c r="B106" s="74"/>
      <c r="C106" s="74"/>
      <c r="D106" s="75"/>
      <c r="F106" s="76"/>
      <c r="G106" s="39"/>
      <c r="H106" s="76"/>
      <c r="I106" s="6"/>
    </row>
    <row r="107">
      <c r="A107" s="74"/>
      <c r="B107" s="74"/>
      <c r="C107" s="74"/>
      <c r="D107" s="75"/>
      <c r="F107" s="76"/>
      <c r="G107" s="39"/>
      <c r="H107" s="76"/>
      <c r="I107" s="6"/>
    </row>
    <row r="108">
      <c r="A108" s="74"/>
      <c r="B108" s="74"/>
      <c r="C108" s="74"/>
      <c r="D108" s="75"/>
      <c r="F108" s="76"/>
      <c r="G108" s="39"/>
      <c r="H108" s="76"/>
      <c r="I108" s="6"/>
    </row>
    <row r="109">
      <c r="A109" s="74"/>
      <c r="B109" s="74"/>
      <c r="C109" s="74"/>
      <c r="D109" s="75"/>
      <c r="F109" s="76"/>
      <c r="G109" s="39"/>
      <c r="H109" s="76"/>
      <c r="I109" s="6"/>
    </row>
    <row r="110">
      <c r="A110" s="74"/>
      <c r="B110" s="74"/>
      <c r="C110" s="74"/>
      <c r="D110" s="75"/>
      <c r="F110" s="76"/>
      <c r="G110" s="39"/>
      <c r="H110" s="76"/>
      <c r="I110" s="6"/>
    </row>
    <row r="111">
      <c r="A111" s="74"/>
      <c r="B111" s="74"/>
      <c r="C111" s="74"/>
      <c r="D111" s="75"/>
      <c r="F111" s="76"/>
      <c r="G111" s="39"/>
      <c r="H111" s="76"/>
      <c r="I111" s="6"/>
    </row>
    <row r="112">
      <c r="A112" s="74"/>
      <c r="B112" s="74"/>
      <c r="C112" s="74"/>
      <c r="D112" s="75"/>
      <c r="F112" s="76"/>
      <c r="G112" s="39"/>
      <c r="H112" s="76"/>
      <c r="I112" s="6"/>
    </row>
    <row r="113">
      <c r="A113" s="74"/>
      <c r="B113" s="74"/>
      <c r="C113" s="74"/>
      <c r="D113" s="75"/>
      <c r="F113" s="76"/>
      <c r="G113" s="39"/>
      <c r="H113" s="76"/>
      <c r="I113" s="6"/>
    </row>
    <row r="114">
      <c r="A114" s="74"/>
      <c r="B114" s="74"/>
      <c r="C114" s="74"/>
      <c r="D114" s="75"/>
      <c r="F114" s="76"/>
      <c r="G114" s="39"/>
      <c r="H114" s="76"/>
      <c r="I114" s="6"/>
    </row>
    <row r="115">
      <c r="A115" s="74"/>
      <c r="B115" s="74"/>
      <c r="C115" s="74"/>
      <c r="D115" s="75"/>
      <c r="F115" s="76"/>
      <c r="G115" s="39"/>
      <c r="H115" s="76"/>
      <c r="I115" s="6"/>
    </row>
    <row r="116">
      <c r="A116" s="74"/>
      <c r="B116" s="74"/>
      <c r="C116" s="74"/>
      <c r="D116" s="75"/>
      <c r="F116" s="76"/>
      <c r="G116" s="39"/>
      <c r="H116" s="76"/>
      <c r="I116" s="6"/>
    </row>
    <row r="117">
      <c r="A117" s="74"/>
      <c r="B117" s="74"/>
      <c r="C117" s="74"/>
      <c r="D117" s="75"/>
      <c r="F117" s="76"/>
      <c r="G117" s="39"/>
      <c r="H117" s="76"/>
      <c r="I117" s="6"/>
    </row>
    <row r="118">
      <c r="A118" s="74"/>
      <c r="B118" s="74"/>
      <c r="C118" s="74"/>
      <c r="D118" s="75"/>
      <c r="F118" s="76"/>
      <c r="G118" s="39"/>
      <c r="H118" s="76"/>
      <c r="I118" s="6"/>
    </row>
    <row r="119">
      <c r="A119" s="74"/>
      <c r="B119" s="74"/>
      <c r="C119" s="74"/>
      <c r="D119" s="75"/>
      <c r="F119" s="76"/>
      <c r="G119" s="39"/>
      <c r="H119" s="76"/>
      <c r="I119" s="6"/>
    </row>
    <row r="120">
      <c r="A120" s="74"/>
      <c r="B120" s="74"/>
      <c r="C120" s="74"/>
      <c r="D120" s="75"/>
      <c r="F120" s="76"/>
      <c r="G120" s="39"/>
      <c r="H120" s="76"/>
      <c r="I120" s="6"/>
    </row>
    <row r="121">
      <c r="A121" s="74"/>
      <c r="B121" s="74"/>
      <c r="C121" s="74"/>
      <c r="D121" s="75"/>
      <c r="F121" s="76"/>
      <c r="G121" s="39"/>
      <c r="H121" s="76"/>
      <c r="I121" s="6"/>
    </row>
    <row r="122">
      <c r="A122" s="74"/>
      <c r="B122" s="74"/>
      <c r="C122" s="74"/>
      <c r="D122" s="75"/>
      <c r="F122" s="76"/>
      <c r="G122" s="39"/>
      <c r="H122" s="76"/>
      <c r="I122" s="6"/>
    </row>
    <row r="123">
      <c r="A123" s="74"/>
      <c r="B123" s="74"/>
      <c r="C123" s="74"/>
      <c r="D123" s="75"/>
      <c r="F123" s="76"/>
      <c r="G123" s="39"/>
      <c r="H123" s="76"/>
      <c r="I123" s="6"/>
    </row>
    <row r="124">
      <c r="A124" s="74"/>
      <c r="B124" s="74"/>
      <c r="C124" s="74"/>
      <c r="D124" s="75"/>
      <c r="F124" s="76"/>
      <c r="G124" s="39"/>
      <c r="H124" s="76"/>
      <c r="I124" s="6"/>
    </row>
    <row r="125">
      <c r="A125" s="74"/>
      <c r="B125" s="74"/>
      <c r="C125" s="74"/>
      <c r="D125" s="75"/>
      <c r="F125" s="76"/>
      <c r="G125" s="39"/>
      <c r="H125" s="76"/>
      <c r="I125" s="6"/>
    </row>
    <row r="126">
      <c r="A126" s="74"/>
      <c r="B126" s="74"/>
      <c r="C126" s="74"/>
      <c r="D126" s="75"/>
      <c r="F126" s="76"/>
      <c r="G126" s="39"/>
      <c r="H126" s="76"/>
      <c r="I126" s="6"/>
    </row>
    <row r="127">
      <c r="A127" s="74"/>
      <c r="B127" s="74"/>
      <c r="C127" s="74"/>
      <c r="D127" s="75"/>
      <c r="F127" s="76"/>
      <c r="G127" s="39"/>
      <c r="H127" s="76"/>
      <c r="I127" s="6"/>
    </row>
    <row r="128">
      <c r="A128" s="74"/>
      <c r="B128" s="74"/>
      <c r="C128" s="74"/>
      <c r="D128" s="75"/>
      <c r="F128" s="76"/>
      <c r="G128" s="39"/>
      <c r="H128" s="76"/>
      <c r="I128" s="6"/>
    </row>
    <row r="129">
      <c r="A129" s="74"/>
      <c r="B129" s="74"/>
      <c r="C129" s="74"/>
      <c r="D129" s="75"/>
      <c r="F129" s="76"/>
      <c r="G129" s="39"/>
      <c r="H129" s="76"/>
      <c r="I129" s="6"/>
    </row>
    <row r="130">
      <c r="A130" s="74"/>
      <c r="B130" s="74"/>
      <c r="C130" s="74"/>
      <c r="D130" s="75"/>
      <c r="F130" s="76"/>
      <c r="G130" s="39"/>
      <c r="H130" s="76"/>
      <c r="I130" s="6"/>
    </row>
    <row r="131">
      <c r="A131" s="74"/>
      <c r="B131" s="74"/>
      <c r="C131" s="74"/>
      <c r="D131" s="75"/>
      <c r="F131" s="76"/>
      <c r="G131" s="39"/>
      <c r="H131" s="76"/>
      <c r="I131" s="6"/>
    </row>
    <row r="132">
      <c r="A132" s="74"/>
      <c r="B132" s="74"/>
      <c r="C132" s="74"/>
      <c r="D132" s="75"/>
      <c r="F132" s="76"/>
      <c r="G132" s="39"/>
      <c r="H132" s="76"/>
      <c r="I132" s="6"/>
    </row>
    <row r="133">
      <c r="A133" s="74"/>
      <c r="B133" s="74"/>
      <c r="C133" s="74"/>
      <c r="D133" s="75"/>
      <c r="F133" s="76"/>
      <c r="G133" s="39"/>
      <c r="H133" s="76"/>
      <c r="I133" s="6"/>
    </row>
    <row r="134">
      <c r="A134" s="74"/>
      <c r="B134" s="74"/>
      <c r="C134" s="74"/>
      <c r="D134" s="75"/>
      <c r="F134" s="76"/>
      <c r="G134" s="39"/>
      <c r="H134" s="76"/>
      <c r="I134" s="6"/>
    </row>
    <row r="135">
      <c r="A135" s="74"/>
      <c r="B135" s="74"/>
      <c r="C135" s="74"/>
      <c r="D135" s="75"/>
      <c r="F135" s="76"/>
      <c r="G135" s="39"/>
      <c r="H135" s="76"/>
      <c r="I135" s="6"/>
    </row>
    <row r="136">
      <c r="A136" s="74"/>
      <c r="B136" s="74"/>
      <c r="C136" s="74"/>
      <c r="D136" s="75"/>
      <c r="F136" s="76"/>
      <c r="G136" s="39"/>
      <c r="H136" s="76"/>
      <c r="I136" s="6"/>
    </row>
    <row r="137">
      <c r="A137" s="74"/>
      <c r="B137" s="74"/>
      <c r="C137" s="74"/>
      <c r="D137" s="75"/>
      <c r="F137" s="76"/>
      <c r="G137" s="39"/>
      <c r="H137" s="76"/>
      <c r="I137" s="6"/>
    </row>
    <row r="138">
      <c r="A138" s="74"/>
      <c r="B138" s="74"/>
      <c r="C138" s="74"/>
      <c r="D138" s="75"/>
      <c r="F138" s="76"/>
      <c r="G138" s="39"/>
      <c r="H138" s="76"/>
      <c r="I138" s="6"/>
    </row>
    <row r="139">
      <c r="A139" s="74"/>
      <c r="B139" s="74"/>
      <c r="C139" s="74"/>
      <c r="D139" s="75"/>
      <c r="F139" s="76"/>
      <c r="G139" s="39"/>
      <c r="H139" s="76"/>
      <c r="I139" s="6"/>
    </row>
    <row r="140">
      <c r="A140" s="74"/>
      <c r="B140" s="74"/>
      <c r="C140" s="74"/>
      <c r="D140" s="75"/>
      <c r="F140" s="76"/>
      <c r="G140" s="39"/>
      <c r="H140" s="76"/>
      <c r="I140" s="6"/>
    </row>
    <row r="141">
      <c r="A141" s="74"/>
      <c r="B141" s="74"/>
      <c r="C141" s="74"/>
      <c r="D141" s="75"/>
      <c r="F141" s="76"/>
      <c r="G141" s="39"/>
      <c r="H141" s="76"/>
      <c r="I141" s="6"/>
    </row>
    <row r="142">
      <c r="A142" s="74"/>
      <c r="B142" s="74"/>
      <c r="C142" s="74"/>
      <c r="D142" s="75"/>
      <c r="F142" s="76"/>
      <c r="G142" s="39"/>
      <c r="H142" s="76"/>
      <c r="I142" s="6"/>
    </row>
    <row r="143">
      <c r="A143" s="74"/>
      <c r="B143" s="74"/>
      <c r="C143" s="74"/>
      <c r="D143" s="75"/>
      <c r="F143" s="76"/>
      <c r="G143" s="39"/>
      <c r="H143" s="76"/>
      <c r="I143" s="6"/>
    </row>
    <row r="144">
      <c r="A144" s="74"/>
      <c r="B144" s="74"/>
      <c r="C144" s="74"/>
      <c r="D144" s="75"/>
      <c r="F144" s="76"/>
      <c r="G144" s="39"/>
      <c r="H144" s="76"/>
      <c r="I144" s="6"/>
    </row>
    <row r="145">
      <c r="A145" s="74"/>
      <c r="B145" s="74"/>
      <c r="C145" s="74"/>
      <c r="D145" s="75"/>
      <c r="F145" s="76"/>
      <c r="G145" s="39"/>
      <c r="H145" s="76"/>
      <c r="I145" s="6"/>
    </row>
    <row r="146">
      <c r="A146" s="74"/>
      <c r="B146" s="74"/>
      <c r="C146" s="74"/>
      <c r="D146" s="75"/>
      <c r="F146" s="76"/>
      <c r="G146" s="39"/>
      <c r="H146" s="76"/>
      <c r="I146" s="6"/>
    </row>
    <row r="147">
      <c r="A147" s="74"/>
      <c r="B147" s="74"/>
      <c r="C147" s="74"/>
      <c r="D147" s="75"/>
      <c r="F147" s="76"/>
      <c r="G147" s="39"/>
      <c r="H147" s="76"/>
      <c r="I147" s="6"/>
    </row>
    <row r="148">
      <c r="A148" s="74"/>
      <c r="B148" s="74"/>
      <c r="C148" s="74"/>
      <c r="D148" s="75"/>
      <c r="F148" s="76"/>
      <c r="G148" s="39"/>
      <c r="H148" s="76"/>
      <c r="I148" s="6"/>
    </row>
    <row r="149">
      <c r="A149" s="74"/>
      <c r="B149" s="74"/>
      <c r="C149" s="74"/>
      <c r="D149" s="75"/>
      <c r="F149" s="76"/>
      <c r="G149" s="39"/>
      <c r="H149" s="76"/>
      <c r="I149" s="6"/>
    </row>
    <row r="150">
      <c r="A150" s="74"/>
      <c r="B150" s="74"/>
      <c r="C150" s="74"/>
      <c r="D150" s="75"/>
      <c r="F150" s="76"/>
      <c r="G150" s="39"/>
      <c r="H150" s="76"/>
      <c r="I150" s="6"/>
    </row>
    <row r="151">
      <c r="A151" s="74"/>
      <c r="B151" s="74"/>
      <c r="C151" s="74"/>
      <c r="D151" s="75"/>
      <c r="F151" s="76"/>
      <c r="G151" s="39"/>
      <c r="H151" s="76"/>
      <c r="I151" s="6"/>
    </row>
    <row r="152">
      <c r="A152" s="74"/>
      <c r="B152" s="74"/>
      <c r="C152" s="74"/>
      <c r="D152" s="75"/>
      <c r="F152" s="76"/>
      <c r="G152" s="39"/>
      <c r="H152" s="76"/>
      <c r="I152" s="6"/>
    </row>
    <row r="153">
      <c r="A153" s="74"/>
      <c r="B153" s="74"/>
      <c r="C153" s="74"/>
      <c r="D153" s="75"/>
      <c r="F153" s="76"/>
      <c r="G153" s="39"/>
      <c r="H153" s="76"/>
      <c r="I153" s="6"/>
    </row>
    <row r="154">
      <c r="A154" s="74"/>
      <c r="B154" s="74"/>
      <c r="C154" s="74"/>
      <c r="D154" s="75"/>
      <c r="F154" s="76"/>
      <c r="G154" s="39"/>
      <c r="H154" s="76"/>
      <c r="I154" s="6"/>
    </row>
    <row r="155">
      <c r="A155" s="74"/>
      <c r="B155" s="74"/>
      <c r="C155" s="74"/>
      <c r="D155" s="75"/>
      <c r="F155" s="76"/>
      <c r="G155" s="39"/>
      <c r="H155" s="76"/>
      <c r="I155" s="6"/>
    </row>
    <row r="156">
      <c r="A156" s="74"/>
      <c r="B156" s="74"/>
      <c r="C156" s="74"/>
      <c r="D156" s="75"/>
      <c r="F156" s="76"/>
      <c r="G156" s="39"/>
      <c r="H156" s="76"/>
      <c r="I156" s="6"/>
    </row>
    <row r="157">
      <c r="A157" s="74"/>
      <c r="B157" s="74"/>
      <c r="C157" s="74"/>
      <c r="D157" s="75"/>
      <c r="F157" s="76"/>
      <c r="G157" s="39"/>
      <c r="H157" s="76"/>
      <c r="I157" s="6"/>
    </row>
    <row r="158">
      <c r="A158" s="74"/>
      <c r="B158" s="74"/>
      <c r="C158" s="74"/>
      <c r="D158" s="75"/>
      <c r="F158" s="76"/>
      <c r="G158" s="39"/>
      <c r="H158" s="76"/>
      <c r="I158" s="6"/>
    </row>
    <row r="159">
      <c r="A159" s="74"/>
      <c r="B159" s="74"/>
      <c r="C159" s="74"/>
      <c r="D159" s="75"/>
      <c r="F159" s="76"/>
      <c r="G159" s="39"/>
      <c r="H159" s="76"/>
      <c r="I159" s="6"/>
    </row>
    <row r="160">
      <c r="A160" s="74"/>
      <c r="B160" s="74"/>
      <c r="C160" s="74"/>
      <c r="D160" s="75"/>
      <c r="F160" s="76"/>
      <c r="G160" s="39"/>
      <c r="H160" s="76"/>
      <c r="I160" s="6"/>
    </row>
    <row r="161">
      <c r="A161" s="74"/>
      <c r="B161" s="74"/>
      <c r="C161" s="74"/>
      <c r="D161" s="75"/>
      <c r="F161" s="76"/>
      <c r="G161" s="39"/>
      <c r="H161" s="76"/>
      <c r="I161" s="6"/>
    </row>
    <row r="162">
      <c r="A162" s="74"/>
      <c r="B162" s="74"/>
      <c r="C162" s="74"/>
      <c r="D162" s="75"/>
      <c r="F162" s="76"/>
      <c r="G162" s="39"/>
      <c r="H162" s="76"/>
      <c r="I162" s="6"/>
    </row>
    <row r="163">
      <c r="A163" s="74"/>
      <c r="B163" s="74"/>
      <c r="C163" s="74"/>
      <c r="D163" s="75"/>
      <c r="F163" s="76"/>
      <c r="G163" s="39"/>
      <c r="H163" s="76"/>
      <c r="I163" s="6"/>
    </row>
    <row r="164">
      <c r="A164" s="74"/>
      <c r="B164" s="74"/>
      <c r="C164" s="74"/>
      <c r="D164" s="75"/>
      <c r="F164" s="76"/>
      <c r="G164" s="39"/>
      <c r="H164" s="76"/>
      <c r="I164" s="6"/>
    </row>
    <row r="165">
      <c r="A165" s="74"/>
      <c r="B165" s="74"/>
      <c r="C165" s="74"/>
      <c r="D165" s="75"/>
      <c r="F165" s="76"/>
      <c r="G165" s="39"/>
      <c r="H165" s="76"/>
      <c r="I165" s="6"/>
    </row>
    <row r="166">
      <c r="A166" s="74"/>
      <c r="B166" s="74"/>
      <c r="C166" s="74"/>
      <c r="D166" s="75"/>
      <c r="F166" s="76"/>
      <c r="G166" s="39"/>
      <c r="H166" s="76"/>
      <c r="I166" s="6"/>
    </row>
    <row r="167">
      <c r="A167" s="74"/>
      <c r="B167" s="74"/>
      <c r="C167" s="74"/>
      <c r="D167" s="75"/>
      <c r="F167" s="76"/>
      <c r="G167" s="39"/>
      <c r="H167" s="76"/>
      <c r="I167" s="6"/>
    </row>
    <row r="168">
      <c r="A168" s="74"/>
      <c r="B168" s="74"/>
      <c r="C168" s="74"/>
      <c r="D168" s="75"/>
      <c r="F168" s="76"/>
      <c r="G168" s="39"/>
      <c r="H168" s="76"/>
      <c r="I168" s="6"/>
    </row>
    <row r="169">
      <c r="A169" s="74"/>
      <c r="B169" s="74"/>
      <c r="C169" s="74"/>
      <c r="D169" s="75"/>
      <c r="F169" s="76"/>
      <c r="G169" s="39"/>
      <c r="H169" s="76"/>
      <c r="I169" s="6"/>
    </row>
    <row r="170">
      <c r="A170" s="74"/>
      <c r="B170" s="74"/>
      <c r="C170" s="74"/>
      <c r="D170" s="75"/>
      <c r="F170" s="76"/>
      <c r="G170" s="39"/>
      <c r="H170" s="76"/>
      <c r="I170" s="6"/>
    </row>
    <row r="171">
      <c r="A171" s="74"/>
      <c r="B171" s="74"/>
      <c r="C171" s="74"/>
      <c r="D171" s="75"/>
      <c r="F171" s="76"/>
      <c r="G171" s="39"/>
      <c r="H171" s="76"/>
      <c r="I171" s="6"/>
    </row>
    <row r="172">
      <c r="A172" s="74"/>
      <c r="B172" s="74"/>
      <c r="C172" s="74"/>
      <c r="D172" s="75"/>
      <c r="F172" s="76"/>
      <c r="G172" s="39"/>
      <c r="H172" s="76"/>
      <c r="I172" s="6"/>
    </row>
    <row r="173">
      <c r="A173" s="74"/>
      <c r="B173" s="74"/>
      <c r="C173" s="74"/>
      <c r="D173" s="75"/>
      <c r="F173" s="76"/>
      <c r="G173" s="39"/>
      <c r="H173" s="76"/>
      <c r="I173" s="6"/>
    </row>
    <row r="174">
      <c r="A174" s="74"/>
      <c r="B174" s="74"/>
      <c r="C174" s="74"/>
      <c r="D174" s="75"/>
      <c r="F174" s="76"/>
      <c r="G174" s="39"/>
      <c r="H174" s="76"/>
      <c r="I174" s="6"/>
    </row>
    <row r="175">
      <c r="A175" s="74"/>
      <c r="B175" s="74"/>
      <c r="C175" s="74"/>
      <c r="D175" s="75"/>
      <c r="F175" s="76"/>
      <c r="G175" s="39"/>
      <c r="H175" s="76"/>
      <c r="I175" s="6"/>
    </row>
    <row r="176">
      <c r="A176" s="74"/>
      <c r="B176" s="74"/>
      <c r="C176" s="74"/>
      <c r="D176" s="75"/>
      <c r="F176" s="76"/>
      <c r="G176" s="39"/>
      <c r="H176" s="76"/>
      <c r="I176" s="6"/>
    </row>
    <row r="177">
      <c r="A177" s="74"/>
      <c r="B177" s="74"/>
      <c r="C177" s="74"/>
      <c r="D177" s="75"/>
      <c r="F177" s="76"/>
      <c r="G177" s="39"/>
      <c r="H177" s="76"/>
      <c r="I177" s="6"/>
    </row>
    <row r="178">
      <c r="A178" s="74"/>
      <c r="B178" s="74"/>
      <c r="C178" s="74"/>
      <c r="D178" s="75"/>
      <c r="F178" s="76"/>
      <c r="G178" s="39"/>
      <c r="H178" s="76"/>
      <c r="I178" s="6"/>
    </row>
    <row r="179">
      <c r="A179" s="74"/>
      <c r="B179" s="74"/>
      <c r="C179" s="74"/>
      <c r="D179" s="75"/>
      <c r="F179" s="76"/>
      <c r="G179" s="39"/>
      <c r="H179" s="76"/>
      <c r="I179" s="6"/>
    </row>
    <row r="180">
      <c r="A180" s="74"/>
      <c r="B180" s="74"/>
      <c r="C180" s="74"/>
      <c r="D180" s="75"/>
      <c r="F180" s="76"/>
      <c r="G180" s="39"/>
      <c r="H180" s="76"/>
      <c r="I180" s="6"/>
    </row>
    <row r="181">
      <c r="A181" s="74"/>
      <c r="B181" s="74"/>
      <c r="C181" s="74"/>
      <c r="D181" s="75"/>
      <c r="F181" s="76"/>
      <c r="G181" s="39"/>
      <c r="H181" s="76"/>
      <c r="I181" s="6"/>
    </row>
    <row r="182">
      <c r="A182" s="74"/>
      <c r="B182" s="74"/>
      <c r="C182" s="74"/>
      <c r="D182" s="75"/>
      <c r="F182" s="76"/>
      <c r="G182" s="39"/>
      <c r="H182" s="76"/>
      <c r="I182" s="6"/>
    </row>
    <row r="183">
      <c r="A183" s="74"/>
      <c r="B183" s="74"/>
      <c r="C183" s="74"/>
      <c r="D183" s="75"/>
      <c r="F183" s="76"/>
      <c r="G183" s="39"/>
      <c r="H183" s="76"/>
      <c r="I183" s="6"/>
    </row>
    <row r="184">
      <c r="A184" s="74"/>
      <c r="B184" s="74"/>
      <c r="C184" s="74"/>
      <c r="D184" s="75"/>
      <c r="F184" s="76"/>
      <c r="G184" s="39"/>
      <c r="H184" s="76"/>
      <c r="I184" s="6"/>
    </row>
    <row r="185">
      <c r="A185" s="74"/>
      <c r="B185" s="74"/>
      <c r="C185" s="74"/>
      <c r="D185" s="75"/>
      <c r="F185" s="76"/>
      <c r="G185" s="39"/>
      <c r="H185" s="76"/>
      <c r="I185" s="6"/>
    </row>
    <row r="186">
      <c r="A186" s="74"/>
      <c r="B186" s="74"/>
      <c r="C186" s="74"/>
      <c r="D186" s="75"/>
      <c r="F186" s="76"/>
      <c r="G186" s="39"/>
      <c r="H186" s="76"/>
      <c r="I186" s="6"/>
    </row>
    <row r="187">
      <c r="A187" s="74"/>
      <c r="B187" s="74"/>
      <c r="C187" s="74"/>
      <c r="D187" s="75"/>
      <c r="F187" s="76"/>
      <c r="G187" s="39"/>
      <c r="H187" s="76"/>
      <c r="I187" s="6"/>
    </row>
    <row r="188">
      <c r="A188" s="74"/>
      <c r="B188" s="74"/>
      <c r="C188" s="74"/>
      <c r="D188" s="75"/>
      <c r="F188" s="76"/>
      <c r="G188" s="39"/>
      <c r="H188" s="76"/>
      <c r="I188" s="6"/>
    </row>
    <row r="189">
      <c r="A189" s="74"/>
      <c r="B189" s="74"/>
      <c r="C189" s="74"/>
      <c r="D189" s="75"/>
      <c r="F189" s="76"/>
      <c r="G189" s="39"/>
      <c r="H189" s="76"/>
      <c r="I189" s="6"/>
    </row>
    <row r="190">
      <c r="A190" s="74"/>
      <c r="B190" s="74"/>
      <c r="C190" s="74"/>
      <c r="D190" s="75"/>
      <c r="F190" s="76"/>
      <c r="G190" s="39"/>
      <c r="H190" s="76"/>
      <c r="I190" s="6"/>
    </row>
    <row r="191">
      <c r="A191" s="74"/>
      <c r="B191" s="74"/>
      <c r="C191" s="74"/>
      <c r="D191" s="75"/>
      <c r="F191" s="76"/>
      <c r="G191" s="39"/>
      <c r="H191" s="76"/>
      <c r="I191" s="6"/>
    </row>
    <row r="192">
      <c r="A192" s="74"/>
      <c r="B192" s="74"/>
      <c r="C192" s="74"/>
      <c r="D192" s="75"/>
      <c r="F192" s="76"/>
      <c r="G192" s="39"/>
      <c r="H192" s="76"/>
      <c r="I192" s="6"/>
    </row>
    <row r="193">
      <c r="A193" s="74"/>
      <c r="B193" s="74"/>
      <c r="C193" s="74"/>
      <c r="D193" s="75"/>
      <c r="F193" s="76"/>
      <c r="G193" s="39"/>
      <c r="H193" s="76"/>
      <c r="I193" s="6"/>
    </row>
    <row r="194">
      <c r="A194" s="74"/>
      <c r="B194" s="74"/>
      <c r="C194" s="74"/>
      <c r="D194" s="75"/>
      <c r="F194" s="76"/>
      <c r="G194" s="39"/>
      <c r="H194" s="76"/>
      <c r="I194" s="6"/>
    </row>
    <row r="195">
      <c r="A195" s="74"/>
      <c r="B195" s="74"/>
      <c r="C195" s="74"/>
      <c r="D195" s="75"/>
      <c r="F195" s="76"/>
      <c r="G195" s="39"/>
      <c r="H195" s="76"/>
      <c r="I195" s="6"/>
    </row>
    <row r="196">
      <c r="A196" s="74"/>
      <c r="B196" s="74"/>
      <c r="C196" s="74"/>
      <c r="D196" s="75"/>
      <c r="F196" s="76"/>
      <c r="G196" s="39"/>
      <c r="H196" s="76"/>
      <c r="I196" s="6"/>
    </row>
    <row r="197">
      <c r="A197" s="74"/>
      <c r="B197" s="74"/>
      <c r="C197" s="74"/>
      <c r="D197" s="75"/>
      <c r="F197" s="76"/>
      <c r="G197" s="39"/>
      <c r="H197" s="76"/>
      <c r="I197" s="6"/>
    </row>
    <row r="198">
      <c r="A198" s="74"/>
      <c r="B198" s="74"/>
      <c r="C198" s="74"/>
      <c r="D198" s="75"/>
      <c r="F198" s="76"/>
      <c r="G198" s="39"/>
      <c r="H198" s="76"/>
      <c r="I198" s="6"/>
    </row>
    <row r="199">
      <c r="A199" s="74"/>
      <c r="B199" s="74"/>
      <c r="C199" s="74"/>
      <c r="D199" s="75"/>
      <c r="F199" s="76"/>
      <c r="G199" s="39"/>
      <c r="H199" s="76"/>
      <c r="I199" s="6"/>
    </row>
    <row r="200">
      <c r="A200" s="74"/>
      <c r="B200" s="74"/>
      <c r="C200" s="74"/>
      <c r="D200" s="75"/>
      <c r="F200" s="76"/>
      <c r="G200" s="39"/>
      <c r="H200" s="76"/>
      <c r="I200" s="6"/>
    </row>
    <row r="201">
      <c r="A201" s="74"/>
      <c r="B201" s="74"/>
      <c r="C201" s="74"/>
      <c r="D201" s="75"/>
      <c r="F201" s="76"/>
      <c r="G201" s="39"/>
      <c r="H201" s="76"/>
      <c r="I201" s="6"/>
    </row>
    <row r="202">
      <c r="A202" s="74"/>
      <c r="B202" s="74"/>
      <c r="C202" s="74"/>
      <c r="D202" s="75"/>
      <c r="F202" s="76"/>
      <c r="G202" s="39"/>
      <c r="H202" s="76"/>
      <c r="I202" s="6"/>
    </row>
    <row r="203">
      <c r="A203" s="74"/>
      <c r="B203" s="74"/>
      <c r="C203" s="74"/>
      <c r="D203" s="75"/>
      <c r="F203" s="76"/>
      <c r="G203" s="39"/>
      <c r="H203" s="76"/>
      <c r="I203" s="6"/>
    </row>
    <row r="204">
      <c r="A204" s="74"/>
      <c r="B204" s="74"/>
      <c r="C204" s="74"/>
      <c r="D204" s="75"/>
      <c r="F204" s="76"/>
      <c r="G204" s="39"/>
      <c r="H204" s="76"/>
      <c r="I204" s="6"/>
    </row>
    <row r="205">
      <c r="A205" s="74"/>
      <c r="B205" s="74"/>
      <c r="C205" s="74"/>
      <c r="D205" s="75"/>
      <c r="F205" s="76"/>
      <c r="G205" s="39"/>
      <c r="H205" s="76"/>
      <c r="I205" s="6"/>
    </row>
    <row r="206">
      <c r="A206" s="74"/>
      <c r="B206" s="74"/>
      <c r="C206" s="74"/>
      <c r="D206" s="75"/>
      <c r="F206" s="76"/>
      <c r="G206" s="39"/>
      <c r="H206" s="76"/>
      <c r="I206" s="6"/>
    </row>
    <row r="207">
      <c r="A207" s="74"/>
      <c r="B207" s="74"/>
      <c r="C207" s="74"/>
      <c r="D207" s="75"/>
      <c r="F207" s="76"/>
      <c r="G207" s="39"/>
      <c r="H207" s="76"/>
      <c r="I207" s="6"/>
    </row>
    <row r="208">
      <c r="A208" s="74"/>
      <c r="B208" s="74"/>
      <c r="C208" s="74"/>
      <c r="D208" s="75"/>
      <c r="F208" s="76"/>
      <c r="G208" s="39"/>
      <c r="H208" s="76"/>
      <c r="I208" s="6"/>
    </row>
    <row r="209">
      <c r="A209" s="74"/>
      <c r="B209" s="74"/>
      <c r="C209" s="74"/>
      <c r="D209" s="75"/>
      <c r="F209" s="76"/>
      <c r="G209" s="39"/>
      <c r="H209" s="76"/>
      <c r="I209" s="6"/>
    </row>
    <row r="210">
      <c r="A210" s="74"/>
      <c r="B210" s="74"/>
      <c r="C210" s="74"/>
      <c r="D210" s="75"/>
      <c r="F210" s="76"/>
      <c r="G210" s="39"/>
      <c r="H210" s="76"/>
      <c r="I210" s="6"/>
    </row>
    <row r="211">
      <c r="A211" s="74"/>
      <c r="B211" s="74"/>
      <c r="C211" s="74"/>
      <c r="D211" s="75"/>
      <c r="F211" s="76"/>
      <c r="G211" s="39"/>
      <c r="H211" s="76"/>
      <c r="I211" s="6"/>
    </row>
    <row r="212">
      <c r="A212" s="74"/>
      <c r="B212" s="74"/>
      <c r="C212" s="74"/>
      <c r="D212" s="75"/>
      <c r="F212" s="76"/>
      <c r="G212" s="39"/>
      <c r="H212" s="76"/>
      <c r="I212" s="6"/>
    </row>
    <row r="213">
      <c r="A213" s="74"/>
      <c r="B213" s="74"/>
      <c r="C213" s="74"/>
      <c r="D213" s="75"/>
      <c r="F213" s="76"/>
      <c r="G213" s="39"/>
      <c r="H213" s="76"/>
      <c r="I213" s="6"/>
    </row>
    <row r="214">
      <c r="A214" s="74"/>
      <c r="B214" s="74"/>
      <c r="C214" s="74"/>
      <c r="D214" s="75"/>
      <c r="F214" s="76"/>
      <c r="G214" s="39"/>
      <c r="H214" s="76"/>
      <c r="I214" s="6"/>
    </row>
    <row r="215">
      <c r="A215" s="74"/>
      <c r="B215" s="74"/>
      <c r="C215" s="74"/>
      <c r="D215" s="75"/>
      <c r="F215" s="76"/>
      <c r="G215" s="39"/>
      <c r="H215" s="76"/>
      <c r="I215" s="6"/>
    </row>
    <row r="216">
      <c r="A216" s="74"/>
      <c r="B216" s="74"/>
      <c r="C216" s="74"/>
      <c r="D216" s="75"/>
      <c r="F216" s="76"/>
      <c r="G216" s="39"/>
      <c r="H216" s="76"/>
      <c r="I216" s="6"/>
    </row>
    <row r="217">
      <c r="A217" s="74"/>
      <c r="B217" s="74"/>
      <c r="C217" s="74"/>
      <c r="D217" s="75"/>
      <c r="F217" s="76"/>
      <c r="G217" s="39"/>
      <c r="H217" s="76"/>
      <c r="I217" s="6"/>
    </row>
    <row r="218">
      <c r="A218" s="74"/>
      <c r="B218" s="74"/>
      <c r="C218" s="74"/>
      <c r="D218" s="75"/>
      <c r="F218" s="76"/>
      <c r="G218" s="39"/>
      <c r="H218" s="76"/>
      <c r="I218" s="6"/>
    </row>
    <row r="219">
      <c r="A219" s="74"/>
      <c r="B219" s="74"/>
      <c r="C219" s="74"/>
      <c r="D219" s="75"/>
      <c r="F219" s="76"/>
      <c r="G219" s="39"/>
      <c r="H219" s="76"/>
      <c r="I219" s="6"/>
    </row>
    <row r="220">
      <c r="A220" s="74"/>
      <c r="B220" s="74"/>
      <c r="C220" s="74"/>
      <c r="D220" s="75"/>
      <c r="F220" s="76"/>
      <c r="G220" s="39"/>
      <c r="H220" s="76"/>
      <c r="I220" s="6"/>
    </row>
    <row r="221">
      <c r="A221" s="74"/>
      <c r="B221" s="74"/>
      <c r="C221" s="74"/>
      <c r="D221" s="75"/>
      <c r="F221" s="76"/>
      <c r="G221" s="39"/>
      <c r="H221" s="76"/>
      <c r="I221" s="6"/>
    </row>
    <row r="222">
      <c r="A222" s="74"/>
      <c r="B222" s="74"/>
      <c r="C222" s="74"/>
      <c r="D222" s="75"/>
      <c r="F222" s="76"/>
      <c r="G222" s="39"/>
      <c r="H222" s="76"/>
      <c r="I222" s="6"/>
    </row>
    <row r="223">
      <c r="A223" s="74"/>
      <c r="B223" s="74"/>
      <c r="C223" s="74"/>
      <c r="D223" s="75"/>
      <c r="F223" s="76"/>
      <c r="G223" s="39"/>
      <c r="H223" s="76"/>
      <c r="I223" s="6"/>
    </row>
    <row r="224">
      <c r="A224" s="74"/>
      <c r="B224" s="74"/>
      <c r="C224" s="74"/>
      <c r="D224" s="75"/>
      <c r="F224" s="76"/>
      <c r="G224" s="39"/>
      <c r="H224" s="76"/>
      <c r="I224" s="6"/>
    </row>
    <row r="225">
      <c r="A225" s="74"/>
      <c r="B225" s="74"/>
      <c r="C225" s="74"/>
      <c r="D225" s="75"/>
      <c r="F225" s="76"/>
      <c r="G225" s="39"/>
      <c r="H225" s="76"/>
      <c r="I225" s="6"/>
    </row>
    <row r="226">
      <c r="A226" s="74"/>
      <c r="B226" s="74"/>
      <c r="C226" s="74"/>
      <c r="D226" s="75"/>
      <c r="F226" s="76"/>
      <c r="G226" s="39"/>
      <c r="H226" s="76"/>
      <c r="I226" s="6"/>
    </row>
    <row r="227">
      <c r="A227" s="74"/>
      <c r="B227" s="74"/>
      <c r="C227" s="74"/>
      <c r="D227" s="75"/>
      <c r="F227" s="76"/>
      <c r="G227" s="39"/>
      <c r="H227" s="76"/>
      <c r="I227" s="6"/>
    </row>
    <row r="228">
      <c r="A228" s="74"/>
      <c r="B228" s="74"/>
      <c r="C228" s="74"/>
      <c r="D228" s="75"/>
      <c r="F228" s="76"/>
      <c r="G228" s="39"/>
      <c r="H228" s="76"/>
      <c r="I228" s="6"/>
    </row>
    <row r="229">
      <c r="A229" s="74"/>
      <c r="B229" s="74"/>
      <c r="C229" s="74"/>
      <c r="D229" s="75"/>
      <c r="F229" s="76"/>
      <c r="G229" s="39"/>
      <c r="H229" s="76"/>
      <c r="I229" s="6"/>
    </row>
    <row r="230">
      <c r="A230" s="74"/>
      <c r="B230" s="74"/>
      <c r="C230" s="74"/>
      <c r="D230" s="75"/>
      <c r="F230" s="76"/>
      <c r="G230" s="39"/>
      <c r="H230" s="76"/>
      <c r="I230" s="6"/>
    </row>
    <row r="231">
      <c r="A231" s="74"/>
      <c r="B231" s="74"/>
      <c r="C231" s="74"/>
      <c r="D231" s="75"/>
      <c r="F231" s="76"/>
      <c r="G231" s="39"/>
      <c r="H231" s="76"/>
      <c r="I231" s="6"/>
    </row>
    <row r="232">
      <c r="A232" s="74"/>
      <c r="B232" s="74"/>
      <c r="C232" s="74"/>
      <c r="D232" s="75"/>
      <c r="F232" s="76"/>
      <c r="G232" s="39"/>
      <c r="H232" s="76"/>
      <c r="I232" s="6"/>
    </row>
    <row r="233">
      <c r="A233" s="74"/>
      <c r="B233" s="74"/>
      <c r="C233" s="74"/>
      <c r="D233" s="75"/>
      <c r="F233" s="76"/>
      <c r="G233" s="39"/>
      <c r="H233" s="76"/>
      <c r="I233" s="6"/>
    </row>
    <row r="234">
      <c r="A234" s="74"/>
      <c r="B234" s="74"/>
      <c r="C234" s="74"/>
      <c r="D234" s="75"/>
      <c r="F234" s="76"/>
      <c r="G234" s="39"/>
      <c r="H234" s="76"/>
      <c r="I234" s="6"/>
    </row>
    <row r="235">
      <c r="A235" s="74"/>
      <c r="B235" s="74"/>
      <c r="C235" s="74"/>
      <c r="D235" s="75"/>
      <c r="F235" s="76"/>
      <c r="G235" s="39"/>
      <c r="H235" s="76"/>
      <c r="I235" s="6"/>
    </row>
    <row r="236">
      <c r="A236" s="74"/>
      <c r="B236" s="74"/>
      <c r="C236" s="74"/>
      <c r="D236" s="75"/>
      <c r="F236" s="76"/>
      <c r="G236" s="39"/>
      <c r="H236" s="76"/>
      <c r="I236" s="6"/>
    </row>
    <row r="237">
      <c r="A237" s="74"/>
      <c r="B237" s="74"/>
      <c r="C237" s="74"/>
      <c r="D237" s="75"/>
      <c r="F237" s="76"/>
      <c r="G237" s="39"/>
      <c r="H237" s="76"/>
      <c r="I237" s="6"/>
    </row>
    <row r="238">
      <c r="A238" s="74"/>
      <c r="B238" s="74"/>
      <c r="C238" s="74"/>
      <c r="D238" s="75"/>
      <c r="F238" s="76"/>
      <c r="G238" s="39"/>
      <c r="H238" s="76"/>
      <c r="I238" s="6"/>
    </row>
    <row r="239">
      <c r="A239" s="74"/>
      <c r="B239" s="74"/>
      <c r="C239" s="74"/>
      <c r="D239" s="75"/>
      <c r="F239" s="76"/>
      <c r="G239" s="39"/>
      <c r="H239" s="76"/>
      <c r="I239" s="6"/>
    </row>
    <row r="240">
      <c r="A240" s="74"/>
      <c r="B240" s="74"/>
      <c r="C240" s="74"/>
      <c r="D240" s="75"/>
      <c r="F240" s="76"/>
      <c r="G240" s="39"/>
      <c r="H240" s="76"/>
      <c r="I240" s="6"/>
    </row>
    <row r="241">
      <c r="A241" s="74"/>
      <c r="B241" s="74"/>
      <c r="C241" s="74"/>
      <c r="D241" s="75"/>
      <c r="F241" s="76"/>
      <c r="G241" s="39"/>
      <c r="H241" s="76"/>
      <c r="I241" s="6"/>
    </row>
    <row r="242">
      <c r="A242" s="74"/>
      <c r="B242" s="74"/>
      <c r="C242" s="74"/>
      <c r="D242" s="75"/>
      <c r="F242" s="76"/>
      <c r="G242" s="39"/>
      <c r="H242" s="76"/>
      <c r="I242" s="6"/>
    </row>
    <row r="243">
      <c r="A243" s="74"/>
      <c r="B243" s="74"/>
      <c r="C243" s="74"/>
      <c r="D243" s="75"/>
      <c r="F243" s="76"/>
      <c r="G243" s="39"/>
      <c r="H243" s="76"/>
      <c r="I243" s="6"/>
    </row>
    <row r="244">
      <c r="A244" s="74"/>
      <c r="B244" s="74"/>
      <c r="C244" s="74"/>
      <c r="D244" s="75"/>
      <c r="F244" s="76"/>
      <c r="G244" s="39"/>
      <c r="H244" s="76"/>
      <c r="I244" s="6"/>
    </row>
    <row r="245">
      <c r="A245" s="74"/>
      <c r="B245" s="74"/>
      <c r="C245" s="74"/>
      <c r="D245" s="75"/>
      <c r="F245" s="76"/>
      <c r="G245" s="39"/>
      <c r="H245" s="76"/>
      <c r="I245" s="6"/>
    </row>
    <row r="246">
      <c r="A246" s="74"/>
      <c r="B246" s="74"/>
      <c r="C246" s="74"/>
      <c r="D246" s="75"/>
      <c r="F246" s="76"/>
      <c r="G246" s="39"/>
      <c r="H246" s="76"/>
      <c r="I246" s="6"/>
    </row>
    <row r="247">
      <c r="A247" s="74"/>
      <c r="B247" s="74"/>
      <c r="C247" s="74"/>
      <c r="D247" s="75"/>
      <c r="F247" s="76"/>
      <c r="G247" s="39"/>
      <c r="H247" s="76"/>
      <c r="I247" s="6"/>
    </row>
    <row r="248">
      <c r="A248" s="74"/>
      <c r="B248" s="74"/>
      <c r="C248" s="74"/>
      <c r="D248" s="75"/>
      <c r="F248" s="76"/>
      <c r="G248" s="39"/>
      <c r="H248" s="76"/>
      <c r="I248" s="6"/>
    </row>
    <row r="249">
      <c r="A249" s="74"/>
      <c r="B249" s="74"/>
      <c r="C249" s="74"/>
      <c r="D249" s="75"/>
      <c r="F249" s="76"/>
      <c r="G249" s="39"/>
      <c r="H249" s="76"/>
      <c r="I249" s="6"/>
    </row>
    <row r="250">
      <c r="A250" s="74"/>
      <c r="B250" s="74"/>
      <c r="C250" s="74"/>
      <c r="D250" s="75"/>
      <c r="F250" s="76"/>
      <c r="G250" s="39"/>
      <c r="H250" s="76"/>
      <c r="I250" s="6"/>
    </row>
    <row r="251">
      <c r="A251" s="74"/>
      <c r="B251" s="74"/>
      <c r="C251" s="74"/>
      <c r="D251" s="75"/>
      <c r="F251" s="76"/>
      <c r="G251" s="39"/>
      <c r="H251" s="76"/>
      <c r="I251" s="6"/>
    </row>
    <row r="252">
      <c r="A252" s="74"/>
      <c r="B252" s="74"/>
      <c r="C252" s="74"/>
      <c r="D252" s="75"/>
      <c r="F252" s="76"/>
      <c r="G252" s="39"/>
      <c r="H252" s="76"/>
      <c r="I252" s="6"/>
    </row>
    <row r="253">
      <c r="A253" s="74"/>
      <c r="B253" s="74"/>
      <c r="C253" s="74"/>
      <c r="D253" s="75"/>
      <c r="F253" s="76"/>
      <c r="G253" s="39"/>
      <c r="H253" s="76"/>
      <c r="I253" s="6"/>
    </row>
    <row r="254">
      <c r="A254" s="74"/>
      <c r="B254" s="74"/>
      <c r="C254" s="74"/>
      <c r="D254" s="75"/>
      <c r="F254" s="76"/>
      <c r="G254" s="39"/>
      <c r="H254" s="76"/>
      <c r="I254" s="6"/>
    </row>
    <row r="255">
      <c r="A255" s="74"/>
      <c r="B255" s="74"/>
      <c r="C255" s="74"/>
      <c r="D255" s="75"/>
      <c r="F255" s="76"/>
      <c r="G255" s="39"/>
      <c r="H255" s="76"/>
      <c r="I255" s="6"/>
    </row>
    <row r="256">
      <c r="A256" s="74"/>
      <c r="B256" s="74"/>
      <c r="C256" s="74"/>
      <c r="D256" s="75"/>
      <c r="F256" s="76"/>
      <c r="G256" s="39"/>
      <c r="H256" s="76"/>
      <c r="I256" s="6"/>
    </row>
    <row r="257">
      <c r="A257" s="74"/>
      <c r="B257" s="74"/>
      <c r="C257" s="74"/>
      <c r="D257" s="75"/>
      <c r="F257" s="76"/>
      <c r="G257" s="39"/>
      <c r="H257" s="76"/>
      <c r="I257" s="6"/>
    </row>
    <row r="258">
      <c r="A258" s="74"/>
      <c r="B258" s="74"/>
      <c r="C258" s="74"/>
      <c r="D258" s="75"/>
      <c r="F258" s="76"/>
      <c r="G258" s="39"/>
      <c r="H258" s="76"/>
      <c r="I258" s="6"/>
    </row>
    <row r="259">
      <c r="A259" s="74"/>
      <c r="B259" s="74"/>
      <c r="C259" s="74"/>
      <c r="D259" s="75"/>
      <c r="F259" s="76"/>
      <c r="G259" s="39"/>
      <c r="H259" s="76"/>
      <c r="I259" s="6"/>
    </row>
    <row r="260">
      <c r="A260" s="74"/>
      <c r="B260" s="74"/>
      <c r="C260" s="74"/>
      <c r="D260" s="75"/>
      <c r="F260" s="76"/>
      <c r="G260" s="39"/>
      <c r="H260" s="76"/>
      <c r="I260" s="6"/>
    </row>
    <row r="261">
      <c r="A261" s="74"/>
      <c r="B261" s="74"/>
      <c r="C261" s="74"/>
      <c r="D261" s="75"/>
      <c r="F261" s="76"/>
      <c r="G261" s="39"/>
      <c r="H261" s="76"/>
      <c r="I261" s="6"/>
    </row>
    <row r="262">
      <c r="A262" s="74"/>
      <c r="B262" s="74"/>
      <c r="C262" s="74"/>
      <c r="D262" s="75"/>
      <c r="F262" s="76"/>
      <c r="G262" s="39"/>
      <c r="H262" s="76"/>
      <c r="I262" s="6"/>
    </row>
    <row r="263">
      <c r="A263" s="74"/>
      <c r="B263" s="74"/>
      <c r="C263" s="74"/>
      <c r="D263" s="75"/>
      <c r="F263" s="76"/>
      <c r="G263" s="39"/>
      <c r="H263" s="76"/>
      <c r="I263" s="6"/>
    </row>
    <row r="264">
      <c r="A264" s="74"/>
      <c r="B264" s="74"/>
      <c r="C264" s="74"/>
      <c r="D264" s="75"/>
      <c r="F264" s="76"/>
      <c r="G264" s="39"/>
      <c r="H264" s="76"/>
      <c r="I264" s="6"/>
    </row>
    <row r="265">
      <c r="A265" s="74"/>
      <c r="B265" s="74"/>
      <c r="C265" s="74"/>
      <c r="D265" s="75"/>
      <c r="F265" s="76"/>
      <c r="G265" s="39"/>
      <c r="H265" s="76"/>
      <c r="I265" s="6"/>
    </row>
    <row r="266">
      <c r="A266" s="74"/>
      <c r="B266" s="74"/>
      <c r="C266" s="74"/>
      <c r="D266" s="75"/>
      <c r="F266" s="76"/>
      <c r="G266" s="39"/>
      <c r="H266" s="76"/>
      <c r="I266" s="6"/>
    </row>
    <row r="267">
      <c r="A267" s="74"/>
      <c r="B267" s="74"/>
      <c r="C267" s="74"/>
      <c r="D267" s="75"/>
      <c r="F267" s="76"/>
      <c r="G267" s="39"/>
      <c r="H267" s="76"/>
      <c r="I267" s="6"/>
    </row>
    <row r="268">
      <c r="A268" s="74"/>
      <c r="B268" s="74"/>
      <c r="C268" s="74"/>
      <c r="D268" s="75"/>
      <c r="F268" s="76"/>
      <c r="G268" s="39"/>
      <c r="H268" s="76"/>
      <c r="I268" s="6"/>
    </row>
    <row r="269">
      <c r="A269" s="74"/>
      <c r="B269" s="74"/>
      <c r="C269" s="74"/>
      <c r="D269" s="75"/>
      <c r="F269" s="76"/>
      <c r="G269" s="39"/>
      <c r="H269" s="76"/>
      <c r="I269" s="6"/>
    </row>
    <row r="270">
      <c r="A270" s="74"/>
      <c r="B270" s="74"/>
      <c r="C270" s="74"/>
      <c r="D270" s="75"/>
      <c r="F270" s="76"/>
      <c r="G270" s="39"/>
      <c r="H270" s="76"/>
      <c r="I270" s="6"/>
    </row>
    <row r="271">
      <c r="A271" s="74"/>
      <c r="B271" s="74"/>
      <c r="C271" s="74"/>
      <c r="D271" s="75"/>
      <c r="F271" s="76"/>
      <c r="G271" s="39"/>
      <c r="H271" s="76"/>
      <c r="I271" s="6"/>
    </row>
    <row r="272">
      <c r="A272" s="74"/>
      <c r="B272" s="74"/>
      <c r="C272" s="74"/>
      <c r="D272" s="75"/>
      <c r="F272" s="76"/>
      <c r="G272" s="39"/>
      <c r="H272" s="76"/>
      <c r="I272" s="6"/>
    </row>
    <row r="273">
      <c r="A273" s="74"/>
      <c r="B273" s="74"/>
      <c r="C273" s="74"/>
      <c r="D273" s="75"/>
      <c r="F273" s="76"/>
      <c r="G273" s="39"/>
      <c r="H273" s="76"/>
      <c r="I273" s="6"/>
    </row>
    <row r="274">
      <c r="A274" s="74"/>
      <c r="B274" s="74"/>
      <c r="C274" s="74"/>
      <c r="D274" s="75"/>
      <c r="F274" s="76"/>
      <c r="G274" s="39"/>
      <c r="H274" s="76"/>
      <c r="I274" s="6"/>
    </row>
    <row r="275">
      <c r="A275" s="74"/>
      <c r="B275" s="74"/>
      <c r="C275" s="74"/>
      <c r="D275" s="75"/>
      <c r="F275" s="76"/>
      <c r="G275" s="39"/>
      <c r="H275" s="76"/>
      <c r="I275" s="6"/>
    </row>
    <row r="276">
      <c r="A276" s="74"/>
      <c r="B276" s="74"/>
      <c r="C276" s="74"/>
      <c r="D276" s="75"/>
      <c r="F276" s="76"/>
      <c r="G276" s="39"/>
      <c r="H276" s="76"/>
      <c r="I276" s="6"/>
    </row>
    <row r="277">
      <c r="A277" s="74"/>
      <c r="B277" s="74"/>
      <c r="C277" s="74"/>
      <c r="D277" s="75"/>
      <c r="F277" s="76"/>
      <c r="G277" s="39"/>
      <c r="H277" s="76"/>
      <c r="I277" s="6"/>
    </row>
    <row r="278">
      <c r="A278" s="74"/>
      <c r="B278" s="74"/>
      <c r="C278" s="74"/>
      <c r="D278" s="75"/>
      <c r="F278" s="76"/>
      <c r="G278" s="39"/>
      <c r="H278" s="76"/>
      <c r="I278" s="6"/>
    </row>
    <row r="279">
      <c r="A279" s="74"/>
      <c r="B279" s="74"/>
      <c r="C279" s="74"/>
      <c r="D279" s="75"/>
      <c r="F279" s="76"/>
      <c r="G279" s="39"/>
      <c r="H279" s="76"/>
      <c r="I279" s="6"/>
    </row>
    <row r="280">
      <c r="A280" s="74"/>
      <c r="B280" s="74"/>
      <c r="C280" s="74"/>
      <c r="D280" s="75"/>
      <c r="F280" s="76"/>
      <c r="G280" s="39"/>
      <c r="H280" s="76"/>
      <c r="I280" s="6"/>
    </row>
    <row r="281">
      <c r="A281" s="74"/>
      <c r="B281" s="74"/>
      <c r="C281" s="74"/>
      <c r="D281" s="75"/>
      <c r="F281" s="76"/>
      <c r="G281" s="39"/>
      <c r="H281" s="76"/>
      <c r="I281" s="6"/>
    </row>
    <row r="282">
      <c r="A282" s="74"/>
      <c r="B282" s="74"/>
      <c r="C282" s="74"/>
      <c r="D282" s="75"/>
      <c r="F282" s="76"/>
      <c r="G282" s="39"/>
      <c r="H282" s="76"/>
      <c r="I282" s="6"/>
    </row>
    <row r="283">
      <c r="A283" s="74"/>
      <c r="B283" s="74"/>
      <c r="C283" s="74"/>
      <c r="D283" s="75"/>
      <c r="F283" s="76"/>
      <c r="G283" s="39"/>
      <c r="H283" s="76"/>
      <c r="I283" s="6"/>
    </row>
    <row r="284">
      <c r="A284" s="74"/>
      <c r="B284" s="74"/>
      <c r="C284" s="74"/>
      <c r="D284" s="75"/>
      <c r="F284" s="76"/>
      <c r="G284" s="39"/>
      <c r="H284" s="76"/>
      <c r="I284" s="6"/>
    </row>
    <row r="285">
      <c r="A285" s="74"/>
      <c r="B285" s="74"/>
      <c r="C285" s="74"/>
      <c r="D285" s="75"/>
      <c r="F285" s="76"/>
      <c r="G285" s="39"/>
      <c r="H285" s="76"/>
      <c r="I285" s="6"/>
    </row>
    <row r="286">
      <c r="A286" s="74"/>
      <c r="B286" s="74"/>
      <c r="C286" s="74"/>
      <c r="D286" s="75"/>
      <c r="F286" s="76"/>
      <c r="G286" s="39"/>
      <c r="H286" s="76"/>
      <c r="I286" s="6"/>
    </row>
    <row r="287">
      <c r="A287" s="74"/>
      <c r="B287" s="74"/>
      <c r="C287" s="74"/>
      <c r="D287" s="75"/>
      <c r="F287" s="76"/>
      <c r="G287" s="39"/>
      <c r="H287" s="76"/>
      <c r="I287" s="6"/>
    </row>
    <row r="288">
      <c r="A288" s="74"/>
      <c r="B288" s="74"/>
      <c r="C288" s="74"/>
      <c r="D288" s="75"/>
      <c r="F288" s="76"/>
      <c r="G288" s="39"/>
      <c r="H288" s="76"/>
      <c r="I288" s="6"/>
    </row>
    <row r="289">
      <c r="A289" s="74"/>
      <c r="B289" s="74"/>
      <c r="C289" s="74"/>
      <c r="D289" s="75"/>
      <c r="F289" s="76"/>
      <c r="G289" s="39"/>
      <c r="H289" s="76"/>
      <c r="I289" s="6"/>
    </row>
    <row r="290">
      <c r="A290" s="74"/>
      <c r="B290" s="74"/>
      <c r="C290" s="74"/>
      <c r="D290" s="75"/>
      <c r="F290" s="76"/>
      <c r="G290" s="39"/>
      <c r="H290" s="76"/>
      <c r="I290" s="6"/>
    </row>
    <row r="291">
      <c r="A291" s="74"/>
      <c r="B291" s="74"/>
      <c r="C291" s="74"/>
      <c r="D291" s="75"/>
      <c r="F291" s="76"/>
      <c r="G291" s="39"/>
      <c r="H291" s="76"/>
      <c r="I291" s="6"/>
    </row>
    <row r="292">
      <c r="A292" s="74"/>
      <c r="B292" s="74"/>
      <c r="C292" s="74"/>
      <c r="D292" s="75"/>
      <c r="F292" s="76"/>
      <c r="G292" s="39"/>
      <c r="H292" s="76"/>
      <c r="I292" s="6"/>
    </row>
    <row r="293">
      <c r="A293" s="74"/>
      <c r="B293" s="74"/>
      <c r="C293" s="74"/>
      <c r="D293" s="75"/>
      <c r="F293" s="76"/>
      <c r="G293" s="39"/>
      <c r="H293" s="76"/>
      <c r="I293" s="6"/>
    </row>
    <row r="294">
      <c r="A294" s="74"/>
      <c r="B294" s="74"/>
      <c r="C294" s="74"/>
      <c r="D294" s="75"/>
      <c r="F294" s="76"/>
      <c r="G294" s="39"/>
      <c r="H294" s="76"/>
      <c r="I294" s="6"/>
    </row>
    <row r="295">
      <c r="A295" s="74"/>
      <c r="B295" s="74"/>
      <c r="C295" s="74"/>
      <c r="D295" s="75"/>
      <c r="F295" s="76"/>
      <c r="G295" s="39"/>
      <c r="H295" s="76"/>
      <c r="I295" s="6"/>
    </row>
    <row r="296">
      <c r="A296" s="74"/>
      <c r="B296" s="74"/>
      <c r="C296" s="74"/>
      <c r="D296" s="75"/>
      <c r="F296" s="76"/>
      <c r="G296" s="39"/>
      <c r="H296" s="76"/>
      <c r="I296" s="6"/>
    </row>
    <row r="297">
      <c r="A297" s="74"/>
      <c r="B297" s="74"/>
      <c r="C297" s="74"/>
      <c r="D297" s="75"/>
      <c r="F297" s="76"/>
      <c r="G297" s="39"/>
      <c r="H297" s="76"/>
      <c r="I297" s="6"/>
    </row>
    <row r="298">
      <c r="A298" s="74"/>
      <c r="B298" s="74"/>
      <c r="C298" s="74"/>
      <c r="D298" s="75"/>
      <c r="F298" s="76"/>
      <c r="G298" s="39"/>
      <c r="H298" s="76"/>
      <c r="I298" s="6"/>
    </row>
    <row r="299">
      <c r="A299" s="74"/>
      <c r="B299" s="74"/>
      <c r="C299" s="74"/>
      <c r="D299" s="75"/>
      <c r="F299" s="76"/>
      <c r="G299" s="39"/>
      <c r="H299" s="76"/>
      <c r="I299" s="6"/>
    </row>
    <row r="300">
      <c r="A300" s="74"/>
      <c r="B300" s="74"/>
      <c r="C300" s="74"/>
      <c r="D300" s="75"/>
      <c r="F300" s="76"/>
      <c r="G300" s="39"/>
      <c r="H300" s="76"/>
      <c r="I300" s="6"/>
    </row>
    <row r="301">
      <c r="A301" s="74"/>
      <c r="B301" s="74"/>
      <c r="C301" s="74"/>
      <c r="D301" s="75"/>
      <c r="F301" s="76"/>
      <c r="G301" s="39"/>
      <c r="H301" s="76"/>
      <c r="I301" s="6"/>
    </row>
    <row r="302">
      <c r="A302" s="74"/>
      <c r="B302" s="74"/>
      <c r="C302" s="74"/>
      <c r="D302" s="75"/>
      <c r="F302" s="76"/>
      <c r="G302" s="39"/>
      <c r="H302" s="76"/>
      <c r="I302" s="6"/>
    </row>
    <row r="303">
      <c r="A303" s="74"/>
      <c r="B303" s="74"/>
      <c r="C303" s="74"/>
      <c r="D303" s="75"/>
      <c r="F303" s="76"/>
      <c r="G303" s="39"/>
      <c r="H303" s="76"/>
      <c r="I303" s="6"/>
    </row>
    <row r="304">
      <c r="A304" s="74"/>
      <c r="B304" s="74"/>
      <c r="C304" s="74"/>
      <c r="D304" s="75"/>
      <c r="F304" s="76"/>
      <c r="G304" s="39"/>
      <c r="H304" s="76"/>
      <c r="I304" s="6"/>
    </row>
    <row r="305">
      <c r="A305" s="74"/>
      <c r="B305" s="74"/>
      <c r="C305" s="74"/>
      <c r="D305" s="75"/>
      <c r="F305" s="76"/>
      <c r="G305" s="39"/>
      <c r="H305" s="76"/>
      <c r="I305" s="6"/>
    </row>
    <row r="306">
      <c r="A306" s="74"/>
      <c r="B306" s="74"/>
      <c r="C306" s="74"/>
      <c r="D306" s="75"/>
      <c r="F306" s="76"/>
      <c r="G306" s="39"/>
      <c r="H306" s="76"/>
      <c r="I306" s="6"/>
    </row>
    <row r="307">
      <c r="A307" s="74"/>
      <c r="B307" s="74"/>
      <c r="C307" s="74"/>
      <c r="D307" s="75"/>
      <c r="F307" s="76"/>
      <c r="G307" s="39"/>
      <c r="H307" s="76"/>
      <c r="I307" s="6"/>
    </row>
    <row r="308">
      <c r="A308" s="74"/>
      <c r="B308" s="74"/>
      <c r="C308" s="74"/>
      <c r="D308" s="75"/>
      <c r="F308" s="76"/>
      <c r="G308" s="39"/>
      <c r="H308" s="76"/>
      <c r="I308" s="6"/>
    </row>
    <row r="309">
      <c r="A309" s="74"/>
      <c r="B309" s="74"/>
      <c r="C309" s="74"/>
      <c r="D309" s="75"/>
      <c r="F309" s="76"/>
      <c r="G309" s="39"/>
      <c r="H309" s="76"/>
      <c r="I309" s="6"/>
    </row>
    <row r="310">
      <c r="A310" s="74"/>
      <c r="B310" s="74"/>
      <c r="C310" s="74"/>
      <c r="D310" s="75"/>
      <c r="F310" s="76"/>
      <c r="G310" s="39"/>
      <c r="H310" s="76"/>
      <c r="I310" s="6"/>
    </row>
    <row r="311">
      <c r="A311" s="74"/>
      <c r="B311" s="74"/>
      <c r="C311" s="74"/>
      <c r="D311" s="75"/>
      <c r="F311" s="76"/>
      <c r="G311" s="39"/>
      <c r="H311" s="76"/>
      <c r="I311" s="6"/>
    </row>
    <row r="312">
      <c r="A312" s="74"/>
      <c r="B312" s="74"/>
      <c r="C312" s="74"/>
      <c r="D312" s="75"/>
      <c r="F312" s="76"/>
      <c r="G312" s="39"/>
      <c r="H312" s="76"/>
      <c r="I312" s="6"/>
    </row>
    <row r="313">
      <c r="A313" s="74"/>
      <c r="B313" s="74"/>
      <c r="C313" s="74"/>
      <c r="D313" s="75"/>
      <c r="F313" s="76"/>
      <c r="G313" s="39"/>
      <c r="H313" s="76"/>
      <c r="I313" s="6"/>
    </row>
    <row r="314">
      <c r="A314" s="74"/>
      <c r="B314" s="74"/>
      <c r="C314" s="74"/>
      <c r="D314" s="75"/>
      <c r="F314" s="76"/>
      <c r="G314" s="39"/>
      <c r="H314" s="76"/>
      <c r="I314" s="6"/>
    </row>
    <row r="315">
      <c r="A315" s="74"/>
      <c r="B315" s="74"/>
      <c r="C315" s="74"/>
      <c r="D315" s="75"/>
      <c r="F315" s="76"/>
      <c r="G315" s="39"/>
      <c r="H315" s="76"/>
      <c r="I315" s="6"/>
    </row>
    <row r="316">
      <c r="A316" s="74"/>
      <c r="B316" s="74"/>
      <c r="C316" s="74"/>
      <c r="D316" s="75"/>
      <c r="F316" s="76"/>
      <c r="G316" s="39"/>
      <c r="H316" s="76"/>
      <c r="I316" s="6"/>
    </row>
    <row r="317">
      <c r="A317" s="74"/>
      <c r="B317" s="74"/>
      <c r="C317" s="74"/>
      <c r="D317" s="75"/>
      <c r="F317" s="76"/>
      <c r="G317" s="39"/>
      <c r="H317" s="76"/>
      <c r="I317" s="6"/>
    </row>
    <row r="318">
      <c r="A318" s="74"/>
      <c r="B318" s="74"/>
      <c r="C318" s="74"/>
      <c r="D318" s="75"/>
      <c r="F318" s="76"/>
      <c r="G318" s="39"/>
      <c r="H318" s="76"/>
      <c r="I318" s="6"/>
    </row>
    <row r="319">
      <c r="A319" s="74"/>
      <c r="B319" s="74"/>
      <c r="C319" s="74"/>
      <c r="D319" s="75"/>
      <c r="F319" s="76"/>
      <c r="G319" s="39"/>
      <c r="H319" s="76"/>
      <c r="I319" s="6"/>
    </row>
    <row r="320">
      <c r="A320" s="74"/>
      <c r="B320" s="74"/>
      <c r="C320" s="74"/>
      <c r="D320" s="75"/>
      <c r="F320" s="76"/>
      <c r="G320" s="39"/>
      <c r="H320" s="76"/>
      <c r="I320" s="6"/>
    </row>
    <row r="321">
      <c r="A321" s="74"/>
      <c r="B321" s="74"/>
      <c r="C321" s="74"/>
      <c r="D321" s="75"/>
      <c r="F321" s="76"/>
      <c r="G321" s="39"/>
      <c r="H321" s="76"/>
      <c r="I321" s="6"/>
    </row>
    <row r="322">
      <c r="A322" s="74"/>
      <c r="B322" s="74"/>
      <c r="C322" s="74"/>
      <c r="D322" s="75"/>
      <c r="F322" s="76"/>
      <c r="G322" s="39"/>
      <c r="H322" s="76"/>
      <c r="I322" s="6"/>
    </row>
    <row r="323">
      <c r="A323" s="74"/>
      <c r="B323" s="74"/>
      <c r="C323" s="74"/>
      <c r="D323" s="75"/>
      <c r="F323" s="76"/>
      <c r="G323" s="39"/>
      <c r="H323" s="76"/>
      <c r="I323" s="6"/>
    </row>
    <row r="324">
      <c r="A324" s="74"/>
      <c r="B324" s="74"/>
      <c r="C324" s="74"/>
      <c r="D324" s="75"/>
      <c r="F324" s="76"/>
      <c r="G324" s="39"/>
      <c r="H324" s="76"/>
      <c r="I324" s="6"/>
    </row>
    <row r="325">
      <c r="A325" s="74"/>
      <c r="B325" s="74"/>
      <c r="C325" s="74"/>
      <c r="D325" s="75"/>
      <c r="F325" s="76"/>
      <c r="G325" s="39"/>
      <c r="H325" s="76"/>
      <c r="I325" s="6"/>
    </row>
    <row r="326">
      <c r="A326" s="74"/>
      <c r="B326" s="74"/>
      <c r="C326" s="74"/>
      <c r="D326" s="75"/>
      <c r="F326" s="76"/>
      <c r="G326" s="39"/>
      <c r="H326" s="76"/>
      <c r="I326" s="6"/>
    </row>
    <row r="327">
      <c r="A327" s="74"/>
      <c r="B327" s="74"/>
      <c r="C327" s="74"/>
      <c r="D327" s="75"/>
      <c r="F327" s="76"/>
      <c r="G327" s="39"/>
      <c r="H327" s="76"/>
      <c r="I327" s="6"/>
    </row>
    <row r="328">
      <c r="A328" s="74"/>
      <c r="B328" s="74"/>
      <c r="C328" s="74"/>
      <c r="D328" s="75"/>
      <c r="F328" s="76"/>
      <c r="G328" s="39"/>
      <c r="H328" s="76"/>
      <c r="I328" s="6"/>
    </row>
    <row r="329">
      <c r="A329" s="74"/>
      <c r="B329" s="74"/>
      <c r="C329" s="74"/>
      <c r="D329" s="75"/>
      <c r="F329" s="76"/>
      <c r="G329" s="39"/>
      <c r="H329" s="76"/>
      <c r="I329" s="6"/>
    </row>
    <row r="330">
      <c r="A330" s="74"/>
      <c r="B330" s="74"/>
      <c r="C330" s="74"/>
      <c r="D330" s="75"/>
      <c r="F330" s="76"/>
      <c r="G330" s="39"/>
      <c r="H330" s="76"/>
      <c r="I330" s="6"/>
    </row>
    <row r="331">
      <c r="A331" s="74"/>
      <c r="B331" s="74"/>
      <c r="C331" s="74"/>
      <c r="D331" s="75"/>
      <c r="F331" s="76"/>
      <c r="G331" s="39"/>
      <c r="H331" s="76"/>
      <c r="I331" s="6"/>
    </row>
    <row r="332">
      <c r="A332" s="74"/>
      <c r="B332" s="74"/>
      <c r="C332" s="74"/>
      <c r="D332" s="75"/>
      <c r="F332" s="76"/>
      <c r="G332" s="39"/>
      <c r="H332" s="76"/>
      <c r="I332" s="6"/>
    </row>
    <row r="333">
      <c r="A333" s="74"/>
      <c r="B333" s="74"/>
      <c r="C333" s="74"/>
      <c r="D333" s="75"/>
      <c r="F333" s="76"/>
      <c r="G333" s="39"/>
      <c r="H333" s="76"/>
      <c r="I333" s="6"/>
    </row>
    <row r="334">
      <c r="A334" s="74"/>
      <c r="B334" s="74"/>
      <c r="C334" s="74"/>
      <c r="D334" s="75"/>
      <c r="F334" s="76"/>
      <c r="G334" s="39"/>
      <c r="H334" s="76"/>
      <c r="I334" s="6"/>
    </row>
    <row r="335">
      <c r="A335" s="74"/>
      <c r="B335" s="74"/>
      <c r="C335" s="74"/>
      <c r="D335" s="75"/>
      <c r="F335" s="76"/>
      <c r="G335" s="39"/>
      <c r="H335" s="76"/>
      <c r="I335" s="6"/>
    </row>
    <row r="336">
      <c r="A336" s="74"/>
      <c r="B336" s="74"/>
      <c r="C336" s="74"/>
      <c r="D336" s="75"/>
      <c r="F336" s="76"/>
      <c r="G336" s="39"/>
      <c r="H336" s="76"/>
      <c r="I336" s="6"/>
    </row>
    <row r="337">
      <c r="A337" s="74"/>
      <c r="B337" s="74"/>
      <c r="C337" s="74"/>
      <c r="D337" s="75"/>
      <c r="F337" s="76"/>
      <c r="G337" s="39"/>
      <c r="H337" s="76"/>
      <c r="I337" s="6"/>
    </row>
    <row r="338">
      <c r="A338" s="74"/>
      <c r="B338" s="74"/>
      <c r="C338" s="74"/>
      <c r="D338" s="75"/>
      <c r="F338" s="76"/>
      <c r="G338" s="39"/>
      <c r="H338" s="76"/>
      <c r="I338" s="6"/>
    </row>
    <row r="339">
      <c r="A339" s="74"/>
      <c r="B339" s="74"/>
      <c r="C339" s="74"/>
      <c r="D339" s="75"/>
      <c r="F339" s="76"/>
      <c r="G339" s="39"/>
      <c r="H339" s="76"/>
      <c r="I339" s="6"/>
    </row>
    <row r="340">
      <c r="A340" s="74"/>
      <c r="B340" s="74"/>
      <c r="C340" s="74"/>
      <c r="D340" s="75"/>
      <c r="F340" s="76"/>
      <c r="G340" s="39"/>
      <c r="H340" s="76"/>
      <c r="I340" s="6"/>
    </row>
    <row r="341">
      <c r="A341" s="74"/>
      <c r="B341" s="74"/>
      <c r="C341" s="74"/>
      <c r="D341" s="75"/>
      <c r="F341" s="76"/>
      <c r="G341" s="39"/>
      <c r="H341" s="76"/>
      <c r="I341" s="6"/>
    </row>
    <row r="342">
      <c r="A342" s="74"/>
      <c r="B342" s="74"/>
      <c r="C342" s="74"/>
      <c r="D342" s="75"/>
      <c r="F342" s="76"/>
      <c r="G342" s="39"/>
      <c r="H342" s="76"/>
      <c r="I342" s="6"/>
    </row>
    <row r="343">
      <c r="A343" s="74"/>
      <c r="B343" s="74"/>
      <c r="C343" s="74"/>
      <c r="D343" s="75"/>
      <c r="F343" s="76"/>
      <c r="G343" s="39"/>
      <c r="H343" s="76"/>
      <c r="I343" s="6"/>
    </row>
    <row r="344">
      <c r="A344" s="74"/>
      <c r="B344" s="74"/>
      <c r="C344" s="74"/>
      <c r="D344" s="75"/>
      <c r="F344" s="76"/>
      <c r="G344" s="39"/>
      <c r="H344" s="76"/>
      <c r="I344" s="6"/>
    </row>
    <row r="345">
      <c r="A345" s="74"/>
      <c r="B345" s="74"/>
      <c r="C345" s="74"/>
      <c r="D345" s="75"/>
      <c r="F345" s="76"/>
      <c r="G345" s="39"/>
      <c r="H345" s="76"/>
      <c r="I345" s="6"/>
    </row>
    <row r="346">
      <c r="A346" s="74"/>
      <c r="B346" s="74"/>
      <c r="C346" s="74"/>
      <c r="D346" s="75"/>
      <c r="F346" s="76"/>
      <c r="G346" s="39"/>
      <c r="H346" s="76"/>
      <c r="I346" s="6"/>
    </row>
    <row r="347">
      <c r="A347" s="74"/>
      <c r="B347" s="74"/>
      <c r="C347" s="74"/>
      <c r="D347" s="75"/>
      <c r="F347" s="76"/>
      <c r="G347" s="39"/>
      <c r="H347" s="76"/>
      <c r="I347" s="6"/>
    </row>
    <row r="348">
      <c r="A348" s="74"/>
      <c r="B348" s="74"/>
      <c r="C348" s="74"/>
      <c r="D348" s="75"/>
      <c r="F348" s="76"/>
      <c r="G348" s="39"/>
      <c r="H348" s="76"/>
      <c r="I348" s="6"/>
    </row>
    <row r="349">
      <c r="A349" s="74"/>
      <c r="B349" s="74"/>
      <c r="C349" s="74"/>
      <c r="D349" s="75"/>
      <c r="F349" s="76"/>
      <c r="G349" s="39"/>
      <c r="H349" s="76"/>
      <c r="I349" s="6"/>
    </row>
    <row r="350">
      <c r="A350" s="74"/>
      <c r="B350" s="74"/>
      <c r="C350" s="74"/>
      <c r="D350" s="75"/>
      <c r="F350" s="76"/>
      <c r="G350" s="39"/>
      <c r="H350" s="76"/>
      <c r="I350" s="6"/>
    </row>
    <row r="351">
      <c r="A351" s="74"/>
      <c r="B351" s="74"/>
      <c r="C351" s="74"/>
      <c r="D351" s="75"/>
      <c r="F351" s="76"/>
      <c r="G351" s="39"/>
      <c r="H351" s="76"/>
      <c r="I351" s="6"/>
    </row>
    <row r="352">
      <c r="A352" s="74"/>
      <c r="B352" s="74"/>
      <c r="C352" s="74"/>
      <c r="D352" s="75"/>
      <c r="F352" s="76"/>
      <c r="G352" s="39"/>
      <c r="H352" s="76"/>
      <c r="I352" s="6"/>
    </row>
    <row r="353">
      <c r="A353" s="74"/>
      <c r="B353" s="74"/>
      <c r="C353" s="74"/>
      <c r="D353" s="75"/>
      <c r="F353" s="76"/>
      <c r="G353" s="39"/>
      <c r="H353" s="76"/>
      <c r="I353" s="6"/>
    </row>
    <row r="354">
      <c r="A354" s="74"/>
      <c r="B354" s="74"/>
      <c r="C354" s="74"/>
      <c r="D354" s="75"/>
      <c r="F354" s="76"/>
      <c r="G354" s="39"/>
      <c r="H354" s="76"/>
      <c r="I354" s="6"/>
    </row>
    <row r="355">
      <c r="A355" s="74"/>
      <c r="B355" s="74"/>
      <c r="C355" s="74"/>
      <c r="D355" s="75"/>
      <c r="F355" s="76"/>
      <c r="G355" s="39"/>
      <c r="H355" s="76"/>
      <c r="I355" s="6"/>
    </row>
    <row r="356">
      <c r="A356" s="74"/>
      <c r="B356" s="74"/>
      <c r="C356" s="74"/>
      <c r="D356" s="75"/>
      <c r="F356" s="76"/>
      <c r="G356" s="39"/>
      <c r="H356" s="76"/>
      <c r="I356" s="6"/>
    </row>
    <row r="357">
      <c r="A357" s="74"/>
      <c r="B357" s="74"/>
      <c r="C357" s="74"/>
      <c r="D357" s="75"/>
      <c r="F357" s="76"/>
      <c r="G357" s="39"/>
      <c r="H357" s="76"/>
      <c r="I357" s="6"/>
    </row>
    <row r="358">
      <c r="A358" s="74"/>
      <c r="B358" s="74"/>
      <c r="C358" s="74"/>
      <c r="D358" s="75"/>
      <c r="F358" s="76"/>
      <c r="G358" s="39"/>
      <c r="H358" s="76"/>
      <c r="I358" s="6"/>
    </row>
    <row r="359">
      <c r="A359" s="74"/>
      <c r="B359" s="74"/>
      <c r="C359" s="74"/>
      <c r="D359" s="75"/>
      <c r="F359" s="76"/>
      <c r="G359" s="39"/>
      <c r="H359" s="76"/>
      <c r="I359" s="6"/>
    </row>
    <row r="360">
      <c r="A360" s="74"/>
      <c r="B360" s="74"/>
      <c r="C360" s="74"/>
      <c r="D360" s="75"/>
      <c r="F360" s="76"/>
      <c r="G360" s="39"/>
      <c r="H360" s="76"/>
      <c r="I360" s="6"/>
    </row>
    <row r="361">
      <c r="A361" s="74"/>
      <c r="B361" s="74"/>
      <c r="C361" s="74"/>
      <c r="D361" s="75"/>
      <c r="F361" s="76"/>
      <c r="G361" s="39"/>
      <c r="H361" s="76"/>
      <c r="I361" s="6"/>
    </row>
    <row r="362">
      <c r="A362" s="74"/>
      <c r="B362" s="74"/>
      <c r="C362" s="74"/>
      <c r="D362" s="75"/>
      <c r="F362" s="76"/>
      <c r="G362" s="39"/>
      <c r="H362" s="76"/>
      <c r="I362" s="6"/>
    </row>
    <row r="363">
      <c r="A363" s="74"/>
      <c r="B363" s="74"/>
      <c r="C363" s="74"/>
      <c r="D363" s="75"/>
      <c r="F363" s="76"/>
      <c r="G363" s="39"/>
      <c r="H363" s="76"/>
      <c r="I363" s="6"/>
    </row>
    <row r="364">
      <c r="A364" s="74"/>
      <c r="B364" s="74"/>
      <c r="C364" s="74"/>
      <c r="D364" s="75"/>
      <c r="F364" s="76"/>
      <c r="G364" s="39"/>
      <c r="H364" s="76"/>
      <c r="I364" s="6"/>
    </row>
    <row r="365">
      <c r="A365" s="74"/>
      <c r="B365" s="74"/>
      <c r="C365" s="74"/>
      <c r="D365" s="75"/>
      <c r="F365" s="76"/>
      <c r="G365" s="39"/>
      <c r="H365" s="76"/>
      <c r="I365" s="6"/>
    </row>
    <row r="366">
      <c r="A366" s="74"/>
      <c r="B366" s="74"/>
      <c r="C366" s="74"/>
      <c r="D366" s="75"/>
      <c r="F366" s="76"/>
      <c r="G366" s="39"/>
      <c r="H366" s="76"/>
      <c r="I366" s="6"/>
    </row>
    <row r="367">
      <c r="A367" s="74"/>
      <c r="B367" s="74"/>
      <c r="C367" s="74"/>
      <c r="D367" s="75"/>
      <c r="F367" s="76"/>
      <c r="G367" s="39"/>
      <c r="H367" s="76"/>
      <c r="I367" s="6"/>
    </row>
    <row r="368">
      <c r="A368" s="74"/>
      <c r="B368" s="74"/>
      <c r="C368" s="74"/>
      <c r="D368" s="75"/>
      <c r="F368" s="76"/>
      <c r="G368" s="39"/>
      <c r="H368" s="76"/>
      <c r="I368" s="6"/>
    </row>
    <row r="369">
      <c r="A369" s="74"/>
      <c r="B369" s="74"/>
      <c r="C369" s="74"/>
      <c r="D369" s="75"/>
      <c r="F369" s="76"/>
      <c r="G369" s="39"/>
      <c r="H369" s="76"/>
      <c r="I369" s="6"/>
    </row>
    <row r="370">
      <c r="A370" s="74"/>
      <c r="B370" s="74"/>
      <c r="C370" s="74"/>
      <c r="D370" s="75"/>
      <c r="F370" s="76"/>
      <c r="G370" s="39"/>
      <c r="H370" s="76"/>
      <c r="I370" s="6"/>
    </row>
    <row r="371">
      <c r="A371" s="74"/>
      <c r="B371" s="74"/>
      <c r="C371" s="74"/>
      <c r="D371" s="75"/>
      <c r="F371" s="76"/>
      <c r="G371" s="39"/>
      <c r="H371" s="76"/>
      <c r="I371" s="6"/>
    </row>
    <row r="372">
      <c r="A372" s="74"/>
      <c r="B372" s="74"/>
      <c r="C372" s="74"/>
      <c r="D372" s="75"/>
      <c r="F372" s="76"/>
      <c r="G372" s="39"/>
      <c r="H372" s="76"/>
      <c r="I372" s="6"/>
    </row>
    <row r="373">
      <c r="A373" s="74"/>
      <c r="B373" s="74"/>
      <c r="C373" s="74"/>
      <c r="D373" s="75"/>
      <c r="F373" s="76"/>
      <c r="G373" s="39"/>
      <c r="H373" s="76"/>
      <c r="I373" s="6"/>
    </row>
    <row r="374">
      <c r="A374" s="74"/>
      <c r="B374" s="74"/>
      <c r="C374" s="74"/>
      <c r="D374" s="75"/>
      <c r="F374" s="76"/>
      <c r="G374" s="39"/>
      <c r="H374" s="76"/>
      <c r="I374" s="6"/>
    </row>
    <row r="375">
      <c r="A375" s="74"/>
      <c r="B375" s="74"/>
      <c r="C375" s="74"/>
      <c r="D375" s="75"/>
      <c r="F375" s="76"/>
      <c r="G375" s="39"/>
      <c r="H375" s="76"/>
      <c r="I375" s="6"/>
    </row>
    <row r="376">
      <c r="A376" s="74"/>
      <c r="B376" s="74"/>
      <c r="C376" s="74"/>
      <c r="D376" s="75"/>
      <c r="F376" s="76"/>
      <c r="G376" s="39"/>
      <c r="H376" s="76"/>
      <c r="I376" s="6"/>
    </row>
    <row r="377">
      <c r="A377" s="74"/>
      <c r="B377" s="74"/>
      <c r="C377" s="74"/>
      <c r="D377" s="75"/>
      <c r="F377" s="76"/>
      <c r="G377" s="39"/>
      <c r="H377" s="76"/>
      <c r="I377" s="6"/>
    </row>
    <row r="378">
      <c r="A378" s="74"/>
      <c r="B378" s="74"/>
      <c r="C378" s="74"/>
      <c r="D378" s="75"/>
      <c r="F378" s="76"/>
      <c r="G378" s="39"/>
      <c r="H378" s="76"/>
      <c r="I378" s="6"/>
    </row>
    <row r="379">
      <c r="A379" s="74"/>
      <c r="B379" s="74"/>
      <c r="C379" s="74"/>
      <c r="D379" s="75"/>
      <c r="F379" s="76"/>
      <c r="G379" s="39"/>
      <c r="H379" s="76"/>
      <c r="I379" s="6"/>
    </row>
    <row r="380">
      <c r="A380" s="74"/>
      <c r="B380" s="74"/>
      <c r="C380" s="74"/>
      <c r="D380" s="75"/>
      <c r="F380" s="76"/>
      <c r="G380" s="39"/>
      <c r="H380" s="76"/>
      <c r="I380" s="6"/>
    </row>
    <row r="381">
      <c r="A381" s="74"/>
      <c r="B381" s="74"/>
      <c r="C381" s="74"/>
      <c r="D381" s="75"/>
      <c r="F381" s="76"/>
      <c r="G381" s="39"/>
      <c r="H381" s="76"/>
      <c r="I381" s="6"/>
    </row>
    <row r="382">
      <c r="A382" s="74"/>
      <c r="B382" s="74"/>
      <c r="C382" s="74"/>
      <c r="D382" s="75"/>
      <c r="F382" s="76"/>
      <c r="G382" s="39"/>
      <c r="H382" s="76"/>
      <c r="I382" s="6"/>
    </row>
    <row r="383">
      <c r="A383" s="74"/>
      <c r="B383" s="74"/>
      <c r="C383" s="74"/>
      <c r="D383" s="75"/>
      <c r="F383" s="76"/>
      <c r="G383" s="39"/>
      <c r="H383" s="76"/>
      <c r="I383" s="6"/>
    </row>
    <row r="384">
      <c r="A384" s="74"/>
      <c r="B384" s="74"/>
      <c r="C384" s="74"/>
      <c r="D384" s="75"/>
      <c r="F384" s="76"/>
      <c r="G384" s="39"/>
      <c r="H384" s="76"/>
      <c r="I384" s="6"/>
    </row>
    <row r="385">
      <c r="A385" s="74"/>
      <c r="B385" s="74"/>
      <c r="C385" s="74"/>
      <c r="D385" s="75"/>
      <c r="F385" s="76"/>
      <c r="G385" s="39"/>
      <c r="H385" s="76"/>
      <c r="I385" s="6"/>
    </row>
    <row r="386">
      <c r="A386" s="74"/>
      <c r="B386" s="74"/>
      <c r="C386" s="74"/>
      <c r="D386" s="75"/>
      <c r="F386" s="76"/>
      <c r="G386" s="39"/>
      <c r="H386" s="76"/>
      <c r="I386" s="6"/>
    </row>
    <row r="387">
      <c r="A387" s="74"/>
      <c r="B387" s="74"/>
      <c r="C387" s="74"/>
      <c r="D387" s="75"/>
      <c r="F387" s="76"/>
      <c r="G387" s="39"/>
      <c r="H387" s="76"/>
      <c r="I387" s="6"/>
    </row>
    <row r="388">
      <c r="A388" s="74"/>
      <c r="B388" s="74"/>
      <c r="C388" s="74"/>
      <c r="D388" s="75"/>
      <c r="F388" s="76"/>
      <c r="G388" s="39"/>
      <c r="H388" s="76"/>
      <c r="I388" s="6"/>
    </row>
    <row r="389">
      <c r="A389" s="74"/>
      <c r="B389" s="74"/>
      <c r="C389" s="74"/>
      <c r="D389" s="75"/>
      <c r="F389" s="76"/>
      <c r="G389" s="39"/>
      <c r="H389" s="76"/>
      <c r="I389" s="6"/>
    </row>
    <row r="390">
      <c r="A390" s="74"/>
      <c r="B390" s="74"/>
      <c r="C390" s="74"/>
      <c r="D390" s="75"/>
      <c r="F390" s="76"/>
      <c r="G390" s="39"/>
      <c r="H390" s="76"/>
      <c r="I390" s="6"/>
    </row>
    <row r="391">
      <c r="A391" s="74"/>
      <c r="B391" s="74"/>
      <c r="C391" s="74"/>
      <c r="D391" s="75"/>
      <c r="F391" s="76"/>
      <c r="G391" s="39"/>
      <c r="H391" s="76"/>
      <c r="I391" s="6"/>
    </row>
    <row r="392">
      <c r="A392" s="74"/>
      <c r="B392" s="74"/>
      <c r="C392" s="74"/>
      <c r="D392" s="75"/>
      <c r="F392" s="76"/>
      <c r="G392" s="39"/>
      <c r="H392" s="76"/>
      <c r="I392" s="6"/>
    </row>
    <row r="393">
      <c r="A393" s="74"/>
      <c r="B393" s="74"/>
      <c r="C393" s="74"/>
      <c r="D393" s="75"/>
      <c r="F393" s="76"/>
      <c r="G393" s="39"/>
      <c r="H393" s="76"/>
      <c r="I393" s="6"/>
    </row>
    <row r="394">
      <c r="A394" s="74"/>
      <c r="B394" s="74"/>
      <c r="C394" s="74"/>
      <c r="D394" s="75"/>
      <c r="F394" s="76"/>
      <c r="G394" s="39"/>
      <c r="H394" s="76"/>
      <c r="I394" s="6"/>
    </row>
    <row r="395">
      <c r="A395" s="74"/>
      <c r="B395" s="74"/>
      <c r="C395" s="74"/>
      <c r="D395" s="75"/>
      <c r="F395" s="76"/>
      <c r="G395" s="39"/>
      <c r="H395" s="76"/>
      <c r="I395" s="6"/>
    </row>
    <row r="396">
      <c r="A396" s="74"/>
      <c r="B396" s="74"/>
      <c r="C396" s="74"/>
      <c r="D396" s="75"/>
      <c r="F396" s="76"/>
      <c r="G396" s="39"/>
      <c r="H396" s="76"/>
      <c r="I396" s="6"/>
    </row>
    <row r="397">
      <c r="A397" s="74"/>
      <c r="B397" s="74"/>
      <c r="C397" s="74"/>
      <c r="D397" s="75"/>
      <c r="F397" s="76"/>
      <c r="G397" s="39"/>
      <c r="H397" s="76"/>
      <c r="I397" s="6"/>
    </row>
    <row r="398">
      <c r="A398" s="74"/>
      <c r="B398" s="74"/>
      <c r="C398" s="74"/>
      <c r="D398" s="75"/>
      <c r="F398" s="76"/>
      <c r="G398" s="39"/>
      <c r="H398" s="76"/>
      <c r="I398" s="6"/>
    </row>
    <row r="399">
      <c r="A399" s="74"/>
      <c r="B399" s="74"/>
      <c r="C399" s="74"/>
      <c r="D399" s="75"/>
      <c r="F399" s="76"/>
      <c r="G399" s="39"/>
      <c r="H399" s="76"/>
      <c r="I399" s="6"/>
    </row>
    <row r="400">
      <c r="A400" s="74"/>
      <c r="B400" s="74"/>
      <c r="C400" s="74"/>
      <c r="D400" s="75"/>
      <c r="F400" s="76"/>
      <c r="G400" s="39"/>
      <c r="H400" s="76"/>
      <c r="I400" s="6"/>
    </row>
    <row r="401">
      <c r="A401" s="74"/>
      <c r="B401" s="74"/>
      <c r="C401" s="74"/>
      <c r="D401" s="75"/>
      <c r="F401" s="76"/>
      <c r="G401" s="39"/>
      <c r="H401" s="76"/>
      <c r="I401" s="6"/>
    </row>
    <row r="402">
      <c r="A402" s="74"/>
      <c r="B402" s="74"/>
      <c r="C402" s="74"/>
      <c r="D402" s="75"/>
      <c r="F402" s="76"/>
      <c r="G402" s="39"/>
      <c r="H402" s="76"/>
      <c r="I402" s="6"/>
    </row>
    <row r="403">
      <c r="A403" s="74"/>
      <c r="B403" s="74"/>
      <c r="C403" s="74"/>
      <c r="D403" s="75"/>
      <c r="F403" s="76"/>
      <c r="G403" s="39"/>
      <c r="H403" s="76"/>
      <c r="I403" s="6"/>
    </row>
    <row r="404">
      <c r="A404" s="74"/>
      <c r="B404" s="74"/>
      <c r="C404" s="74"/>
      <c r="D404" s="75"/>
      <c r="F404" s="76"/>
      <c r="G404" s="39"/>
      <c r="H404" s="76"/>
      <c r="I404" s="6"/>
    </row>
    <row r="405">
      <c r="A405" s="74"/>
      <c r="B405" s="74"/>
      <c r="C405" s="74"/>
      <c r="D405" s="75"/>
      <c r="F405" s="76"/>
      <c r="G405" s="39"/>
      <c r="H405" s="76"/>
      <c r="I405" s="6"/>
    </row>
    <row r="406">
      <c r="A406" s="74"/>
      <c r="B406" s="74"/>
      <c r="C406" s="74"/>
      <c r="D406" s="75"/>
      <c r="F406" s="76"/>
      <c r="G406" s="39"/>
      <c r="H406" s="76"/>
      <c r="I406" s="6"/>
    </row>
    <row r="407">
      <c r="A407" s="74"/>
      <c r="B407" s="74"/>
      <c r="C407" s="74"/>
      <c r="D407" s="75"/>
      <c r="F407" s="76"/>
      <c r="G407" s="39"/>
      <c r="H407" s="76"/>
      <c r="I407" s="6"/>
    </row>
    <row r="408">
      <c r="A408" s="74"/>
      <c r="B408" s="74"/>
      <c r="C408" s="74"/>
      <c r="D408" s="75"/>
      <c r="F408" s="76"/>
      <c r="G408" s="39"/>
      <c r="H408" s="76"/>
      <c r="I408" s="6"/>
    </row>
    <row r="409">
      <c r="A409" s="74"/>
      <c r="B409" s="74"/>
      <c r="C409" s="74"/>
      <c r="D409" s="75"/>
      <c r="F409" s="76"/>
      <c r="G409" s="39"/>
      <c r="H409" s="76"/>
      <c r="I409" s="6"/>
    </row>
    <row r="410">
      <c r="A410" s="74"/>
      <c r="B410" s="74"/>
      <c r="C410" s="74"/>
      <c r="D410" s="75"/>
      <c r="F410" s="76"/>
      <c r="G410" s="39"/>
      <c r="H410" s="76"/>
      <c r="I410" s="6"/>
    </row>
    <row r="411">
      <c r="A411" s="74"/>
      <c r="B411" s="74"/>
      <c r="C411" s="74"/>
      <c r="D411" s="75"/>
      <c r="F411" s="76"/>
      <c r="G411" s="39"/>
      <c r="H411" s="76"/>
      <c r="I411" s="6"/>
    </row>
    <row r="412">
      <c r="A412" s="74"/>
      <c r="B412" s="74"/>
      <c r="C412" s="74"/>
      <c r="D412" s="75"/>
      <c r="F412" s="76"/>
      <c r="G412" s="39"/>
      <c r="H412" s="76"/>
      <c r="I412" s="6"/>
    </row>
    <row r="413">
      <c r="A413" s="74"/>
      <c r="B413" s="74"/>
      <c r="C413" s="74"/>
      <c r="D413" s="75"/>
      <c r="F413" s="76"/>
      <c r="G413" s="39"/>
      <c r="H413" s="76"/>
      <c r="I413" s="6"/>
    </row>
    <row r="414">
      <c r="A414" s="74"/>
      <c r="B414" s="74"/>
      <c r="C414" s="74"/>
      <c r="D414" s="75"/>
      <c r="F414" s="76"/>
      <c r="G414" s="39"/>
      <c r="H414" s="76"/>
      <c r="I414" s="6"/>
    </row>
    <row r="415">
      <c r="A415" s="74"/>
      <c r="B415" s="74"/>
      <c r="C415" s="74"/>
      <c r="D415" s="75"/>
      <c r="F415" s="76"/>
      <c r="G415" s="39"/>
      <c r="H415" s="76"/>
      <c r="I415" s="6"/>
    </row>
    <row r="416">
      <c r="A416" s="74"/>
      <c r="B416" s="74"/>
      <c r="C416" s="74"/>
      <c r="D416" s="75"/>
      <c r="F416" s="76"/>
      <c r="G416" s="39"/>
      <c r="H416" s="76"/>
      <c r="I416" s="6"/>
    </row>
    <row r="417">
      <c r="A417" s="74"/>
      <c r="B417" s="74"/>
      <c r="C417" s="74"/>
      <c r="D417" s="75"/>
      <c r="F417" s="76"/>
      <c r="G417" s="39"/>
      <c r="H417" s="76"/>
      <c r="I417" s="6"/>
    </row>
    <row r="418">
      <c r="A418" s="74"/>
      <c r="B418" s="74"/>
      <c r="C418" s="74"/>
      <c r="D418" s="75"/>
      <c r="F418" s="76"/>
      <c r="G418" s="39"/>
      <c r="H418" s="76"/>
      <c r="I418" s="6"/>
    </row>
    <row r="419">
      <c r="A419" s="74"/>
      <c r="B419" s="74"/>
      <c r="C419" s="74"/>
      <c r="D419" s="75"/>
      <c r="F419" s="76"/>
      <c r="G419" s="39"/>
      <c r="H419" s="76"/>
      <c r="I419" s="6"/>
    </row>
    <row r="420">
      <c r="A420" s="74"/>
      <c r="B420" s="74"/>
      <c r="C420" s="74"/>
      <c r="D420" s="75"/>
      <c r="F420" s="76"/>
      <c r="G420" s="39"/>
      <c r="H420" s="76"/>
      <c r="I420" s="6"/>
    </row>
    <row r="421">
      <c r="A421" s="74"/>
      <c r="B421" s="74"/>
      <c r="C421" s="74"/>
      <c r="D421" s="75"/>
      <c r="F421" s="76"/>
      <c r="G421" s="39"/>
      <c r="H421" s="76"/>
      <c r="I421" s="6"/>
    </row>
    <row r="422">
      <c r="A422" s="74"/>
      <c r="B422" s="74"/>
      <c r="C422" s="74"/>
      <c r="D422" s="75"/>
      <c r="F422" s="76"/>
      <c r="G422" s="39"/>
      <c r="H422" s="76"/>
      <c r="I422" s="6"/>
    </row>
    <row r="423">
      <c r="A423" s="74"/>
      <c r="B423" s="74"/>
      <c r="C423" s="74"/>
      <c r="D423" s="75"/>
      <c r="F423" s="76"/>
      <c r="G423" s="39"/>
      <c r="H423" s="76"/>
      <c r="I423" s="6"/>
    </row>
    <row r="424">
      <c r="A424" s="74"/>
      <c r="B424" s="74"/>
      <c r="C424" s="74"/>
      <c r="D424" s="75"/>
      <c r="F424" s="76"/>
      <c r="G424" s="39"/>
      <c r="H424" s="76"/>
      <c r="I424" s="6"/>
    </row>
    <row r="425">
      <c r="A425" s="74"/>
      <c r="B425" s="74"/>
      <c r="C425" s="74"/>
      <c r="D425" s="75"/>
      <c r="F425" s="76"/>
      <c r="G425" s="39"/>
      <c r="H425" s="76"/>
      <c r="I425" s="6"/>
    </row>
    <row r="426">
      <c r="A426" s="74"/>
      <c r="B426" s="74"/>
      <c r="C426" s="74"/>
      <c r="D426" s="75"/>
      <c r="F426" s="76"/>
      <c r="G426" s="39"/>
      <c r="H426" s="76"/>
      <c r="I426" s="6"/>
    </row>
    <row r="427">
      <c r="A427" s="74"/>
      <c r="B427" s="74"/>
      <c r="C427" s="74"/>
      <c r="D427" s="75"/>
      <c r="F427" s="76"/>
      <c r="G427" s="39"/>
      <c r="H427" s="76"/>
      <c r="I427" s="6"/>
    </row>
    <row r="428">
      <c r="A428" s="74"/>
      <c r="B428" s="74"/>
      <c r="C428" s="74"/>
      <c r="D428" s="75"/>
      <c r="F428" s="76"/>
      <c r="G428" s="39"/>
      <c r="H428" s="76"/>
      <c r="I428" s="6"/>
    </row>
    <row r="429">
      <c r="A429" s="74"/>
      <c r="B429" s="74"/>
      <c r="C429" s="74"/>
      <c r="D429" s="75"/>
      <c r="F429" s="76"/>
      <c r="G429" s="39"/>
      <c r="H429" s="76"/>
      <c r="I429" s="6"/>
    </row>
    <row r="430">
      <c r="A430" s="74"/>
      <c r="B430" s="74"/>
      <c r="C430" s="74"/>
      <c r="D430" s="75"/>
      <c r="F430" s="76"/>
      <c r="G430" s="39"/>
      <c r="H430" s="76"/>
      <c r="I430" s="6"/>
    </row>
    <row r="431">
      <c r="A431" s="74"/>
      <c r="B431" s="74"/>
      <c r="C431" s="74"/>
      <c r="D431" s="75"/>
      <c r="F431" s="76"/>
      <c r="G431" s="39"/>
      <c r="H431" s="76"/>
      <c r="I431" s="6"/>
    </row>
    <row r="432">
      <c r="A432" s="74"/>
      <c r="B432" s="74"/>
      <c r="C432" s="74"/>
      <c r="D432" s="75"/>
      <c r="F432" s="76"/>
      <c r="G432" s="39"/>
      <c r="H432" s="76"/>
      <c r="I432" s="6"/>
    </row>
    <row r="433">
      <c r="A433" s="74"/>
      <c r="B433" s="74"/>
      <c r="C433" s="74"/>
      <c r="D433" s="75"/>
      <c r="F433" s="76"/>
      <c r="G433" s="39"/>
      <c r="H433" s="76"/>
      <c r="I433" s="6"/>
    </row>
    <row r="434">
      <c r="A434" s="74"/>
      <c r="B434" s="74"/>
      <c r="C434" s="74"/>
      <c r="D434" s="75"/>
      <c r="F434" s="76"/>
      <c r="G434" s="39"/>
      <c r="H434" s="76"/>
      <c r="I434" s="6"/>
    </row>
    <row r="435">
      <c r="A435" s="74"/>
      <c r="B435" s="74"/>
      <c r="C435" s="74"/>
      <c r="D435" s="75"/>
      <c r="F435" s="76"/>
      <c r="G435" s="39"/>
      <c r="H435" s="76"/>
      <c r="I435" s="6"/>
    </row>
    <row r="436">
      <c r="A436" s="74"/>
      <c r="B436" s="74"/>
      <c r="C436" s="74"/>
      <c r="D436" s="75"/>
      <c r="F436" s="76"/>
      <c r="G436" s="39"/>
      <c r="H436" s="76"/>
      <c r="I436" s="6"/>
    </row>
    <row r="437">
      <c r="A437" s="74"/>
      <c r="B437" s="74"/>
      <c r="C437" s="74"/>
      <c r="D437" s="75"/>
      <c r="F437" s="76"/>
      <c r="G437" s="39"/>
      <c r="H437" s="76"/>
      <c r="I437" s="6"/>
    </row>
    <row r="438">
      <c r="A438" s="74"/>
      <c r="B438" s="74"/>
      <c r="C438" s="74"/>
      <c r="D438" s="75"/>
      <c r="F438" s="76"/>
      <c r="G438" s="39"/>
      <c r="H438" s="76"/>
      <c r="I438" s="6"/>
    </row>
    <row r="439">
      <c r="A439" s="74"/>
      <c r="B439" s="74"/>
      <c r="C439" s="74"/>
      <c r="D439" s="75"/>
      <c r="F439" s="76"/>
      <c r="G439" s="39"/>
      <c r="H439" s="76"/>
      <c r="I439" s="6"/>
    </row>
    <row r="440">
      <c r="A440" s="74"/>
      <c r="B440" s="74"/>
      <c r="C440" s="74"/>
      <c r="D440" s="75"/>
      <c r="F440" s="76"/>
      <c r="G440" s="39"/>
      <c r="H440" s="76"/>
      <c r="I440" s="6"/>
    </row>
    <row r="441">
      <c r="A441" s="74"/>
      <c r="B441" s="74"/>
      <c r="C441" s="74"/>
      <c r="D441" s="75"/>
      <c r="F441" s="76"/>
      <c r="G441" s="39"/>
      <c r="H441" s="76"/>
      <c r="I441" s="6"/>
    </row>
    <row r="442">
      <c r="A442" s="74"/>
      <c r="B442" s="74"/>
      <c r="C442" s="74"/>
      <c r="D442" s="75"/>
      <c r="F442" s="76"/>
      <c r="G442" s="39"/>
      <c r="H442" s="76"/>
      <c r="I442" s="6"/>
    </row>
    <row r="443">
      <c r="A443" s="74"/>
      <c r="B443" s="74"/>
      <c r="C443" s="74"/>
      <c r="D443" s="75"/>
      <c r="F443" s="76"/>
      <c r="G443" s="39"/>
      <c r="H443" s="76"/>
      <c r="I443" s="6"/>
    </row>
    <row r="444">
      <c r="A444" s="74"/>
      <c r="B444" s="74"/>
      <c r="C444" s="74"/>
      <c r="D444" s="75"/>
      <c r="F444" s="76"/>
      <c r="G444" s="39"/>
      <c r="H444" s="76"/>
      <c r="I444" s="6"/>
    </row>
    <row r="445">
      <c r="A445" s="74"/>
      <c r="B445" s="74"/>
      <c r="C445" s="74"/>
      <c r="D445" s="75"/>
      <c r="F445" s="76"/>
      <c r="G445" s="39"/>
      <c r="H445" s="76"/>
      <c r="I445" s="6"/>
    </row>
    <row r="446">
      <c r="A446" s="74"/>
      <c r="B446" s="74"/>
      <c r="C446" s="74"/>
      <c r="D446" s="75"/>
      <c r="F446" s="76"/>
      <c r="G446" s="39"/>
      <c r="H446" s="76"/>
      <c r="I446" s="6"/>
    </row>
    <row r="447">
      <c r="A447" s="74"/>
      <c r="B447" s="74"/>
      <c r="C447" s="74"/>
      <c r="D447" s="75"/>
      <c r="F447" s="76"/>
      <c r="G447" s="39"/>
      <c r="H447" s="76"/>
      <c r="I447" s="6"/>
    </row>
    <row r="448">
      <c r="A448" s="74"/>
      <c r="B448" s="74"/>
      <c r="C448" s="74"/>
      <c r="D448" s="75"/>
      <c r="F448" s="76"/>
      <c r="G448" s="39"/>
      <c r="H448" s="76"/>
      <c r="I448" s="6"/>
    </row>
    <row r="449">
      <c r="A449" s="74"/>
      <c r="B449" s="74"/>
      <c r="C449" s="74"/>
      <c r="D449" s="75"/>
      <c r="F449" s="76"/>
      <c r="G449" s="39"/>
      <c r="H449" s="76"/>
      <c r="I449" s="6"/>
    </row>
    <row r="450">
      <c r="A450" s="74"/>
      <c r="B450" s="74"/>
      <c r="C450" s="74"/>
      <c r="D450" s="75"/>
      <c r="F450" s="76"/>
      <c r="G450" s="39"/>
      <c r="H450" s="76"/>
      <c r="I450" s="6"/>
    </row>
    <row r="451">
      <c r="A451" s="74"/>
      <c r="B451" s="74"/>
      <c r="C451" s="74"/>
      <c r="D451" s="75"/>
      <c r="F451" s="76"/>
      <c r="G451" s="39"/>
      <c r="H451" s="76"/>
      <c r="I451" s="6"/>
    </row>
    <row r="452">
      <c r="A452" s="74"/>
      <c r="B452" s="74"/>
      <c r="C452" s="74"/>
      <c r="D452" s="75"/>
      <c r="F452" s="76"/>
      <c r="G452" s="39"/>
      <c r="H452" s="76"/>
      <c r="I452" s="6"/>
    </row>
    <row r="453">
      <c r="A453" s="74"/>
      <c r="B453" s="74"/>
      <c r="C453" s="74"/>
      <c r="D453" s="75"/>
      <c r="F453" s="76"/>
      <c r="G453" s="39"/>
      <c r="H453" s="76"/>
      <c r="I453" s="6"/>
    </row>
    <row r="454">
      <c r="A454" s="74"/>
      <c r="B454" s="74"/>
      <c r="C454" s="74"/>
      <c r="D454" s="75"/>
      <c r="F454" s="76"/>
      <c r="G454" s="39"/>
      <c r="H454" s="76"/>
      <c r="I454" s="6"/>
    </row>
    <row r="455">
      <c r="A455" s="74"/>
      <c r="B455" s="74"/>
      <c r="C455" s="74"/>
      <c r="D455" s="75"/>
      <c r="F455" s="76"/>
      <c r="G455" s="39"/>
      <c r="H455" s="76"/>
      <c r="I455" s="6"/>
    </row>
    <row r="456">
      <c r="A456" s="74"/>
      <c r="B456" s="74"/>
      <c r="C456" s="74"/>
      <c r="D456" s="75"/>
      <c r="F456" s="76"/>
      <c r="G456" s="39"/>
      <c r="H456" s="76"/>
      <c r="I456" s="6"/>
    </row>
    <row r="457">
      <c r="A457" s="74"/>
      <c r="B457" s="74"/>
      <c r="C457" s="74"/>
      <c r="D457" s="75"/>
      <c r="F457" s="76"/>
      <c r="G457" s="39"/>
      <c r="H457" s="76"/>
      <c r="I457" s="6"/>
    </row>
    <row r="458">
      <c r="A458" s="74"/>
      <c r="B458" s="74"/>
      <c r="C458" s="74"/>
      <c r="D458" s="75"/>
      <c r="F458" s="76"/>
      <c r="G458" s="39"/>
      <c r="H458" s="76"/>
      <c r="I458" s="6"/>
    </row>
    <row r="459">
      <c r="A459" s="74"/>
      <c r="B459" s="74"/>
      <c r="C459" s="74"/>
      <c r="D459" s="75"/>
      <c r="F459" s="76"/>
      <c r="G459" s="39"/>
      <c r="H459" s="76"/>
      <c r="I459" s="6"/>
    </row>
    <row r="460">
      <c r="A460" s="74"/>
      <c r="B460" s="74"/>
      <c r="C460" s="74"/>
      <c r="D460" s="75"/>
      <c r="F460" s="76"/>
      <c r="G460" s="39"/>
      <c r="H460" s="76"/>
      <c r="I460" s="6"/>
    </row>
    <row r="461">
      <c r="A461" s="74"/>
      <c r="B461" s="74"/>
      <c r="C461" s="74"/>
      <c r="D461" s="75"/>
      <c r="F461" s="76"/>
      <c r="G461" s="39"/>
      <c r="H461" s="76"/>
      <c r="I461" s="6"/>
    </row>
    <row r="462">
      <c r="A462" s="74"/>
      <c r="B462" s="74"/>
      <c r="C462" s="74"/>
      <c r="D462" s="75"/>
      <c r="F462" s="76"/>
      <c r="G462" s="39"/>
      <c r="H462" s="76"/>
      <c r="I462" s="6"/>
    </row>
    <row r="463">
      <c r="A463" s="74"/>
      <c r="B463" s="74"/>
      <c r="C463" s="74"/>
      <c r="D463" s="75"/>
      <c r="F463" s="76"/>
      <c r="G463" s="39"/>
      <c r="H463" s="76"/>
      <c r="I463" s="6"/>
    </row>
    <row r="464">
      <c r="A464" s="74"/>
      <c r="B464" s="74"/>
      <c r="C464" s="74"/>
      <c r="D464" s="75"/>
      <c r="F464" s="76"/>
      <c r="G464" s="39"/>
      <c r="H464" s="76"/>
      <c r="I464" s="6"/>
    </row>
    <row r="465">
      <c r="A465" s="74"/>
      <c r="B465" s="74"/>
      <c r="C465" s="74"/>
      <c r="D465" s="75"/>
      <c r="F465" s="76"/>
      <c r="G465" s="39"/>
      <c r="H465" s="76"/>
      <c r="I465" s="6"/>
    </row>
    <row r="466">
      <c r="A466" s="74"/>
      <c r="B466" s="74"/>
      <c r="C466" s="74"/>
      <c r="D466" s="75"/>
      <c r="F466" s="76"/>
      <c r="G466" s="39"/>
      <c r="H466" s="76"/>
      <c r="I466" s="6"/>
    </row>
    <row r="467">
      <c r="A467" s="74"/>
      <c r="B467" s="74"/>
      <c r="C467" s="74"/>
      <c r="D467" s="75"/>
      <c r="F467" s="76"/>
      <c r="G467" s="39"/>
      <c r="H467" s="76"/>
      <c r="I467" s="6"/>
    </row>
    <row r="468">
      <c r="A468" s="74"/>
      <c r="B468" s="74"/>
      <c r="C468" s="74"/>
      <c r="D468" s="75"/>
      <c r="F468" s="76"/>
      <c r="G468" s="39"/>
      <c r="H468" s="76"/>
      <c r="I468" s="6"/>
    </row>
    <row r="469">
      <c r="A469" s="74"/>
      <c r="B469" s="74"/>
      <c r="C469" s="74"/>
      <c r="D469" s="75"/>
      <c r="F469" s="76"/>
      <c r="G469" s="39"/>
      <c r="H469" s="76"/>
      <c r="I469" s="6"/>
    </row>
    <row r="470">
      <c r="A470" s="74"/>
      <c r="B470" s="74"/>
      <c r="C470" s="74"/>
      <c r="D470" s="75"/>
      <c r="F470" s="76"/>
      <c r="G470" s="39"/>
      <c r="H470" s="76"/>
      <c r="I470" s="6"/>
    </row>
    <row r="471">
      <c r="A471" s="74"/>
      <c r="B471" s="74"/>
      <c r="C471" s="74"/>
      <c r="D471" s="75"/>
      <c r="F471" s="76"/>
      <c r="G471" s="39"/>
      <c r="H471" s="76"/>
      <c r="I471" s="6"/>
    </row>
    <row r="472">
      <c r="A472" s="74"/>
      <c r="B472" s="74"/>
      <c r="C472" s="74"/>
      <c r="D472" s="75"/>
      <c r="F472" s="76"/>
      <c r="G472" s="39"/>
      <c r="H472" s="76"/>
      <c r="I472" s="6"/>
    </row>
    <row r="473">
      <c r="A473" s="74"/>
      <c r="B473" s="74"/>
      <c r="C473" s="74"/>
      <c r="D473" s="75"/>
      <c r="F473" s="76"/>
      <c r="G473" s="39"/>
      <c r="H473" s="76"/>
      <c r="I473" s="6"/>
    </row>
    <row r="474">
      <c r="A474" s="74"/>
      <c r="B474" s="74"/>
      <c r="C474" s="74"/>
      <c r="D474" s="75"/>
      <c r="F474" s="76"/>
      <c r="G474" s="39"/>
      <c r="H474" s="76"/>
      <c r="I474" s="6"/>
    </row>
    <row r="475">
      <c r="A475" s="74"/>
      <c r="B475" s="74"/>
      <c r="C475" s="74"/>
      <c r="D475" s="75"/>
      <c r="F475" s="76"/>
      <c r="G475" s="39"/>
      <c r="H475" s="76"/>
      <c r="I475" s="6"/>
    </row>
    <row r="476">
      <c r="A476" s="74"/>
      <c r="B476" s="74"/>
      <c r="C476" s="74"/>
      <c r="D476" s="75"/>
      <c r="F476" s="76"/>
      <c r="G476" s="39"/>
      <c r="H476" s="76"/>
      <c r="I476" s="6"/>
    </row>
    <row r="477">
      <c r="A477" s="74"/>
      <c r="B477" s="74"/>
      <c r="C477" s="74"/>
      <c r="D477" s="75"/>
      <c r="F477" s="76"/>
      <c r="G477" s="39"/>
      <c r="H477" s="76"/>
      <c r="I477" s="6"/>
    </row>
    <row r="478">
      <c r="A478" s="74"/>
      <c r="B478" s="74"/>
      <c r="C478" s="74"/>
      <c r="D478" s="75"/>
      <c r="F478" s="76"/>
      <c r="G478" s="39"/>
      <c r="H478" s="76"/>
      <c r="I478" s="6"/>
    </row>
    <row r="479">
      <c r="A479" s="74"/>
      <c r="B479" s="74"/>
      <c r="C479" s="74"/>
      <c r="D479" s="75"/>
      <c r="F479" s="76"/>
      <c r="G479" s="39"/>
      <c r="H479" s="76"/>
      <c r="I479" s="6"/>
    </row>
    <row r="480">
      <c r="A480" s="74"/>
      <c r="B480" s="74"/>
      <c r="C480" s="74"/>
      <c r="D480" s="75"/>
      <c r="F480" s="76"/>
      <c r="G480" s="39"/>
      <c r="H480" s="76"/>
      <c r="I480" s="6"/>
    </row>
    <row r="481">
      <c r="A481" s="74"/>
      <c r="B481" s="74"/>
      <c r="C481" s="74"/>
      <c r="D481" s="75"/>
      <c r="F481" s="76"/>
      <c r="G481" s="39"/>
      <c r="H481" s="76"/>
      <c r="I481" s="6"/>
    </row>
    <row r="482">
      <c r="A482" s="74"/>
      <c r="B482" s="74"/>
      <c r="C482" s="74"/>
      <c r="D482" s="75"/>
      <c r="F482" s="76"/>
      <c r="G482" s="39"/>
      <c r="H482" s="76"/>
      <c r="I482" s="6"/>
    </row>
    <row r="483">
      <c r="A483" s="74"/>
      <c r="B483" s="74"/>
      <c r="C483" s="74"/>
      <c r="D483" s="75"/>
      <c r="F483" s="76"/>
      <c r="G483" s="39"/>
      <c r="H483" s="76"/>
      <c r="I483" s="6"/>
    </row>
    <row r="484">
      <c r="A484" s="74"/>
      <c r="B484" s="74"/>
      <c r="C484" s="74"/>
      <c r="D484" s="75"/>
      <c r="F484" s="76"/>
      <c r="G484" s="39"/>
      <c r="H484" s="76"/>
      <c r="I484" s="6"/>
    </row>
    <row r="485">
      <c r="A485" s="74"/>
      <c r="B485" s="74"/>
      <c r="C485" s="74"/>
      <c r="D485" s="75"/>
      <c r="F485" s="76"/>
      <c r="G485" s="39"/>
      <c r="H485" s="76"/>
      <c r="I485" s="6"/>
    </row>
    <row r="486">
      <c r="A486" s="74"/>
      <c r="B486" s="74"/>
      <c r="C486" s="74"/>
      <c r="D486" s="75"/>
      <c r="F486" s="76"/>
      <c r="G486" s="39"/>
      <c r="H486" s="76"/>
      <c r="I486" s="6"/>
    </row>
    <row r="487">
      <c r="A487" s="74"/>
      <c r="B487" s="74"/>
      <c r="C487" s="74"/>
      <c r="D487" s="75"/>
      <c r="F487" s="76"/>
      <c r="G487" s="39"/>
      <c r="H487" s="76"/>
      <c r="I487" s="6"/>
    </row>
    <row r="488">
      <c r="A488" s="74"/>
      <c r="B488" s="74"/>
      <c r="C488" s="74"/>
      <c r="D488" s="75"/>
      <c r="F488" s="76"/>
      <c r="G488" s="39"/>
      <c r="H488" s="76"/>
      <c r="I488" s="6"/>
    </row>
    <row r="489">
      <c r="A489" s="74"/>
      <c r="B489" s="74"/>
      <c r="C489" s="74"/>
      <c r="D489" s="75"/>
      <c r="F489" s="76"/>
      <c r="G489" s="39"/>
      <c r="H489" s="76"/>
      <c r="I489" s="6"/>
    </row>
    <row r="490">
      <c r="A490" s="74"/>
      <c r="B490" s="74"/>
      <c r="C490" s="74"/>
      <c r="D490" s="75"/>
      <c r="F490" s="76"/>
      <c r="G490" s="39"/>
      <c r="H490" s="76"/>
      <c r="I490" s="6"/>
    </row>
    <row r="491">
      <c r="A491" s="74"/>
      <c r="B491" s="74"/>
      <c r="C491" s="74"/>
      <c r="D491" s="75"/>
      <c r="F491" s="76"/>
      <c r="G491" s="39"/>
      <c r="H491" s="76"/>
      <c r="I491" s="6"/>
    </row>
    <row r="492">
      <c r="A492" s="74"/>
      <c r="B492" s="74"/>
      <c r="C492" s="74"/>
      <c r="D492" s="75"/>
      <c r="F492" s="76"/>
      <c r="G492" s="39"/>
      <c r="H492" s="76"/>
      <c r="I492" s="6"/>
    </row>
    <row r="493">
      <c r="A493" s="74"/>
      <c r="B493" s="74"/>
      <c r="C493" s="74"/>
      <c r="D493" s="75"/>
      <c r="F493" s="76"/>
      <c r="G493" s="39"/>
      <c r="H493" s="76"/>
      <c r="I493" s="6"/>
    </row>
    <row r="494">
      <c r="A494" s="74"/>
      <c r="B494" s="74"/>
      <c r="C494" s="74"/>
      <c r="D494" s="75"/>
      <c r="F494" s="76"/>
      <c r="G494" s="39"/>
      <c r="H494" s="76"/>
      <c r="I494" s="6"/>
    </row>
    <row r="495">
      <c r="A495" s="74"/>
      <c r="B495" s="74"/>
      <c r="C495" s="74"/>
      <c r="D495" s="75"/>
      <c r="F495" s="76"/>
      <c r="G495" s="39"/>
      <c r="H495" s="76"/>
      <c r="I495" s="6"/>
    </row>
    <row r="496">
      <c r="A496" s="74"/>
      <c r="B496" s="74"/>
      <c r="C496" s="74"/>
      <c r="D496" s="75"/>
      <c r="F496" s="76"/>
      <c r="G496" s="39"/>
      <c r="H496" s="76"/>
      <c r="I496" s="6"/>
    </row>
    <row r="497">
      <c r="A497" s="74"/>
      <c r="B497" s="74"/>
      <c r="C497" s="74"/>
      <c r="D497" s="75"/>
      <c r="F497" s="76"/>
      <c r="G497" s="39"/>
      <c r="H497" s="76"/>
      <c r="I497" s="6"/>
    </row>
    <row r="498">
      <c r="A498" s="74"/>
      <c r="B498" s="74"/>
      <c r="C498" s="74"/>
      <c r="D498" s="75"/>
      <c r="F498" s="76"/>
      <c r="G498" s="39"/>
      <c r="H498" s="76"/>
      <c r="I498" s="6"/>
    </row>
    <row r="499">
      <c r="A499" s="74"/>
      <c r="B499" s="74"/>
      <c r="C499" s="74"/>
      <c r="D499" s="75"/>
      <c r="F499" s="76"/>
      <c r="G499" s="39"/>
      <c r="H499" s="76"/>
      <c r="I499" s="6"/>
    </row>
    <row r="500">
      <c r="A500" s="74"/>
      <c r="B500" s="74"/>
      <c r="C500" s="74"/>
      <c r="D500" s="75"/>
      <c r="F500" s="76"/>
      <c r="G500" s="39"/>
      <c r="H500" s="76"/>
      <c r="I500" s="6"/>
    </row>
    <row r="501">
      <c r="A501" s="74"/>
      <c r="B501" s="74"/>
      <c r="C501" s="74"/>
      <c r="D501" s="75"/>
      <c r="F501" s="76"/>
      <c r="G501" s="39"/>
      <c r="H501" s="76"/>
      <c r="I501" s="6"/>
    </row>
    <row r="502">
      <c r="A502" s="74"/>
      <c r="B502" s="74"/>
      <c r="C502" s="74"/>
      <c r="D502" s="75"/>
      <c r="F502" s="76"/>
      <c r="G502" s="39"/>
      <c r="H502" s="76"/>
      <c r="I502" s="6"/>
    </row>
    <row r="503">
      <c r="A503" s="74"/>
      <c r="B503" s="74"/>
      <c r="C503" s="74"/>
      <c r="D503" s="75"/>
      <c r="F503" s="76"/>
      <c r="G503" s="39"/>
      <c r="H503" s="76"/>
      <c r="I503" s="6"/>
    </row>
    <row r="504">
      <c r="A504" s="74"/>
      <c r="B504" s="74"/>
      <c r="C504" s="74"/>
      <c r="D504" s="75"/>
      <c r="F504" s="76"/>
      <c r="G504" s="39"/>
      <c r="H504" s="76"/>
      <c r="I504" s="6"/>
    </row>
    <row r="505">
      <c r="A505" s="74"/>
      <c r="B505" s="74"/>
      <c r="C505" s="74"/>
      <c r="D505" s="75"/>
      <c r="F505" s="76"/>
      <c r="G505" s="39"/>
      <c r="H505" s="76"/>
      <c r="I505" s="6"/>
    </row>
    <row r="506">
      <c r="A506" s="74"/>
      <c r="B506" s="74"/>
      <c r="C506" s="74"/>
      <c r="D506" s="75"/>
      <c r="F506" s="76"/>
      <c r="G506" s="39"/>
      <c r="H506" s="76"/>
      <c r="I506" s="6"/>
    </row>
    <row r="507">
      <c r="A507" s="74"/>
      <c r="B507" s="74"/>
      <c r="C507" s="74"/>
      <c r="D507" s="75"/>
      <c r="F507" s="76"/>
      <c r="G507" s="39"/>
      <c r="H507" s="76"/>
      <c r="I507" s="6"/>
    </row>
    <row r="508">
      <c r="A508" s="74"/>
      <c r="B508" s="74"/>
      <c r="C508" s="74"/>
      <c r="D508" s="75"/>
      <c r="F508" s="76"/>
      <c r="G508" s="39"/>
      <c r="H508" s="76"/>
      <c r="I508" s="6"/>
    </row>
    <row r="509">
      <c r="A509" s="74"/>
      <c r="B509" s="74"/>
      <c r="C509" s="74"/>
      <c r="D509" s="75"/>
      <c r="F509" s="76"/>
      <c r="G509" s="39"/>
      <c r="H509" s="76"/>
      <c r="I509" s="6"/>
    </row>
    <row r="510">
      <c r="A510" s="74"/>
      <c r="B510" s="74"/>
      <c r="C510" s="74"/>
      <c r="D510" s="75"/>
      <c r="F510" s="76"/>
      <c r="G510" s="39"/>
      <c r="H510" s="76"/>
      <c r="I510" s="6"/>
    </row>
    <row r="511">
      <c r="A511" s="74"/>
      <c r="B511" s="74"/>
      <c r="C511" s="74"/>
      <c r="D511" s="75"/>
      <c r="F511" s="76"/>
      <c r="G511" s="39"/>
      <c r="H511" s="76"/>
      <c r="I511" s="6"/>
    </row>
    <row r="512">
      <c r="A512" s="74"/>
      <c r="B512" s="74"/>
      <c r="C512" s="74"/>
      <c r="D512" s="75"/>
      <c r="F512" s="76"/>
      <c r="G512" s="39"/>
      <c r="H512" s="76"/>
      <c r="I512" s="6"/>
    </row>
    <row r="513">
      <c r="A513" s="74"/>
      <c r="B513" s="74"/>
      <c r="C513" s="74"/>
      <c r="D513" s="75"/>
      <c r="F513" s="76"/>
      <c r="G513" s="39"/>
      <c r="H513" s="76"/>
      <c r="I513" s="6"/>
    </row>
    <row r="514">
      <c r="A514" s="74"/>
      <c r="B514" s="74"/>
      <c r="C514" s="74"/>
      <c r="D514" s="75"/>
      <c r="F514" s="76"/>
      <c r="G514" s="39"/>
      <c r="H514" s="76"/>
      <c r="I514" s="6"/>
    </row>
    <row r="515">
      <c r="A515" s="74"/>
      <c r="B515" s="74"/>
      <c r="C515" s="74"/>
      <c r="D515" s="75"/>
      <c r="F515" s="76"/>
      <c r="G515" s="39"/>
      <c r="H515" s="76"/>
      <c r="I515" s="6"/>
    </row>
    <row r="516">
      <c r="A516" s="74"/>
      <c r="B516" s="74"/>
      <c r="C516" s="74"/>
      <c r="D516" s="75"/>
      <c r="F516" s="76"/>
      <c r="G516" s="39"/>
      <c r="H516" s="76"/>
      <c r="I516" s="6"/>
    </row>
    <row r="517">
      <c r="A517" s="74"/>
      <c r="B517" s="74"/>
      <c r="C517" s="74"/>
      <c r="D517" s="75"/>
      <c r="F517" s="76"/>
      <c r="G517" s="39"/>
      <c r="H517" s="76"/>
      <c r="I517" s="6"/>
    </row>
    <row r="518">
      <c r="A518" s="74"/>
      <c r="B518" s="74"/>
      <c r="C518" s="74"/>
      <c r="D518" s="75"/>
      <c r="F518" s="76"/>
      <c r="G518" s="39"/>
      <c r="H518" s="76"/>
      <c r="I518" s="6"/>
    </row>
    <row r="519">
      <c r="A519" s="74"/>
      <c r="B519" s="74"/>
      <c r="C519" s="74"/>
      <c r="D519" s="75"/>
      <c r="F519" s="76"/>
      <c r="G519" s="39"/>
      <c r="H519" s="76"/>
      <c r="I519" s="6"/>
    </row>
    <row r="520">
      <c r="A520" s="74"/>
      <c r="B520" s="74"/>
      <c r="C520" s="74"/>
      <c r="D520" s="75"/>
      <c r="F520" s="76"/>
      <c r="G520" s="39"/>
      <c r="H520" s="76"/>
      <c r="I520" s="6"/>
    </row>
    <row r="521">
      <c r="A521" s="74"/>
      <c r="B521" s="74"/>
      <c r="C521" s="74"/>
      <c r="D521" s="75"/>
      <c r="F521" s="76"/>
      <c r="G521" s="39"/>
      <c r="H521" s="76"/>
      <c r="I521" s="6"/>
    </row>
    <row r="522">
      <c r="A522" s="74"/>
      <c r="B522" s="74"/>
      <c r="C522" s="74"/>
      <c r="D522" s="75"/>
      <c r="F522" s="76"/>
      <c r="G522" s="39"/>
      <c r="H522" s="76"/>
      <c r="I522" s="6"/>
    </row>
    <row r="523">
      <c r="A523" s="74"/>
      <c r="B523" s="74"/>
      <c r="C523" s="74"/>
      <c r="D523" s="75"/>
      <c r="F523" s="76"/>
      <c r="G523" s="39"/>
      <c r="H523" s="76"/>
      <c r="I523" s="6"/>
    </row>
    <row r="524">
      <c r="A524" s="74"/>
      <c r="B524" s="74"/>
      <c r="C524" s="74"/>
      <c r="D524" s="75"/>
      <c r="F524" s="76"/>
      <c r="G524" s="39"/>
      <c r="H524" s="76"/>
      <c r="I524" s="6"/>
    </row>
    <row r="525">
      <c r="A525" s="74"/>
      <c r="B525" s="74"/>
      <c r="C525" s="74"/>
      <c r="D525" s="75"/>
      <c r="F525" s="76"/>
      <c r="G525" s="39"/>
      <c r="H525" s="76"/>
      <c r="I525" s="6"/>
    </row>
    <row r="526">
      <c r="A526" s="74"/>
      <c r="B526" s="74"/>
      <c r="C526" s="74"/>
      <c r="D526" s="75"/>
      <c r="F526" s="76"/>
      <c r="G526" s="39"/>
      <c r="H526" s="76"/>
      <c r="I526" s="6"/>
    </row>
    <row r="527">
      <c r="A527" s="74"/>
      <c r="B527" s="74"/>
      <c r="C527" s="74"/>
      <c r="D527" s="75"/>
      <c r="F527" s="76"/>
      <c r="G527" s="39"/>
      <c r="H527" s="76"/>
      <c r="I527" s="6"/>
    </row>
    <row r="528">
      <c r="A528" s="74"/>
      <c r="B528" s="74"/>
      <c r="C528" s="74"/>
      <c r="D528" s="75"/>
      <c r="F528" s="76"/>
      <c r="G528" s="39"/>
      <c r="H528" s="76"/>
      <c r="I528" s="6"/>
    </row>
    <row r="529">
      <c r="A529" s="74"/>
      <c r="B529" s="74"/>
      <c r="C529" s="74"/>
      <c r="D529" s="75"/>
      <c r="F529" s="76"/>
      <c r="G529" s="39"/>
      <c r="H529" s="76"/>
      <c r="I529" s="6"/>
    </row>
    <row r="530">
      <c r="A530" s="74"/>
      <c r="B530" s="74"/>
      <c r="C530" s="74"/>
      <c r="D530" s="75"/>
      <c r="F530" s="76"/>
      <c r="G530" s="39"/>
      <c r="H530" s="76"/>
      <c r="I530" s="6"/>
    </row>
    <row r="531">
      <c r="A531" s="74"/>
      <c r="B531" s="74"/>
      <c r="C531" s="74"/>
      <c r="D531" s="75"/>
      <c r="F531" s="76"/>
      <c r="G531" s="39"/>
      <c r="H531" s="76"/>
      <c r="I531" s="6"/>
    </row>
    <row r="532">
      <c r="A532" s="74"/>
      <c r="B532" s="74"/>
      <c r="C532" s="74"/>
      <c r="D532" s="75"/>
      <c r="F532" s="76"/>
      <c r="G532" s="39"/>
      <c r="H532" s="76"/>
      <c r="I532" s="6"/>
    </row>
    <row r="533">
      <c r="A533" s="74"/>
      <c r="B533" s="74"/>
      <c r="C533" s="74"/>
      <c r="D533" s="75"/>
      <c r="F533" s="76"/>
      <c r="G533" s="39"/>
      <c r="H533" s="76"/>
      <c r="I533" s="6"/>
    </row>
    <row r="534">
      <c r="A534" s="74"/>
      <c r="B534" s="74"/>
      <c r="C534" s="74"/>
      <c r="D534" s="75"/>
      <c r="F534" s="76"/>
      <c r="G534" s="39"/>
      <c r="H534" s="76"/>
      <c r="I534" s="6"/>
    </row>
    <row r="535">
      <c r="A535" s="74"/>
      <c r="B535" s="74"/>
      <c r="C535" s="74"/>
      <c r="D535" s="75"/>
      <c r="F535" s="76"/>
      <c r="G535" s="39"/>
      <c r="H535" s="76"/>
      <c r="I535" s="6"/>
    </row>
    <row r="536">
      <c r="A536" s="74"/>
      <c r="B536" s="74"/>
      <c r="C536" s="74"/>
      <c r="D536" s="75"/>
      <c r="F536" s="76"/>
      <c r="G536" s="39"/>
      <c r="H536" s="76"/>
      <c r="I536" s="6"/>
    </row>
    <row r="537">
      <c r="A537" s="74"/>
      <c r="B537" s="74"/>
      <c r="C537" s="74"/>
      <c r="D537" s="75"/>
      <c r="F537" s="76"/>
      <c r="G537" s="39"/>
      <c r="H537" s="76"/>
      <c r="I537" s="6"/>
    </row>
    <row r="538">
      <c r="A538" s="74"/>
      <c r="B538" s="74"/>
      <c r="C538" s="74"/>
      <c r="D538" s="75"/>
      <c r="F538" s="76"/>
      <c r="G538" s="39"/>
      <c r="H538" s="76"/>
      <c r="I538" s="6"/>
    </row>
    <row r="539">
      <c r="A539" s="74"/>
      <c r="B539" s="74"/>
      <c r="C539" s="74"/>
      <c r="D539" s="75"/>
      <c r="F539" s="76"/>
      <c r="G539" s="39"/>
      <c r="H539" s="76"/>
      <c r="I539" s="6"/>
    </row>
    <row r="540">
      <c r="A540" s="74"/>
      <c r="B540" s="74"/>
      <c r="C540" s="74"/>
      <c r="D540" s="75"/>
      <c r="F540" s="76"/>
      <c r="G540" s="39"/>
      <c r="H540" s="76"/>
      <c r="I540" s="6"/>
    </row>
    <row r="541">
      <c r="A541" s="74"/>
      <c r="B541" s="74"/>
      <c r="C541" s="74"/>
      <c r="D541" s="75"/>
      <c r="F541" s="76"/>
      <c r="G541" s="39"/>
      <c r="H541" s="76"/>
      <c r="I541" s="6"/>
    </row>
    <row r="542">
      <c r="A542" s="74"/>
      <c r="B542" s="74"/>
      <c r="C542" s="74"/>
      <c r="D542" s="75"/>
      <c r="F542" s="76"/>
      <c r="G542" s="39"/>
      <c r="H542" s="76"/>
      <c r="I542" s="6"/>
    </row>
    <row r="543">
      <c r="A543" s="74"/>
      <c r="B543" s="74"/>
      <c r="C543" s="74"/>
      <c r="D543" s="75"/>
      <c r="F543" s="76"/>
      <c r="G543" s="39"/>
      <c r="H543" s="76"/>
      <c r="I543" s="6"/>
    </row>
    <row r="544">
      <c r="A544" s="74"/>
      <c r="B544" s="74"/>
      <c r="C544" s="74"/>
      <c r="D544" s="75"/>
      <c r="F544" s="76"/>
      <c r="G544" s="39"/>
      <c r="H544" s="76"/>
      <c r="I544" s="6"/>
    </row>
    <row r="545">
      <c r="A545" s="74"/>
      <c r="B545" s="74"/>
      <c r="C545" s="74"/>
      <c r="D545" s="75"/>
      <c r="F545" s="76"/>
      <c r="G545" s="39"/>
      <c r="H545" s="76"/>
      <c r="I545" s="6"/>
    </row>
    <row r="546">
      <c r="A546" s="74"/>
      <c r="B546" s="74"/>
      <c r="C546" s="74"/>
      <c r="D546" s="75"/>
      <c r="F546" s="76"/>
      <c r="G546" s="39"/>
      <c r="H546" s="76"/>
      <c r="I546" s="6"/>
    </row>
    <row r="547">
      <c r="A547" s="74"/>
      <c r="B547" s="74"/>
      <c r="C547" s="74"/>
      <c r="D547" s="75"/>
      <c r="F547" s="76"/>
      <c r="G547" s="39"/>
      <c r="H547" s="76"/>
      <c r="I547" s="6"/>
    </row>
    <row r="548">
      <c r="A548" s="74"/>
      <c r="B548" s="74"/>
      <c r="C548" s="74"/>
      <c r="D548" s="75"/>
      <c r="F548" s="76"/>
      <c r="G548" s="39"/>
      <c r="H548" s="76"/>
      <c r="I548" s="6"/>
    </row>
    <row r="549">
      <c r="A549" s="74"/>
      <c r="B549" s="74"/>
      <c r="C549" s="74"/>
      <c r="D549" s="75"/>
      <c r="F549" s="76"/>
      <c r="G549" s="39"/>
      <c r="H549" s="76"/>
      <c r="I549" s="6"/>
    </row>
    <row r="550">
      <c r="A550" s="74"/>
      <c r="B550" s="74"/>
      <c r="C550" s="74"/>
      <c r="D550" s="75"/>
      <c r="F550" s="76"/>
      <c r="G550" s="39"/>
      <c r="H550" s="76"/>
      <c r="I550" s="6"/>
    </row>
    <row r="551">
      <c r="A551" s="74"/>
      <c r="B551" s="74"/>
      <c r="C551" s="74"/>
      <c r="D551" s="75"/>
      <c r="F551" s="76"/>
      <c r="G551" s="39"/>
      <c r="H551" s="76"/>
      <c r="I551" s="6"/>
    </row>
    <row r="552">
      <c r="A552" s="74"/>
      <c r="B552" s="74"/>
      <c r="C552" s="74"/>
      <c r="D552" s="75"/>
      <c r="F552" s="76"/>
      <c r="G552" s="39"/>
      <c r="H552" s="76"/>
      <c r="I552" s="6"/>
    </row>
    <row r="553">
      <c r="A553" s="74"/>
      <c r="B553" s="74"/>
      <c r="C553" s="74"/>
      <c r="D553" s="75"/>
      <c r="F553" s="76"/>
      <c r="G553" s="39"/>
      <c r="H553" s="76"/>
      <c r="I553" s="6"/>
    </row>
    <row r="554">
      <c r="A554" s="74"/>
      <c r="B554" s="74"/>
      <c r="C554" s="74"/>
      <c r="D554" s="75"/>
      <c r="F554" s="76"/>
      <c r="G554" s="39"/>
      <c r="H554" s="76"/>
      <c r="I554" s="6"/>
    </row>
    <row r="555">
      <c r="A555" s="74"/>
      <c r="B555" s="74"/>
      <c r="C555" s="74"/>
      <c r="D555" s="75"/>
      <c r="F555" s="76"/>
      <c r="G555" s="39"/>
      <c r="H555" s="76"/>
      <c r="I555" s="6"/>
    </row>
    <row r="556">
      <c r="A556" s="74"/>
      <c r="B556" s="74"/>
      <c r="C556" s="74"/>
      <c r="D556" s="75"/>
      <c r="F556" s="76"/>
      <c r="G556" s="39"/>
      <c r="H556" s="76"/>
      <c r="I556" s="6"/>
    </row>
    <row r="557">
      <c r="A557" s="74"/>
      <c r="B557" s="74"/>
      <c r="C557" s="74"/>
      <c r="D557" s="75"/>
      <c r="F557" s="76"/>
      <c r="G557" s="39"/>
      <c r="H557" s="76"/>
      <c r="I557" s="6"/>
    </row>
    <row r="558">
      <c r="A558" s="74"/>
      <c r="B558" s="74"/>
      <c r="C558" s="74"/>
      <c r="D558" s="75"/>
      <c r="F558" s="76"/>
      <c r="G558" s="39"/>
      <c r="H558" s="76"/>
      <c r="I558" s="6"/>
    </row>
    <row r="559">
      <c r="A559" s="74"/>
      <c r="B559" s="74"/>
      <c r="C559" s="74"/>
      <c r="D559" s="75"/>
      <c r="F559" s="76"/>
      <c r="G559" s="39"/>
      <c r="H559" s="76"/>
      <c r="I559" s="6"/>
    </row>
    <row r="560">
      <c r="A560" s="74"/>
      <c r="B560" s="74"/>
      <c r="C560" s="74"/>
      <c r="D560" s="75"/>
      <c r="F560" s="76"/>
      <c r="G560" s="39"/>
      <c r="H560" s="76"/>
      <c r="I560" s="6"/>
    </row>
    <row r="561">
      <c r="A561" s="74"/>
      <c r="B561" s="74"/>
      <c r="C561" s="74"/>
      <c r="D561" s="75"/>
      <c r="F561" s="76"/>
      <c r="G561" s="39"/>
      <c r="H561" s="76"/>
      <c r="I561" s="6"/>
    </row>
    <row r="562">
      <c r="A562" s="74"/>
      <c r="B562" s="74"/>
      <c r="C562" s="74"/>
      <c r="D562" s="75"/>
      <c r="F562" s="76"/>
      <c r="G562" s="39"/>
      <c r="H562" s="76"/>
      <c r="I562" s="6"/>
    </row>
    <row r="563">
      <c r="A563" s="74"/>
      <c r="B563" s="74"/>
      <c r="C563" s="74"/>
      <c r="D563" s="75"/>
      <c r="F563" s="76"/>
      <c r="G563" s="39"/>
      <c r="H563" s="76"/>
      <c r="I563" s="6"/>
    </row>
    <row r="564">
      <c r="A564" s="74"/>
      <c r="B564" s="74"/>
      <c r="C564" s="74"/>
      <c r="D564" s="75"/>
      <c r="F564" s="76"/>
      <c r="G564" s="39"/>
      <c r="H564" s="76"/>
      <c r="I564" s="6"/>
    </row>
    <row r="565">
      <c r="A565" s="74"/>
      <c r="B565" s="74"/>
      <c r="C565" s="74"/>
      <c r="D565" s="75"/>
      <c r="F565" s="76"/>
      <c r="G565" s="39"/>
      <c r="H565" s="76"/>
      <c r="I565" s="6"/>
    </row>
    <row r="566">
      <c r="A566" s="74"/>
      <c r="B566" s="74"/>
      <c r="C566" s="74"/>
      <c r="D566" s="75"/>
      <c r="F566" s="76"/>
      <c r="G566" s="39"/>
      <c r="H566" s="76"/>
      <c r="I566" s="6"/>
    </row>
    <row r="567">
      <c r="A567" s="74"/>
      <c r="B567" s="74"/>
      <c r="C567" s="74"/>
      <c r="D567" s="75"/>
      <c r="F567" s="76"/>
      <c r="G567" s="39"/>
      <c r="H567" s="76"/>
      <c r="I567" s="6"/>
    </row>
    <row r="568">
      <c r="A568" s="74"/>
      <c r="B568" s="74"/>
      <c r="C568" s="74"/>
      <c r="D568" s="75"/>
      <c r="F568" s="76"/>
      <c r="G568" s="39"/>
      <c r="H568" s="76"/>
      <c r="I568" s="6"/>
    </row>
    <row r="569">
      <c r="A569" s="74"/>
      <c r="B569" s="74"/>
      <c r="C569" s="74"/>
      <c r="D569" s="75"/>
      <c r="F569" s="76"/>
      <c r="G569" s="39"/>
      <c r="H569" s="76"/>
      <c r="I569" s="6"/>
    </row>
    <row r="570">
      <c r="A570" s="74"/>
      <c r="B570" s="74"/>
      <c r="C570" s="74"/>
      <c r="D570" s="75"/>
      <c r="F570" s="76"/>
      <c r="G570" s="39"/>
      <c r="H570" s="76"/>
      <c r="I570" s="6"/>
    </row>
    <row r="571">
      <c r="A571" s="74"/>
      <c r="B571" s="74"/>
      <c r="C571" s="74"/>
      <c r="D571" s="75"/>
      <c r="F571" s="76"/>
      <c r="G571" s="39"/>
      <c r="H571" s="76"/>
      <c r="I571" s="6"/>
    </row>
    <row r="572">
      <c r="A572" s="74"/>
      <c r="B572" s="74"/>
      <c r="C572" s="74"/>
      <c r="D572" s="75"/>
      <c r="F572" s="76"/>
      <c r="G572" s="39"/>
      <c r="H572" s="76"/>
      <c r="I572" s="6"/>
    </row>
    <row r="573">
      <c r="A573" s="74"/>
      <c r="B573" s="74"/>
      <c r="C573" s="74"/>
      <c r="D573" s="75"/>
      <c r="F573" s="76"/>
      <c r="G573" s="39"/>
      <c r="H573" s="76"/>
      <c r="I573" s="6"/>
    </row>
    <row r="574">
      <c r="A574" s="74"/>
      <c r="B574" s="74"/>
      <c r="C574" s="74"/>
      <c r="D574" s="75"/>
      <c r="F574" s="76"/>
      <c r="G574" s="39"/>
      <c r="H574" s="76"/>
      <c r="I574" s="6"/>
    </row>
    <row r="575">
      <c r="A575" s="74"/>
      <c r="B575" s="74"/>
      <c r="C575" s="74"/>
      <c r="D575" s="75"/>
      <c r="F575" s="76"/>
      <c r="G575" s="39"/>
      <c r="H575" s="76"/>
      <c r="I575" s="6"/>
    </row>
    <row r="576">
      <c r="A576" s="74"/>
      <c r="B576" s="74"/>
      <c r="C576" s="74"/>
      <c r="D576" s="75"/>
      <c r="F576" s="76"/>
      <c r="G576" s="39"/>
      <c r="H576" s="76"/>
      <c r="I576" s="6"/>
    </row>
    <row r="577">
      <c r="A577" s="74"/>
      <c r="B577" s="74"/>
      <c r="C577" s="74"/>
      <c r="D577" s="75"/>
      <c r="F577" s="76"/>
      <c r="G577" s="39"/>
      <c r="H577" s="76"/>
      <c r="I577" s="6"/>
    </row>
    <row r="578">
      <c r="A578" s="74"/>
      <c r="B578" s="74"/>
      <c r="C578" s="74"/>
      <c r="D578" s="75"/>
      <c r="F578" s="76"/>
      <c r="G578" s="39"/>
      <c r="H578" s="76"/>
      <c r="I578" s="6"/>
    </row>
    <row r="579">
      <c r="A579" s="74"/>
      <c r="B579" s="74"/>
      <c r="C579" s="74"/>
      <c r="D579" s="75"/>
      <c r="F579" s="76"/>
      <c r="G579" s="39"/>
      <c r="H579" s="76"/>
      <c r="I579" s="6"/>
    </row>
    <row r="580">
      <c r="A580" s="74"/>
      <c r="B580" s="74"/>
      <c r="C580" s="74"/>
      <c r="D580" s="75"/>
      <c r="F580" s="76"/>
      <c r="G580" s="39"/>
      <c r="H580" s="76"/>
      <c r="I580" s="6"/>
    </row>
    <row r="581">
      <c r="A581" s="74"/>
      <c r="B581" s="74"/>
      <c r="C581" s="74"/>
      <c r="D581" s="75"/>
      <c r="F581" s="76"/>
      <c r="G581" s="39"/>
      <c r="H581" s="76"/>
      <c r="I581" s="6"/>
    </row>
    <row r="582">
      <c r="A582" s="74"/>
      <c r="B582" s="74"/>
      <c r="C582" s="74"/>
      <c r="D582" s="75"/>
      <c r="F582" s="76"/>
      <c r="G582" s="39"/>
      <c r="H582" s="76"/>
      <c r="I582" s="6"/>
    </row>
    <row r="583">
      <c r="A583" s="74"/>
      <c r="B583" s="74"/>
      <c r="C583" s="74"/>
      <c r="D583" s="75"/>
      <c r="F583" s="76"/>
      <c r="G583" s="39"/>
      <c r="H583" s="76"/>
      <c r="I583" s="6"/>
    </row>
    <row r="584">
      <c r="A584" s="74"/>
      <c r="B584" s="74"/>
      <c r="C584" s="74"/>
      <c r="D584" s="75"/>
      <c r="F584" s="76"/>
      <c r="G584" s="39"/>
      <c r="H584" s="76"/>
      <c r="I584" s="6"/>
    </row>
    <row r="585">
      <c r="A585" s="74"/>
      <c r="B585" s="74"/>
      <c r="C585" s="74"/>
      <c r="D585" s="75"/>
      <c r="F585" s="76"/>
      <c r="G585" s="39"/>
      <c r="H585" s="76"/>
      <c r="I585" s="6"/>
    </row>
    <row r="586">
      <c r="A586" s="74"/>
      <c r="B586" s="74"/>
      <c r="C586" s="74"/>
      <c r="D586" s="75"/>
      <c r="F586" s="76"/>
      <c r="G586" s="39"/>
      <c r="H586" s="76"/>
      <c r="I586" s="6"/>
    </row>
    <row r="587">
      <c r="A587" s="74"/>
      <c r="B587" s="74"/>
      <c r="C587" s="74"/>
      <c r="D587" s="75"/>
      <c r="F587" s="76"/>
      <c r="G587" s="39"/>
      <c r="H587" s="76"/>
      <c r="I587" s="6"/>
    </row>
    <row r="588">
      <c r="A588" s="74"/>
      <c r="B588" s="74"/>
      <c r="C588" s="74"/>
      <c r="D588" s="75"/>
      <c r="F588" s="76"/>
      <c r="G588" s="39"/>
      <c r="H588" s="76"/>
      <c r="I588" s="6"/>
    </row>
    <row r="589">
      <c r="A589" s="74"/>
      <c r="B589" s="74"/>
      <c r="C589" s="74"/>
      <c r="D589" s="75"/>
      <c r="F589" s="76"/>
      <c r="G589" s="39"/>
      <c r="H589" s="76"/>
      <c r="I589" s="6"/>
    </row>
    <row r="590">
      <c r="A590" s="74"/>
      <c r="B590" s="74"/>
      <c r="C590" s="74"/>
      <c r="D590" s="75"/>
      <c r="F590" s="76"/>
      <c r="G590" s="39"/>
      <c r="H590" s="76"/>
      <c r="I590" s="6"/>
    </row>
    <row r="591">
      <c r="A591" s="74"/>
      <c r="B591" s="74"/>
      <c r="C591" s="74"/>
      <c r="D591" s="75"/>
      <c r="F591" s="76"/>
      <c r="G591" s="39"/>
      <c r="H591" s="76"/>
      <c r="I591" s="6"/>
    </row>
    <row r="592">
      <c r="A592" s="74"/>
      <c r="B592" s="74"/>
      <c r="C592" s="74"/>
      <c r="D592" s="75"/>
      <c r="F592" s="76"/>
      <c r="G592" s="39"/>
      <c r="H592" s="76"/>
      <c r="I592" s="6"/>
    </row>
    <row r="593">
      <c r="A593" s="74"/>
      <c r="B593" s="74"/>
      <c r="C593" s="74"/>
      <c r="D593" s="75"/>
      <c r="F593" s="76"/>
      <c r="G593" s="39"/>
      <c r="H593" s="76"/>
      <c r="I593" s="6"/>
    </row>
    <row r="594">
      <c r="A594" s="74"/>
      <c r="B594" s="74"/>
      <c r="C594" s="74"/>
      <c r="D594" s="75"/>
      <c r="F594" s="76"/>
      <c r="G594" s="39"/>
      <c r="H594" s="76"/>
      <c r="I594" s="6"/>
    </row>
    <row r="595">
      <c r="A595" s="74"/>
      <c r="B595" s="74"/>
      <c r="C595" s="74"/>
      <c r="D595" s="75"/>
      <c r="F595" s="76"/>
      <c r="G595" s="39"/>
      <c r="H595" s="76"/>
      <c r="I595" s="6"/>
    </row>
    <row r="596">
      <c r="A596" s="74"/>
      <c r="B596" s="74"/>
      <c r="C596" s="74"/>
      <c r="D596" s="75"/>
      <c r="F596" s="76"/>
      <c r="G596" s="39"/>
      <c r="H596" s="76"/>
      <c r="I596" s="6"/>
    </row>
    <row r="597">
      <c r="A597" s="74"/>
      <c r="B597" s="74"/>
      <c r="C597" s="74"/>
      <c r="D597" s="75"/>
      <c r="F597" s="76"/>
      <c r="G597" s="39"/>
      <c r="H597" s="76"/>
      <c r="I597" s="6"/>
    </row>
    <row r="598">
      <c r="A598" s="74"/>
      <c r="B598" s="74"/>
      <c r="C598" s="74"/>
      <c r="D598" s="75"/>
      <c r="F598" s="76"/>
      <c r="G598" s="39"/>
      <c r="H598" s="76"/>
      <c r="I598" s="6"/>
    </row>
    <row r="599">
      <c r="A599" s="74"/>
      <c r="B599" s="74"/>
      <c r="C599" s="74"/>
      <c r="D599" s="75"/>
      <c r="F599" s="76"/>
      <c r="G599" s="39"/>
      <c r="H599" s="76"/>
      <c r="I599" s="6"/>
    </row>
    <row r="600">
      <c r="A600" s="74"/>
      <c r="B600" s="74"/>
      <c r="C600" s="74"/>
      <c r="D600" s="75"/>
      <c r="F600" s="76"/>
      <c r="G600" s="39"/>
      <c r="H600" s="76"/>
      <c r="I600" s="6"/>
    </row>
    <row r="601">
      <c r="A601" s="74"/>
      <c r="B601" s="74"/>
      <c r="C601" s="74"/>
      <c r="D601" s="75"/>
      <c r="F601" s="76"/>
      <c r="G601" s="39"/>
      <c r="H601" s="76"/>
      <c r="I601" s="6"/>
    </row>
    <row r="602">
      <c r="A602" s="74"/>
      <c r="B602" s="74"/>
      <c r="C602" s="74"/>
      <c r="D602" s="75"/>
      <c r="F602" s="76"/>
      <c r="G602" s="39"/>
      <c r="H602" s="76"/>
      <c r="I602" s="6"/>
    </row>
    <row r="603">
      <c r="A603" s="74"/>
      <c r="B603" s="74"/>
      <c r="C603" s="74"/>
      <c r="D603" s="75"/>
      <c r="F603" s="76"/>
      <c r="G603" s="39"/>
      <c r="H603" s="76"/>
      <c r="I603" s="6"/>
    </row>
    <row r="604">
      <c r="A604" s="74"/>
      <c r="B604" s="74"/>
      <c r="C604" s="74"/>
      <c r="D604" s="75"/>
      <c r="F604" s="76"/>
      <c r="G604" s="39"/>
      <c r="H604" s="76"/>
      <c r="I604" s="6"/>
    </row>
    <row r="605">
      <c r="A605" s="74"/>
      <c r="B605" s="74"/>
      <c r="C605" s="74"/>
      <c r="D605" s="75"/>
      <c r="F605" s="76"/>
      <c r="G605" s="39"/>
      <c r="H605" s="76"/>
      <c r="I605" s="6"/>
    </row>
    <row r="606">
      <c r="A606" s="74"/>
      <c r="B606" s="74"/>
      <c r="C606" s="74"/>
      <c r="D606" s="75"/>
      <c r="F606" s="76"/>
      <c r="G606" s="39"/>
      <c r="H606" s="76"/>
      <c r="I606" s="6"/>
    </row>
    <row r="607">
      <c r="A607" s="74"/>
      <c r="B607" s="74"/>
      <c r="C607" s="74"/>
      <c r="D607" s="75"/>
      <c r="F607" s="76"/>
      <c r="G607" s="39"/>
      <c r="H607" s="76"/>
      <c r="I607" s="6"/>
    </row>
    <row r="608">
      <c r="A608" s="74"/>
      <c r="B608" s="74"/>
      <c r="C608" s="74"/>
      <c r="D608" s="75"/>
      <c r="F608" s="76"/>
      <c r="G608" s="39"/>
      <c r="H608" s="76"/>
      <c r="I608" s="6"/>
    </row>
    <row r="609">
      <c r="A609" s="74"/>
      <c r="B609" s="74"/>
      <c r="C609" s="74"/>
      <c r="D609" s="75"/>
      <c r="F609" s="76"/>
      <c r="G609" s="39"/>
      <c r="H609" s="76"/>
      <c r="I609" s="6"/>
    </row>
    <row r="610">
      <c r="A610" s="74"/>
      <c r="B610" s="74"/>
      <c r="C610" s="74"/>
      <c r="D610" s="75"/>
      <c r="F610" s="76"/>
      <c r="G610" s="39"/>
      <c r="H610" s="76"/>
      <c r="I610" s="6"/>
    </row>
    <row r="611">
      <c r="A611" s="74"/>
      <c r="B611" s="74"/>
      <c r="C611" s="74"/>
      <c r="D611" s="75"/>
      <c r="F611" s="76"/>
      <c r="G611" s="39"/>
      <c r="H611" s="76"/>
      <c r="I611" s="6"/>
    </row>
    <row r="612">
      <c r="A612" s="74"/>
      <c r="B612" s="74"/>
      <c r="C612" s="74"/>
      <c r="D612" s="75"/>
      <c r="F612" s="76"/>
      <c r="G612" s="39"/>
      <c r="H612" s="76"/>
      <c r="I612" s="6"/>
    </row>
    <row r="613">
      <c r="A613" s="74"/>
      <c r="B613" s="74"/>
      <c r="C613" s="74"/>
      <c r="D613" s="75"/>
      <c r="F613" s="76"/>
      <c r="G613" s="39"/>
      <c r="H613" s="76"/>
      <c r="I613" s="6"/>
    </row>
    <row r="614">
      <c r="A614" s="74"/>
      <c r="B614" s="74"/>
      <c r="C614" s="74"/>
      <c r="D614" s="75"/>
      <c r="F614" s="76"/>
      <c r="G614" s="39"/>
      <c r="H614" s="76"/>
      <c r="I614" s="6"/>
    </row>
    <row r="615">
      <c r="A615" s="74"/>
      <c r="B615" s="74"/>
      <c r="C615" s="74"/>
      <c r="D615" s="75"/>
      <c r="F615" s="76"/>
      <c r="G615" s="39"/>
      <c r="H615" s="76"/>
      <c r="I615" s="6"/>
    </row>
    <row r="616">
      <c r="A616" s="74"/>
      <c r="B616" s="74"/>
      <c r="C616" s="74"/>
      <c r="D616" s="75"/>
      <c r="F616" s="76"/>
      <c r="G616" s="39"/>
      <c r="H616" s="76"/>
      <c r="I616" s="6"/>
    </row>
    <row r="617">
      <c r="A617" s="74"/>
      <c r="B617" s="74"/>
      <c r="C617" s="74"/>
      <c r="D617" s="75"/>
      <c r="F617" s="76"/>
      <c r="G617" s="39"/>
      <c r="H617" s="76"/>
      <c r="I617" s="6"/>
    </row>
    <row r="618">
      <c r="A618" s="74"/>
      <c r="B618" s="74"/>
      <c r="C618" s="74"/>
      <c r="D618" s="75"/>
      <c r="F618" s="76"/>
      <c r="G618" s="39"/>
      <c r="H618" s="76"/>
      <c r="I618" s="6"/>
    </row>
    <row r="619">
      <c r="A619" s="74"/>
      <c r="B619" s="74"/>
      <c r="C619" s="74"/>
      <c r="D619" s="75"/>
      <c r="F619" s="76"/>
      <c r="G619" s="39"/>
      <c r="H619" s="76"/>
      <c r="I619" s="6"/>
    </row>
    <row r="620">
      <c r="A620" s="74"/>
      <c r="B620" s="74"/>
      <c r="C620" s="74"/>
      <c r="D620" s="75"/>
      <c r="F620" s="76"/>
      <c r="G620" s="39"/>
      <c r="H620" s="76"/>
      <c r="I620" s="6"/>
    </row>
    <row r="621">
      <c r="A621" s="74"/>
      <c r="B621" s="74"/>
      <c r="C621" s="74"/>
      <c r="D621" s="75"/>
      <c r="F621" s="76"/>
      <c r="G621" s="39"/>
      <c r="H621" s="76"/>
      <c r="I621" s="6"/>
    </row>
    <row r="622">
      <c r="A622" s="74"/>
      <c r="B622" s="74"/>
      <c r="C622" s="74"/>
      <c r="D622" s="75"/>
      <c r="F622" s="76"/>
      <c r="G622" s="39"/>
      <c r="H622" s="76"/>
      <c r="I622" s="6"/>
    </row>
    <row r="623">
      <c r="A623" s="74"/>
      <c r="B623" s="74"/>
      <c r="C623" s="74"/>
      <c r="D623" s="75"/>
      <c r="F623" s="76"/>
      <c r="G623" s="39"/>
      <c r="H623" s="76"/>
      <c r="I623" s="6"/>
    </row>
    <row r="624">
      <c r="A624" s="74"/>
      <c r="B624" s="74"/>
      <c r="C624" s="74"/>
      <c r="D624" s="75"/>
      <c r="F624" s="76"/>
      <c r="G624" s="39"/>
      <c r="H624" s="76"/>
      <c r="I624" s="6"/>
    </row>
    <row r="625">
      <c r="A625" s="74"/>
      <c r="B625" s="74"/>
      <c r="C625" s="74"/>
      <c r="D625" s="75"/>
      <c r="F625" s="76"/>
      <c r="G625" s="39"/>
      <c r="H625" s="76"/>
      <c r="I625" s="6"/>
    </row>
    <row r="626">
      <c r="A626" s="74"/>
      <c r="B626" s="74"/>
      <c r="C626" s="74"/>
      <c r="D626" s="75"/>
      <c r="F626" s="76"/>
      <c r="G626" s="39"/>
      <c r="H626" s="76"/>
      <c r="I626" s="6"/>
    </row>
    <row r="627">
      <c r="A627" s="74"/>
      <c r="B627" s="74"/>
      <c r="C627" s="74"/>
      <c r="D627" s="75"/>
      <c r="F627" s="76"/>
      <c r="G627" s="39"/>
      <c r="H627" s="76"/>
      <c r="I627" s="6"/>
    </row>
    <row r="628">
      <c r="A628" s="74"/>
      <c r="B628" s="74"/>
      <c r="C628" s="74"/>
      <c r="D628" s="75"/>
      <c r="F628" s="76"/>
      <c r="G628" s="39"/>
      <c r="H628" s="76"/>
      <c r="I628" s="6"/>
    </row>
    <row r="629">
      <c r="A629" s="74"/>
      <c r="B629" s="74"/>
      <c r="C629" s="74"/>
      <c r="D629" s="75"/>
      <c r="F629" s="76"/>
      <c r="G629" s="39"/>
      <c r="H629" s="76"/>
      <c r="I629" s="6"/>
    </row>
    <row r="630">
      <c r="A630" s="74"/>
      <c r="B630" s="74"/>
      <c r="C630" s="74"/>
      <c r="D630" s="75"/>
      <c r="F630" s="76"/>
      <c r="G630" s="39"/>
      <c r="H630" s="76"/>
      <c r="I630" s="6"/>
    </row>
    <row r="631">
      <c r="A631" s="74"/>
      <c r="B631" s="74"/>
      <c r="C631" s="74"/>
      <c r="D631" s="75"/>
      <c r="F631" s="76"/>
      <c r="G631" s="39"/>
      <c r="H631" s="76"/>
      <c r="I631" s="6"/>
    </row>
    <row r="632">
      <c r="A632" s="74"/>
      <c r="B632" s="74"/>
      <c r="C632" s="74"/>
      <c r="D632" s="75"/>
      <c r="F632" s="76"/>
      <c r="G632" s="39"/>
      <c r="H632" s="76"/>
      <c r="I632" s="6"/>
    </row>
    <row r="633">
      <c r="A633" s="74"/>
      <c r="B633" s="74"/>
      <c r="C633" s="74"/>
      <c r="D633" s="75"/>
      <c r="F633" s="76"/>
      <c r="G633" s="39"/>
      <c r="H633" s="76"/>
      <c r="I633" s="6"/>
    </row>
    <row r="634">
      <c r="A634" s="74"/>
      <c r="B634" s="74"/>
      <c r="C634" s="74"/>
      <c r="D634" s="75"/>
      <c r="F634" s="76"/>
      <c r="G634" s="39"/>
      <c r="H634" s="76"/>
      <c r="I634" s="6"/>
    </row>
    <row r="635">
      <c r="A635" s="74"/>
      <c r="B635" s="74"/>
      <c r="C635" s="74"/>
      <c r="D635" s="75"/>
      <c r="F635" s="76"/>
      <c r="G635" s="39"/>
      <c r="H635" s="76"/>
      <c r="I635" s="6"/>
    </row>
    <row r="636">
      <c r="A636" s="74"/>
      <c r="B636" s="74"/>
      <c r="C636" s="74"/>
      <c r="D636" s="75"/>
      <c r="F636" s="76"/>
      <c r="G636" s="39"/>
      <c r="H636" s="76"/>
      <c r="I636" s="6"/>
    </row>
    <row r="637">
      <c r="A637" s="74"/>
      <c r="B637" s="74"/>
      <c r="C637" s="74"/>
      <c r="D637" s="75"/>
      <c r="F637" s="76"/>
      <c r="G637" s="39"/>
      <c r="H637" s="76"/>
      <c r="I637" s="6"/>
    </row>
    <row r="638">
      <c r="A638" s="74"/>
      <c r="B638" s="74"/>
      <c r="C638" s="74"/>
      <c r="D638" s="75"/>
      <c r="F638" s="76"/>
      <c r="G638" s="39"/>
      <c r="H638" s="76"/>
      <c r="I638" s="6"/>
    </row>
    <row r="639">
      <c r="A639" s="74"/>
      <c r="B639" s="74"/>
      <c r="C639" s="74"/>
      <c r="D639" s="75"/>
      <c r="F639" s="76"/>
      <c r="G639" s="39"/>
      <c r="H639" s="76"/>
      <c r="I639" s="6"/>
    </row>
    <row r="640">
      <c r="A640" s="74"/>
      <c r="B640" s="74"/>
      <c r="C640" s="74"/>
      <c r="D640" s="75"/>
      <c r="F640" s="76"/>
      <c r="G640" s="39"/>
      <c r="H640" s="76"/>
      <c r="I640" s="6"/>
    </row>
    <row r="641">
      <c r="A641" s="74"/>
      <c r="B641" s="74"/>
      <c r="C641" s="74"/>
      <c r="D641" s="75"/>
      <c r="F641" s="76"/>
      <c r="G641" s="39"/>
      <c r="H641" s="76"/>
      <c r="I641" s="6"/>
    </row>
    <row r="642">
      <c r="A642" s="74"/>
      <c r="B642" s="74"/>
      <c r="C642" s="74"/>
      <c r="D642" s="75"/>
      <c r="F642" s="76"/>
      <c r="G642" s="39"/>
      <c r="H642" s="76"/>
      <c r="I642" s="6"/>
    </row>
    <row r="643">
      <c r="A643" s="74"/>
      <c r="B643" s="74"/>
      <c r="C643" s="74"/>
      <c r="D643" s="75"/>
      <c r="F643" s="76"/>
      <c r="G643" s="39"/>
      <c r="H643" s="76"/>
      <c r="I643" s="6"/>
    </row>
    <row r="644">
      <c r="A644" s="74"/>
      <c r="B644" s="74"/>
      <c r="C644" s="74"/>
      <c r="D644" s="75"/>
      <c r="F644" s="76"/>
      <c r="G644" s="39"/>
      <c r="H644" s="76"/>
      <c r="I644" s="6"/>
    </row>
    <row r="645">
      <c r="A645" s="74"/>
      <c r="B645" s="74"/>
      <c r="C645" s="74"/>
      <c r="D645" s="75"/>
      <c r="F645" s="76"/>
      <c r="G645" s="39"/>
      <c r="H645" s="76"/>
      <c r="I645" s="6"/>
    </row>
    <row r="646">
      <c r="A646" s="74"/>
      <c r="B646" s="74"/>
      <c r="C646" s="74"/>
      <c r="D646" s="75"/>
      <c r="F646" s="76"/>
      <c r="G646" s="39"/>
      <c r="H646" s="76"/>
      <c r="I646" s="6"/>
    </row>
    <row r="647">
      <c r="A647" s="74"/>
      <c r="B647" s="74"/>
      <c r="C647" s="74"/>
      <c r="D647" s="75"/>
      <c r="F647" s="76"/>
      <c r="G647" s="39"/>
      <c r="H647" s="76"/>
      <c r="I647" s="6"/>
    </row>
    <row r="648">
      <c r="A648" s="74"/>
      <c r="B648" s="74"/>
      <c r="C648" s="74"/>
      <c r="D648" s="75"/>
      <c r="F648" s="76"/>
      <c r="G648" s="39"/>
      <c r="H648" s="76"/>
      <c r="I648" s="6"/>
    </row>
    <row r="649">
      <c r="A649" s="74"/>
      <c r="B649" s="74"/>
      <c r="C649" s="74"/>
      <c r="D649" s="75"/>
      <c r="F649" s="76"/>
      <c r="G649" s="39"/>
      <c r="H649" s="76"/>
      <c r="I649" s="6"/>
    </row>
    <row r="650">
      <c r="A650" s="74"/>
      <c r="B650" s="74"/>
      <c r="C650" s="74"/>
      <c r="D650" s="75"/>
      <c r="F650" s="76"/>
      <c r="G650" s="39"/>
      <c r="H650" s="76"/>
      <c r="I650" s="6"/>
    </row>
    <row r="651">
      <c r="A651" s="74"/>
      <c r="B651" s="74"/>
      <c r="C651" s="74"/>
      <c r="D651" s="75"/>
      <c r="F651" s="76"/>
      <c r="G651" s="39"/>
      <c r="H651" s="76"/>
      <c r="I651" s="6"/>
    </row>
    <row r="652">
      <c r="A652" s="74"/>
      <c r="B652" s="74"/>
      <c r="C652" s="74"/>
      <c r="D652" s="75"/>
      <c r="F652" s="76"/>
      <c r="G652" s="39"/>
      <c r="H652" s="76"/>
      <c r="I652" s="6"/>
    </row>
    <row r="653">
      <c r="A653" s="74"/>
      <c r="B653" s="74"/>
      <c r="C653" s="74"/>
      <c r="D653" s="75"/>
      <c r="F653" s="76"/>
      <c r="G653" s="39"/>
      <c r="H653" s="76"/>
      <c r="I653" s="6"/>
    </row>
    <row r="654">
      <c r="A654" s="74"/>
      <c r="B654" s="74"/>
      <c r="C654" s="74"/>
      <c r="D654" s="75"/>
      <c r="F654" s="76"/>
      <c r="G654" s="39"/>
      <c r="H654" s="76"/>
      <c r="I654" s="6"/>
    </row>
    <row r="655">
      <c r="A655" s="74"/>
      <c r="B655" s="74"/>
      <c r="C655" s="74"/>
      <c r="D655" s="75"/>
      <c r="F655" s="76"/>
      <c r="G655" s="39"/>
      <c r="H655" s="76"/>
      <c r="I655" s="6"/>
    </row>
    <row r="656">
      <c r="A656" s="74"/>
      <c r="B656" s="74"/>
      <c r="C656" s="74"/>
      <c r="D656" s="75"/>
      <c r="F656" s="76"/>
      <c r="G656" s="39"/>
      <c r="H656" s="76"/>
      <c r="I656" s="6"/>
    </row>
    <row r="657">
      <c r="A657" s="74"/>
      <c r="B657" s="74"/>
      <c r="C657" s="74"/>
      <c r="D657" s="75"/>
      <c r="F657" s="76"/>
      <c r="G657" s="39"/>
      <c r="H657" s="76"/>
      <c r="I657" s="6"/>
    </row>
    <row r="658">
      <c r="A658" s="74"/>
      <c r="B658" s="74"/>
      <c r="C658" s="74"/>
      <c r="D658" s="75"/>
      <c r="F658" s="76"/>
      <c r="G658" s="39"/>
      <c r="H658" s="76"/>
      <c r="I658" s="6"/>
    </row>
    <row r="659">
      <c r="A659" s="74"/>
      <c r="B659" s="74"/>
      <c r="C659" s="74"/>
      <c r="D659" s="75"/>
      <c r="F659" s="76"/>
      <c r="G659" s="39"/>
      <c r="H659" s="76"/>
      <c r="I659" s="6"/>
    </row>
    <row r="660">
      <c r="A660" s="74"/>
      <c r="B660" s="74"/>
      <c r="C660" s="74"/>
      <c r="D660" s="75"/>
      <c r="F660" s="76"/>
      <c r="G660" s="39"/>
      <c r="H660" s="76"/>
      <c r="I660" s="6"/>
    </row>
    <row r="661">
      <c r="A661" s="74"/>
      <c r="B661" s="74"/>
      <c r="C661" s="74"/>
      <c r="D661" s="75"/>
      <c r="F661" s="76"/>
      <c r="G661" s="39"/>
      <c r="H661" s="76"/>
      <c r="I661" s="6"/>
    </row>
    <row r="662">
      <c r="A662" s="74"/>
      <c r="B662" s="74"/>
      <c r="C662" s="74"/>
      <c r="D662" s="75"/>
      <c r="F662" s="76"/>
      <c r="G662" s="39"/>
      <c r="H662" s="76"/>
      <c r="I662" s="6"/>
    </row>
    <row r="663">
      <c r="A663" s="74"/>
      <c r="B663" s="74"/>
      <c r="C663" s="74"/>
      <c r="D663" s="75"/>
      <c r="F663" s="76"/>
      <c r="G663" s="39"/>
      <c r="H663" s="76"/>
      <c r="I663" s="6"/>
    </row>
    <row r="664">
      <c r="A664" s="74"/>
      <c r="B664" s="74"/>
      <c r="C664" s="74"/>
      <c r="D664" s="75"/>
      <c r="F664" s="76"/>
      <c r="G664" s="39"/>
      <c r="H664" s="76"/>
      <c r="I664" s="6"/>
    </row>
    <row r="665">
      <c r="A665" s="74"/>
      <c r="B665" s="74"/>
      <c r="C665" s="74"/>
      <c r="D665" s="75"/>
      <c r="F665" s="76"/>
      <c r="G665" s="39"/>
      <c r="H665" s="76"/>
      <c r="I665" s="6"/>
    </row>
    <row r="666">
      <c r="A666" s="74"/>
      <c r="B666" s="74"/>
      <c r="C666" s="74"/>
      <c r="D666" s="75"/>
      <c r="F666" s="76"/>
      <c r="G666" s="39"/>
      <c r="H666" s="76"/>
      <c r="I666" s="6"/>
    </row>
    <row r="667">
      <c r="A667" s="74"/>
      <c r="B667" s="74"/>
      <c r="C667" s="74"/>
      <c r="D667" s="75"/>
      <c r="F667" s="76"/>
      <c r="G667" s="39"/>
      <c r="H667" s="76"/>
      <c r="I667" s="6"/>
    </row>
    <row r="668">
      <c r="A668" s="74"/>
      <c r="B668" s="74"/>
      <c r="C668" s="74"/>
      <c r="D668" s="75"/>
      <c r="F668" s="76"/>
      <c r="G668" s="39"/>
      <c r="H668" s="76"/>
      <c r="I668" s="6"/>
    </row>
    <row r="669">
      <c r="A669" s="74"/>
      <c r="B669" s="74"/>
      <c r="C669" s="74"/>
      <c r="D669" s="75"/>
      <c r="F669" s="76"/>
      <c r="G669" s="39"/>
      <c r="H669" s="76"/>
      <c r="I669" s="6"/>
    </row>
    <row r="670">
      <c r="A670" s="74"/>
      <c r="B670" s="74"/>
      <c r="C670" s="74"/>
      <c r="D670" s="75"/>
      <c r="F670" s="76"/>
      <c r="G670" s="39"/>
      <c r="H670" s="76"/>
      <c r="I670" s="6"/>
    </row>
    <row r="671">
      <c r="A671" s="74"/>
      <c r="B671" s="74"/>
      <c r="C671" s="74"/>
      <c r="D671" s="75"/>
      <c r="F671" s="76"/>
      <c r="G671" s="39"/>
      <c r="H671" s="76"/>
      <c r="I671" s="6"/>
    </row>
    <row r="672">
      <c r="A672" s="74"/>
      <c r="B672" s="74"/>
      <c r="C672" s="74"/>
      <c r="D672" s="75"/>
      <c r="F672" s="76"/>
      <c r="G672" s="39"/>
      <c r="H672" s="76"/>
      <c r="I672" s="6"/>
    </row>
    <row r="673">
      <c r="A673" s="74"/>
      <c r="B673" s="74"/>
      <c r="C673" s="74"/>
      <c r="D673" s="75"/>
      <c r="F673" s="76"/>
      <c r="G673" s="39"/>
      <c r="H673" s="76"/>
      <c r="I673" s="6"/>
    </row>
    <row r="674">
      <c r="A674" s="74"/>
      <c r="B674" s="74"/>
      <c r="C674" s="74"/>
      <c r="D674" s="75"/>
      <c r="F674" s="76"/>
      <c r="G674" s="39"/>
      <c r="H674" s="76"/>
      <c r="I674" s="6"/>
    </row>
    <row r="675">
      <c r="A675" s="74"/>
      <c r="B675" s="74"/>
      <c r="C675" s="74"/>
      <c r="D675" s="75"/>
      <c r="F675" s="76"/>
      <c r="G675" s="39"/>
      <c r="H675" s="76"/>
      <c r="I675" s="6"/>
    </row>
    <row r="676">
      <c r="A676" s="74"/>
      <c r="B676" s="74"/>
      <c r="C676" s="74"/>
      <c r="D676" s="75"/>
      <c r="F676" s="76"/>
      <c r="G676" s="39"/>
      <c r="H676" s="76"/>
      <c r="I676" s="6"/>
    </row>
    <row r="677">
      <c r="A677" s="74"/>
      <c r="B677" s="74"/>
      <c r="C677" s="74"/>
      <c r="D677" s="75"/>
      <c r="F677" s="76"/>
      <c r="G677" s="39"/>
      <c r="H677" s="76"/>
      <c r="I677" s="6"/>
    </row>
    <row r="678">
      <c r="A678" s="74"/>
      <c r="B678" s="74"/>
      <c r="C678" s="74"/>
      <c r="D678" s="75"/>
      <c r="F678" s="76"/>
      <c r="G678" s="39"/>
      <c r="H678" s="76"/>
      <c r="I678" s="6"/>
    </row>
    <row r="679">
      <c r="A679" s="74"/>
      <c r="B679" s="74"/>
      <c r="C679" s="74"/>
      <c r="D679" s="75"/>
      <c r="F679" s="76"/>
      <c r="G679" s="39"/>
      <c r="H679" s="76"/>
      <c r="I679" s="6"/>
    </row>
    <row r="680">
      <c r="A680" s="74"/>
      <c r="B680" s="74"/>
      <c r="C680" s="74"/>
      <c r="D680" s="75"/>
      <c r="F680" s="76"/>
      <c r="G680" s="39"/>
      <c r="H680" s="76"/>
      <c r="I680" s="6"/>
    </row>
    <row r="681">
      <c r="A681" s="74"/>
      <c r="B681" s="74"/>
      <c r="C681" s="74"/>
      <c r="D681" s="75"/>
      <c r="F681" s="76"/>
      <c r="G681" s="39"/>
      <c r="H681" s="76"/>
      <c r="I681" s="6"/>
    </row>
    <row r="682">
      <c r="A682" s="74"/>
      <c r="B682" s="74"/>
      <c r="C682" s="74"/>
      <c r="D682" s="75"/>
      <c r="F682" s="76"/>
      <c r="G682" s="39"/>
      <c r="H682" s="76"/>
      <c r="I682" s="6"/>
    </row>
    <row r="683">
      <c r="A683" s="74"/>
      <c r="B683" s="74"/>
      <c r="C683" s="74"/>
      <c r="D683" s="75"/>
      <c r="F683" s="76"/>
      <c r="G683" s="39"/>
      <c r="H683" s="76"/>
      <c r="I683" s="6"/>
    </row>
    <row r="684">
      <c r="A684" s="74"/>
      <c r="B684" s="74"/>
      <c r="C684" s="74"/>
      <c r="D684" s="75"/>
      <c r="F684" s="76"/>
      <c r="G684" s="39"/>
      <c r="H684" s="76"/>
      <c r="I684" s="6"/>
    </row>
    <row r="685">
      <c r="A685" s="74"/>
      <c r="B685" s="74"/>
      <c r="C685" s="74"/>
      <c r="D685" s="75"/>
      <c r="F685" s="76"/>
      <c r="G685" s="39"/>
      <c r="H685" s="76"/>
      <c r="I685" s="6"/>
    </row>
    <row r="686">
      <c r="A686" s="74"/>
      <c r="B686" s="74"/>
      <c r="C686" s="74"/>
      <c r="D686" s="75"/>
      <c r="F686" s="76"/>
      <c r="G686" s="39"/>
      <c r="H686" s="76"/>
      <c r="I686" s="6"/>
    </row>
    <row r="687">
      <c r="A687" s="74"/>
      <c r="B687" s="74"/>
      <c r="C687" s="74"/>
      <c r="D687" s="75"/>
      <c r="F687" s="76"/>
      <c r="G687" s="39"/>
      <c r="H687" s="76"/>
      <c r="I687" s="6"/>
    </row>
    <row r="688">
      <c r="A688" s="74"/>
      <c r="B688" s="74"/>
      <c r="C688" s="74"/>
      <c r="D688" s="75"/>
      <c r="F688" s="76"/>
      <c r="G688" s="39"/>
      <c r="H688" s="76"/>
      <c r="I688" s="6"/>
    </row>
    <row r="689">
      <c r="A689" s="74"/>
      <c r="B689" s="74"/>
      <c r="C689" s="74"/>
      <c r="D689" s="75"/>
      <c r="F689" s="76"/>
      <c r="G689" s="39"/>
      <c r="H689" s="76"/>
      <c r="I689" s="6"/>
    </row>
    <row r="690">
      <c r="A690" s="74"/>
      <c r="B690" s="74"/>
      <c r="C690" s="74"/>
      <c r="D690" s="75"/>
      <c r="F690" s="76"/>
      <c r="G690" s="39"/>
      <c r="H690" s="76"/>
      <c r="I690" s="6"/>
    </row>
    <row r="691">
      <c r="A691" s="74"/>
      <c r="B691" s="74"/>
      <c r="C691" s="74"/>
      <c r="D691" s="75"/>
      <c r="F691" s="76"/>
      <c r="G691" s="39"/>
      <c r="H691" s="76"/>
      <c r="I691" s="6"/>
    </row>
    <row r="692">
      <c r="A692" s="74"/>
      <c r="B692" s="74"/>
      <c r="C692" s="74"/>
      <c r="D692" s="75"/>
      <c r="F692" s="76"/>
      <c r="G692" s="39"/>
      <c r="H692" s="76"/>
      <c r="I692" s="6"/>
    </row>
    <row r="693">
      <c r="A693" s="74"/>
      <c r="B693" s="74"/>
      <c r="C693" s="74"/>
      <c r="D693" s="75"/>
      <c r="F693" s="76"/>
      <c r="G693" s="39"/>
      <c r="H693" s="76"/>
      <c r="I693" s="6"/>
    </row>
    <row r="694">
      <c r="A694" s="74"/>
      <c r="B694" s="74"/>
      <c r="C694" s="74"/>
      <c r="D694" s="75"/>
      <c r="F694" s="76"/>
      <c r="G694" s="39"/>
      <c r="H694" s="76"/>
      <c r="I694" s="6"/>
    </row>
    <row r="695">
      <c r="A695" s="74"/>
      <c r="B695" s="74"/>
      <c r="C695" s="74"/>
      <c r="D695" s="75"/>
      <c r="F695" s="76"/>
      <c r="G695" s="39"/>
      <c r="H695" s="76"/>
      <c r="I695" s="6"/>
    </row>
    <row r="696">
      <c r="A696" s="74"/>
      <c r="B696" s="74"/>
      <c r="C696" s="74"/>
      <c r="D696" s="75"/>
      <c r="F696" s="76"/>
      <c r="G696" s="39"/>
      <c r="H696" s="76"/>
      <c r="I696" s="6"/>
    </row>
    <row r="697">
      <c r="A697" s="74"/>
      <c r="B697" s="74"/>
      <c r="C697" s="74"/>
      <c r="D697" s="75"/>
      <c r="F697" s="76"/>
      <c r="G697" s="39"/>
      <c r="H697" s="76"/>
      <c r="I697" s="6"/>
    </row>
    <row r="698">
      <c r="A698" s="74"/>
      <c r="B698" s="74"/>
      <c r="C698" s="74"/>
      <c r="D698" s="75"/>
      <c r="F698" s="76"/>
      <c r="G698" s="39"/>
      <c r="H698" s="76"/>
      <c r="I698" s="6"/>
    </row>
    <row r="699">
      <c r="A699" s="74"/>
      <c r="B699" s="74"/>
      <c r="C699" s="74"/>
      <c r="D699" s="75"/>
      <c r="F699" s="76"/>
      <c r="G699" s="39"/>
      <c r="H699" s="76"/>
      <c r="I699" s="6"/>
    </row>
    <row r="700">
      <c r="A700" s="74"/>
      <c r="B700" s="74"/>
      <c r="C700" s="74"/>
      <c r="D700" s="75"/>
      <c r="F700" s="76"/>
      <c r="G700" s="39"/>
      <c r="H700" s="76"/>
      <c r="I700" s="6"/>
    </row>
    <row r="701">
      <c r="A701" s="74"/>
      <c r="B701" s="74"/>
      <c r="C701" s="74"/>
      <c r="D701" s="75"/>
      <c r="F701" s="76"/>
      <c r="G701" s="39"/>
      <c r="H701" s="76"/>
      <c r="I701" s="6"/>
    </row>
    <row r="702">
      <c r="A702" s="74"/>
      <c r="B702" s="74"/>
      <c r="C702" s="74"/>
      <c r="D702" s="75"/>
      <c r="F702" s="76"/>
      <c r="G702" s="39"/>
      <c r="H702" s="76"/>
      <c r="I702" s="6"/>
    </row>
    <row r="703">
      <c r="A703" s="74"/>
      <c r="B703" s="74"/>
      <c r="C703" s="74"/>
      <c r="D703" s="75"/>
      <c r="F703" s="76"/>
      <c r="G703" s="39"/>
      <c r="H703" s="76"/>
      <c r="I703" s="6"/>
    </row>
    <row r="704">
      <c r="A704" s="74"/>
      <c r="B704" s="74"/>
      <c r="C704" s="74"/>
      <c r="D704" s="75"/>
      <c r="F704" s="76"/>
      <c r="G704" s="39"/>
      <c r="H704" s="76"/>
      <c r="I704" s="6"/>
    </row>
    <row r="705">
      <c r="A705" s="74"/>
      <c r="B705" s="74"/>
      <c r="C705" s="74"/>
      <c r="D705" s="75"/>
      <c r="F705" s="76"/>
      <c r="G705" s="39"/>
      <c r="H705" s="76"/>
      <c r="I705" s="6"/>
    </row>
    <row r="706">
      <c r="A706" s="74"/>
      <c r="B706" s="74"/>
      <c r="C706" s="74"/>
      <c r="D706" s="75"/>
      <c r="F706" s="76"/>
      <c r="G706" s="39"/>
      <c r="H706" s="76"/>
      <c r="I706" s="6"/>
    </row>
    <row r="707">
      <c r="A707" s="74"/>
      <c r="B707" s="74"/>
      <c r="C707" s="74"/>
      <c r="D707" s="75"/>
      <c r="F707" s="76"/>
      <c r="G707" s="39"/>
      <c r="H707" s="76"/>
      <c r="I707" s="6"/>
    </row>
    <row r="708">
      <c r="A708" s="74"/>
      <c r="B708" s="74"/>
      <c r="C708" s="74"/>
      <c r="D708" s="75"/>
      <c r="F708" s="76"/>
      <c r="G708" s="39"/>
      <c r="H708" s="76"/>
      <c r="I708" s="6"/>
    </row>
    <row r="709">
      <c r="A709" s="74"/>
      <c r="B709" s="74"/>
      <c r="C709" s="74"/>
      <c r="D709" s="75"/>
      <c r="F709" s="76"/>
      <c r="G709" s="39"/>
      <c r="H709" s="76"/>
      <c r="I709" s="6"/>
    </row>
    <row r="710">
      <c r="A710" s="74"/>
      <c r="B710" s="74"/>
      <c r="C710" s="74"/>
      <c r="D710" s="75"/>
      <c r="F710" s="76"/>
      <c r="G710" s="39"/>
      <c r="H710" s="76"/>
      <c r="I710" s="6"/>
    </row>
    <row r="711">
      <c r="A711" s="74"/>
      <c r="B711" s="74"/>
      <c r="C711" s="74"/>
      <c r="D711" s="75"/>
      <c r="F711" s="76"/>
      <c r="G711" s="39"/>
      <c r="H711" s="76"/>
      <c r="I711" s="6"/>
    </row>
    <row r="712">
      <c r="A712" s="74"/>
      <c r="B712" s="74"/>
      <c r="C712" s="74"/>
      <c r="D712" s="75"/>
      <c r="F712" s="76"/>
      <c r="G712" s="39"/>
      <c r="H712" s="76"/>
      <c r="I712" s="6"/>
    </row>
    <row r="713">
      <c r="A713" s="74"/>
      <c r="B713" s="74"/>
      <c r="C713" s="74"/>
      <c r="D713" s="75"/>
      <c r="F713" s="76"/>
      <c r="G713" s="39"/>
      <c r="H713" s="76"/>
      <c r="I713" s="6"/>
    </row>
    <row r="714">
      <c r="A714" s="74"/>
      <c r="B714" s="74"/>
      <c r="C714" s="74"/>
      <c r="D714" s="75"/>
      <c r="F714" s="76"/>
      <c r="G714" s="39"/>
      <c r="H714" s="76"/>
      <c r="I714" s="6"/>
    </row>
    <row r="715">
      <c r="A715" s="74"/>
      <c r="B715" s="74"/>
      <c r="C715" s="74"/>
      <c r="D715" s="75"/>
      <c r="F715" s="76"/>
      <c r="G715" s="39"/>
      <c r="H715" s="76"/>
      <c r="I715" s="6"/>
    </row>
    <row r="716">
      <c r="A716" s="74"/>
      <c r="B716" s="74"/>
      <c r="C716" s="74"/>
      <c r="D716" s="75"/>
      <c r="F716" s="76"/>
      <c r="G716" s="39"/>
      <c r="H716" s="76"/>
      <c r="I716" s="6"/>
    </row>
    <row r="717">
      <c r="A717" s="74"/>
      <c r="B717" s="74"/>
      <c r="C717" s="74"/>
      <c r="D717" s="75"/>
      <c r="F717" s="76"/>
      <c r="G717" s="39"/>
      <c r="H717" s="76"/>
      <c r="I717" s="6"/>
    </row>
    <row r="718">
      <c r="A718" s="74"/>
      <c r="B718" s="74"/>
      <c r="C718" s="74"/>
      <c r="D718" s="75"/>
      <c r="F718" s="76"/>
      <c r="G718" s="39"/>
      <c r="H718" s="76"/>
      <c r="I718" s="6"/>
    </row>
    <row r="719">
      <c r="A719" s="74"/>
      <c r="B719" s="74"/>
      <c r="C719" s="74"/>
      <c r="D719" s="75"/>
      <c r="F719" s="76"/>
      <c r="G719" s="39"/>
      <c r="H719" s="76"/>
      <c r="I719" s="6"/>
    </row>
    <row r="720">
      <c r="A720" s="74"/>
      <c r="B720" s="74"/>
      <c r="C720" s="74"/>
      <c r="D720" s="75"/>
      <c r="F720" s="76"/>
      <c r="G720" s="39"/>
      <c r="H720" s="76"/>
      <c r="I720" s="6"/>
    </row>
    <row r="721">
      <c r="A721" s="74"/>
      <c r="B721" s="74"/>
      <c r="C721" s="74"/>
      <c r="D721" s="75"/>
      <c r="F721" s="76"/>
      <c r="G721" s="39"/>
      <c r="H721" s="76"/>
      <c r="I721" s="6"/>
    </row>
    <row r="722">
      <c r="A722" s="74"/>
      <c r="B722" s="74"/>
      <c r="C722" s="74"/>
      <c r="D722" s="75"/>
      <c r="F722" s="76"/>
      <c r="G722" s="39"/>
      <c r="H722" s="76"/>
      <c r="I722" s="6"/>
    </row>
    <row r="723">
      <c r="A723" s="74"/>
      <c r="B723" s="74"/>
      <c r="C723" s="74"/>
      <c r="D723" s="75"/>
      <c r="F723" s="76"/>
      <c r="G723" s="39"/>
      <c r="H723" s="76"/>
      <c r="I723" s="6"/>
    </row>
    <row r="724">
      <c r="A724" s="74"/>
      <c r="B724" s="74"/>
      <c r="C724" s="74"/>
      <c r="D724" s="75"/>
      <c r="F724" s="76"/>
      <c r="G724" s="39"/>
      <c r="H724" s="76"/>
      <c r="I724" s="6"/>
    </row>
    <row r="725">
      <c r="A725" s="74"/>
      <c r="B725" s="74"/>
      <c r="C725" s="74"/>
      <c r="D725" s="75"/>
      <c r="F725" s="76"/>
      <c r="G725" s="39"/>
      <c r="H725" s="76"/>
      <c r="I725" s="6"/>
    </row>
    <row r="726">
      <c r="A726" s="74"/>
      <c r="B726" s="74"/>
      <c r="C726" s="74"/>
      <c r="D726" s="75"/>
      <c r="F726" s="76"/>
      <c r="G726" s="39"/>
      <c r="H726" s="76"/>
      <c r="I726" s="6"/>
    </row>
    <row r="727">
      <c r="A727" s="74"/>
      <c r="B727" s="74"/>
      <c r="C727" s="74"/>
      <c r="D727" s="75"/>
      <c r="F727" s="76"/>
      <c r="G727" s="39"/>
      <c r="H727" s="76"/>
      <c r="I727" s="6"/>
    </row>
    <row r="728">
      <c r="A728" s="74"/>
      <c r="B728" s="74"/>
      <c r="C728" s="74"/>
      <c r="D728" s="75"/>
      <c r="F728" s="76"/>
      <c r="G728" s="39"/>
      <c r="H728" s="76"/>
      <c r="I728" s="6"/>
    </row>
    <row r="729">
      <c r="A729" s="74"/>
      <c r="B729" s="74"/>
      <c r="C729" s="74"/>
      <c r="D729" s="75"/>
      <c r="F729" s="76"/>
      <c r="G729" s="39"/>
      <c r="H729" s="76"/>
      <c r="I729" s="6"/>
    </row>
    <row r="730">
      <c r="A730" s="74"/>
      <c r="B730" s="74"/>
      <c r="C730" s="74"/>
      <c r="D730" s="75"/>
      <c r="F730" s="76"/>
      <c r="G730" s="39"/>
      <c r="H730" s="76"/>
      <c r="I730" s="6"/>
    </row>
    <row r="731">
      <c r="A731" s="74"/>
      <c r="B731" s="74"/>
      <c r="C731" s="74"/>
      <c r="D731" s="75"/>
      <c r="F731" s="76"/>
      <c r="G731" s="39"/>
      <c r="H731" s="76"/>
      <c r="I731" s="6"/>
    </row>
    <row r="732">
      <c r="A732" s="74"/>
      <c r="B732" s="74"/>
      <c r="C732" s="74"/>
      <c r="D732" s="75"/>
      <c r="F732" s="76"/>
      <c r="G732" s="39"/>
      <c r="H732" s="76"/>
      <c r="I732" s="6"/>
    </row>
    <row r="733">
      <c r="A733" s="74"/>
      <c r="B733" s="74"/>
      <c r="C733" s="74"/>
      <c r="D733" s="75"/>
      <c r="F733" s="76"/>
      <c r="G733" s="39"/>
      <c r="H733" s="76"/>
      <c r="I733" s="6"/>
    </row>
    <row r="734">
      <c r="A734" s="74"/>
      <c r="B734" s="74"/>
      <c r="C734" s="74"/>
      <c r="D734" s="75"/>
      <c r="F734" s="76"/>
      <c r="G734" s="39"/>
      <c r="H734" s="76"/>
      <c r="I734" s="6"/>
    </row>
    <row r="735">
      <c r="A735" s="74"/>
      <c r="B735" s="74"/>
      <c r="C735" s="74"/>
      <c r="D735" s="75"/>
      <c r="F735" s="76"/>
      <c r="G735" s="39"/>
      <c r="H735" s="76"/>
      <c r="I735" s="6"/>
    </row>
    <row r="736">
      <c r="A736" s="74"/>
      <c r="B736" s="74"/>
      <c r="C736" s="74"/>
      <c r="D736" s="75"/>
      <c r="F736" s="76"/>
      <c r="G736" s="39"/>
      <c r="H736" s="76"/>
      <c r="I736" s="6"/>
    </row>
    <row r="737">
      <c r="A737" s="74"/>
      <c r="B737" s="74"/>
      <c r="C737" s="74"/>
      <c r="D737" s="75"/>
      <c r="F737" s="76"/>
      <c r="G737" s="39"/>
      <c r="H737" s="76"/>
      <c r="I737" s="6"/>
    </row>
    <row r="738">
      <c r="A738" s="74"/>
      <c r="B738" s="74"/>
      <c r="C738" s="74"/>
      <c r="D738" s="75"/>
      <c r="F738" s="76"/>
      <c r="G738" s="39"/>
      <c r="H738" s="76"/>
      <c r="I738" s="6"/>
    </row>
    <row r="739">
      <c r="A739" s="74"/>
      <c r="B739" s="74"/>
      <c r="C739" s="74"/>
      <c r="D739" s="75"/>
      <c r="F739" s="76"/>
      <c r="G739" s="39"/>
      <c r="H739" s="76"/>
      <c r="I739" s="6"/>
    </row>
    <row r="740">
      <c r="A740" s="74"/>
      <c r="B740" s="74"/>
      <c r="C740" s="74"/>
      <c r="D740" s="75"/>
      <c r="F740" s="76"/>
      <c r="G740" s="39"/>
      <c r="H740" s="76"/>
      <c r="I740" s="6"/>
    </row>
    <row r="741">
      <c r="A741" s="74"/>
      <c r="B741" s="74"/>
      <c r="C741" s="74"/>
      <c r="D741" s="75"/>
      <c r="F741" s="76"/>
      <c r="G741" s="39"/>
      <c r="H741" s="76"/>
      <c r="I741" s="6"/>
    </row>
    <row r="742">
      <c r="A742" s="74"/>
      <c r="B742" s="74"/>
      <c r="C742" s="74"/>
      <c r="D742" s="75"/>
      <c r="F742" s="76"/>
      <c r="G742" s="39"/>
      <c r="H742" s="76"/>
      <c r="I742" s="6"/>
    </row>
    <row r="743">
      <c r="A743" s="74"/>
      <c r="B743" s="74"/>
      <c r="C743" s="74"/>
      <c r="D743" s="75"/>
      <c r="F743" s="76"/>
      <c r="G743" s="39"/>
      <c r="H743" s="76"/>
      <c r="I743" s="6"/>
    </row>
    <row r="744">
      <c r="A744" s="74"/>
      <c r="B744" s="74"/>
      <c r="C744" s="74"/>
      <c r="D744" s="75"/>
      <c r="F744" s="76"/>
      <c r="G744" s="39"/>
      <c r="H744" s="76"/>
      <c r="I744" s="6"/>
    </row>
    <row r="745">
      <c r="A745" s="74"/>
      <c r="B745" s="74"/>
      <c r="C745" s="74"/>
      <c r="D745" s="75"/>
      <c r="F745" s="76"/>
      <c r="G745" s="39"/>
      <c r="H745" s="76"/>
      <c r="I745" s="6"/>
    </row>
    <row r="746">
      <c r="A746" s="74"/>
      <c r="B746" s="74"/>
      <c r="C746" s="74"/>
      <c r="D746" s="75"/>
      <c r="F746" s="76"/>
      <c r="G746" s="39"/>
      <c r="H746" s="76"/>
      <c r="I746" s="6"/>
    </row>
    <row r="747">
      <c r="A747" s="74"/>
      <c r="B747" s="74"/>
      <c r="C747" s="74"/>
      <c r="D747" s="75"/>
      <c r="F747" s="76"/>
      <c r="G747" s="39"/>
      <c r="H747" s="76"/>
      <c r="I747" s="6"/>
    </row>
    <row r="748">
      <c r="A748" s="74"/>
      <c r="B748" s="74"/>
      <c r="C748" s="74"/>
      <c r="D748" s="75"/>
      <c r="F748" s="76"/>
      <c r="G748" s="39"/>
      <c r="H748" s="76"/>
      <c r="I748" s="6"/>
    </row>
    <row r="749">
      <c r="A749" s="74"/>
      <c r="B749" s="74"/>
      <c r="C749" s="74"/>
      <c r="D749" s="75"/>
      <c r="F749" s="76"/>
      <c r="G749" s="39"/>
      <c r="H749" s="76"/>
      <c r="I749" s="6"/>
    </row>
    <row r="750">
      <c r="A750" s="74"/>
      <c r="B750" s="74"/>
      <c r="C750" s="74"/>
      <c r="D750" s="75"/>
      <c r="F750" s="76"/>
      <c r="G750" s="39"/>
      <c r="H750" s="76"/>
      <c r="I750" s="6"/>
    </row>
    <row r="751">
      <c r="A751" s="74"/>
      <c r="B751" s="74"/>
      <c r="C751" s="74"/>
      <c r="D751" s="75"/>
      <c r="F751" s="76"/>
      <c r="G751" s="39"/>
      <c r="H751" s="76"/>
      <c r="I751" s="6"/>
    </row>
    <row r="752">
      <c r="A752" s="74"/>
      <c r="B752" s="74"/>
      <c r="C752" s="74"/>
      <c r="D752" s="75"/>
      <c r="F752" s="76"/>
      <c r="G752" s="39"/>
      <c r="H752" s="76"/>
      <c r="I752" s="6"/>
    </row>
    <row r="753">
      <c r="A753" s="74"/>
      <c r="B753" s="74"/>
      <c r="C753" s="74"/>
      <c r="D753" s="75"/>
      <c r="F753" s="76"/>
      <c r="G753" s="39"/>
      <c r="H753" s="76"/>
      <c r="I753" s="6"/>
    </row>
    <row r="754">
      <c r="A754" s="74"/>
      <c r="B754" s="74"/>
      <c r="C754" s="74"/>
      <c r="D754" s="75"/>
      <c r="F754" s="76"/>
      <c r="G754" s="39"/>
      <c r="H754" s="76"/>
      <c r="I754" s="6"/>
    </row>
    <row r="755">
      <c r="A755" s="74"/>
      <c r="B755" s="74"/>
      <c r="C755" s="74"/>
      <c r="D755" s="75"/>
      <c r="F755" s="76"/>
      <c r="G755" s="39"/>
      <c r="H755" s="76"/>
      <c r="I755" s="6"/>
    </row>
    <row r="756">
      <c r="A756" s="74"/>
      <c r="B756" s="74"/>
      <c r="C756" s="74"/>
      <c r="D756" s="75"/>
      <c r="F756" s="76"/>
      <c r="G756" s="39"/>
      <c r="H756" s="76"/>
      <c r="I756" s="6"/>
    </row>
    <row r="757">
      <c r="A757" s="74"/>
      <c r="B757" s="74"/>
      <c r="C757" s="74"/>
      <c r="D757" s="75"/>
      <c r="F757" s="76"/>
      <c r="G757" s="39"/>
      <c r="H757" s="76"/>
      <c r="I757" s="6"/>
    </row>
    <row r="758">
      <c r="A758" s="74"/>
      <c r="B758" s="74"/>
      <c r="C758" s="74"/>
      <c r="D758" s="75"/>
      <c r="F758" s="76"/>
      <c r="G758" s="39"/>
      <c r="H758" s="76"/>
      <c r="I758" s="6"/>
    </row>
    <row r="759">
      <c r="A759" s="74"/>
      <c r="B759" s="74"/>
      <c r="C759" s="74"/>
      <c r="D759" s="75"/>
      <c r="F759" s="76"/>
      <c r="G759" s="39"/>
      <c r="H759" s="76"/>
      <c r="I759" s="6"/>
    </row>
    <row r="760">
      <c r="A760" s="74"/>
      <c r="B760" s="74"/>
      <c r="C760" s="74"/>
      <c r="D760" s="75"/>
      <c r="F760" s="76"/>
      <c r="G760" s="39"/>
      <c r="H760" s="76"/>
      <c r="I760" s="6"/>
    </row>
    <row r="761">
      <c r="A761" s="74"/>
      <c r="B761" s="74"/>
      <c r="C761" s="74"/>
      <c r="D761" s="75"/>
      <c r="F761" s="76"/>
      <c r="G761" s="39"/>
      <c r="H761" s="76"/>
      <c r="I761" s="6"/>
    </row>
    <row r="762">
      <c r="A762" s="74"/>
      <c r="B762" s="74"/>
      <c r="C762" s="74"/>
      <c r="D762" s="75"/>
      <c r="F762" s="76"/>
      <c r="G762" s="39"/>
      <c r="H762" s="76"/>
      <c r="I762" s="6"/>
    </row>
    <row r="763">
      <c r="A763" s="74"/>
      <c r="B763" s="74"/>
      <c r="C763" s="74"/>
      <c r="D763" s="75"/>
      <c r="F763" s="76"/>
      <c r="G763" s="39"/>
      <c r="H763" s="76"/>
      <c r="I763" s="6"/>
    </row>
    <row r="764">
      <c r="A764" s="74"/>
      <c r="B764" s="74"/>
      <c r="C764" s="74"/>
      <c r="D764" s="75"/>
      <c r="F764" s="76"/>
      <c r="G764" s="39"/>
      <c r="H764" s="76"/>
      <c r="I764" s="6"/>
    </row>
    <row r="765">
      <c r="A765" s="74"/>
      <c r="B765" s="74"/>
      <c r="C765" s="74"/>
      <c r="D765" s="75"/>
      <c r="F765" s="76"/>
      <c r="G765" s="39"/>
      <c r="H765" s="76"/>
      <c r="I765" s="6"/>
    </row>
    <row r="766">
      <c r="A766" s="74"/>
      <c r="B766" s="74"/>
      <c r="C766" s="74"/>
      <c r="D766" s="75"/>
      <c r="F766" s="76"/>
      <c r="G766" s="39"/>
      <c r="H766" s="76"/>
      <c r="I766" s="6"/>
    </row>
    <row r="767">
      <c r="A767" s="74"/>
      <c r="B767" s="74"/>
      <c r="C767" s="74"/>
      <c r="D767" s="75"/>
      <c r="F767" s="76"/>
      <c r="G767" s="39"/>
      <c r="H767" s="76"/>
      <c r="I767" s="6"/>
    </row>
    <row r="768">
      <c r="A768" s="74"/>
      <c r="B768" s="74"/>
      <c r="C768" s="74"/>
      <c r="D768" s="75"/>
      <c r="F768" s="76"/>
      <c r="G768" s="39"/>
      <c r="H768" s="76"/>
      <c r="I768" s="6"/>
    </row>
    <row r="769">
      <c r="A769" s="74"/>
      <c r="B769" s="74"/>
      <c r="C769" s="74"/>
      <c r="D769" s="75"/>
      <c r="F769" s="76"/>
      <c r="G769" s="39"/>
      <c r="H769" s="76"/>
      <c r="I769" s="6"/>
    </row>
    <row r="770">
      <c r="A770" s="74"/>
      <c r="B770" s="74"/>
      <c r="C770" s="74"/>
      <c r="D770" s="75"/>
      <c r="F770" s="76"/>
      <c r="G770" s="39"/>
      <c r="H770" s="76"/>
      <c r="I770" s="6"/>
    </row>
    <row r="771">
      <c r="A771" s="74"/>
      <c r="B771" s="74"/>
      <c r="C771" s="74"/>
      <c r="D771" s="75"/>
      <c r="F771" s="76"/>
      <c r="G771" s="39"/>
      <c r="H771" s="76"/>
      <c r="I771" s="6"/>
    </row>
    <row r="772">
      <c r="A772" s="74"/>
      <c r="B772" s="74"/>
      <c r="C772" s="74"/>
      <c r="D772" s="75"/>
      <c r="F772" s="76"/>
      <c r="G772" s="39"/>
      <c r="H772" s="76"/>
      <c r="I772" s="6"/>
    </row>
    <row r="773">
      <c r="A773" s="74"/>
      <c r="B773" s="74"/>
      <c r="C773" s="74"/>
      <c r="D773" s="75"/>
      <c r="F773" s="76"/>
      <c r="G773" s="39"/>
      <c r="H773" s="76"/>
      <c r="I773" s="6"/>
    </row>
    <row r="774">
      <c r="A774" s="74"/>
      <c r="B774" s="74"/>
      <c r="C774" s="74"/>
      <c r="D774" s="75"/>
      <c r="F774" s="76"/>
      <c r="G774" s="39"/>
      <c r="H774" s="76"/>
      <c r="I774" s="6"/>
    </row>
    <row r="775">
      <c r="A775" s="74"/>
      <c r="B775" s="74"/>
      <c r="C775" s="74"/>
      <c r="D775" s="75"/>
      <c r="F775" s="76"/>
      <c r="G775" s="39"/>
      <c r="H775" s="76"/>
      <c r="I775" s="6"/>
    </row>
    <row r="776">
      <c r="A776" s="74"/>
      <c r="B776" s="74"/>
      <c r="C776" s="74"/>
      <c r="D776" s="75"/>
      <c r="F776" s="76"/>
      <c r="G776" s="39"/>
      <c r="H776" s="76"/>
      <c r="I776" s="6"/>
    </row>
    <row r="777">
      <c r="A777" s="74"/>
      <c r="B777" s="74"/>
      <c r="C777" s="74"/>
      <c r="D777" s="75"/>
      <c r="F777" s="76"/>
      <c r="G777" s="39"/>
      <c r="H777" s="76"/>
      <c r="I777" s="6"/>
    </row>
    <row r="778">
      <c r="A778" s="74"/>
      <c r="B778" s="74"/>
      <c r="C778" s="74"/>
      <c r="D778" s="75"/>
      <c r="F778" s="76"/>
      <c r="G778" s="39"/>
      <c r="H778" s="76"/>
      <c r="I778" s="6"/>
    </row>
    <row r="779">
      <c r="A779" s="74"/>
      <c r="B779" s="74"/>
      <c r="C779" s="74"/>
      <c r="D779" s="75"/>
      <c r="F779" s="76"/>
      <c r="G779" s="39"/>
      <c r="H779" s="76"/>
      <c r="I779" s="6"/>
    </row>
    <row r="780">
      <c r="A780" s="74"/>
      <c r="B780" s="74"/>
      <c r="C780" s="74"/>
      <c r="D780" s="75"/>
      <c r="F780" s="76"/>
      <c r="G780" s="39"/>
      <c r="H780" s="76"/>
      <c r="I780" s="6"/>
    </row>
    <row r="781">
      <c r="A781" s="74"/>
      <c r="B781" s="74"/>
      <c r="C781" s="74"/>
      <c r="D781" s="75"/>
      <c r="F781" s="76"/>
      <c r="G781" s="39"/>
      <c r="H781" s="76"/>
      <c r="I781" s="6"/>
    </row>
    <row r="782">
      <c r="A782" s="74"/>
      <c r="B782" s="74"/>
      <c r="C782" s="74"/>
      <c r="D782" s="75"/>
      <c r="F782" s="76"/>
      <c r="G782" s="39"/>
      <c r="H782" s="76"/>
      <c r="I782" s="6"/>
    </row>
    <row r="783">
      <c r="A783" s="74"/>
      <c r="B783" s="74"/>
      <c r="C783" s="74"/>
      <c r="D783" s="75"/>
      <c r="F783" s="76"/>
      <c r="G783" s="39"/>
      <c r="H783" s="76"/>
      <c r="I783" s="6"/>
    </row>
    <row r="784">
      <c r="A784" s="74"/>
      <c r="B784" s="74"/>
      <c r="C784" s="74"/>
      <c r="D784" s="75"/>
      <c r="F784" s="76"/>
      <c r="G784" s="39"/>
      <c r="H784" s="76"/>
      <c r="I784" s="6"/>
    </row>
    <row r="785">
      <c r="A785" s="74"/>
      <c r="B785" s="74"/>
      <c r="C785" s="74"/>
      <c r="D785" s="75"/>
      <c r="F785" s="76"/>
      <c r="G785" s="39"/>
      <c r="H785" s="76"/>
      <c r="I785" s="6"/>
    </row>
    <row r="786">
      <c r="A786" s="74"/>
      <c r="B786" s="74"/>
      <c r="C786" s="74"/>
      <c r="D786" s="75"/>
      <c r="F786" s="76"/>
      <c r="G786" s="39"/>
      <c r="H786" s="76"/>
      <c r="I786" s="6"/>
    </row>
    <row r="787">
      <c r="A787" s="74"/>
      <c r="B787" s="74"/>
      <c r="C787" s="74"/>
      <c r="D787" s="75"/>
      <c r="F787" s="76"/>
      <c r="G787" s="39"/>
      <c r="H787" s="76"/>
      <c r="I787" s="6"/>
    </row>
    <row r="788">
      <c r="A788" s="74"/>
      <c r="B788" s="74"/>
      <c r="C788" s="74"/>
      <c r="D788" s="75"/>
      <c r="F788" s="76"/>
      <c r="G788" s="39"/>
      <c r="H788" s="76"/>
      <c r="I788" s="6"/>
    </row>
    <row r="789">
      <c r="A789" s="74"/>
      <c r="B789" s="74"/>
      <c r="C789" s="74"/>
      <c r="D789" s="75"/>
      <c r="F789" s="76"/>
      <c r="G789" s="39"/>
      <c r="H789" s="76"/>
      <c r="I789" s="6"/>
    </row>
    <row r="790">
      <c r="A790" s="74"/>
      <c r="B790" s="74"/>
      <c r="C790" s="74"/>
      <c r="D790" s="75"/>
      <c r="F790" s="76"/>
      <c r="G790" s="39"/>
      <c r="H790" s="76"/>
      <c r="I790" s="6"/>
    </row>
    <row r="791">
      <c r="A791" s="74"/>
      <c r="B791" s="74"/>
      <c r="C791" s="74"/>
      <c r="D791" s="75"/>
      <c r="F791" s="76"/>
      <c r="G791" s="39"/>
      <c r="H791" s="76"/>
      <c r="I791" s="6"/>
    </row>
    <row r="792">
      <c r="A792" s="74"/>
      <c r="B792" s="74"/>
      <c r="C792" s="74"/>
      <c r="D792" s="75"/>
      <c r="F792" s="76"/>
      <c r="G792" s="39"/>
      <c r="H792" s="76"/>
      <c r="I792" s="6"/>
    </row>
    <row r="793">
      <c r="A793" s="74"/>
      <c r="B793" s="74"/>
      <c r="C793" s="74"/>
      <c r="D793" s="75"/>
      <c r="F793" s="76"/>
      <c r="G793" s="39"/>
      <c r="H793" s="76"/>
      <c r="I793" s="6"/>
    </row>
    <row r="794">
      <c r="A794" s="74"/>
      <c r="B794" s="74"/>
      <c r="C794" s="74"/>
      <c r="D794" s="75"/>
      <c r="F794" s="76"/>
      <c r="G794" s="39"/>
      <c r="H794" s="76"/>
      <c r="I794" s="6"/>
    </row>
    <row r="795">
      <c r="A795" s="74"/>
      <c r="B795" s="74"/>
      <c r="C795" s="74"/>
      <c r="D795" s="75"/>
      <c r="F795" s="76"/>
      <c r="G795" s="39"/>
      <c r="H795" s="76"/>
      <c r="I795" s="6"/>
    </row>
    <row r="796">
      <c r="A796" s="74"/>
      <c r="B796" s="74"/>
      <c r="C796" s="74"/>
      <c r="D796" s="75"/>
      <c r="F796" s="76"/>
      <c r="G796" s="39"/>
      <c r="H796" s="76"/>
      <c r="I796" s="6"/>
    </row>
    <row r="797">
      <c r="A797" s="74"/>
      <c r="B797" s="74"/>
      <c r="C797" s="74"/>
      <c r="D797" s="75"/>
      <c r="F797" s="76"/>
      <c r="G797" s="39"/>
      <c r="H797" s="76"/>
      <c r="I797" s="6"/>
    </row>
    <row r="798">
      <c r="A798" s="74"/>
      <c r="B798" s="74"/>
      <c r="C798" s="74"/>
      <c r="D798" s="75"/>
      <c r="F798" s="76"/>
      <c r="G798" s="39"/>
      <c r="H798" s="76"/>
      <c r="I798" s="6"/>
    </row>
    <row r="799">
      <c r="A799" s="74"/>
      <c r="B799" s="74"/>
      <c r="C799" s="74"/>
      <c r="D799" s="75"/>
      <c r="F799" s="76"/>
      <c r="G799" s="39"/>
      <c r="H799" s="76"/>
      <c r="I799" s="6"/>
    </row>
    <row r="800">
      <c r="A800" s="74"/>
      <c r="B800" s="74"/>
      <c r="C800" s="74"/>
      <c r="D800" s="75"/>
      <c r="F800" s="76"/>
      <c r="G800" s="39"/>
      <c r="H800" s="76"/>
      <c r="I800" s="6"/>
    </row>
    <row r="801">
      <c r="A801" s="74"/>
      <c r="B801" s="74"/>
      <c r="C801" s="74"/>
      <c r="D801" s="75"/>
      <c r="F801" s="76"/>
      <c r="G801" s="39"/>
      <c r="H801" s="76"/>
      <c r="I801" s="6"/>
    </row>
    <row r="802">
      <c r="A802" s="74"/>
      <c r="B802" s="74"/>
      <c r="C802" s="74"/>
      <c r="D802" s="75"/>
      <c r="F802" s="76"/>
      <c r="G802" s="39"/>
      <c r="H802" s="76"/>
      <c r="I802" s="6"/>
    </row>
    <row r="803">
      <c r="A803" s="74"/>
      <c r="B803" s="74"/>
      <c r="C803" s="74"/>
      <c r="D803" s="75"/>
      <c r="F803" s="76"/>
      <c r="G803" s="39"/>
      <c r="H803" s="76"/>
      <c r="I803" s="6"/>
    </row>
    <row r="804">
      <c r="A804" s="74"/>
      <c r="B804" s="74"/>
      <c r="C804" s="74"/>
      <c r="D804" s="75"/>
      <c r="F804" s="76"/>
      <c r="G804" s="39"/>
      <c r="H804" s="76"/>
      <c r="I804" s="6"/>
    </row>
    <row r="805">
      <c r="A805" s="74"/>
      <c r="B805" s="74"/>
      <c r="C805" s="74"/>
      <c r="D805" s="75"/>
      <c r="F805" s="76"/>
      <c r="G805" s="39"/>
      <c r="H805" s="76"/>
      <c r="I805" s="6"/>
    </row>
    <row r="806">
      <c r="A806" s="74"/>
      <c r="B806" s="74"/>
      <c r="C806" s="74"/>
      <c r="D806" s="75"/>
      <c r="F806" s="76"/>
      <c r="G806" s="39"/>
      <c r="H806" s="76"/>
      <c r="I806" s="6"/>
    </row>
    <row r="807">
      <c r="A807" s="74"/>
      <c r="B807" s="74"/>
      <c r="C807" s="74"/>
      <c r="D807" s="75"/>
      <c r="F807" s="76"/>
      <c r="G807" s="39"/>
      <c r="H807" s="76"/>
      <c r="I807" s="6"/>
    </row>
    <row r="808">
      <c r="A808" s="74"/>
      <c r="B808" s="74"/>
      <c r="C808" s="74"/>
      <c r="D808" s="75"/>
      <c r="F808" s="76"/>
      <c r="G808" s="39"/>
      <c r="H808" s="76"/>
      <c r="I808" s="6"/>
    </row>
    <row r="809">
      <c r="A809" s="74"/>
      <c r="B809" s="74"/>
      <c r="C809" s="74"/>
      <c r="D809" s="75"/>
      <c r="F809" s="76"/>
      <c r="G809" s="39"/>
      <c r="H809" s="76"/>
      <c r="I809" s="6"/>
    </row>
    <row r="810">
      <c r="A810" s="74"/>
      <c r="B810" s="74"/>
      <c r="C810" s="74"/>
      <c r="D810" s="75"/>
      <c r="F810" s="76"/>
      <c r="G810" s="39"/>
      <c r="H810" s="76"/>
      <c r="I810" s="6"/>
    </row>
    <row r="811">
      <c r="A811" s="74"/>
      <c r="B811" s="74"/>
      <c r="C811" s="74"/>
      <c r="D811" s="75"/>
      <c r="F811" s="76"/>
      <c r="G811" s="39"/>
      <c r="H811" s="76"/>
      <c r="I811" s="6"/>
    </row>
    <row r="812">
      <c r="A812" s="74"/>
      <c r="B812" s="74"/>
      <c r="C812" s="74"/>
      <c r="D812" s="75"/>
      <c r="F812" s="76"/>
      <c r="G812" s="39"/>
      <c r="H812" s="76"/>
      <c r="I812" s="6"/>
    </row>
    <row r="813">
      <c r="A813" s="74"/>
      <c r="B813" s="74"/>
      <c r="C813" s="74"/>
      <c r="D813" s="75"/>
      <c r="F813" s="76"/>
      <c r="G813" s="39"/>
      <c r="H813" s="76"/>
      <c r="I813" s="6"/>
    </row>
    <row r="814">
      <c r="A814" s="74"/>
      <c r="B814" s="74"/>
      <c r="C814" s="74"/>
      <c r="D814" s="75"/>
      <c r="F814" s="76"/>
      <c r="G814" s="39"/>
      <c r="H814" s="76"/>
      <c r="I814" s="6"/>
    </row>
    <row r="815">
      <c r="A815" s="74"/>
      <c r="B815" s="74"/>
      <c r="C815" s="74"/>
      <c r="D815" s="75"/>
      <c r="F815" s="76"/>
      <c r="G815" s="39"/>
      <c r="H815" s="76"/>
      <c r="I815" s="6"/>
    </row>
    <row r="816">
      <c r="A816" s="74"/>
      <c r="B816" s="74"/>
      <c r="C816" s="74"/>
      <c r="D816" s="75"/>
      <c r="F816" s="76"/>
      <c r="G816" s="39"/>
      <c r="H816" s="76"/>
      <c r="I816" s="6"/>
    </row>
    <row r="817">
      <c r="A817" s="74"/>
      <c r="B817" s="74"/>
      <c r="C817" s="74"/>
      <c r="D817" s="75"/>
      <c r="F817" s="76"/>
      <c r="G817" s="39"/>
      <c r="H817" s="76"/>
      <c r="I817" s="6"/>
    </row>
    <row r="818">
      <c r="A818" s="74"/>
      <c r="B818" s="74"/>
      <c r="C818" s="74"/>
      <c r="D818" s="75"/>
      <c r="F818" s="76"/>
      <c r="G818" s="39"/>
      <c r="H818" s="76"/>
      <c r="I818" s="6"/>
    </row>
    <row r="819">
      <c r="A819" s="74"/>
      <c r="B819" s="74"/>
      <c r="C819" s="74"/>
      <c r="D819" s="75"/>
      <c r="F819" s="76"/>
      <c r="G819" s="39"/>
      <c r="H819" s="76"/>
      <c r="I819" s="6"/>
    </row>
    <row r="820">
      <c r="A820" s="74"/>
      <c r="B820" s="74"/>
      <c r="C820" s="74"/>
      <c r="D820" s="75"/>
      <c r="F820" s="76"/>
      <c r="G820" s="39"/>
      <c r="H820" s="76"/>
      <c r="I820" s="6"/>
    </row>
    <row r="821">
      <c r="A821" s="74"/>
      <c r="B821" s="74"/>
      <c r="C821" s="74"/>
      <c r="D821" s="75"/>
      <c r="F821" s="76"/>
      <c r="G821" s="39"/>
      <c r="H821" s="76"/>
      <c r="I821" s="6"/>
    </row>
    <row r="822">
      <c r="A822" s="74"/>
      <c r="B822" s="74"/>
      <c r="C822" s="74"/>
      <c r="D822" s="75"/>
      <c r="F822" s="76"/>
      <c r="G822" s="39"/>
      <c r="H822" s="76"/>
      <c r="I822" s="6"/>
    </row>
    <row r="823">
      <c r="A823" s="74"/>
      <c r="B823" s="74"/>
      <c r="C823" s="74"/>
      <c r="D823" s="75"/>
      <c r="F823" s="76"/>
      <c r="G823" s="39"/>
      <c r="H823" s="76"/>
      <c r="I823" s="6"/>
    </row>
    <row r="824">
      <c r="A824" s="74"/>
      <c r="B824" s="74"/>
      <c r="C824" s="74"/>
      <c r="D824" s="75"/>
      <c r="F824" s="76"/>
      <c r="G824" s="39"/>
      <c r="H824" s="76"/>
      <c r="I824" s="6"/>
    </row>
    <row r="825">
      <c r="A825" s="74"/>
      <c r="B825" s="74"/>
      <c r="C825" s="74"/>
      <c r="D825" s="75"/>
      <c r="F825" s="76"/>
      <c r="G825" s="39"/>
      <c r="H825" s="76"/>
      <c r="I825" s="6"/>
    </row>
    <row r="826">
      <c r="A826" s="74"/>
      <c r="B826" s="74"/>
      <c r="C826" s="74"/>
      <c r="D826" s="75"/>
      <c r="F826" s="76"/>
      <c r="G826" s="39"/>
      <c r="H826" s="76"/>
      <c r="I826" s="6"/>
    </row>
    <row r="827">
      <c r="A827" s="74"/>
      <c r="B827" s="74"/>
      <c r="C827" s="74"/>
      <c r="D827" s="75"/>
      <c r="F827" s="76"/>
      <c r="G827" s="39"/>
      <c r="H827" s="76"/>
      <c r="I827" s="6"/>
    </row>
    <row r="828">
      <c r="A828" s="74"/>
      <c r="B828" s="74"/>
      <c r="C828" s="74"/>
      <c r="D828" s="75"/>
      <c r="F828" s="76"/>
      <c r="G828" s="39"/>
      <c r="H828" s="76"/>
      <c r="I828" s="6"/>
    </row>
    <row r="829">
      <c r="A829" s="74"/>
      <c r="B829" s="74"/>
      <c r="C829" s="74"/>
      <c r="D829" s="75"/>
      <c r="F829" s="76"/>
      <c r="G829" s="39"/>
      <c r="H829" s="76"/>
      <c r="I829" s="6"/>
    </row>
    <row r="830">
      <c r="A830" s="74"/>
      <c r="B830" s="74"/>
      <c r="C830" s="74"/>
      <c r="D830" s="75"/>
      <c r="F830" s="76"/>
      <c r="G830" s="39"/>
      <c r="H830" s="76"/>
      <c r="I830" s="6"/>
    </row>
    <row r="831">
      <c r="A831" s="74"/>
      <c r="B831" s="74"/>
      <c r="C831" s="74"/>
      <c r="D831" s="75"/>
      <c r="F831" s="76"/>
      <c r="G831" s="39"/>
      <c r="H831" s="76"/>
      <c r="I831" s="6"/>
    </row>
    <row r="832">
      <c r="A832" s="74"/>
      <c r="B832" s="74"/>
      <c r="C832" s="74"/>
      <c r="D832" s="75"/>
      <c r="F832" s="76"/>
      <c r="G832" s="39"/>
      <c r="H832" s="76"/>
      <c r="I832" s="6"/>
    </row>
    <row r="833">
      <c r="A833" s="74"/>
      <c r="B833" s="74"/>
      <c r="C833" s="74"/>
      <c r="D833" s="75"/>
      <c r="F833" s="76"/>
      <c r="G833" s="39"/>
      <c r="H833" s="76"/>
      <c r="I833" s="6"/>
    </row>
    <row r="834">
      <c r="A834" s="74"/>
      <c r="B834" s="74"/>
      <c r="C834" s="74"/>
      <c r="D834" s="75"/>
      <c r="F834" s="76"/>
      <c r="G834" s="39"/>
      <c r="H834" s="76"/>
      <c r="I834" s="6"/>
    </row>
    <row r="835">
      <c r="A835" s="74"/>
      <c r="B835" s="74"/>
      <c r="C835" s="74"/>
      <c r="D835" s="75"/>
      <c r="F835" s="76"/>
      <c r="G835" s="39"/>
      <c r="H835" s="76"/>
      <c r="I835" s="6"/>
    </row>
    <row r="836">
      <c r="A836" s="74"/>
      <c r="B836" s="74"/>
      <c r="C836" s="74"/>
      <c r="D836" s="75"/>
      <c r="F836" s="76"/>
      <c r="G836" s="39"/>
      <c r="H836" s="76"/>
      <c r="I836" s="6"/>
    </row>
    <row r="837">
      <c r="A837" s="74"/>
      <c r="B837" s="74"/>
      <c r="C837" s="74"/>
      <c r="D837" s="75"/>
      <c r="F837" s="76"/>
      <c r="G837" s="39"/>
      <c r="H837" s="76"/>
      <c r="I837" s="6"/>
    </row>
    <row r="838">
      <c r="A838" s="74"/>
      <c r="B838" s="74"/>
      <c r="C838" s="74"/>
      <c r="D838" s="75"/>
      <c r="F838" s="76"/>
      <c r="G838" s="39"/>
      <c r="H838" s="76"/>
      <c r="I838" s="6"/>
    </row>
    <row r="839">
      <c r="A839" s="74"/>
      <c r="B839" s="74"/>
      <c r="C839" s="74"/>
      <c r="D839" s="75"/>
      <c r="F839" s="76"/>
      <c r="G839" s="39"/>
      <c r="H839" s="76"/>
      <c r="I839" s="6"/>
    </row>
    <row r="840">
      <c r="A840" s="74"/>
      <c r="B840" s="74"/>
      <c r="C840" s="74"/>
      <c r="D840" s="75"/>
      <c r="F840" s="76"/>
      <c r="G840" s="39"/>
      <c r="H840" s="76"/>
      <c r="I840" s="6"/>
    </row>
    <row r="841">
      <c r="A841" s="74"/>
      <c r="B841" s="74"/>
      <c r="C841" s="74"/>
      <c r="D841" s="75"/>
      <c r="F841" s="76"/>
      <c r="G841" s="39"/>
      <c r="H841" s="76"/>
      <c r="I841" s="6"/>
    </row>
    <row r="842">
      <c r="A842" s="74"/>
      <c r="B842" s="74"/>
      <c r="C842" s="74"/>
      <c r="D842" s="75"/>
      <c r="F842" s="76"/>
      <c r="G842" s="39"/>
      <c r="H842" s="76"/>
      <c r="I842" s="6"/>
    </row>
    <row r="843">
      <c r="A843" s="74"/>
      <c r="B843" s="74"/>
      <c r="C843" s="74"/>
      <c r="D843" s="75"/>
      <c r="F843" s="76"/>
      <c r="G843" s="39"/>
      <c r="H843" s="76"/>
      <c r="I843" s="6"/>
    </row>
    <row r="844">
      <c r="A844" s="74"/>
      <c r="B844" s="74"/>
      <c r="C844" s="74"/>
      <c r="D844" s="75"/>
      <c r="F844" s="76"/>
      <c r="G844" s="39"/>
      <c r="H844" s="76"/>
      <c r="I844" s="6"/>
    </row>
    <row r="845">
      <c r="A845" s="74"/>
      <c r="B845" s="74"/>
      <c r="C845" s="74"/>
      <c r="D845" s="75"/>
      <c r="F845" s="76"/>
      <c r="G845" s="39"/>
      <c r="H845" s="76"/>
      <c r="I845" s="6"/>
    </row>
    <row r="846">
      <c r="A846" s="74"/>
      <c r="B846" s="74"/>
      <c r="C846" s="74"/>
      <c r="D846" s="75"/>
      <c r="F846" s="76"/>
      <c r="G846" s="39"/>
      <c r="H846" s="76"/>
      <c r="I846" s="6"/>
    </row>
    <row r="847">
      <c r="A847" s="74"/>
      <c r="B847" s="74"/>
      <c r="C847" s="74"/>
      <c r="D847" s="75"/>
      <c r="F847" s="76"/>
      <c r="G847" s="39"/>
      <c r="H847" s="76"/>
      <c r="I847" s="6"/>
    </row>
    <row r="848">
      <c r="A848" s="74"/>
      <c r="B848" s="74"/>
      <c r="C848" s="74"/>
      <c r="D848" s="75"/>
      <c r="F848" s="76"/>
      <c r="G848" s="39"/>
      <c r="H848" s="76"/>
      <c r="I848" s="6"/>
    </row>
    <row r="849">
      <c r="A849" s="74"/>
      <c r="B849" s="74"/>
      <c r="C849" s="74"/>
      <c r="D849" s="75"/>
      <c r="F849" s="76"/>
      <c r="G849" s="39"/>
      <c r="H849" s="76"/>
      <c r="I849" s="6"/>
    </row>
    <row r="850">
      <c r="A850" s="74"/>
      <c r="B850" s="74"/>
      <c r="C850" s="74"/>
      <c r="D850" s="75"/>
      <c r="F850" s="76"/>
      <c r="G850" s="39"/>
      <c r="H850" s="76"/>
      <c r="I850" s="6"/>
    </row>
    <row r="851">
      <c r="A851" s="74"/>
      <c r="B851" s="74"/>
      <c r="C851" s="74"/>
      <c r="D851" s="75"/>
      <c r="F851" s="76"/>
      <c r="G851" s="39"/>
      <c r="H851" s="76"/>
      <c r="I851" s="6"/>
    </row>
    <row r="852">
      <c r="A852" s="74"/>
      <c r="B852" s="74"/>
      <c r="C852" s="74"/>
      <c r="D852" s="75"/>
      <c r="F852" s="76"/>
      <c r="G852" s="39"/>
      <c r="H852" s="76"/>
      <c r="I852" s="6"/>
    </row>
    <row r="853">
      <c r="A853" s="74"/>
      <c r="B853" s="74"/>
      <c r="C853" s="74"/>
      <c r="D853" s="75"/>
      <c r="F853" s="76"/>
      <c r="G853" s="39"/>
      <c r="H853" s="76"/>
      <c r="I853" s="6"/>
    </row>
    <row r="854">
      <c r="A854" s="74"/>
      <c r="B854" s="74"/>
      <c r="C854" s="74"/>
      <c r="D854" s="75"/>
      <c r="F854" s="76"/>
      <c r="G854" s="39"/>
      <c r="H854" s="76"/>
      <c r="I854" s="6"/>
    </row>
    <row r="855">
      <c r="A855" s="74"/>
      <c r="B855" s="74"/>
      <c r="C855" s="74"/>
      <c r="D855" s="75"/>
      <c r="F855" s="76"/>
      <c r="G855" s="39"/>
      <c r="H855" s="76"/>
      <c r="I855" s="6"/>
    </row>
    <row r="856">
      <c r="A856" s="74"/>
      <c r="B856" s="74"/>
      <c r="C856" s="74"/>
      <c r="D856" s="75"/>
      <c r="F856" s="76"/>
      <c r="G856" s="39"/>
      <c r="H856" s="76"/>
      <c r="I856" s="6"/>
    </row>
    <row r="857">
      <c r="A857" s="74"/>
      <c r="B857" s="74"/>
      <c r="C857" s="74"/>
      <c r="D857" s="75"/>
      <c r="F857" s="76"/>
      <c r="G857" s="39"/>
      <c r="H857" s="76"/>
      <c r="I857" s="6"/>
    </row>
    <row r="858">
      <c r="A858" s="74"/>
      <c r="B858" s="74"/>
      <c r="C858" s="74"/>
      <c r="D858" s="75"/>
      <c r="F858" s="76"/>
      <c r="G858" s="39"/>
      <c r="H858" s="76"/>
      <c r="I858" s="6"/>
    </row>
    <row r="859">
      <c r="A859" s="74"/>
      <c r="B859" s="74"/>
      <c r="C859" s="74"/>
      <c r="D859" s="75"/>
      <c r="F859" s="76"/>
      <c r="G859" s="39"/>
      <c r="H859" s="76"/>
      <c r="I859" s="6"/>
    </row>
    <row r="860">
      <c r="A860" s="74"/>
      <c r="B860" s="74"/>
      <c r="C860" s="74"/>
      <c r="D860" s="75"/>
      <c r="F860" s="76"/>
      <c r="G860" s="39"/>
      <c r="H860" s="76"/>
      <c r="I860" s="6"/>
    </row>
    <row r="861">
      <c r="A861" s="74"/>
      <c r="B861" s="74"/>
      <c r="C861" s="74"/>
      <c r="D861" s="75"/>
      <c r="F861" s="76"/>
      <c r="G861" s="39"/>
      <c r="H861" s="76"/>
      <c r="I861" s="6"/>
    </row>
    <row r="862">
      <c r="A862" s="74"/>
      <c r="B862" s="74"/>
      <c r="C862" s="74"/>
      <c r="D862" s="75"/>
      <c r="F862" s="76"/>
      <c r="G862" s="39"/>
      <c r="H862" s="76"/>
      <c r="I862" s="6"/>
    </row>
    <row r="863">
      <c r="A863" s="74"/>
      <c r="B863" s="74"/>
      <c r="C863" s="74"/>
      <c r="D863" s="75"/>
      <c r="F863" s="76"/>
      <c r="G863" s="39"/>
      <c r="H863" s="76"/>
      <c r="I863" s="6"/>
    </row>
    <row r="864">
      <c r="A864" s="74"/>
      <c r="B864" s="74"/>
      <c r="C864" s="74"/>
      <c r="D864" s="75"/>
      <c r="F864" s="76"/>
      <c r="G864" s="39"/>
      <c r="H864" s="76"/>
      <c r="I864" s="6"/>
    </row>
    <row r="865">
      <c r="A865" s="74"/>
      <c r="B865" s="74"/>
      <c r="C865" s="74"/>
      <c r="D865" s="75"/>
      <c r="F865" s="76"/>
      <c r="G865" s="39"/>
      <c r="H865" s="76"/>
      <c r="I865" s="6"/>
    </row>
    <row r="866">
      <c r="A866" s="74"/>
      <c r="B866" s="74"/>
      <c r="C866" s="74"/>
      <c r="D866" s="75"/>
      <c r="F866" s="76"/>
      <c r="G866" s="39"/>
      <c r="H866" s="76"/>
      <c r="I866" s="6"/>
    </row>
    <row r="867">
      <c r="A867" s="74"/>
      <c r="B867" s="74"/>
      <c r="C867" s="74"/>
      <c r="D867" s="75"/>
      <c r="F867" s="76"/>
      <c r="G867" s="39"/>
      <c r="H867" s="76"/>
      <c r="I867" s="6"/>
    </row>
    <row r="868">
      <c r="A868" s="74"/>
      <c r="B868" s="74"/>
      <c r="C868" s="74"/>
      <c r="D868" s="75"/>
      <c r="F868" s="76"/>
      <c r="G868" s="39"/>
      <c r="H868" s="76"/>
      <c r="I868" s="6"/>
    </row>
    <row r="869">
      <c r="A869" s="74"/>
      <c r="B869" s="74"/>
      <c r="C869" s="74"/>
      <c r="D869" s="75"/>
      <c r="F869" s="76"/>
      <c r="G869" s="39"/>
      <c r="H869" s="76"/>
      <c r="I869" s="6"/>
    </row>
    <row r="870">
      <c r="A870" s="74"/>
      <c r="B870" s="74"/>
      <c r="C870" s="74"/>
      <c r="D870" s="75"/>
      <c r="F870" s="76"/>
      <c r="G870" s="39"/>
      <c r="H870" s="76"/>
      <c r="I870" s="6"/>
    </row>
    <row r="871">
      <c r="A871" s="74"/>
      <c r="B871" s="74"/>
      <c r="C871" s="74"/>
      <c r="D871" s="75"/>
      <c r="F871" s="76"/>
      <c r="G871" s="39"/>
      <c r="H871" s="76"/>
      <c r="I871" s="6"/>
    </row>
    <row r="872">
      <c r="A872" s="74"/>
      <c r="B872" s="74"/>
      <c r="C872" s="74"/>
      <c r="D872" s="75"/>
      <c r="F872" s="76"/>
      <c r="G872" s="39"/>
      <c r="H872" s="76"/>
      <c r="I872" s="6"/>
    </row>
    <row r="873">
      <c r="A873" s="74"/>
      <c r="B873" s="74"/>
      <c r="C873" s="74"/>
      <c r="D873" s="75"/>
      <c r="F873" s="76"/>
      <c r="G873" s="39"/>
      <c r="H873" s="76"/>
      <c r="I873" s="6"/>
    </row>
    <row r="874">
      <c r="A874" s="74"/>
      <c r="B874" s="74"/>
      <c r="C874" s="74"/>
      <c r="D874" s="75"/>
      <c r="F874" s="76"/>
      <c r="G874" s="39"/>
      <c r="H874" s="76"/>
      <c r="I874" s="6"/>
    </row>
    <row r="875">
      <c r="A875" s="74"/>
      <c r="B875" s="74"/>
      <c r="C875" s="74"/>
      <c r="D875" s="75"/>
      <c r="F875" s="76"/>
      <c r="G875" s="39"/>
      <c r="H875" s="76"/>
      <c r="I875" s="6"/>
    </row>
    <row r="876">
      <c r="A876" s="74"/>
      <c r="B876" s="74"/>
      <c r="C876" s="74"/>
      <c r="D876" s="75"/>
      <c r="F876" s="76"/>
      <c r="G876" s="39"/>
      <c r="H876" s="76"/>
      <c r="I876" s="6"/>
    </row>
    <row r="877">
      <c r="A877" s="74"/>
      <c r="B877" s="74"/>
      <c r="C877" s="74"/>
      <c r="D877" s="75"/>
      <c r="F877" s="76"/>
      <c r="G877" s="39"/>
      <c r="H877" s="76"/>
      <c r="I877" s="6"/>
    </row>
    <row r="878">
      <c r="A878" s="74"/>
      <c r="B878" s="74"/>
      <c r="C878" s="74"/>
      <c r="D878" s="75"/>
      <c r="F878" s="76"/>
      <c r="G878" s="39"/>
      <c r="H878" s="76"/>
      <c r="I878" s="6"/>
    </row>
    <row r="879">
      <c r="A879" s="74"/>
      <c r="B879" s="74"/>
      <c r="C879" s="74"/>
      <c r="D879" s="75"/>
      <c r="F879" s="76"/>
      <c r="G879" s="39"/>
      <c r="H879" s="76"/>
      <c r="I879" s="6"/>
    </row>
    <row r="880">
      <c r="A880" s="74"/>
      <c r="B880" s="74"/>
      <c r="C880" s="74"/>
      <c r="D880" s="75"/>
      <c r="F880" s="76"/>
      <c r="G880" s="39"/>
      <c r="H880" s="76"/>
      <c r="I880" s="6"/>
    </row>
    <row r="881">
      <c r="A881" s="74"/>
      <c r="B881" s="74"/>
      <c r="C881" s="74"/>
      <c r="D881" s="75"/>
      <c r="F881" s="76"/>
      <c r="G881" s="39"/>
      <c r="H881" s="76"/>
      <c r="I881" s="6"/>
    </row>
    <row r="882">
      <c r="A882" s="74"/>
      <c r="B882" s="74"/>
      <c r="C882" s="74"/>
      <c r="D882" s="75"/>
      <c r="F882" s="76"/>
      <c r="G882" s="39"/>
      <c r="H882" s="76"/>
      <c r="I882" s="6"/>
    </row>
    <row r="883">
      <c r="A883" s="74"/>
      <c r="B883" s="74"/>
      <c r="C883" s="74"/>
      <c r="D883" s="75"/>
      <c r="F883" s="76"/>
      <c r="G883" s="39"/>
      <c r="H883" s="76"/>
      <c r="I883" s="6"/>
    </row>
    <row r="884">
      <c r="A884" s="74"/>
      <c r="B884" s="74"/>
      <c r="C884" s="74"/>
      <c r="D884" s="75"/>
      <c r="F884" s="76"/>
      <c r="G884" s="39"/>
      <c r="H884" s="76"/>
      <c r="I884" s="6"/>
    </row>
    <row r="885">
      <c r="A885" s="74"/>
      <c r="B885" s="74"/>
      <c r="C885" s="74"/>
      <c r="D885" s="75"/>
      <c r="F885" s="76"/>
      <c r="G885" s="39"/>
      <c r="H885" s="76"/>
      <c r="I885" s="6"/>
    </row>
    <row r="886">
      <c r="A886" s="74"/>
      <c r="B886" s="74"/>
      <c r="C886" s="74"/>
      <c r="D886" s="75"/>
      <c r="F886" s="76"/>
      <c r="G886" s="39"/>
      <c r="H886" s="76"/>
      <c r="I886" s="6"/>
    </row>
    <row r="887">
      <c r="A887" s="74"/>
      <c r="B887" s="74"/>
      <c r="C887" s="74"/>
      <c r="D887" s="75"/>
      <c r="F887" s="76"/>
      <c r="G887" s="39"/>
      <c r="H887" s="76"/>
      <c r="I887" s="6"/>
    </row>
    <row r="888">
      <c r="A888" s="74"/>
      <c r="B888" s="74"/>
      <c r="C888" s="74"/>
      <c r="D888" s="75"/>
      <c r="F888" s="76"/>
      <c r="G888" s="39"/>
      <c r="H888" s="76"/>
      <c r="I888" s="6"/>
    </row>
    <row r="889">
      <c r="A889" s="74"/>
      <c r="B889" s="74"/>
      <c r="C889" s="74"/>
      <c r="D889" s="75"/>
      <c r="F889" s="76"/>
      <c r="G889" s="39"/>
      <c r="H889" s="76"/>
      <c r="I889" s="6"/>
    </row>
    <row r="890">
      <c r="A890" s="74"/>
      <c r="B890" s="74"/>
      <c r="C890" s="74"/>
      <c r="D890" s="75"/>
      <c r="F890" s="76"/>
      <c r="G890" s="39"/>
      <c r="H890" s="76"/>
      <c r="I890" s="6"/>
    </row>
    <row r="891">
      <c r="A891" s="74"/>
      <c r="B891" s="74"/>
      <c r="C891" s="74"/>
      <c r="D891" s="75"/>
      <c r="F891" s="76"/>
      <c r="G891" s="39"/>
      <c r="H891" s="76"/>
      <c r="I891" s="6"/>
    </row>
    <row r="892">
      <c r="A892" s="74"/>
      <c r="B892" s="74"/>
      <c r="C892" s="74"/>
      <c r="D892" s="75"/>
      <c r="F892" s="76"/>
      <c r="G892" s="39"/>
      <c r="H892" s="76"/>
      <c r="I892" s="6"/>
    </row>
    <row r="893">
      <c r="A893" s="74"/>
      <c r="B893" s="74"/>
      <c r="C893" s="74"/>
      <c r="D893" s="75"/>
      <c r="F893" s="76"/>
      <c r="G893" s="39"/>
      <c r="H893" s="76"/>
      <c r="I893" s="6"/>
    </row>
    <row r="894">
      <c r="A894" s="74"/>
      <c r="B894" s="74"/>
      <c r="C894" s="74"/>
      <c r="D894" s="75"/>
      <c r="F894" s="76"/>
      <c r="G894" s="39"/>
      <c r="H894" s="76"/>
      <c r="I894" s="6"/>
    </row>
    <row r="895">
      <c r="A895" s="74"/>
      <c r="B895" s="74"/>
      <c r="C895" s="74"/>
      <c r="D895" s="75"/>
      <c r="F895" s="76"/>
      <c r="G895" s="39"/>
      <c r="H895" s="76"/>
      <c r="I895" s="6"/>
    </row>
    <row r="896">
      <c r="A896" s="74"/>
      <c r="B896" s="74"/>
      <c r="C896" s="74"/>
      <c r="D896" s="75"/>
      <c r="F896" s="76"/>
      <c r="G896" s="39"/>
      <c r="H896" s="76"/>
      <c r="I896" s="6"/>
    </row>
    <row r="897">
      <c r="A897" s="74"/>
      <c r="B897" s="74"/>
      <c r="C897" s="74"/>
      <c r="D897" s="75"/>
      <c r="F897" s="76"/>
      <c r="G897" s="39"/>
      <c r="H897" s="76"/>
      <c r="I897" s="6"/>
    </row>
    <row r="898">
      <c r="A898" s="74"/>
      <c r="B898" s="74"/>
      <c r="C898" s="74"/>
      <c r="D898" s="75"/>
      <c r="F898" s="76"/>
      <c r="G898" s="39"/>
      <c r="H898" s="76"/>
      <c r="I898" s="6"/>
    </row>
    <row r="899">
      <c r="A899" s="74"/>
      <c r="B899" s="74"/>
      <c r="C899" s="74"/>
      <c r="D899" s="75"/>
      <c r="F899" s="76"/>
      <c r="G899" s="39"/>
      <c r="H899" s="76"/>
      <c r="I899" s="6"/>
    </row>
    <row r="900">
      <c r="A900" s="74"/>
      <c r="B900" s="74"/>
      <c r="C900" s="74"/>
      <c r="D900" s="75"/>
      <c r="F900" s="76"/>
      <c r="G900" s="39"/>
      <c r="H900" s="76"/>
      <c r="I900" s="6"/>
    </row>
    <row r="901">
      <c r="A901" s="74"/>
      <c r="B901" s="74"/>
      <c r="C901" s="74"/>
      <c r="D901" s="75"/>
      <c r="F901" s="76"/>
      <c r="G901" s="39"/>
      <c r="H901" s="76"/>
      <c r="I901" s="6"/>
    </row>
    <row r="902">
      <c r="A902" s="74"/>
      <c r="B902" s="74"/>
      <c r="C902" s="74"/>
      <c r="D902" s="75"/>
      <c r="F902" s="76"/>
      <c r="G902" s="39"/>
      <c r="H902" s="76"/>
      <c r="I902" s="6"/>
    </row>
    <row r="903">
      <c r="A903" s="74"/>
      <c r="B903" s="74"/>
      <c r="C903" s="74"/>
      <c r="D903" s="75"/>
      <c r="F903" s="76"/>
      <c r="G903" s="39"/>
      <c r="H903" s="76"/>
      <c r="I903" s="6"/>
    </row>
    <row r="904">
      <c r="A904" s="74"/>
      <c r="B904" s="74"/>
      <c r="C904" s="74"/>
      <c r="D904" s="75"/>
      <c r="F904" s="76"/>
      <c r="G904" s="39"/>
      <c r="H904" s="76"/>
      <c r="I904" s="6"/>
    </row>
    <row r="905">
      <c r="A905" s="74"/>
      <c r="B905" s="74"/>
      <c r="C905" s="74"/>
      <c r="D905" s="75"/>
      <c r="F905" s="76"/>
      <c r="G905" s="39"/>
      <c r="H905" s="76"/>
      <c r="I905" s="6"/>
    </row>
    <row r="906">
      <c r="A906" s="74"/>
      <c r="B906" s="74"/>
      <c r="C906" s="74"/>
      <c r="D906" s="75"/>
      <c r="F906" s="76"/>
      <c r="G906" s="39"/>
      <c r="H906" s="76"/>
      <c r="I906" s="6"/>
    </row>
    <row r="907">
      <c r="A907" s="74"/>
      <c r="B907" s="74"/>
      <c r="C907" s="74"/>
      <c r="D907" s="75"/>
      <c r="F907" s="76"/>
      <c r="G907" s="39"/>
      <c r="H907" s="76"/>
      <c r="I907" s="6"/>
    </row>
    <row r="908">
      <c r="A908" s="74"/>
      <c r="B908" s="74"/>
      <c r="C908" s="74"/>
      <c r="D908" s="75"/>
      <c r="F908" s="76"/>
      <c r="G908" s="39"/>
      <c r="H908" s="76"/>
      <c r="I908" s="6"/>
    </row>
    <row r="909">
      <c r="A909" s="74"/>
      <c r="B909" s="74"/>
      <c r="C909" s="74"/>
      <c r="D909" s="75"/>
      <c r="F909" s="76"/>
      <c r="G909" s="39"/>
      <c r="H909" s="76"/>
      <c r="I909" s="6"/>
    </row>
    <row r="910">
      <c r="A910" s="74"/>
      <c r="B910" s="74"/>
      <c r="C910" s="74"/>
      <c r="D910" s="75"/>
      <c r="F910" s="76"/>
      <c r="G910" s="39"/>
      <c r="H910" s="76"/>
      <c r="I910" s="6"/>
    </row>
    <row r="911">
      <c r="A911" s="74"/>
      <c r="B911" s="74"/>
      <c r="C911" s="74"/>
      <c r="D911" s="75"/>
      <c r="F911" s="76"/>
      <c r="G911" s="39"/>
      <c r="H911" s="76"/>
      <c r="I911" s="6"/>
    </row>
    <row r="912">
      <c r="A912" s="74"/>
      <c r="B912" s="74"/>
      <c r="C912" s="74"/>
      <c r="D912" s="75"/>
      <c r="F912" s="76"/>
      <c r="G912" s="39"/>
      <c r="H912" s="76"/>
      <c r="I912" s="6"/>
    </row>
    <row r="913">
      <c r="A913" s="74"/>
      <c r="B913" s="74"/>
      <c r="C913" s="74"/>
      <c r="D913" s="75"/>
      <c r="F913" s="76"/>
      <c r="G913" s="39"/>
      <c r="H913" s="76"/>
      <c r="I913" s="6"/>
    </row>
    <row r="914">
      <c r="A914" s="74"/>
      <c r="B914" s="74"/>
      <c r="C914" s="74"/>
      <c r="D914" s="75"/>
      <c r="F914" s="76"/>
      <c r="G914" s="39"/>
      <c r="H914" s="76"/>
      <c r="I914" s="6"/>
    </row>
    <row r="915">
      <c r="A915" s="74"/>
      <c r="B915" s="74"/>
      <c r="C915" s="74"/>
      <c r="D915" s="75"/>
      <c r="F915" s="76"/>
      <c r="G915" s="39"/>
      <c r="H915" s="76"/>
      <c r="I915" s="6"/>
    </row>
    <row r="916">
      <c r="A916" s="74"/>
      <c r="B916" s="74"/>
      <c r="C916" s="74"/>
      <c r="D916" s="75"/>
      <c r="F916" s="76"/>
      <c r="G916" s="39"/>
      <c r="H916" s="76"/>
      <c r="I916" s="6"/>
    </row>
    <row r="917">
      <c r="A917" s="74"/>
      <c r="B917" s="74"/>
      <c r="C917" s="74"/>
      <c r="D917" s="75"/>
      <c r="F917" s="76"/>
      <c r="G917" s="39"/>
      <c r="H917" s="76"/>
      <c r="I917" s="6"/>
    </row>
    <row r="918">
      <c r="A918" s="74"/>
      <c r="B918" s="74"/>
      <c r="C918" s="74"/>
      <c r="D918" s="75"/>
      <c r="F918" s="76"/>
      <c r="G918" s="39"/>
      <c r="H918" s="76"/>
      <c r="I918" s="6"/>
    </row>
    <row r="919">
      <c r="A919" s="74"/>
      <c r="B919" s="74"/>
      <c r="C919" s="74"/>
      <c r="D919" s="75"/>
      <c r="F919" s="76"/>
      <c r="G919" s="39"/>
      <c r="H919" s="76"/>
      <c r="I919" s="6"/>
    </row>
    <row r="920">
      <c r="A920" s="74"/>
      <c r="B920" s="74"/>
      <c r="C920" s="74"/>
      <c r="D920" s="75"/>
      <c r="F920" s="76"/>
      <c r="G920" s="39"/>
      <c r="H920" s="76"/>
      <c r="I920" s="6"/>
    </row>
    <row r="921">
      <c r="A921" s="74"/>
      <c r="B921" s="74"/>
      <c r="C921" s="74"/>
      <c r="D921" s="75"/>
      <c r="F921" s="76"/>
      <c r="G921" s="39"/>
      <c r="H921" s="76"/>
      <c r="I921" s="6"/>
    </row>
    <row r="922">
      <c r="A922" s="74"/>
      <c r="B922" s="74"/>
      <c r="C922" s="74"/>
      <c r="D922" s="75"/>
      <c r="F922" s="76"/>
      <c r="G922" s="39"/>
      <c r="H922" s="76"/>
      <c r="I922" s="6"/>
    </row>
    <row r="923">
      <c r="A923" s="74"/>
      <c r="B923" s="74"/>
      <c r="C923" s="74"/>
      <c r="D923" s="75"/>
      <c r="F923" s="76"/>
      <c r="G923" s="39"/>
      <c r="H923" s="76"/>
      <c r="I923" s="6"/>
    </row>
    <row r="924">
      <c r="A924" s="74"/>
      <c r="B924" s="74"/>
      <c r="C924" s="74"/>
      <c r="D924" s="75"/>
      <c r="F924" s="76"/>
      <c r="G924" s="39"/>
      <c r="H924" s="76"/>
      <c r="I924" s="6"/>
    </row>
    <row r="925">
      <c r="A925" s="74"/>
      <c r="B925" s="74"/>
      <c r="C925" s="74"/>
      <c r="D925" s="75"/>
      <c r="F925" s="76"/>
      <c r="G925" s="39"/>
      <c r="H925" s="76"/>
      <c r="I925" s="6"/>
    </row>
    <row r="926">
      <c r="A926" s="74"/>
      <c r="B926" s="74"/>
      <c r="C926" s="74"/>
      <c r="D926" s="75"/>
      <c r="F926" s="76"/>
      <c r="G926" s="39"/>
      <c r="H926" s="76"/>
      <c r="I926" s="6"/>
    </row>
    <row r="927">
      <c r="A927" s="74"/>
      <c r="B927" s="74"/>
      <c r="C927" s="74"/>
      <c r="D927" s="75"/>
      <c r="F927" s="76"/>
      <c r="G927" s="39"/>
      <c r="H927" s="76"/>
      <c r="I927" s="6"/>
    </row>
    <row r="928">
      <c r="A928" s="74"/>
      <c r="B928" s="74"/>
      <c r="C928" s="74"/>
      <c r="D928" s="75"/>
      <c r="F928" s="76"/>
      <c r="G928" s="39"/>
      <c r="H928" s="76"/>
      <c r="I928" s="6"/>
    </row>
    <row r="929">
      <c r="A929" s="74"/>
      <c r="B929" s="74"/>
      <c r="C929" s="74"/>
      <c r="D929" s="75"/>
      <c r="F929" s="76"/>
      <c r="G929" s="39"/>
      <c r="H929" s="76"/>
      <c r="I929" s="6"/>
    </row>
    <row r="930">
      <c r="A930" s="74"/>
      <c r="B930" s="74"/>
      <c r="C930" s="74"/>
      <c r="D930" s="75"/>
      <c r="F930" s="76"/>
      <c r="G930" s="39"/>
      <c r="H930" s="76"/>
      <c r="I930" s="6"/>
    </row>
    <row r="931">
      <c r="A931" s="74"/>
      <c r="B931" s="74"/>
      <c r="C931" s="74"/>
      <c r="D931" s="75"/>
      <c r="F931" s="76"/>
      <c r="G931" s="39"/>
      <c r="H931" s="76"/>
      <c r="I931" s="6"/>
    </row>
    <row r="932">
      <c r="A932" s="74"/>
      <c r="B932" s="74"/>
      <c r="C932" s="74"/>
      <c r="D932" s="75"/>
      <c r="F932" s="76"/>
      <c r="G932" s="39"/>
      <c r="H932" s="76"/>
      <c r="I932" s="6"/>
    </row>
    <row r="933">
      <c r="A933" s="74"/>
      <c r="B933" s="74"/>
      <c r="C933" s="74"/>
      <c r="D933" s="75"/>
      <c r="F933" s="76"/>
      <c r="G933" s="39"/>
      <c r="H933" s="76"/>
      <c r="I933" s="6"/>
    </row>
    <row r="934">
      <c r="A934" s="74"/>
      <c r="B934" s="74"/>
      <c r="C934" s="74"/>
      <c r="D934" s="75"/>
      <c r="F934" s="76"/>
      <c r="G934" s="39"/>
      <c r="H934" s="76"/>
      <c r="I934" s="6"/>
    </row>
    <row r="935">
      <c r="A935" s="74"/>
      <c r="B935" s="74"/>
      <c r="C935" s="74"/>
      <c r="D935" s="75"/>
      <c r="F935" s="76"/>
      <c r="G935" s="39"/>
      <c r="H935" s="76"/>
      <c r="I935" s="6"/>
    </row>
    <row r="936">
      <c r="A936" s="74"/>
      <c r="B936" s="74"/>
      <c r="C936" s="74"/>
      <c r="D936" s="75"/>
      <c r="F936" s="76"/>
      <c r="G936" s="39"/>
      <c r="H936" s="76"/>
      <c r="I936" s="6"/>
    </row>
    <row r="937">
      <c r="A937" s="74"/>
      <c r="B937" s="74"/>
      <c r="C937" s="74"/>
      <c r="D937" s="75"/>
      <c r="F937" s="76"/>
      <c r="G937" s="39"/>
      <c r="H937" s="76"/>
      <c r="I937" s="6"/>
    </row>
    <row r="938">
      <c r="A938" s="74"/>
      <c r="B938" s="74"/>
      <c r="C938" s="74"/>
      <c r="D938" s="75"/>
      <c r="F938" s="76"/>
      <c r="G938" s="39"/>
      <c r="H938" s="76"/>
      <c r="I938" s="6"/>
    </row>
    <row r="939">
      <c r="A939" s="74"/>
      <c r="B939" s="74"/>
      <c r="C939" s="74"/>
      <c r="D939" s="75"/>
      <c r="F939" s="76"/>
      <c r="G939" s="39"/>
      <c r="H939" s="76"/>
      <c r="I939" s="6"/>
    </row>
    <row r="940">
      <c r="A940" s="74"/>
      <c r="B940" s="74"/>
      <c r="C940" s="74"/>
      <c r="D940" s="75"/>
      <c r="F940" s="76"/>
      <c r="G940" s="39"/>
      <c r="H940" s="76"/>
      <c r="I940" s="6"/>
    </row>
    <row r="941">
      <c r="A941" s="74"/>
      <c r="B941" s="74"/>
      <c r="C941" s="74"/>
      <c r="D941" s="75"/>
      <c r="F941" s="76"/>
      <c r="G941" s="39"/>
      <c r="H941" s="76"/>
      <c r="I941" s="6"/>
    </row>
    <row r="942">
      <c r="A942" s="74"/>
      <c r="B942" s="74"/>
      <c r="C942" s="74"/>
      <c r="D942" s="75"/>
      <c r="F942" s="76"/>
      <c r="G942" s="39"/>
      <c r="H942" s="76"/>
      <c r="I942" s="6"/>
    </row>
    <row r="943">
      <c r="A943" s="74"/>
      <c r="B943" s="74"/>
      <c r="C943" s="74"/>
      <c r="D943" s="75"/>
      <c r="F943" s="76"/>
      <c r="G943" s="39"/>
      <c r="H943" s="76"/>
      <c r="I943" s="6"/>
    </row>
    <row r="944">
      <c r="A944" s="74"/>
      <c r="B944" s="74"/>
      <c r="C944" s="74"/>
      <c r="D944" s="75"/>
      <c r="F944" s="76"/>
      <c r="G944" s="39"/>
      <c r="H944" s="76"/>
      <c r="I944" s="6"/>
    </row>
    <row r="945">
      <c r="A945" s="74"/>
      <c r="B945" s="74"/>
      <c r="C945" s="74"/>
      <c r="D945" s="75"/>
      <c r="F945" s="76"/>
      <c r="G945" s="39"/>
      <c r="H945" s="76"/>
      <c r="I945" s="6"/>
    </row>
    <row r="946">
      <c r="A946" s="74"/>
      <c r="B946" s="74"/>
      <c r="C946" s="74"/>
      <c r="D946" s="75"/>
      <c r="F946" s="76"/>
      <c r="G946" s="39"/>
      <c r="H946" s="76"/>
      <c r="I946" s="6"/>
    </row>
    <row r="947">
      <c r="A947" s="74"/>
      <c r="B947" s="74"/>
      <c r="C947" s="74"/>
      <c r="D947" s="75"/>
      <c r="F947" s="76"/>
      <c r="G947" s="39"/>
      <c r="H947" s="76"/>
      <c r="I947" s="6"/>
    </row>
    <row r="948">
      <c r="A948" s="74"/>
      <c r="B948" s="74"/>
      <c r="C948" s="74"/>
      <c r="D948" s="75"/>
      <c r="F948" s="76"/>
      <c r="G948" s="39"/>
      <c r="H948" s="76"/>
      <c r="I948" s="6"/>
    </row>
    <row r="949">
      <c r="A949" s="74"/>
      <c r="B949" s="74"/>
      <c r="C949" s="74"/>
      <c r="D949" s="75"/>
      <c r="F949" s="76"/>
      <c r="G949" s="39"/>
      <c r="H949" s="76"/>
      <c r="I949" s="6"/>
    </row>
    <row r="950">
      <c r="A950" s="74"/>
      <c r="B950" s="74"/>
      <c r="C950" s="74"/>
      <c r="D950" s="75"/>
      <c r="F950" s="76"/>
      <c r="G950" s="39"/>
      <c r="H950" s="76"/>
      <c r="I950" s="6"/>
    </row>
    <row r="951">
      <c r="A951" s="74"/>
      <c r="B951" s="74"/>
      <c r="C951" s="74"/>
      <c r="D951" s="75"/>
      <c r="F951" s="76"/>
      <c r="G951" s="39"/>
      <c r="H951" s="76"/>
      <c r="I951" s="6"/>
    </row>
    <row r="952">
      <c r="A952" s="74"/>
      <c r="B952" s="74"/>
      <c r="C952" s="74"/>
      <c r="D952" s="75"/>
      <c r="F952" s="76"/>
      <c r="G952" s="39"/>
      <c r="H952" s="76"/>
      <c r="I952" s="6"/>
    </row>
    <row r="953">
      <c r="A953" s="74"/>
      <c r="B953" s="74"/>
      <c r="C953" s="74"/>
      <c r="D953" s="75"/>
      <c r="F953" s="76"/>
      <c r="G953" s="39"/>
      <c r="H953" s="76"/>
      <c r="I953" s="6"/>
    </row>
    <row r="954">
      <c r="A954" s="74"/>
      <c r="B954" s="74"/>
      <c r="C954" s="74"/>
      <c r="D954" s="75"/>
      <c r="F954" s="76"/>
      <c r="G954" s="39"/>
      <c r="H954" s="76"/>
      <c r="I954" s="6"/>
    </row>
    <row r="955">
      <c r="A955" s="74"/>
      <c r="B955" s="74"/>
      <c r="C955" s="74"/>
      <c r="D955" s="75"/>
      <c r="F955" s="76"/>
      <c r="G955" s="39"/>
      <c r="H955" s="76"/>
      <c r="I955" s="6"/>
    </row>
    <row r="956">
      <c r="A956" s="74"/>
      <c r="B956" s="74"/>
      <c r="C956" s="74"/>
      <c r="D956" s="75"/>
      <c r="F956" s="76"/>
      <c r="G956" s="39"/>
      <c r="H956" s="76"/>
      <c r="I956" s="6"/>
    </row>
    <row r="957">
      <c r="A957" s="74"/>
      <c r="B957" s="74"/>
      <c r="C957" s="74"/>
      <c r="D957" s="75"/>
      <c r="F957" s="76"/>
      <c r="G957" s="39"/>
      <c r="H957" s="76"/>
      <c r="I957" s="6"/>
    </row>
    <row r="958">
      <c r="A958" s="74"/>
      <c r="B958" s="74"/>
      <c r="C958" s="74"/>
      <c r="D958" s="75"/>
      <c r="F958" s="76"/>
      <c r="G958" s="39"/>
      <c r="H958" s="76"/>
      <c r="I958" s="6"/>
    </row>
    <row r="959">
      <c r="A959" s="74"/>
      <c r="B959" s="74"/>
      <c r="C959" s="74"/>
      <c r="D959" s="75"/>
      <c r="F959" s="76"/>
      <c r="G959" s="39"/>
      <c r="H959" s="76"/>
      <c r="I959" s="6"/>
    </row>
    <row r="960">
      <c r="A960" s="74"/>
      <c r="B960" s="74"/>
      <c r="C960" s="74"/>
      <c r="D960" s="75"/>
      <c r="F960" s="76"/>
      <c r="G960" s="39"/>
      <c r="H960" s="76"/>
      <c r="I960" s="6"/>
    </row>
    <row r="961">
      <c r="A961" s="74"/>
      <c r="B961" s="74"/>
      <c r="C961" s="74"/>
      <c r="D961" s="75"/>
      <c r="F961" s="76"/>
      <c r="G961" s="39"/>
      <c r="H961" s="76"/>
      <c r="I961" s="6"/>
    </row>
    <row r="962">
      <c r="A962" s="74"/>
      <c r="B962" s="74"/>
      <c r="C962" s="74"/>
      <c r="D962" s="75"/>
      <c r="F962" s="76"/>
      <c r="G962" s="39"/>
      <c r="H962" s="76"/>
      <c r="I962" s="6"/>
    </row>
    <row r="963">
      <c r="A963" s="74"/>
      <c r="B963" s="74"/>
      <c r="C963" s="74"/>
      <c r="D963" s="75"/>
      <c r="F963" s="76"/>
      <c r="G963" s="39"/>
      <c r="H963" s="76"/>
      <c r="I963" s="6"/>
    </row>
    <row r="964">
      <c r="A964" s="74"/>
      <c r="B964" s="74"/>
      <c r="C964" s="74"/>
      <c r="D964" s="75"/>
      <c r="F964" s="76"/>
      <c r="G964" s="39"/>
      <c r="H964" s="76"/>
      <c r="I964" s="6"/>
    </row>
    <row r="965">
      <c r="A965" s="74"/>
      <c r="B965" s="74"/>
      <c r="C965" s="74"/>
      <c r="D965" s="75"/>
      <c r="F965" s="76"/>
      <c r="G965" s="39"/>
      <c r="H965" s="76"/>
      <c r="I965" s="6"/>
    </row>
    <row r="966">
      <c r="A966" s="74"/>
      <c r="B966" s="74"/>
      <c r="C966" s="74"/>
      <c r="D966" s="75"/>
      <c r="F966" s="76"/>
      <c r="G966" s="39"/>
      <c r="H966" s="76"/>
      <c r="I966" s="6"/>
    </row>
    <row r="967">
      <c r="A967" s="74"/>
      <c r="B967" s="74"/>
      <c r="C967" s="74"/>
      <c r="D967" s="75"/>
      <c r="F967" s="76"/>
      <c r="G967" s="39"/>
      <c r="H967" s="76"/>
      <c r="I967" s="6"/>
    </row>
    <row r="968">
      <c r="A968" s="74"/>
      <c r="B968" s="74"/>
      <c r="C968" s="74"/>
      <c r="D968" s="75"/>
      <c r="F968" s="76"/>
      <c r="G968" s="39"/>
      <c r="H968" s="76"/>
      <c r="I968" s="6"/>
    </row>
    <row r="969">
      <c r="A969" s="74"/>
      <c r="B969" s="74"/>
      <c r="C969" s="74"/>
      <c r="D969" s="75"/>
      <c r="F969" s="76"/>
      <c r="G969" s="39"/>
      <c r="H969" s="76"/>
      <c r="I969" s="6"/>
    </row>
    <row r="970">
      <c r="A970" s="74"/>
      <c r="B970" s="74"/>
      <c r="C970" s="74"/>
      <c r="D970" s="75"/>
      <c r="F970" s="76"/>
      <c r="G970" s="39"/>
      <c r="H970" s="76"/>
      <c r="I970" s="6"/>
    </row>
    <row r="971">
      <c r="A971" s="74"/>
      <c r="B971" s="74"/>
      <c r="C971" s="74"/>
      <c r="D971" s="75"/>
      <c r="F971" s="76"/>
      <c r="G971" s="39"/>
      <c r="H971" s="76"/>
      <c r="I971" s="6"/>
    </row>
    <row r="972">
      <c r="A972" s="74"/>
      <c r="B972" s="74"/>
      <c r="C972" s="74"/>
      <c r="D972" s="75"/>
      <c r="F972" s="76"/>
      <c r="G972" s="39"/>
      <c r="H972" s="76"/>
      <c r="I972" s="6"/>
    </row>
    <row r="973">
      <c r="A973" s="74"/>
      <c r="B973" s="74"/>
      <c r="C973" s="74"/>
      <c r="D973" s="75"/>
      <c r="F973" s="76"/>
      <c r="G973" s="39"/>
      <c r="H973" s="76"/>
      <c r="I973" s="6"/>
    </row>
    <row r="974">
      <c r="A974" s="74"/>
      <c r="B974" s="74"/>
      <c r="C974" s="74"/>
      <c r="D974" s="75"/>
      <c r="F974" s="76"/>
      <c r="G974" s="39"/>
      <c r="H974" s="76"/>
      <c r="I974" s="6"/>
    </row>
    <row r="975">
      <c r="A975" s="74"/>
      <c r="B975" s="74"/>
      <c r="C975" s="74"/>
      <c r="D975" s="75"/>
      <c r="F975" s="76"/>
      <c r="G975" s="39"/>
      <c r="H975" s="76"/>
      <c r="I975" s="6"/>
    </row>
    <row r="976">
      <c r="A976" s="74"/>
      <c r="B976" s="74"/>
      <c r="C976" s="74"/>
      <c r="D976" s="75"/>
      <c r="F976" s="76"/>
      <c r="G976" s="39"/>
      <c r="H976" s="76"/>
      <c r="I976" s="6"/>
    </row>
    <row r="977">
      <c r="A977" s="74"/>
      <c r="B977" s="74"/>
      <c r="C977" s="74"/>
      <c r="D977" s="75"/>
      <c r="F977" s="76"/>
      <c r="G977" s="39"/>
      <c r="H977" s="76"/>
      <c r="I977" s="6"/>
    </row>
    <row r="978">
      <c r="A978" s="74"/>
      <c r="B978" s="74"/>
      <c r="C978" s="74"/>
      <c r="D978" s="75"/>
      <c r="F978" s="76"/>
      <c r="G978" s="39"/>
      <c r="H978" s="76"/>
      <c r="I978" s="6"/>
    </row>
    <row r="979">
      <c r="A979" s="74"/>
      <c r="B979" s="74"/>
      <c r="C979" s="74"/>
      <c r="D979" s="75"/>
      <c r="F979" s="76"/>
      <c r="G979" s="39"/>
      <c r="H979" s="76"/>
      <c r="I979" s="6"/>
    </row>
    <row r="980">
      <c r="A980" s="74"/>
      <c r="B980" s="74"/>
      <c r="C980" s="74"/>
      <c r="D980" s="75"/>
      <c r="F980" s="76"/>
      <c r="G980" s="39"/>
      <c r="H980" s="76"/>
      <c r="I980" s="6"/>
    </row>
    <row r="981">
      <c r="A981" s="74"/>
      <c r="B981" s="74"/>
      <c r="C981" s="74"/>
      <c r="D981" s="75"/>
      <c r="F981" s="76"/>
      <c r="G981" s="39"/>
      <c r="H981" s="76"/>
      <c r="I981" s="6"/>
    </row>
    <row r="982">
      <c r="A982" s="74"/>
      <c r="B982" s="74"/>
      <c r="C982" s="74"/>
      <c r="D982" s="75"/>
      <c r="F982" s="76"/>
      <c r="G982" s="39"/>
      <c r="H982" s="76"/>
      <c r="I982" s="6"/>
    </row>
    <row r="983">
      <c r="A983" s="74"/>
      <c r="B983" s="74"/>
      <c r="C983" s="74"/>
      <c r="D983" s="75"/>
      <c r="F983" s="76"/>
      <c r="G983" s="39"/>
      <c r="H983" s="76"/>
      <c r="I983" s="6"/>
    </row>
    <row r="984">
      <c r="A984" s="74"/>
      <c r="B984" s="74"/>
      <c r="C984" s="74"/>
      <c r="D984" s="75"/>
      <c r="F984" s="76"/>
      <c r="G984" s="39"/>
      <c r="H984" s="76"/>
      <c r="I984" s="6"/>
    </row>
    <row r="985">
      <c r="A985" s="74"/>
      <c r="B985" s="74"/>
      <c r="C985" s="74"/>
      <c r="D985" s="75"/>
      <c r="F985" s="76"/>
      <c r="G985" s="39"/>
      <c r="H985" s="76"/>
      <c r="I985" s="6"/>
    </row>
    <row r="986">
      <c r="A986" s="74"/>
      <c r="B986" s="74"/>
      <c r="C986" s="74"/>
      <c r="D986" s="75"/>
      <c r="F986" s="76"/>
      <c r="G986" s="39"/>
      <c r="H986" s="76"/>
      <c r="I986" s="6"/>
    </row>
    <row r="987">
      <c r="A987" s="74"/>
      <c r="B987" s="74"/>
      <c r="C987" s="74"/>
      <c r="D987" s="75"/>
      <c r="F987" s="76"/>
      <c r="G987" s="39"/>
      <c r="H987" s="76"/>
      <c r="I987" s="6"/>
    </row>
    <row r="988">
      <c r="A988" s="74"/>
      <c r="B988" s="74"/>
      <c r="C988" s="74"/>
      <c r="D988" s="75"/>
      <c r="F988" s="76"/>
      <c r="G988" s="39"/>
      <c r="H988" s="76"/>
      <c r="I988" s="6"/>
    </row>
    <row r="989">
      <c r="A989" s="74"/>
      <c r="B989" s="74"/>
      <c r="C989" s="74"/>
      <c r="D989" s="75"/>
      <c r="F989" s="76"/>
      <c r="G989" s="39"/>
      <c r="H989" s="76"/>
      <c r="I989" s="6"/>
    </row>
    <row r="990">
      <c r="A990" s="74"/>
      <c r="B990" s="74"/>
      <c r="C990" s="74"/>
      <c r="D990" s="75"/>
      <c r="F990" s="76"/>
      <c r="G990" s="39"/>
      <c r="H990" s="76"/>
      <c r="I990" s="6"/>
    </row>
    <row r="991">
      <c r="A991" s="74"/>
      <c r="B991" s="74"/>
      <c r="C991" s="74"/>
      <c r="D991" s="75"/>
      <c r="F991" s="76"/>
      <c r="G991" s="39"/>
      <c r="H991" s="76"/>
      <c r="I991" s="6"/>
    </row>
    <row r="992">
      <c r="A992" s="74"/>
      <c r="B992" s="74"/>
      <c r="C992" s="74"/>
      <c r="D992" s="75"/>
      <c r="F992" s="76"/>
      <c r="G992" s="39"/>
      <c r="H992" s="76"/>
      <c r="I992" s="6"/>
    </row>
    <row r="993">
      <c r="A993" s="74"/>
      <c r="B993" s="74"/>
      <c r="C993" s="74"/>
      <c r="D993" s="75"/>
      <c r="F993" s="76"/>
      <c r="G993" s="39"/>
      <c r="H993" s="76"/>
      <c r="I993" s="6"/>
    </row>
    <row r="994">
      <c r="A994" s="74"/>
      <c r="B994" s="74"/>
      <c r="C994" s="74"/>
      <c r="D994" s="75"/>
      <c r="F994" s="76"/>
      <c r="G994" s="39"/>
      <c r="H994" s="76"/>
      <c r="I994" s="6"/>
    </row>
    <row r="995">
      <c r="A995" s="74"/>
      <c r="B995" s="74"/>
      <c r="C995" s="74"/>
      <c r="D995" s="75"/>
      <c r="F995" s="76"/>
      <c r="G995" s="39"/>
      <c r="H995" s="76"/>
      <c r="I995" s="6"/>
    </row>
    <row r="996">
      <c r="A996" s="74"/>
      <c r="B996" s="74"/>
      <c r="C996" s="74"/>
      <c r="D996" s="75"/>
      <c r="F996" s="76"/>
      <c r="G996" s="39"/>
      <c r="H996" s="76"/>
      <c r="I996" s="6"/>
    </row>
    <row r="997">
      <c r="A997" s="74"/>
      <c r="B997" s="74"/>
      <c r="C997" s="74"/>
      <c r="D997" s="75"/>
      <c r="F997" s="76"/>
      <c r="G997" s="39"/>
      <c r="H997" s="76"/>
      <c r="I997" s="6"/>
    </row>
    <row r="998">
      <c r="A998" s="74"/>
      <c r="B998" s="74"/>
      <c r="C998" s="74"/>
      <c r="D998" s="75"/>
      <c r="F998" s="76"/>
      <c r="G998" s="39"/>
      <c r="H998" s="76"/>
      <c r="I998" s="6"/>
    </row>
    <row r="999">
      <c r="A999" s="74"/>
      <c r="B999" s="74"/>
      <c r="C999" s="74"/>
      <c r="D999" s="75"/>
      <c r="F999" s="76"/>
      <c r="G999" s="39"/>
      <c r="H999" s="76"/>
      <c r="I999" s="6"/>
    </row>
    <row r="1000">
      <c r="A1000" s="74"/>
      <c r="B1000" s="74"/>
      <c r="C1000" s="74"/>
      <c r="D1000" s="75"/>
      <c r="F1000" s="76"/>
      <c r="G1000" s="39"/>
      <c r="H1000" s="76"/>
      <c r="I1000" s="6"/>
    </row>
  </sheetData>
  <mergeCells count="32">
    <mergeCell ref="G12:G22"/>
    <mergeCell ref="G2:G11"/>
    <mergeCell ref="H2:H36"/>
    <mergeCell ref="I23:J34"/>
    <mergeCell ref="G23:G34"/>
    <mergeCell ref="I14:I15"/>
    <mergeCell ref="I35:J36"/>
    <mergeCell ref="G35:G36"/>
    <mergeCell ref="I20:I21"/>
    <mergeCell ref="E2:E11"/>
    <mergeCell ref="F2:F11"/>
    <mergeCell ref="F12:F22"/>
    <mergeCell ref="E35:E36"/>
    <mergeCell ref="F35:F36"/>
    <mergeCell ref="F23:F34"/>
    <mergeCell ref="E12:E22"/>
    <mergeCell ref="A2:A36"/>
    <mergeCell ref="E23:E34"/>
    <mergeCell ref="B35:B36"/>
    <mergeCell ref="B23:B34"/>
    <mergeCell ref="B12:B22"/>
    <mergeCell ref="B2:B11"/>
    <mergeCell ref="J14:J15"/>
    <mergeCell ref="J20:J21"/>
    <mergeCell ref="J18:J19"/>
    <mergeCell ref="J16:J17"/>
    <mergeCell ref="I1:J1"/>
    <mergeCell ref="I2:J11"/>
    <mergeCell ref="J12:J13"/>
    <mergeCell ref="I12:I13"/>
    <mergeCell ref="I18:I19"/>
    <mergeCell ref="I16:I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77" t="str">
        <f t="array" ref="D2:D36">TRANSPOSE(Guides!B8:AJ8)</f>
        <v>China</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98</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78" t="s">
        <v>99</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99</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78" t="s">
        <v>100</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78" t="s">
        <v>101</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78" t="s">
        <v>98</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78" t="s">
        <v>99</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78" t="s">
        <v>99</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78" t="s">
        <v>100</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79" t="s">
        <v>60</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79" t="s">
        <v>102</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79" t="s">
        <v>103</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8.0" customHeight="1">
      <c r="A15" s="34"/>
      <c r="B15" s="34"/>
      <c r="C15" s="44" t="s">
        <v>54</v>
      </c>
      <c r="D15" s="79" t="s">
        <v>104</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57</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9.5" customHeight="1">
      <c r="A17" s="34"/>
      <c r="B17" s="34"/>
      <c r="C17" s="44" t="s">
        <v>59</v>
      </c>
      <c r="D17" s="79"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79" t="s">
        <v>105</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5.5" customHeight="1">
      <c r="A19" s="34"/>
      <c r="B19" s="34"/>
      <c r="C19" s="44" t="s">
        <v>64</v>
      </c>
      <c r="D19" s="79" t="s">
        <v>65</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79" t="s">
        <v>106</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51.0" customHeight="1">
      <c r="A21" s="34"/>
      <c r="B21" s="34"/>
      <c r="C21" s="44" t="s">
        <v>69</v>
      </c>
      <c r="D21" s="79"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79" t="s">
        <v>107</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80">
        <v>7.0</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80">
        <v>30.0</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80" t="s">
        <v>108</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80" t="s">
        <v>109</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80" t="s">
        <v>60</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80" t="s">
        <v>60</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80" t="s">
        <v>110</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81" t="s">
        <v>111</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81" t="s">
        <v>112</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81" t="s">
        <v>113</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81" t="s">
        <v>114</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115</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82">
        <v>0.6</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82">
        <v>0.6</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83"/>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83"/>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83"/>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83"/>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83"/>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83"/>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83"/>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83"/>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83"/>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83"/>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83"/>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83"/>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83"/>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83"/>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83"/>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83"/>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83"/>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83"/>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83"/>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83"/>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83"/>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83"/>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83"/>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83"/>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83"/>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83"/>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83"/>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83"/>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83"/>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83"/>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84"/>
      <c r="G67" s="39"/>
      <c r="H67" s="76"/>
      <c r="I67" s="6"/>
    </row>
    <row r="68">
      <c r="A68" s="74"/>
      <c r="B68" s="74"/>
      <c r="C68" s="74"/>
      <c r="D68" s="84"/>
      <c r="G68" s="39"/>
      <c r="H68" s="76"/>
      <c r="I68" s="6"/>
    </row>
    <row r="69">
      <c r="A69" s="74"/>
      <c r="B69" s="74"/>
      <c r="C69" s="74"/>
      <c r="D69" s="84"/>
      <c r="G69" s="39"/>
      <c r="H69" s="76"/>
      <c r="I69" s="6"/>
    </row>
    <row r="70">
      <c r="A70" s="74"/>
      <c r="B70" s="74"/>
      <c r="C70" s="74"/>
      <c r="D70" s="84"/>
      <c r="G70" s="39"/>
      <c r="H70" s="76"/>
      <c r="I70" s="6"/>
    </row>
    <row r="71">
      <c r="A71" s="74"/>
      <c r="B71" s="74"/>
      <c r="C71" s="74"/>
      <c r="D71" s="84"/>
      <c r="G71" s="39"/>
      <c r="H71" s="76"/>
      <c r="I71" s="6"/>
    </row>
    <row r="72">
      <c r="A72" s="74"/>
      <c r="B72" s="74"/>
      <c r="C72" s="74"/>
      <c r="D72" s="84"/>
      <c r="G72" s="39"/>
      <c r="H72" s="76"/>
      <c r="I72" s="6"/>
    </row>
    <row r="73">
      <c r="A73" s="74"/>
      <c r="B73" s="74"/>
      <c r="C73" s="74"/>
      <c r="D73" s="84"/>
      <c r="G73" s="39"/>
      <c r="H73" s="76"/>
      <c r="I73" s="6"/>
    </row>
    <row r="74">
      <c r="A74" s="74"/>
      <c r="B74" s="74"/>
      <c r="C74" s="74"/>
      <c r="D74" s="84"/>
      <c r="G74" s="39"/>
      <c r="H74" s="76"/>
      <c r="I74" s="6"/>
    </row>
    <row r="75">
      <c r="A75" s="74"/>
      <c r="B75" s="74"/>
      <c r="C75" s="74"/>
      <c r="D75" s="84"/>
      <c r="G75" s="39"/>
      <c r="H75" s="76"/>
      <c r="I75" s="6"/>
    </row>
    <row r="76">
      <c r="A76" s="74"/>
      <c r="B76" s="74"/>
      <c r="C76" s="74"/>
      <c r="D76" s="84"/>
      <c r="G76" s="39"/>
      <c r="H76" s="76"/>
      <c r="I76" s="6"/>
    </row>
    <row r="77">
      <c r="A77" s="74"/>
      <c r="B77" s="74"/>
      <c r="C77" s="74"/>
      <c r="D77" s="84"/>
      <c r="G77" s="39"/>
      <c r="H77" s="76"/>
      <c r="I77" s="6"/>
    </row>
    <row r="78">
      <c r="A78" s="74"/>
      <c r="B78" s="74"/>
      <c r="C78" s="74"/>
      <c r="D78" s="84"/>
      <c r="G78" s="39"/>
      <c r="H78" s="76"/>
      <c r="I78" s="6"/>
    </row>
    <row r="79">
      <c r="A79" s="74"/>
      <c r="B79" s="74"/>
      <c r="C79" s="74"/>
      <c r="D79" s="84"/>
      <c r="G79" s="39"/>
      <c r="H79" s="76"/>
      <c r="I79" s="6"/>
    </row>
    <row r="80">
      <c r="A80" s="74"/>
      <c r="B80" s="74"/>
      <c r="C80" s="74"/>
      <c r="D80" s="84"/>
      <c r="G80" s="39"/>
      <c r="H80" s="76"/>
      <c r="I80" s="6"/>
    </row>
    <row r="81">
      <c r="A81" s="74"/>
      <c r="B81" s="74"/>
      <c r="C81" s="74"/>
      <c r="D81" s="84"/>
      <c r="G81" s="39"/>
      <c r="H81" s="76"/>
      <c r="I81" s="6"/>
    </row>
    <row r="82">
      <c r="A82" s="74"/>
      <c r="B82" s="74"/>
      <c r="C82" s="74"/>
      <c r="D82" s="84"/>
      <c r="G82" s="39"/>
      <c r="H82" s="76"/>
      <c r="I82" s="6"/>
    </row>
    <row r="83">
      <c r="A83" s="74"/>
      <c r="B83" s="74"/>
      <c r="C83" s="74"/>
      <c r="D83" s="84"/>
      <c r="G83" s="39"/>
      <c r="H83" s="76"/>
      <c r="I83" s="6"/>
    </row>
    <row r="84">
      <c r="A84" s="74"/>
      <c r="B84" s="74"/>
      <c r="C84" s="74"/>
      <c r="D84" s="84"/>
      <c r="G84" s="39"/>
      <c r="H84" s="76"/>
      <c r="I84" s="6"/>
    </row>
    <row r="85">
      <c r="A85" s="74"/>
      <c r="B85" s="74"/>
      <c r="C85" s="74"/>
      <c r="D85" s="84"/>
      <c r="G85" s="39"/>
      <c r="H85" s="76"/>
      <c r="I85" s="6"/>
    </row>
    <row r="86">
      <c r="A86" s="74"/>
      <c r="B86" s="74"/>
      <c r="C86" s="74"/>
      <c r="D86" s="84"/>
      <c r="G86" s="39"/>
      <c r="H86" s="76"/>
      <c r="I86" s="6"/>
    </row>
    <row r="87">
      <c r="A87" s="74"/>
      <c r="B87" s="74"/>
      <c r="C87" s="74"/>
      <c r="D87" s="84"/>
      <c r="G87" s="39"/>
      <c r="H87" s="76"/>
      <c r="I87" s="6"/>
    </row>
    <row r="88">
      <c r="A88" s="74"/>
      <c r="B88" s="74"/>
      <c r="C88" s="74"/>
      <c r="D88" s="84"/>
      <c r="G88" s="39"/>
      <c r="H88" s="76"/>
      <c r="I88" s="6"/>
    </row>
    <row r="89">
      <c r="A89" s="74"/>
      <c r="B89" s="74"/>
      <c r="C89" s="74"/>
      <c r="D89" s="84"/>
      <c r="G89" s="39"/>
      <c r="H89" s="76"/>
      <c r="I89" s="6"/>
    </row>
    <row r="90">
      <c r="A90" s="74"/>
      <c r="B90" s="74"/>
      <c r="C90" s="74"/>
      <c r="D90" s="84"/>
      <c r="G90" s="39"/>
      <c r="H90" s="76"/>
      <c r="I90" s="6"/>
    </row>
    <row r="91">
      <c r="A91" s="74"/>
      <c r="B91" s="74"/>
      <c r="C91" s="74"/>
      <c r="D91" s="84"/>
      <c r="G91" s="39"/>
      <c r="H91" s="76"/>
      <c r="I91" s="6"/>
    </row>
    <row r="92">
      <c r="A92" s="74"/>
      <c r="B92" s="74"/>
      <c r="C92" s="74"/>
      <c r="D92" s="84"/>
      <c r="G92" s="39"/>
      <c r="H92" s="76"/>
      <c r="I92" s="6"/>
    </row>
    <row r="93">
      <c r="A93" s="74"/>
      <c r="B93" s="74"/>
      <c r="C93" s="74"/>
      <c r="D93" s="84"/>
      <c r="G93" s="39"/>
      <c r="H93" s="76"/>
      <c r="I93" s="6"/>
    </row>
    <row r="94">
      <c r="A94" s="74"/>
      <c r="B94" s="74"/>
      <c r="C94" s="74"/>
      <c r="D94" s="84"/>
      <c r="G94" s="39"/>
      <c r="H94" s="76"/>
      <c r="I94" s="6"/>
    </row>
    <row r="95">
      <c r="A95" s="74"/>
      <c r="B95" s="74"/>
      <c r="C95" s="74"/>
      <c r="D95" s="84"/>
      <c r="G95" s="39"/>
      <c r="H95" s="76"/>
      <c r="I95" s="6"/>
    </row>
    <row r="96">
      <c r="A96" s="74"/>
      <c r="B96" s="74"/>
      <c r="C96" s="74"/>
      <c r="D96" s="84"/>
      <c r="G96" s="39"/>
      <c r="H96" s="76"/>
      <c r="I96" s="6"/>
    </row>
    <row r="97">
      <c r="A97" s="74"/>
      <c r="B97" s="74"/>
      <c r="C97" s="74"/>
      <c r="D97" s="84"/>
      <c r="G97" s="39"/>
      <c r="H97" s="76"/>
      <c r="I97" s="6"/>
    </row>
    <row r="98">
      <c r="A98" s="74"/>
      <c r="B98" s="74"/>
      <c r="C98" s="74"/>
      <c r="D98" s="84"/>
      <c r="G98" s="39"/>
      <c r="H98" s="76"/>
      <c r="I98" s="6"/>
    </row>
    <row r="99">
      <c r="A99" s="74"/>
      <c r="B99" s="74"/>
      <c r="C99" s="74"/>
      <c r="D99" s="84"/>
      <c r="G99" s="39"/>
      <c r="H99" s="76"/>
      <c r="I99" s="6"/>
    </row>
    <row r="100">
      <c r="A100" s="74"/>
      <c r="B100" s="74"/>
      <c r="C100" s="74"/>
      <c r="D100" s="84"/>
      <c r="G100" s="39"/>
      <c r="H100" s="76"/>
      <c r="I100" s="6"/>
    </row>
    <row r="101">
      <c r="A101" s="74"/>
      <c r="B101" s="74"/>
      <c r="C101" s="74"/>
      <c r="D101" s="84"/>
      <c r="G101" s="39"/>
      <c r="H101" s="76"/>
      <c r="I101" s="6"/>
    </row>
    <row r="102">
      <c r="A102" s="74"/>
      <c r="B102" s="74"/>
      <c r="C102" s="74"/>
      <c r="D102" s="84"/>
      <c r="G102" s="39"/>
      <c r="H102" s="76"/>
      <c r="I102" s="6"/>
    </row>
    <row r="103">
      <c r="A103" s="74"/>
      <c r="B103" s="74"/>
      <c r="C103" s="74"/>
      <c r="D103" s="84"/>
      <c r="G103" s="39"/>
      <c r="H103" s="76"/>
      <c r="I103" s="6"/>
    </row>
    <row r="104">
      <c r="A104" s="74"/>
      <c r="B104" s="74"/>
      <c r="C104" s="74"/>
      <c r="D104" s="84"/>
      <c r="G104" s="39"/>
      <c r="H104" s="76"/>
      <c r="I104" s="6"/>
    </row>
    <row r="105">
      <c r="A105" s="74"/>
      <c r="B105" s="74"/>
      <c r="C105" s="74"/>
      <c r="D105" s="84"/>
      <c r="G105" s="39"/>
      <c r="H105" s="76"/>
      <c r="I105" s="6"/>
    </row>
    <row r="106">
      <c r="A106" s="74"/>
      <c r="B106" s="74"/>
      <c r="C106" s="74"/>
      <c r="D106" s="84"/>
      <c r="G106" s="39"/>
      <c r="H106" s="76"/>
      <c r="I106" s="6"/>
    </row>
    <row r="107">
      <c r="A107" s="74"/>
      <c r="B107" s="74"/>
      <c r="C107" s="74"/>
      <c r="D107" s="84"/>
      <c r="G107" s="39"/>
      <c r="H107" s="76"/>
      <c r="I107" s="6"/>
    </row>
    <row r="108">
      <c r="A108" s="74"/>
      <c r="B108" s="74"/>
      <c r="C108" s="74"/>
      <c r="D108" s="84"/>
      <c r="G108" s="39"/>
      <c r="H108" s="76"/>
      <c r="I108" s="6"/>
    </row>
    <row r="109">
      <c r="A109" s="74"/>
      <c r="B109" s="74"/>
      <c r="C109" s="74"/>
      <c r="D109" s="84"/>
      <c r="G109" s="39"/>
      <c r="H109" s="76"/>
      <c r="I109" s="6"/>
    </row>
    <row r="110">
      <c r="A110" s="74"/>
      <c r="B110" s="74"/>
      <c r="C110" s="74"/>
      <c r="D110" s="84"/>
      <c r="G110" s="39"/>
      <c r="H110" s="76"/>
      <c r="I110" s="6"/>
    </row>
    <row r="111">
      <c r="A111" s="74"/>
      <c r="B111" s="74"/>
      <c r="C111" s="74"/>
      <c r="D111" s="84"/>
      <c r="G111" s="39"/>
      <c r="H111" s="76"/>
      <c r="I111" s="6"/>
    </row>
    <row r="112">
      <c r="A112" s="74"/>
      <c r="B112" s="74"/>
      <c r="C112" s="74"/>
      <c r="D112" s="84"/>
      <c r="G112" s="39"/>
      <c r="H112" s="76"/>
      <c r="I112" s="6"/>
    </row>
    <row r="113">
      <c r="A113" s="74"/>
      <c r="B113" s="74"/>
      <c r="C113" s="74"/>
      <c r="D113" s="84"/>
      <c r="G113" s="39"/>
      <c r="H113" s="76"/>
      <c r="I113" s="6"/>
    </row>
    <row r="114">
      <c r="A114" s="74"/>
      <c r="B114" s="74"/>
      <c r="C114" s="74"/>
      <c r="D114" s="84"/>
      <c r="G114" s="39"/>
      <c r="H114" s="76"/>
      <c r="I114" s="6"/>
    </row>
    <row r="115">
      <c r="A115" s="74"/>
      <c r="B115" s="74"/>
      <c r="C115" s="74"/>
      <c r="D115" s="84"/>
      <c r="G115" s="39"/>
      <c r="H115" s="76"/>
      <c r="I115" s="6"/>
    </row>
    <row r="116">
      <c r="A116" s="74"/>
      <c r="B116" s="74"/>
      <c r="C116" s="74"/>
      <c r="D116" s="84"/>
      <c r="G116" s="39"/>
      <c r="H116" s="76"/>
      <c r="I116" s="6"/>
    </row>
    <row r="117">
      <c r="A117" s="74"/>
      <c r="B117" s="74"/>
      <c r="C117" s="74"/>
      <c r="D117" s="84"/>
      <c r="G117" s="39"/>
      <c r="H117" s="76"/>
      <c r="I117" s="6"/>
    </row>
    <row r="118">
      <c r="A118" s="74"/>
      <c r="B118" s="74"/>
      <c r="C118" s="74"/>
      <c r="D118" s="84"/>
      <c r="G118" s="39"/>
      <c r="H118" s="76"/>
      <c r="I118" s="6"/>
    </row>
    <row r="119">
      <c r="A119" s="74"/>
      <c r="B119" s="74"/>
      <c r="C119" s="74"/>
      <c r="D119" s="84"/>
      <c r="G119" s="39"/>
      <c r="H119" s="76"/>
      <c r="I119" s="6"/>
    </row>
    <row r="120">
      <c r="A120" s="74"/>
      <c r="B120" s="74"/>
      <c r="C120" s="74"/>
      <c r="D120" s="84"/>
      <c r="G120" s="39"/>
      <c r="H120" s="76"/>
      <c r="I120" s="6"/>
    </row>
    <row r="121">
      <c r="A121" s="74"/>
      <c r="B121" s="74"/>
      <c r="C121" s="74"/>
      <c r="D121" s="84"/>
      <c r="G121" s="39"/>
      <c r="H121" s="76"/>
      <c r="I121" s="6"/>
    </row>
    <row r="122">
      <c r="A122" s="74"/>
      <c r="B122" s="74"/>
      <c r="C122" s="74"/>
      <c r="D122" s="84"/>
      <c r="G122" s="39"/>
      <c r="H122" s="76"/>
      <c r="I122" s="6"/>
    </row>
    <row r="123">
      <c r="A123" s="74"/>
      <c r="B123" s="74"/>
      <c r="C123" s="74"/>
      <c r="D123" s="84"/>
      <c r="G123" s="39"/>
      <c r="H123" s="76"/>
      <c r="I123" s="6"/>
    </row>
    <row r="124">
      <c r="A124" s="74"/>
      <c r="B124" s="74"/>
      <c r="C124" s="74"/>
      <c r="D124" s="84"/>
      <c r="G124" s="39"/>
      <c r="H124" s="76"/>
      <c r="I124" s="6"/>
    </row>
    <row r="125">
      <c r="A125" s="74"/>
      <c r="B125" s="74"/>
      <c r="C125" s="74"/>
      <c r="D125" s="84"/>
      <c r="G125" s="39"/>
      <c r="H125" s="76"/>
      <c r="I125" s="6"/>
    </row>
    <row r="126">
      <c r="A126" s="74"/>
      <c r="B126" s="74"/>
      <c r="C126" s="74"/>
      <c r="D126" s="84"/>
      <c r="G126" s="39"/>
      <c r="H126" s="76"/>
      <c r="I126" s="6"/>
    </row>
    <row r="127">
      <c r="A127" s="74"/>
      <c r="B127" s="74"/>
      <c r="C127" s="74"/>
      <c r="D127" s="84"/>
      <c r="G127" s="39"/>
      <c r="H127" s="76"/>
      <c r="I127" s="6"/>
    </row>
    <row r="128">
      <c r="A128" s="74"/>
      <c r="B128" s="74"/>
      <c r="C128" s="74"/>
      <c r="D128" s="84"/>
      <c r="G128" s="39"/>
      <c r="H128" s="76"/>
      <c r="I128" s="6"/>
    </row>
    <row r="129">
      <c r="A129" s="74"/>
      <c r="B129" s="74"/>
      <c r="C129" s="74"/>
      <c r="D129" s="84"/>
      <c r="G129" s="39"/>
      <c r="H129" s="76"/>
      <c r="I129" s="6"/>
    </row>
    <row r="130">
      <c r="A130" s="74"/>
      <c r="B130" s="74"/>
      <c r="C130" s="74"/>
      <c r="D130" s="84"/>
      <c r="G130" s="39"/>
      <c r="H130" s="76"/>
      <c r="I130" s="6"/>
    </row>
    <row r="131">
      <c r="A131" s="74"/>
      <c r="B131" s="74"/>
      <c r="C131" s="74"/>
      <c r="D131" s="84"/>
      <c r="G131" s="39"/>
      <c r="H131" s="76"/>
      <c r="I131" s="6"/>
    </row>
    <row r="132">
      <c r="A132" s="74"/>
      <c r="B132" s="74"/>
      <c r="C132" s="74"/>
      <c r="D132" s="84"/>
      <c r="G132" s="39"/>
      <c r="H132" s="76"/>
      <c r="I132" s="6"/>
    </row>
    <row r="133">
      <c r="A133" s="74"/>
      <c r="B133" s="74"/>
      <c r="C133" s="74"/>
      <c r="D133" s="84"/>
      <c r="G133" s="39"/>
      <c r="H133" s="76"/>
      <c r="I133" s="6"/>
    </row>
    <row r="134">
      <c r="A134" s="74"/>
      <c r="B134" s="74"/>
      <c r="C134" s="74"/>
      <c r="D134" s="84"/>
      <c r="G134" s="39"/>
      <c r="H134" s="76"/>
      <c r="I134" s="6"/>
    </row>
    <row r="135">
      <c r="A135" s="74"/>
      <c r="B135" s="74"/>
      <c r="C135" s="74"/>
      <c r="D135" s="84"/>
      <c r="G135" s="39"/>
      <c r="H135" s="76"/>
      <c r="I135" s="6"/>
    </row>
    <row r="136">
      <c r="A136" s="74"/>
      <c r="B136" s="74"/>
      <c r="C136" s="74"/>
      <c r="D136" s="84"/>
      <c r="G136" s="39"/>
      <c r="H136" s="76"/>
      <c r="I136" s="6"/>
    </row>
    <row r="137">
      <c r="A137" s="74"/>
      <c r="B137" s="74"/>
      <c r="C137" s="74"/>
      <c r="D137" s="84"/>
      <c r="G137" s="39"/>
      <c r="H137" s="76"/>
      <c r="I137" s="6"/>
    </row>
    <row r="138">
      <c r="A138" s="74"/>
      <c r="B138" s="74"/>
      <c r="C138" s="74"/>
      <c r="D138" s="84"/>
      <c r="G138" s="39"/>
      <c r="H138" s="76"/>
      <c r="I138" s="6"/>
    </row>
    <row r="139">
      <c r="A139" s="74"/>
      <c r="B139" s="74"/>
      <c r="C139" s="74"/>
      <c r="D139" s="84"/>
      <c r="G139" s="39"/>
      <c r="H139" s="76"/>
      <c r="I139" s="6"/>
    </row>
    <row r="140">
      <c r="A140" s="74"/>
      <c r="B140" s="74"/>
      <c r="C140" s="74"/>
      <c r="D140" s="84"/>
      <c r="G140" s="39"/>
      <c r="H140" s="76"/>
      <c r="I140" s="6"/>
    </row>
    <row r="141">
      <c r="A141" s="74"/>
      <c r="B141" s="74"/>
      <c r="C141" s="74"/>
      <c r="D141" s="84"/>
      <c r="G141" s="39"/>
      <c r="H141" s="76"/>
      <c r="I141" s="6"/>
    </row>
    <row r="142">
      <c r="A142" s="74"/>
      <c r="B142" s="74"/>
      <c r="C142" s="74"/>
      <c r="D142" s="84"/>
      <c r="G142" s="39"/>
      <c r="H142" s="76"/>
      <c r="I142" s="6"/>
    </row>
    <row r="143">
      <c r="A143" s="74"/>
      <c r="B143" s="74"/>
      <c r="C143" s="74"/>
      <c r="D143" s="84"/>
      <c r="G143" s="39"/>
      <c r="H143" s="76"/>
      <c r="I143" s="6"/>
    </row>
    <row r="144">
      <c r="A144" s="74"/>
      <c r="B144" s="74"/>
      <c r="C144" s="74"/>
      <c r="D144" s="84"/>
      <c r="G144" s="39"/>
      <c r="H144" s="76"/>
      <c r="I144" s="6"/>
    </row>
    <row r="145">
      <c r="A145" s="74"/>
      <c r="B145" s="74"/>
      <c r="C145" s="74"/>
      <c r="D145" s="84"/>
      <c r="G145" s="39"/>
      <c r="H145" s="76"/>
      <c r="I145" s="6"/>
    </row>
    <row r="146">
      <c r="A146" s="74"/>
      <c r="B146" s="74"/>
      <c r="C146" s="74"/>
      <c r="D146" s="84"/>
      <c r="G146" s="39"/>
      <c r="H146" s="76"/>
      <c r="I146" s="6"/>
    </row>
    <row r="147">
      <c r="A147" s="74"/>
      <c r="B147" s="74"/>
      <c r="C147" s="74"/>
      <c r="D147" s="84"/>
      <c r="G147" s="39"/>
      <c r="H147" s="76"/>
      <c r="I147" s="6"/>
    </row>
    <row r="148">
      <c r="A148" s="74"/>
      <c r="B148" s="74"/>
      <c r="C148" s="74"/>
      <c r="D148" s="84"/>
      <c r="G148" s="39"/>
      <c r="H148" s="76"/>
      <c r="I148" s="6"/>
    </row>
    <row r="149">
      <c r="A149" s="74"/>
      <c r="B149" s="74"/>
      <c r="C149" s="74"/>
      <c r="D149" s="84"/>
      <c r="G149" s="39"/>
      <c r="H149" s="76"/>
      <c r="I149" s="6"/>
    </row>
    <row r="150">
      <c r="A150" s="74"/>
      <c r="B150" s="74"/>
      <c r="C150" s="74"/>
      <c r="D150" s="84"/>
      <c r="G150" s="39"/>
      <c r="H150" s="76"/>
      <c r="I150" s="6"/>
    </row>
    <row r="151">
      <c r="A151" s="74"/>
      <c r="B151" s="74"/>
      <c r="C151" s="74"/>
      <c r="D151" s="84"/>
      <c r="G151" s="39"/>
      <c r="H151" s="76"/>
      <c r="I151" s="6"/>
    </row>
    <row r="152">
      <c r="A152" s="74"/>
      <c r="B152" s="74"/>
      <c r="C152" s="74"/>
      <c r="D152" s="84"/>
      <c r="G152" s="39"/>
      <c r="H152" s="76"/>
      <c r="I152" s="6"/>
    </row>
    <row r="153">
      <c r="A153" s="74"/>
      <c r="B153" s="74"/>
      <c r="C153" s="74"/>
      <c r="D153" s="84"/>
      <c r="G153" s="39"/>
      <c r="H153" s="76"/>
      <c r="I153" s="6"/>
    </row>
    <row r="154">
      <c r="A154" s="74"/>
      <c r="B154" s="74"/>
      <c r="C154" s="74"/>
      <c r="D154" s="84"/>
      <c r="G154" s="39"/>
      <c r="H154" s="76"/>
      <c r="I154" s="6"/>
    </row>
    <row r="155">
      <c r="A155" s="74"/>
      <c r="B155" s="74"/>
      <c r="C155" s="74"/>
      <c r="D155" s="84"/>
      <c r="G155" s="39"/>
      <c r="H155" s="76"/>
      <c r="I155" s="6"/>
    </row>
    <row r="156">
      <c r="A156" s="74"/>
      <c r="B156" s="74"/>
      <c r="C156" s="74"/>
      <c r="D156" s="84"/>
      <c r="G156" s="39"/>
      <c r="H156" s="76"/>
      <c r="I156" s="6"/>
    </row>
    <row r="157">
      <c r="A157" s="74"/>
      <c r="B157" s="74"/>
      <c r="C157" s="74"/>
      <c r="D157" s="84"/>
      <c r="G157" s="39"/>
      <c r="H157" s="76"/>
      <c r="I157" s="6"/>
    </row>
    <row r="158">
      <c r="A158" s="74"/>
      <c r="B158" s="74"/>
      <c r="C158" s="74"/>
      <c r="D158" s="84"/>
      <c r="G158" s="39"/>
      <c r="H158" s="76"/>
      <c r="I158" s="6"/>
    </row>
    <row r="159">
      <c r="A159" s="74"/>
      <c r="B159" s="74"/>
      <c r="C159" s="74"/>
      <c r="D159" s="84"/>
      <c r="G159" s="39"/>
      <c r="H159" s="76"/>
      <c r="I159" s="6"/>
    </row>
    <row r="160">
      <c r="A160" s="74"/>
      <c r="B160" s="74"/>
      <c r="C160" s="74"/>
      <c r="D160" s="84"/>
      <c r="G160" s="39"/>
      <c r="H160" s="76"/>
      <c r="I160" s="6"/>
    </row>
    <row r="161">
      <c r="A161" s="74"/>
      <c r="B161" s="74"/>
      <c r="C161" s="74"/>
      <c r="D161" s="84"/>
      <c r="G161" s="39"/>
      <c r="H161" s="76"/>
      <c r="I161" s="6"/>
    </row>
    <row r="162">
      <c r="A162" s="74"/>
      <c r="B162" s="74"/>
      <c r="C162" s="74"/>
      <c r="D162" s="84"/>
      <c r="G162" s="39"/>
      <c r="H162" s="76"/>
      <c r="I162" s="6"/>
    </row>
    <row r="163">
      <c r="A163" s="74"/>
      <c r="B163" s="74"/>
      <c r="C163" s="74"/>
      <c r="D163" s="84"/>
      <c r="G163" s="39"/>
      <c r="H163" s="76"/>
      <c r="I163" s="6"/>
    </row>
    <row r="164">
      <c r="A164" s="74"/>
      <c r="B164" s="74"/>
      <c r="C164" s="74"/>
      <c r="D164" s="84"/>
      <c r="G164" s="39"/>
      <c r="H164" s="76"/>
      <c r="I164" s="6"/>
    </row>
    <row r="165">
      <c r="A165" s="74"/>
      <c r="B165" s="74"/>
      <c r="C165" s="74"/>
      <c r="D165" s="84"/>
      <c r="G165" s="39"/>
      <c r="H165" s="76"/>
      <c r="I165" s="6"/>
    </row>
    <row r="166">
      <c r="A166" s="74"/>
      <c r="B166" s="74"/>
      <c r="C166" s="74"/>
      <c r="D166" s="84"/>
      <c r="G166" s="39"/>
      <c r="H166" s="76"/>
      <c r="I166" s="6"/>
    </row>
    <row r="167">
      <c r="A167" s="74"/>
      <c r="B167" s="74"/>
      <c r="C167" s="74"/>
      <c r="D167" s="84"/>
      <c r="G167" s="39"/>
      <c r="H167" s="76"/>
      <c r="I167" s="6"/>
    </row>
    <row r="168">
      <c r="A168" s="74"/>
      <c r="B168" s="74"/>
      <c r="C168" s="74"/>
      <c r="D168" s="84"/>
      <c r="G168" s="39"/>
      <c r="H168" s="76"/>
      <c r="I168" s="6"/>
    </row>
    <row r="169">
      <c r="A169" s="74"/>
      <c r="B169" s="74"/>
      <c r="C169" s="74"/>
      <c r="D169" s="84"/>
      <c r="G169" s="39"/>
      <c r="H169" s="76"/>
      <c r="I169" s="6"/>
    </row>
    <row r="170">
      <c r="A170" s="74"/>
      <c r="B170" s="74"/>
      <c r="C170" s="74"/>
      <c r="D170" s="84"/>
      <c r="G170" s="39"/>
      <c r="H170" s="76"/>
      <c r="I170" s="6"/>
    </row>
    <row r="171">
      <c r="A171" s="74"/>
      <c r="B171" s="74"/>
      <c r="C171" s="74"/>
      <c r="D171" s="84"/>
      <c r="G171" s="39"/>
      <c r="H171" s="76"/>
      <c r="I171" s="6"/>
    </row>
    <row r="172">
      <c r="A172" s="74"/>
      <c r="B172" s="74"/>
      <c r="C172" s="74"/>
      <c r="D172" s="84"/>
      <c r="G172" s="39"/>
      <c r="H172" s="76"/>
      <c r="I172" s="6"/>
    </row>
    <row r="173">
      <c r="A173" s="74"/>
      <c r="B173" s="74"/>
      <c r="C173" s="74"/>
      <c r="D173" s="84"/>
      <c r="G173" s="39"/>
      <c r="H173" s="76"/>
      <c r="I173" s="6"/>
    </row>
    <row r="174">
      <c r="A174" s="74"/>
      <c r="B174" s="74"/>
      <c r="C174" s="74"/>
      <c r="D174" s="84"/>
      <c r="G174" s="39"/>
      <c r="H174" s="76"/>
      <c r="I174" s="6"/>
    </row>
    <row r="175">
      <c r="A175" s="74"/>
      <c r="B175" s="74"/>
      <c r="C175" s="74"/>
      <c r="D175" s="84"/>
      <c r="G175" s="39"/>
      <c r="H175" s="76"/>
      <c r="I175" s="6"/>
    </row>
    <row r="176">
      <c r="A176" s="74"/>
      <c r="B176" s="74"/>
      <c r="C176" s="74"/>
      <c r="D176" s="84"/>
      <c r="G176" s="39"/>
      <c r="H176" s="76"/>
      <c r="I176" s="6"/>
    </row>
    <row r="177">
      <c r="A177" s="74"/>
      <c r="B177" s="74"/>
      <c r="C177" s="74"/>
      <c r="D177" s="84"/>
      <c r="G177" s="39"/>
      <c r="H177" s="76"/>
      <c r="I177" s="6"/>
    </row>
    <row r="178">
      <c r="A178" s="74"/>
      <c r="B178" s="74"/>
      <c r="C178" s="74"/>
      <c r="D178" s="84"/>
      <c r="G178" s="39"/>
      <c r="H178" s="76"/>
      <c r="I178" s="6"/>
    </row>
    <row r="179">
      <c r="A179" s="74"/>
      <c r="B179" s="74"/>
      <c r="C179" s="74"/>
      <c r="D179" s="84"/>
      <c r="G179" s="39"/>
      <c r="H179" s="76"/>
      <c r="I179" s="6"/>
    </row>
    <row r="180">
      <c r="A180" s="74"/>
      <c r="B180" s="74"/>
      <c r="C180" s="74"/>
      <c r="D180" s="84"/>
      <c r="G180" s="39"/>
      <c r="H180" s="76"/>
      <c r="I180" s="6"/>
    </row>
    <row r="181">
      <c r="A181" s="74"/>
      <c r="B181" s="74"/>
      <c r="C181" s="74"/>
      <c r="D181" s="84"/>
      <c r="G181" s="39"/>
      <c r="H181" s="76"/>
      <c r="I181" s="6"/>
    </row>
    <row r="182">
      <c r="A182" s="74"/>
      <c r="B182" s="74"/>
      <c r="C182" s="74"/>
      <c r="D182" s="84"/>
      <c r="G182" s="39"/>
      <c r="H182" s="76"/>
      <c r="I182" s="6"/>
    </row>
    <row r="183">
      <c r="A183" s="74"/>
      <c r="B183" s="74"/>
      <c r="C183" s="74"/>
      <c r="D183" s="84"/>
      <c r="G183" s="39"/>
      <c r="H183" s="76"/>
      <c r="I183" s="6"/>
    </row>
    <row r="184">
      <c r="A184" s="74"/>
      <c r="B184" s="74"/>
      <c r="C184" s="74"/>
      <c r="D184" s="84"/>
      <c r="G184" s="39"/>
      <c r="H184" s="76"/>
      <c r="I184" s="6"/>
    </row>
    <row r="185">
      <c r="A185" s="74"/>
      <c r="B185" s="74"/>
      <c r="C185" s="74"/>
      <c r="D185" s="84"/>
      <c r="G185" s="39"/>
      <c r="H185" s="76"/>
      <c r="I185" s="6"/>
    </row>
    <row r="186">
      <c r="A186" s="74"/>
      <c r="B186" s="74"/>
      <c r="C186" s="74"/>
      <c r="D186" s="84"/>
      <c r="G186" s="39"/>
      <c r="H186" s="76"/>
      <c r="I186" s="6"/>
    </row>
    <row r="187">
      <c r="A187" s="74"/>
      <c r="B187" s="74"/>
      <c r="C187" s="74"/>
      <c r="D187" s="84"/>
      <c r="G187" s="39"/>
      <c r="H187" s="76"/>
      <c r="I187" s="6"/>
    </row>
    <row r="188">
      <c r="A188" s="74"/>
      <c r="B188" s="74"/>
      <c r="C188" s="74"/>
      <c r="D188" s="84"/>
      <c r="G188" s="39"/>
      <c r="H188" s="76"/>
      <c r="I188" s="6"/>
    </row>
    <row r="189">
      <c r="A189" s="74"/>
      <c r="B189" s="74"/>
      <c r="C189" s="74"/>
      <c r="D189" s="84"/>
      <c r="G189" s="39"/>
      <c r="H189" s="76"/>
      <c r="I189" s="6"/>
    </row>
    <row r="190">
      <c r="A190" s="74"/>
      <c r="B190" s="74"/>
      <c r="C190" s="74"/>
      <c r="D190" s="84"/>
      <c r="G190" s="39"/>
      <c r="H190" s="76"/>
      <c r="I190" s="6"/>
    </row>
    <row r="191">
      <c r="A191" s="74"/>
      <c r="B191" s="74"/>
      <c r="C191" s="74"/>
      <c r="D191" s="84"/>
      <c r="G191" s="39"/>
      <c r="H191" s="76"/>
      <c r="I191" s="6"/>
    </row>
    <row r="192">
      <c r="A192" s="74"/>
      <c r="B192" s="74"/>
      <c r="C192" s="74"/>
      <c r="D192" s="84"/>
      <c r="G192" s="39"/>
      <c r="H192" s="76"/>
      <c r="I192" s="6"/>
    </row>
    <row r="193">
      <c r="A193" s="74"/>
      <c r="B193" s="74"/>
      <c r="C193" s="74"/>
      <c r="D193" s="84"/>
      <c r="G193" s="39"/>
      <c r="H193" s="76"/>
      <c r="I193" s="6"/>
    </row>
    <row r="194">
      <c r="A194" s="74"/>
      <c r="B194" s="74"/>
      <c r="C194" s="74"/>
      <c r="D194" s="84"/>
      <c r="G194" s="39"/>
      <c r="H194" s="76"/>
      <c r="I194" s="6"/>
    </row>
    <row r="195">
      <c r="A195" s="74"/>
      <c r="B195" s="74"/>
      <c r="C195" s="74"/>
      <c r="D195" s="84"/>
      <c r="G195" s="39"/>
      <c r="H195" s="76"/>
      <c r="I195" s="6"/>
    </row>
    <row r="196">
      <c r="A196" s="74"/>
      <c r="B196" s="74"/>
      <c r="C196" s="74"/>
      <c r="D196" s="84"/>
      <c r="G196" s="39"/>
      <c r="H196" s="76"/>
      <c r="I196" s="6"/>
    </row>
    <row r="197">
      <c r="A197" s="74"/>
      <c r="B197" s="74"/>
      <c r="C197" s="74"/>
      <c r="D197" s="84"/>
      <c r="G197" s="39"/>
      <c r="H197" s="76"/>
      <c r="I197" s="6"/>
    </row>
    <row r="198">
      <c r="A198" s="74"/>
      <c r="B198" s="74"/>
      <c r="C198" s="74"/>
      <c r="D198" s="84"/>
      <c r="G198" s="39"/>
      <c r="H198" s="76"/>
      <c r="I198" s="6"/>
    </row>
    <row r="199">
      <c r="A199" s="74"/>
      <c r="B199" s="74"/>
      <c r="C199" s="74"/>
      <c r="D199" s="84"/>
      <c r="G199" s="39"/>
      <c r="H199" s="76"/>
      <c r="I199" s="6"/>
    </row>
    <row r="200">
      <c r="A200" s="74"/>
      <c r="B200" s="74"/>
      <c r="C200" s="74"/>
      <c r="D200" s="84"/>
      <c r="G200" s="39"/>
      <c r="H200" s="76"/>
      <c r="I200" s="6"/>
    </row>
    <row r="201">
      <c r="A201" s="74"/>
      <c r="B201" s="74"/>
      <c r="C201" s="74"/>
      <c r="D201" s="84"/>
      <c r="G201" s="39"/>
      <c r="H201" s="76"/>
      <c r="I201" s="6"/>
    </row>
    <row r="202">
      <c r="A202" s="74"/>
      <c r="B202" s="74"/>
      <c r="C202" s="74"/>
      <c r="D202" s="84"/>
      <c r="G202" s="39"/>
      <c r="H202" s="76"/>
      <c r="I202" s="6"/>
    </row>
    <row r="203">
      <c r="A203" s="74"/>
      <c r="B203" s="74"/>
      <c r="C203" s="74"/>
      <c r="D203" s="84"/>
      <c r="G203" s="39"/>
      <c r="H203" s="76"/>
      <c r="I203" s="6"/>
    </row>
    <row r="204">
      <c r="A204" s="74"/>
      <c r="B204" s="74"/>
      <c r="C204" s="74"/>
      <c r="D204" s="84"/>
      <c r="G204" s="39"/>
      <c r="H204" s="76"/>
      <c r="I204" s="6"/>
    </row>
    <row r="205">
      <c r="A205" s="74"/>
      <c r="B205" s="74"/>
      <c r="C205" s="74"/>
      <c r="D205" s="84"/>
      <c r="G205" s="39"/>
      <c r="H205" s="76"/>
      <c r="I205" s="6"/>
    </row>
    <row r="206">
      <c r="A206" s="74"/>
      <c r="B206" s="74"/>
      <c r="C206" s="74"/>
      <c r="D206" s="84"/>
      <c r="G206" s="39"/>
      <c r="H206" s="76"/>
      <c r="I206" s="6"/>
    </row>
    <row r="207">
      <c r="A207" s="74"/>
      <c r="B207" s="74"/>
      <c r="C207" s="74"/>
      <c r="D207" s="84"/>
      <c r="G207" s="39"/>
      <c r="H207" s="76"/>
      <c r="I207" s="6"/>
    </row>
    <row r="208">
      <c r="A208" s="74"/>
      <c r="B208" s="74"/>
      <c r="C208" s="74"/>
      <c r="D208" s="84"/>
      <c r="G208" s="39"/>
      <c r="H208" s="76"/>
      <c r="I208" s="6"/>
    </row>
    <row r="209">
      <c r="A209" s="74"/>
      <c r="B209" s="74"/>
      <c r="C209" s="74"/>
      <c r="D209" s="84"/>
      <c r="G209" s="39"/>
      <c r="H209" s="76"/>
      <c r="I209" s="6"/>
    </row>
    <row r="210">
      <c r="A210" s="74"/>
      <c r="B210" s="74"/>
      <c r="C210" s="74"/>
      <c r="D210" s="84"/>
      <c r="G210" s="39"/>
      <c r="H210" s="76"/>
      <c r="I210" s="6"/>
    </row>
    <row r="211">
      <c r="A211" s="74"/>
      <c r="B211" s="74"/>
      <c r="C211" s="74"/>
      <c r="D211" s="84"/>
      <c r="G211" s="39"/>
      <c r="H211" s="76"/>
      <c r="I211" s="6"/>
    </row>
    <row r="212">
      <c r="A212" s="74"/>
      <c r="B212" s="74"/>
      <c r="C212" s="74"/>
      <c r="D212" s="84"/>
      <c r="G212" s="39"/>
      <c r="H212" s="76"/>
      <c r="I212" s="6"/>
    </row>
    <row r="213">
      <c r="A213" s="74"/>
      <c r="B213" s="74"/>
      <c r="C213" s="74"/>
      <c r="D213" s="84"/>
      <c r="G213" s="39"/>
      <c r="H213" s="76"/>
      <c r="I213" s="6"/>
    </row>
    <row r="214">
      <c r="A214" s="74"/>
      <c r="B214" s="74"/>
      <c r="C214" s="74"/>
      <c r="D214" s="84"/>
      <c r="G214" s="39"/>
      <c r="H214" s="76"/>
      <c r="I214" s="6"/>
    </row>
    <row r="215">
      <c r="A215" s="74"/>
      <c r="B215" s="74"/>
      <c r="C215" s="74"/>
      <c r="D215" s="84"/>
      <c r="G215" s="39"/>
      <c r="H215" s="76"/>
      <c r="I215" s="6"/>
    </row>
    <row r="216">
      <c r="A216" s="74"/>
      <c r="B216" s="74"/>
      <c r="C216" s="74"/>
      <c r="D216" s="84"/>
      <c r="G216" s="39"/>
      <c r="H216" s="76"/>
      <c r="I216" s="6"/>
    </row>
    <row r="217">
      <c r="A217" s="74"/>
      <c r="B217" s="74"/>
      <c r="C217" s="74"/>
      <c r="D217" s="84"/>
      <c r="G217" s="39"/>
      <c r="H217" s="76"/>
      <c r="I217" s="6"/>
    </row>
    <row r="218">
      <c r="A218" s="74"/>
      <c r="B218" s="74"/>
      <c r="C218" s="74"/>
      <c r="D218" s="84"/>
      <c r="G218" s="39"/>
      <c r="H218" s="76"/>
      <c r="I218" s="6"/>
    </row>
    <row r="219">
      <c r="A219" s="74"/>
      <c r="B219" s="74"/>
      <c r="C219" s="74"/>
      <c r="D219" s="84"/>
      <c r="G219" s="39"/>
      <c r="H219" s="76"/>
      <c r="I219" s="6"/>
    </row>
    <row r="220">
      <c r="A220" s="74"/>
      <c r="B220" s="74"/>
      <c r="C220" s="74"/>
      <c r="D220" s="84"/>
      <c r="G220" s="39"/>
      <c r="H220" s="76"/>
      <c r="I220" s="6"/>
    </row>
    <row r="221">
      <c r="A221" s="74"/>
      <c r="B221" s="74"/>
      <c r="C221" s="74"/>
      <c r="D221" s="84"/>
      <c r="G221" s="39"/>
      <c r="H221" s="76"/>
      <c r="I221" s="6"/>
    </row>
    <row r="222">
      <c r="A222" s="74"/>
      <c r="B222" s="74"/>
      <c r="C222" s="74"/>
      <c r="D222" s="84"/>
      <c r="G222" s="39"/>
      <c r="H222" s="76"/>
      <c r="I222" s="6"/>
    </row>
    <row r="223">
      <c r="A223" s="74"/>
      <c r="B223" s="74"/>
      <c r="C223" s="74"/>
      <c r="D223" s="84"/>
      <c r="G223" s="39"/>
      <c r="H223" s="76"/>
      <c r="I223" s="6"/>
    </row>
    <row r="224">
      <c r="A224" s="74"/>
      <c r="B224" s="74"/>
      <c r="C224" s="74"/>
      <c r="D224" s="84"/>
      <c r="G224" s="39"/>
      <c r="H224" s="76"/>
      <c r="I224" s="6"/>
    </row>
    <row r="225">
      <c r="A225" s="74"/>
      <c r="B225" s="74"/>
      <c r="C225" s="74"/>
      <c r="D225" s="84"/>
      <c r="G225" s="39"/>
      <c r="H225" s="76"/>
      <c r="I225" s="6"/>
    </row>
    <row r="226">
      <c r="A226" s="74"/>
      <c r="B226" s="74"/>
      <c r="C226" s="74"/>
      <c r="D226" s="84"/>
      <c r="G226" s="39"/>
      <c r="H226" s="76"/>
      <c r="I226" s="6"/>
    </row>
    <row r="227">
      <c r="A227" s="74"/>
      <c r="B227" s="74"/>
      <c r="C227" s="74"/>
      <c r="D227" s="84"/>
      <c r="G227" s="39"/>
      <c r="H227" s="76"/>
      <c r="I227" s="6"/>
    </row>
    <row r="228">
      <c r="A228" s="74"/>
      <c r="B228" s="74"/>
      <c r="C228" s="74"/>
      <c r="D228" s="84"/>
      <c r="G228" s="39"/>
      <c r="H228" s="76"/>
      <c r="I228" s="6"/>
    </row>
    <row r="229">
      <c r="A229" s="74"/>
      <c r="B229" s="74"/>
      <c r="C229" s="74"/>
      <c r="D229" s="84"/>
      <c r="G229" s="39"/>
      <c r="H229" s="76"/>
      <c r="I229" s="6"/>
    </row>
    <row r="230">
      <c r="A230" s="74"/>
      <c r="B230" s="74"/>
      <c r="C230" s="74"/>
      <c r="D230" s="84"/>
      <c r="G230" s="39"/>
      <c r="H230" s="76"/>
      <c r="I230" s="6"/>
    </row>
    <row r="231">
      <c r="A231" s="74"/>
      <c r="B231" s="74"/>
      <c r="C231" s="74"/>
      <c r="D231" s="84"/>
      <c r="G231" s="39"/>
      <c r="H231" s="76"/>
      <c r="I231" s="6"/>
    </row>
    <row r="232">
      <c r="A232" s="74"/>
      <c r="B232" s="74"/>
      <c r="C232" s="74"/>
      <c r="D232" s="84"/>
      <c r="G232" s="39"/>
      <c r="H232" s="76"/>
      <c r="I232" s="6"/>
    </row>
    <row r="233">
      <c r="A233" s="74"/>
      <c r="B233" s="74"/>
      <c r="C233" s="74"/>
      <c r="D233" s="84"/>
      <c r="G233" s="39"/>
      <c r="H233" s="76"/>
      <c r="I233" s="6"/>
    </row>
    <row r="234">
      <c r="A234" s="74"/>
      <c r="B234" s="74"/>
      <c r="C234" s="74"/>
      <c r="D234" s="84"/>
      <c r="G234" s="39"/>
      <c r="H234" s="76"/>
      <c r="I234" s="6"/>
    </row>
    <row r="235">
      <c r="A235" s="74"/>
      <c r="B235" s="74"/>
      <c r="C235" s="74"/>
      <c r="D235" s="84"/>
      <c r="G235" s="39"/>
      <c r="H235" s="76"/>
      <c r="I235" s="6"/>
    </row>
    <row r="236">
      <c r="A236" s="74"/>
      <c r="B236" s="74"/>
      <c r="C236" s="74"/>
      <c r="D236" s="84"/>
      <c r="G236" s="39"/>
      <c r="H236" s="76"/>
      <c r="I236" s="6"/>
    </row>
    <row r="237">
      <c r="A237" s="74"/>
      <c r="B237" s="74"/>
      <c r="C237" s="74"/>
      <c r="D237" s="84"/>
      <c r="G237" s="39"/>
      <c r="H237" s="76"/>
      <c r="I237" s="6"/>
    </row>
    <row r="238">
      <c r="A238" s="74"/>
      <c r="B238" s="74"/>
      <c r="C238" s="74"/>
      <c r="D238" s="84"/>
      <c r="G238" s="39"/>
      <c r="H238" s="76"/>
      <c r="I238" s="6"/>
    </row>
    <row r="239">
      <c r="A239" s="74"/>
      <c r="B239" s="74"/>
      <c r="C239" s="74"/>
      <c r="D239" s="84"/>
      <c r="G239" s="39"/>
      <c r="H239" s="76"/>
      <c r="I239" s="6"/>
    </row>
    <row r="240">
      <c r="A240" s="74"/>
      <c r="B240" s="74"/>
      <c r="C240" s="74"/>
      <c r="D240" s="84"/>
      <c r="G240" s="39"/>
      <c r="H240" s="76"/>
      <c r="I240" s="6"/>
    </row>
    <row r="241">
      <c r="A241" s="74"/>
      <c r="B241" s="74"/>
      <c r="C241" s="74"/>
      <c r="D241" s="84"/>
      <c r="G241" s="39"/>
      <c r="H241" s="76"/>
      <c r="I241" s="6"/>
    </row>
    <row r="242">
      <c r="A242" s="74"/>
      <c r="B242" s="74"/>
      <c r="C242" s="74"/>
      <c r="D242" s="84"/>
      <c r="G242" s="39"/>
      <c r="H242" s="76"/>
      <c r="I242" s="6"/>
    </row>
    <row r="243">
      <c r="A243" s="74"/>
      <c r="B243" s="74"/>
      <c r="C243" s="74"/>
      <c r="D243" s="84"/>
      <c r="G243" s="39"/>
      <c r="H243" s="76"/>
      <c r="I243" s="6"/>
    </row>
    <row r="244">
      <c r="A244" s="74"/>
      <c r="B244" s="74"/>
      <c r="C244" s="74"/>
      <c r="D244" s="84"/>
      <c r="G244" s="39"/>
      <c r="H244" s="76"/>
      <c r="I244" s="6"/>
    </row>
    <row r="245">
      <c r="A245" s="74"/>
      <c r="B245" s="74"/>
      <c r="C245" s="74"/>
      <c r="D245" s="84"/>
      <c r="G245" s="39"/>
      <c r="H245" s="76"/>
      <c r="I245" s="6"/>
    </row>
    <row r="246">
      <c r="A246" s="74"/>
      <c r="B246" s="74"/>
      <c r="C246" s="74"/>
      <c r="D246" s="84"/>
      <c r="G246" s="39"/>
      <c r="H246" s="76"/>
      <c r="I246" s="6"/>
    </row>
    <row r="247">
      <c r="A247" s="74"/>
      <c r="B247" s="74"/>
      <c r="C247" s="74"/>
      <c r="D247" s="84"/>
      <c r="G247" s="39"/>
      <c r="H247" s="76"/>
      <c r="I247" s="6"/>
    </row>
    <row r="248">
      <c r="A248" s="74"/>
      <c r="B248" s="74"/>
      <c r="C248" s="74"/>
      <c r="D248" s="84"/>
      <c r="G248" s="39"/>
      <c r="H248" s="76"/>
      <c r="I248" s="6"/>
    </row>
    <row r="249">
      <c r="A249" s="74"/>
      <c r="B249" s="74"/>
      <c r="C249" s="74"/>
      <c r="D249" s="84"/>
      <c r="G249" s="39"/>
      <c r="H249" s="76"/>
      <c r="I249" s="6"/>
    </row>
    <row r="250">
      <c r="A250" s="74"/>
      <c r="B250" s="74"/>
      <c r="C250" s="74"/>
      <c r="D250" s="84"/>
      <c r="G250" s="39"/>
      <c r="H250" s="76"/>
      <c r="I250" s="6"/>
    </row>
    <row r="251">
      <c r="A251" s="74"/>
      <c r="B251" s="74"/>
      <c r="C251" s="74"/>
      <c r="D251" s="84"/>
      <c r="G251" s="39"/>
      <c r="H251" s="76"/>
      <c r="I251" s="6"/>
    </row>
    <row r="252">
      <c r="A252" s="74"/>
      <c r="B252" s="74"/>
      <c r="C252" s="74"/>
      <c r="D252" s="84"/>
      <c r="G252" s="39"/>
      <c r="H252" s="76"/>
      <c r="I252" s="6"/>
    </row>
    <row r="253">
      <c r="A253" s="74"/>
      <c r="B253" s="74"/>
      <c r="C253" s="74"/>
      <c r="D253" s="84"/>
      <c r="G253" s="39"/>
      <c r="H253" s="76"/>
      <c r="I253" s="6"/>
    </row>
    <row r="254">
      <c r="A254" s="74"/>
      <c r="B254" s="74"/>
      <c r="C254" s="74"/>
      <c r="D254" s="84"/>
      <c r="G254" s="39"/>
      <c r="H254" s="76"/>
      <c r="I254" s="6"/>
    </row>
    <row r="255">
      <c r="A255" s="74"/>
      <c r="B255" s="74"/>
      <c r="C255" s="74"/>
      <c r="D255" s="84"/>
      <c r="G255" s="39"/>
      <c r="H255" s="76"/>
      <c r="I255" s="6"/>
    </row>
    <row r="256">
      <c r="A256" s="74"/>
      <c r="B256" s="74"/>
      <c r="C256" s="74"/>
      <c r="D256" s="84"/>
      <c r="G256" s="39"/>
      <c r="H256" s="76"/>
      <c r="I256" s="6"/>
    </row>
    <row r="257">
      <c r="A257" s="74"/>
      <c r="B257" s="74"/>
      <c r="C257" s="74"/>
      <c r="D257" s="84"/>
      <c r="G257" s="39"/>
      <c r="H257" s="76"/>
      <c r="I257" s="6"/>
    </row>
    <row r="258">
      <c r="A258" s="74"/>
      <c r="B258" s="74"/>
      <c r="C258" s="74"/>
      <c r="D258" s="84"/>
      <c r="G258" s="39"/>
      <c r="H258" s="76"/>
      <c r="I258" s="6"/>
    </row>
    <row r="259">
      <c r="A259" s="74"/>
      <c r="B259" s="74"/>
      <c r="C259" s="74"/>
      <c r="D259" s="84"/>
      <c r="G259" s="39"/>
      <c r="H259" s="76"/>
      <c r="I259" s="6"/>
    </row>
    <row r="260">
      <c r="A260" s="74"/>
      <c r="B260" s="74"/>
      <c r="C260" s="74"/>
      <c r="D260" s="84"/>
      <c r="G260" s="39"/>
      <c r="H260" s="76"/>
      <c r="I260" s="6"/>
    </row>
    <row r="261">
      <c r="A261" s="74"/>
      <c r="B261" s="74"/>
      <c r="C261" s="74"/>
      <c r="D261" s="84"/>
      <c r="G261" s="39"/>
      <c r="H261" s="76"/>
      <c r="I261" s="6"/>
    </row>
    <row r="262">
      <c r="A262" s="74"/>
      <c r="B262" s="74"/>
      <c r="C262" s="74"/>
      <c r="D262" s="84"/>
      <c r="G262" s="39"/>
      <c r="H262" s="76"/>
      <c r="I262" s="6"/>
    </row>
    <row r="263">
      <c r="A263" s="74"/>
      <c r="B263" s="74"/>
      <c r="C263" s="74"/>
      <c r="D263" s="84"/>
      <c r="G263" s="39"/>
      <c r="H263" s="76"/>
      <c r="I263" s="6"/>
    </row>
    <row r="264">
      <c r="A264" s="74"/>
      <c r="B264" s="74"/>
      <c r="C264" s="74"/>
      <c r="D264" s="84"/>
      <c r="G264" s="39"/>
      <c r="H264" s="76"/>
      <c r="I264" s="6"/>
    </row>
    <row r="265">
      <c r="A265" s="74"/>
      <c r="B265" s="74"/>
      <c r="C265" s="74"/>
      <c r="D265" s="84"/>
      <c r="G265" s="39"/>
      <c r="H265" s="76"/>
      <c r="I265" s="6"/>
    </row>
    <row r="266">
      <c r="A266" s="74"/>
      <c r="B266" s="74"/>
      <c r="C266" s="74"/>
      <c r="D266" s="84"/>
      <c r="G266" s="39"/>
      <c r="H266" s="76"/>
      <c r="I266" s="6"/>
    </row>
    <row r="267">
      <c r="A267" s="74"/>
      <c r="B267" s="74"/>
      <c r="C267" s="74"/>
      <c r="D267" s="84"/>
      <c r="G267" s="39"/>
      <c r="H267" s="76"/>
      <c r="I267" s="6"/>
    </row>
    <row r="268">
      <c r="A268" s="74"/>
      <c r="B268" s="74"/>
      <c r="C268" s="74"/>
      <c r="D268" s="84"/>
      <c r="G268" s="39"/>
      <c r="H268" s="76"/>
      <c r="I268" s="6"/>
    </row>
    <row r="269">
      <c r="A269" s="74"/>
      <c r="B269" s="74"/>
      <c r="C269" s="74"/>
      <c r="D269" s="84"/>
      <c r="G269" s="39"/>
      <c r="H269" s="76"/>
      <c r="I269" s="6"/>
    </row>
    <row r="270">
      <c r="A270" s="74"/>
      <c r="B270" s="74"/>
      <c r="C270" s="74"/>
      <c r="D270" s="84"/>
      <c r="G270" s="39"/>
      <c r="H270" s="76"/>
      <c r="I270" s="6"/>
    </row>
    <row r="271">
      <c r="A271" s="74"/>
      <c r="B271" s="74"/>
      <c r="C271" s="74"/>
      <c r="D271" s="84"/>
      <c r="G271" s="39"/>
      <c r="H271" s="76"/>
      <c r="I271" s="6"/>
    </row>
    <row r="272">
      <c r="A272" s="74"/>
      <c r="B272" s="74"/>
      <c r="C272" s="74"/>
      <c r="D272" s="84"/>
      <c r="G272" s="39"/>
      <c r="H272" s="76"/>
      <c r="I272" s="6"/>
    </row>
    <row r="273">
      <c r="A273" s="74"/>
      <c r="B273" s="74"/>
      <c r="C273" s="74"/>
      <c r="D273" s="84"/>
      <c r="G273" s="39"/>
      <c r="H273" s="76"/>
      <c r="I273" s="6"/>
    </row>
    <row r="274">
      <c r="A274" s="74"/>
      <c r="B274" s="74"/>
      <c r="C274" s="74"/>
      <c r="D274" s="84"/>
      <c r="G274" s="39"/>
      <c r="H274" s="76"/>
      <c r="I274" s="6"/>
    </row>
    <row r="275">
      <c r="A275" s="74"/>
      <c r="B275" s="74"/>
      <c r="C275" s="74"/>
      <c r="D275" s="84"/>
      <c r="G275" s="39"/>
      <c r="H275" s="76"/>
      <c r="I275" s="6"/>
    </row>
    <row r="276">
      <c r="A276" s="74"/>
      <c r="B276" s="74"/>
      <c r="C276" s="74"/>
      <c r="D276" s="84"/>
      <c r="G276" s="39"/>
      <c r="H276" s="76"/>
      <c r="I276" s="6"/>
    </row>
    <row r="277">
      <c r="A277" s="74"/>
      <c r="B277" s="74"/>
      <c r="C277" s="74"/>
      <c r="D277" s="84"/>
      <c r="G277" s="39"/>
      <c r="H277" s="76"/>
      <c r="I277" s="6"/>
    </row>
    <row r="278">
      <c r="A278" s="74"/>
      <c r="B278" s="74"/>
      <c r="C278" s="74"/>
      <c r="D278" s="84"/>
      <c r="G278" s="39"/>
      <c r="H278" s="76"/>
      <c r="I278" s="6"/>
    </row>
    <row r="279">
      <c r="A279" s="74"/>
      <c r="B279" s="74"/>
      <c r="C279" s="74"/>
      <c r="D279" s="84"/>
      <c r="G279" s="39"/>
      <c r="H279" s="76"/>
      <c r="I279" s="6"/>
    </row>
    <row r="280">
      <c r="A280" s="74"/>
      <c r="B280" s="74"/>
      <c r="C280" s="74"/>
      <c r="D280" s="84"/>
      <c r="G280" s="39"/>
      <c r="H280" s="76"/>
      <c r="I280" s="6"/>
    </row>
    <row r="281">
      <c r="A281" s="74"/>
      <c r="B281" s="74"/>
      <c r="C281" s="74"/>
      <c r="D281" s="84"/>
      <c r="G281" s="39"/>
      <c r="H281" s="76"/>
      <c r="I281" s="6"/>
    </row>
    <row r="282">
      <c r="A282" s="74"/>
      <c r="B282" s="74"/>
      <c r="C282" s="74"/>
      <c r="D282" s="84"/>
      <c r="G282" s="39"/>
      <c r="H282" s="76"/>
      <c r="I282" s="6"/>
    </row>
    <row r="283">
      <c r="A283" s="74"/>
      <c r="B283" s="74"/>
      <c r="C283" s="74"/>
      <c r="D283" s="84"/>
      <c r="G283" s="39"/>
      <c r="H283" s="76"/>
      <c r="I283" s="6"/>
    </row>
    <row r="284">
      <c r="A284" s="74"/>
      <c r="B284" s="74"/>
      <c r="C284" s="74"/>
      <c r="D284" s="84"/>
      <c r="G284" s="39"/>
      <c r="H284" s="76"/>
      <c r="I284" s="6"/>
    </row>
    <row r="285">
      <c r="A285" s="74"/>
      <c r="B285" s="74"/>
      <c r="C285" s="74"/>
      <c r="D285" s="84"/>
      <c r="G285" s="39"/>
      <c r="H285" s="76"/>
      <c r="I285" s="6"/>
    </row>
    <row r="286">
      <c r="A286" s="74"/>
      <c r="B286" s="74"/>
      <c r="C286" s="74"/>
      <c r="D286" s="84"/>
      <c r="G286" s="39"/>
      <c r="H286" s="76"/>
      <c r="I286" s="6"/>
    </row>
    <row r="287">
      <c r="A287" s="74"/>
      <c r="B287" s="74"/>
      <c r="C287" s="74"/>
      <c r="D287" s="84"/>
      <c r="G287" s="39"/>
      <c r="H287" s="76"/>
      <c r="I287" s="6"/>
    </row>
    <row r="288">
      <c r="A288" s="74"/>
      <c r="B288" s="74"/>
      <c r="C288" s="74"/>
      <c r="D288" s="84"/>
      <c r="G288" s="39"/>
      <c r="H288" s="76"/>
      <c r="I288" s="6"/>
    </row>
    <row r="289">
      <c r="A289" s="74"/>
      <c r="B289" s="74"/>
      <c r="C289" s="74"/>
      <c r="D289" s="84"/>
      <c r="G289" s="39"/>
      <c r="H289" s="76"/>
      <c r="I289" s="6"/>
    </row>
    <row r="290">
      <c r="A290" s="74"/>
      <c r="B290" s="74"/>
      <c r="C290" s="74"/>
      <c r="D290" s="84"/>
      <c r="G290" s="39"/>
      <c r="H290" s="76"/>
      <c r="I290" s="6"/>
    </row>
    <row r="291">
      <c r="A291" s="74"/>
      <c r="B291" s="74"/>
      <c r="C291" s="74"/>
      <c r="D291" s="84"/>
      <c r="G291" s="39"/>
      <c r="H291" s="76"/>
      <c r="I291" s="6"/>
    </row>
    <row r="292">
      <c r="A292" s="74"/>
      <c r="B292" s="74"/>
      <c r="C292" s="74"/>
      <c r="D292" s="84"/>
      <c r="G292" s="39"/>
      <c r="H292" s="76"/>
      <c r="I292" s="6"/>
    </row>
    <row r="293">
      <c r="A293" s="74"/>
      <c r="B293" s="74"/>
      <c r="C293" s="74"/>
      <c r="D293" s="84"/>
      <c r="G293" s="39"/>
      <c r="H293" s="76"/>
      <c r="I293" s="6"/>
    </row>
    <row r="294">
      <c r="A294" s="74"/>
      <c r="B294" s="74"/>
      <c r="C294" s="74"/>
      <c r="D294" s="84"/>
      <c r="G294" s="39"/>
      <c r="H294" s="76"/>
      <c r="I294" s="6"/>
    </row>
    <row r="295">
      <c r="A295" s="74"/>
      <c r="B295" s="74"/>
      <c r="C295" s="74"/>
      <c r="D295" s="84"/>
      <c r="G295" s="39"/>
      <c r="H295" s="76"/>
      <c r="I295" s="6"/>
    </row>
    <row r="296">
      <c r="A296" s="74"/>
      <c r="B296" s="74"/>
      <c r="C296" s="74"/>
      <c r="D296" s="84"/>
      <c r="G296" s="39"/>
      <c r="H296" s="76"/>
      <c r="I296" s="6"/>
    </row>
    <row r="297">
      <c r="A297" s="74"/>
      <c r="B297" s="74"/>
      <c r="C297" s="74"/>
      <c r="D297" s="84"/>
      <c r="G297" s="39"/>
      <c r="H297" s="76"/>
      <c r="I297" s="6"/>
    </row>
    <row r="298">
      <c r="A298" s="74"/>
      <c r="B298" s="74"/>
      <c r="C298" s="74"/>
      <c r="D298" s="84"/>
      <c r="G298" s="39"/>
      <c r="H298" s="76"/>
      <c r="I298" s="6"/>
    </row>
    <row r="299">
      <c r="A299" s="74"/>
      <c r="B299" s="74"/>
      <c r="C299" s="74"/>
      <c r="D299" s="84"/>
      <c r="G299" s="39"/>
      <c r="H299" s="76"/>
      <c r="I299" s="6"/>
    </row>
    <row r="300">
      <c r="A300" s="74"/>
      <c r="B300" s="74"/>
      <c r="C300" s="74"/>
      <c r="D300" s="84"/>
      <c r="G300" s="39"/>
      <c r="H300" s="76"/>
      <c r="I300" s="6"/>
    </row>
    <row r="301">
      <c r="A301" s="74"/>
      <c r="B301" s="74"/>
      <c r="C301" s="74"/>
      <c r="D301" s="84"/>
      <c r="G301" s="39"/>
      <c r="H301" s="76"/>
      <c r="I301" s="6"/>
    </row>
    <row r="302">
      <c r="A302" s="74"/>
      <c r="B302" s="74"/>
      <c r="C302" s="74"/>
      <c r="D302" s="84"/>
      <c r="G302" s="39"/>
      <c r="H302" s="76"/>
      <c r="I302" s="6"/>
    </row>
    <row r="303">
      <c r="A303" s="74"/>
      <c r="B303" s="74"/>
      <c r="C303" s="74"/>
      <c r="D303" s="84"/>
      <c r="G303" s="39"/>
      <c r="H303" s="76"/>
      <c r="I303" s="6"/>
    </row>
    <row r="304">
      <c r="A304" s="74"/>
      <c r="B304" s="74"/>
      <c r="C304" s="74"/>
      <c r="D304" s="84"/>
      <c r="G304" s="39"/>
      <c r="H304" s="76"/>
      <c r="I304" s="6"/>
    </row>
    <row r="305">
      <c r="A305" s="74"/>
      <c r="B305" s="74"/>
      <c r="C305" s="74"/>
      <c r="D305" s="84"/>
      <c r="G305" s="39"/>
      <c r="H305" s="76"/>
      <c r="I305" s="6"/>
    </row>
    <row r="306">
      <c r="A306" s="74"/>
      <c r="B306" s="74"/>
      <c r="C306" s="74"/>
      <c r="D306" s="84"/>
      <c r="G306" s="39"/>
      <c r="H306" s="76"/>
      <c r="I306" s="6"/>
    </row>
    <row r="307">
      <c r="A307" s="74"/>
      <c r="B307" s="74"/>
      <c r="C307" s="74"/>
      <c r="D307" s="84"/>
      <c r="G307" s="39"/>
      <c r="H307" s="76"/>
      <c r="I307" s="6"/>
    </row>
    <row r="308">
      <c r="A308" s="74"/>
      <c r="B308" s="74"/>
      <c r="C308" s="74"/>
      <c r="D308" s="84"/>
      <c r="G308" s="39"/>
      <c r="H308" s="76"/>
      <c r="I308" s="6"/>
    </row>
    <row r="309">
      <c r="A309" s="74"/>
      <c r="B309" s="74"/>
      <c r="C309" s="74"/>
      <c r="D309" s="84"/>
      <c r="G309" s="39"/>
      <c r="H309" s="76"/>
      <c r="I309" s="6"/>
    </row>
    <row r="310">
      <c r="A310" s="74"/>
      <c r="B310" s="74"/>
      <c r="C310" s="74"/>
      <c r="D310" s="84"/>
      <c r="G310" s="39"/>
      <c r="H310" s="76"/>
      <c r="I310" s="6"/>
    </row>
    <row r="311">
      <c r="A311" s="74"/>
      <c r="B311" s="74"/>
      <c r="C311" s="74"/>
      <c r="D311" s="84"/>
      <c r="G311" s="39"/>
      <c r="H311" s="76"/>
      <c r="I311" s="6"/>
    </row>
    <row r="312">
      <c r="A312" s="74"/>
      <c r="B312" s="74"/>
      <c r="C312" s="74"/>
      <c r="D312" s="84"/>
      <c r="G312" s="39"/>
      <c r="H312" s="76"/>
      <c r="I312" s="6"/>
    </row>
    <row r="313">
      <c r="A313" s="74"/>
      <c r="B313" s="74"/>
      <c r="C313" s="74"/>
      <c r="D313" s="84"/>
      <c r="G313" s="39"/>
      <c r="H313" s="76"/>
      <c r="I313" s="6"/>
    </row>
    <row r="314">
      <c r="A314" s="74"/>
      <c r="B314" s="74"/>
      <c r="C314" s="74"/>
      <c r="D314" s="84"/>
      <c r="G314" s="39"/>
      <c r="H314" s="76"/>
      <c r="I314" s="6"/>
    </row>
    <row r="315">
      <c r="A315" s="74"/>
      <c r="B315" s="74"/>
      <c r="C315" s="74"/>
      <c r="D315" s="84"/>
      <c r="G315" s="39"/>
      <c r="H315" s="76"/>
      <c r="I315" s="6"/>
    </row>
    <row r="316">
      <c r="A316" s="74"/>
      <c r="B316" s="74"/>
      <c r="C316" s="74"/>
      <c r="D316" s="84"/>
      <c r="G316" s="39"/>
      <c r="H316" s="76"/>
      <c r="I316" s="6"/>
    </row>
    <row r="317">
      <c r="A317" s="74"/>
      <c r="B317" s="74"/>
      <c r="C317" s="74"/>
      <c r="D317" s="84"/>
      <c r="G317" s="39"/>
      <c r="H317" s="76"/>
      <c r="I317" s="6"/>
    </row>
    <row r="318">
      <c r="A318" s="74"/>
      <c r="B318" s="74"/>
      <c r="C318" s="74"/>
      <c r="D318" s="84"/>
      <c r="G318" s="39"/>
      <c r="H318" s="76"/>
      <c r="I318" s="6"/>
    </row>
    <row r="319">
      <c r="A319" s="74"/>
      <c r="B319" s="74"/>
      <c r="C319" s="74"/>
      <c r="D319" s="84"/>
      <c r="G319" s="39"/>
      <c r="H319" s="76"/>
      <c r="I319" s="6"/>
    </row>
    <row r="320">
      <c r="A320" s="74"/>
      <c r="B320" s="74"/>
      <c r="C320" s="74"/>
      <c r="D320" s="84"/>
      <c r="G320" s="39"/>
      <c r="H320" s="76"/>
      <c r="I320" s="6"/>
    </row>
    <row r="321">
      <c r="A321" s="74"/>
      <c r="B321" s="74"/>
      <c r="C321" s="74"/>
      <c r="D321" s="84"/>
      <c r="G321" s="39"/>
      <c r="H321" s="76"/>
      <c r="I321" s="6"/>
    </row>
    <row r="322">
      <c r="A322" s="74"/>
      <c r="B322" s="74"/>
      <c r="C322" s="74"/>
      <c r="D322" s="84"/>
      <c r="G322" s="39"/>
      <c r="H322" s="76"/>
      <c r="I322" s="6"/>
    </row>
    <row r="323">
      <c r="A323" s="74"/>
      <c r="B323" s="74"/>
      <c r="C323" s="74"/>
      <c r="D323" s="84"/>
      <c r="G323" s="39"/>
      <c r="H323" s="76"/>
      <c r="I323" s="6"/>
    </row>
    <row r="324">
      <c r="A324" s="74"/>
      <c r="B324" s="74"/>
      <c r="C324" s="74"/>
      <c r="D324" s="84"/>
      <c r="G324" s="39"/>
      <c r="H324" s="76"/>
      <c r="I324" s="6"/>
    </row>
    <row r="325">
      <c r="A325" s="74"/>
      <c r="B325" s="74"/>
      <c r="C325" s="74"/>
      <c r="D325" s="84"/>
      <c r="G325" s="39"/>
      <c r="H325" s="76"/>
      <c r="I325" s="6"/>
    </row>
    <row r="326">
      <c r="A326" s="74"/>
      <c r="B326" s="74"/>
      <c r="C326" s="74"/>
      <c r="D326" s="84"/>
      <c r="G326" s="39"/>
      <c r="H326" s="76"/>
      <c r="I326" s="6"/>
    </row>
    <row r="327">
      <c r="A327" s="74"/>
      <c r="B327" s="74"/>
      <c r="C327" s="74"/>
      <c r="D327" s="84"/>
      <c r="G327" s="39"/>
      <c r="H327" s="76"/>
      <c r="I327" s="6"/>
    </row>
    <row r="328">
      <c r="A328" s="74"/>
      <c r="B328" s="74"/>
      <c r="C328" s="74"/>
      <c r="D328" s="84"/>
      <c r="G328" s="39"/>
      <c r="H328" s="76"/>
      <c r="I328" s="6"/>
    </row>
    <row r="329">
      <c r="A329" s="74"/>
      <c r="B329" s="74"/>
      <c r="C329" s="74"/>
      <c r="D329" s="84"/>
      <c r="G329" s="39"/>
      <c r="H329" s="76"/>
      <c r="I329" s="6"/>
    </row>
    <row r="330">
      <c r="A330" s="74"/>
      <c r="B330" s="74"/>
      <c r="C330" s="74"/>
      <c r="D330" s="84"/>
      <c r="G330" s="39"/>
      <c r="H330" s="76"/>
      <c r="I330" s="6"/>
    </row>
    <row r="331">
      <c r="A331" s="74"/>
      <c r="B331" s="74"/>
      <c r="C331" s="74"/>
      <c r="D331" s="84"/>
      <c r="G331" s="39"/>
      <c r="H331" s="76"/>
      <c r="I331" s="6"/>
    </row>
    <row r="332">
      <c r="A332" s="74"/>
      <c r="B332" s="74"/>
      <c r="C332" s="74"/>
      <c r="D332" s="84"/>
      <c r="G332" s="39"/>
      <c r="H332" s="76"/>
      <c r="I332" s="6"/>
    </row>
    <row r="333">
      <c r="A333" s="74"/>
      <c r="B333" s="74"/>
      <c r="C333" s="74"/>
      <c r="D333" s="84"/>
      <c r="G333" s="39"/>
      <c r="H333" s="76"/>
      <c r="I333" s="6"/>
    </row>
    <row r="334">
      <c r="A334" s="74"/>
      <c r="B334" s="74"/>
      <c r="C334" s="74"/>
      <c r="D334" s="84"/>
      <c r="G334" s="39"/>
      <c r="H334" s="76"/>
      <c r="I334" s="6"/>
    </row>
    <row r="335">
      <c r="A335" s="74"/>
      <c r="B335" s="74"/>
      <c r="C335" s="74"/>
      <c r="D335" s="84"/>
      <c r="G335" s="39"/>
      <c r="H335" s="76"/>
      <c r="I335" s="6"/>
    </row>
    <row r="336">
      <c r="A336" s="74"/>
      <c r="B336" s="74"/>
      <c r="C336" s="74"/>
      <c r="D336" s="84"/>
      <c r="G336" s="39"/>
      <c r="H336" s="76"/>
      <c r="I336" s="6"/>
    </row>
    <row r="337">
      <c r="A337" s="74"/>
      <c r="B337" s="74"/>
      <c r="C337" s="74"/>
      <c r="D337" s="84"/>
      <c r="G337" s="39"/>
      <c r="H337" s="76"/>
      <c r="I337" s="6"/>
    </row>
    <row r="338">
      <c r="A338" s="74"/>
      <c r="B338" s="74"/>
      <c r="C338" s="74"/>
      <c r="D338" s="84"/>
      <c r="G338" s="39"/>
      <c r="H338" s="76"/>
      <c r="I338" s="6"/>
    </row>
    <row r="339">
      <c r="A339" s="74"/>
      <c r="B339" s="74"/>
      <c r="C339" s="74"/>
      <c r="D339" s="84"/>
      <c r="G339" s="39"/>
      <c r="H339" s="76"/>
      <c r="I339" s="6"/>
    </row>
    <row r="340">
      <c r="A340" s="74"/>
      <c r="B340" s="74"/>
      <c r="C340" s="74"/>
      <c r="D340" s="84"/>
      <c r="G340" s="39"/>
      <c r="H340" s="76"/>
      <c r="I340" s="6"/>
    </row>
    <row r="341">
      <c r="A341" s="74"/>
      <c r="B341" s="74"/>
      <c r="C341" s="74"/>
      <c r="D341" s="84"/>
      <c r="G341" s="39"/>
      <c r="H341" s="76"/>
      <c r="I341" s="6"/>
    </row>
    <row r="342">
      <c r="A342" s="74"/>
      <c r="B342" s="74"/>
      <c r="C342" s="74"/>
      <c r="D342" s="84"/>
      <c r="G342" s="39"/>
      <c r="H342" s="76"/>
      <c r="I342" s="6"/>
    </row>
    <row r="343">
      <c r="A343" s="74"/>
      <c r="B343" s="74"/>
      <c r="C343" s="74"/>
      <c r="D343" s="84"/>
      <c r="G343" s="39"/>
      <c r="H343" s="76"/>
      <c r="I343" s="6"/>
    </row>
    <row r="344">
      <c r="A344" s="74"/>
      <c r="B344" s="74"/>
      <c r="C344" s="74"/>
      <c r="D344" s="84"/>
      <c r="G344" s="39"/>
      <c r="H344" s="76"/>
      <c r="I344" s="6"/>
    </row>
    <row r="345">
      <c r="A345" s="74"/>
      <c r="B345" s="74"/>
      <c r="C345" s="74"/>
      <c r="D345" s="84"/>
      <c r="G345" s="39"/>
      <c r="H345" s="76"/>
      <c r="I345" s="6"/>
    </row>
    <row r="346">
      <c r="A346" s="74"/>
      <c r="B346" s="74"/>
      <c r="C346" s="74"/>
      <c r="D346" s="84"/>
      <c r="G346" s="39"/>
      <c r="H346" s="76"/>
      <c r="I346" s="6"/>
    </row>
    <row r="347">
      <c r="A347" s="74"/>
      <c r="B347" s="74"/>
      <c r="C347" s="74"/>
      <c r="D347" s="84"/>
      <c r="G347" s="39"/>
      <c r="H347" s="76"/>
      <c r="I347" s="6"/>
    </row>
    <row r="348">
      <c r="A348" s="74"/>
      <c r="B348" s="74"/>
      <c r="C348" s="74"/>
      <c r="D348" s="84"/>
      <c r="G348" s="39"/>
      <c r="H348" s="76"/>
      <c r="I348" s="6"/>
    </row>
    <row r="349">
      <c r="A349" s="74"/>
      <c r="B349" s="74"/>
      <c r="C349" s="74"/>
      <c r="D349" s="84"/>
      <c r="G349" s="39"/>
      <c r="H349" s="76"/>
      <c r="I349" s="6"/>
    </row>
    <row r="350">
      <c r="A350" s="74"/>
      <c r="B350" s="74"/>
      <c r="C350" s="74"/>
      <c r="D350" s="84"/>
      <c r="G350" s="39"/>
      <c r="H350" s="76"/>
      <c r="I350" s="6"/>
    </row>
    <row r="351">
      <c r="A351" s="74"/>
      <c r="B351" s="74"/>
      <c r="C351" s="74"/>
      <c r="D351" s="84"/>
      <c r="G351" s="39"/>
      <c r="H351" s="76"/>
      <c r="I351" s="6"/>
    </row>
    <row r="352">
      <c r="A352" s="74"/>
      <c r="B352" s="74"/>
      <c r="C352" s="74"/>
      <c r="D352" s="84"/>
      <c r="G352" s="39"/>
      <c r="H352" s="76"/>
      <c r="I352" s="6"/>
    </row>
    <row r="353">
      <c r="A353" s="74"/>
      <c r="B353" s="74"/>
      <c r="C353" s="74"/>
      <c r="D353" s="84"/>
      <c r="G353" s="39"/>
      <c r="H353" s="76"/>
      <c r="I353" s="6"/>
    </row>
    <row r="354">
      <c r="A354" s="74"/>
      <c r="B354" s="74"/>
      <c r="C354" s="74"/>
      <c r="D354" s="84"/>
      <c r="G354" s="39"/>
      <c r="H354" s="76"/>
      <c r="I354" s="6"/>
    </row>
    <row r="355">
      <c r="A355" s="74"/>
      <c r="B355" s="74"/>
      <c r="C355" s="74"/>
      <c r="D355" s="84"/>
      <c r="G355" s="39"/>
      <c r="H355" s="76"/>
      <c r="I355" s="6"/>
    </row>
    <row r="356">
      <c r="A356" s="74"/>
      <c r="B356" s="74"/>
      <c r="C356" s="74"/>
      <c r="D356" s="84"/>
      <c r="G356" s="39"/>
      <c r="H356" s="76"/>
      <c r="I356" s="6"/>
    </row>
    <row r="357">
      <c r="A357" s="74"/>
      <c r="B357" s="74"/>
      <c r="C357" s="74"/>
      <c r="D357" s="84"/>
      <c r="G357" s="39"/>
      <c r="H357" s="76"/>
      <c r="I357" s="6"/>
    </row>
    <row r="358">
      <c r="A358" s="74"/>
      <c r="B358" s="74"/>
      <c r="C358" s="74"/>
      <c r="D358" s="84"/>
      <c r="G358" s="39"/>
      <c r="H358" s="76"/>
      <c r="I358" s="6"/>
    </row>
    <row r="359">
      <c r="A359" s="74"/>
      <c r="B359" s="74"/>
      <c r="C359" s="74"/>
      <c r="D359" s="84"/>
      <c r="G359" s="39"/>
      <c r="H359" s="76"/>
      <c r="I359" s="6"/>
    </row>
    <row r="360">
      <c r="A360" s="74"/>
      <c r="B360" s="74"/>
      <c r="C360" s="74"/>
      <c r="D360" s="84"/>
      <c r="G360" s="39"/>
      <c r="H360" s="76"/>
      <c r="I360" s="6"/>
    </row>
    <row r="361">
      <c r="A361" s="74"/>
      <c r="B361" s="74"/>
      <c r="C361" s="74"/>
      <c r="D361" s="84"/>
      <c r="G361" s="39"/>
      <c r="H361" s="76"/>
      <c r="I361" s="6"/>
    </row>
    <row r="362">
      <c r="A362" s="74"/>
      <c r="B362" s="74"/>
      <c r="C362" s="74"/>
      <c r="D362" s="84"/>
      <c r="G362" s="39"/>
      <c r="H362" s="76"/>
      <c r="I362" s="6"/>
    </row>
    <row r="363">
      <c r="A363" s="74"/>
      <c r="B363" s="74"/>
      <c r="C363" s="74"/>
      <c r="D363" s="84"/>
      <c r="G363" s="39"/>
      <c r="H363" s="76"/>
      <c r="I363" s="6"/>
    </row>
    <row r="364">
      <c r="A364" s="74"/>
      <c r="B364" s="74"/>
      <c r="C364" s="74"/>
      <c r="D364" s="84"/>
      <c r="G364" s="39"/>
      <c r="H364" s="76"/>
      <c r="I364" s="6"/>
    </row>
    <row r="365">
      <c r="A365" s="74"/>
      <c r="B365" s="74"/>
      <c r="C365" s="74"/>
      <c r="D365" s="84"/>
      <c r="G365" s="39"/>
      <c r="H365" s="76"/>
      <c r="I365" s="6"/>
    </row>
    <row r="366">
      <c r="A366" s="74"/>
      <c r="B366" s="74"/>
      <c r="C366" s="74"/>
      <c r="D366" s="84"/>
      <c r="G366" s="39"/>
      <c r="H366" s="76"/>
      <c r="I366" s="6"/>
    </row>
    <row r="367">
      <c r="A367" s="74"/>
      <c r="B367" s="74"/>
      <c r="C367" s="74"/>
      <c r="D367" s="84"/>
      <c r="G367" s="39"/>
      <c r="H367" s="76"/>
      <c r="I367" s="6"/>
    </row>
    <row r="368">
      <c r="A368" s="74"/>
      <c r="B368" s="74"/>
      <c r="C368" s="74"/>
      <c r="D368" s="84"/>
      <c r="G368" s="39"/>
      <c r="H368" s="76"/>
      <c r="I368" s="6"/>
    </row>
    <row r="369">
      <c r="A369" s="74"/>
      <c r="B369" s="74"/>
      <c r="C369" s="74"/>
      <c r="D369" s="84"/>
      <c r="G369" s="39"/>
      <c r="H369" s="76"/>
      <c r="I369" s="6"/>
    </row>
    <row r="370">
      <c r="A370" s="74"/>
      <c r="B370" s="74"/>
      <c r="C370" s="74"/>
      <c r="D370" s="84"/>
      <c r="G370" s="39"/>
      <c r="H370" s="76"/>
      <c r="I370" s="6"/>
    </row>
    <row r="371">
      <c r="A371" s="74"/>
      <c r="B371" s="74"/>
      <c r="C371" s="74"/>
      <c r="D371" s="84"/>
      <c r="G371" s="39"/>
      <c r="H371" s="76"/>
      <c r="I371" s="6"/>
    </row>
    <row r="372">
      <c r="A372" s="74"/>
      <c r="B372" s="74"/>
      <c r="C372" s="74"/>
      <c r="D372" s="84"/>
      <c r="G372" s="39"/>
      <c r="H372" s="76"/>
      <c r="I372" s="6"/>
    </row>
    <row r="373">
      <c r="A373" s="74"/>
      <c r="B373" s="74"/>
      <c r="C373" s="74"/>
      <c r="D373" s="84"/>
      <c r="G373" s="39"/>
      <c r="H373" s="76"/>
      <c r="I373" s="6"/>
    </row>
    <row r="374">
      <c r="A374" s="74"/>
      <c r="B374" s="74"/>
      <c r="C374" s="74"/>
      <c r="D374" s="84"/>
      <c r="G374" s="39"/>
      <c r="H374" s="76"/>
      <c r="I374" s="6"/>
    </row>
    <row r="375">
      <c r="A375" s="74"/>
      <c r="B375" s="74"/>
      <c r="C375" s="74"/>
      <c r="D375" s="84"/>
      <c r="G375" s="39"/>
      <c r="H375" s="76"/>
      <c r="I375" s="6"/>
    </row>
    <row r="376">
      <c r="A376" s="74"/>
      <c r="B376" s="74"/>
      <c r="C376" s="74"/>
      <c r="D376" s="84"/>
      <c r="G376" s="39"/>
      <c r="H376" s="76"/>
      <c r="I376" s="6"/>
    </row>
    <row r="377">
      <c r="A377" s="74"/>
      <c r="B377" s="74"/>
      <c r="C377" s="74"/>
      <c r="D377" s="84"/>
      <c r="G377" s="39"/>
      <c r="H377" s="76"/>
      <c r="I377" s="6"/>
    </row>
    <row r="378">
      <c r="A378" s="74"/>
      <c r="B378" s="74"/>
      <c r="C378" s="74"/>
      <c r="D378" s="84"/>
      <c r="G378" s="39"/>
      <c r="H378" s="76"/>
      <c r="I378" s="6"/>
    </row>
    <row r="379">
      <c r="A379" s="74"/>
      <c r="B379" s="74"/>
      <c r="C379" s="74"/>
      <c r="D379" s="84"/>
      <c r="G379" s="39"/>
      <c r="H379" s="76"/>
      <c r="I379" s="6"/>
    </row>
    <row r="380">
      <c r="A380" s="74"/>
      <c r="B380" s="74"/>
      <c r="C380" s="74"/>
      <c r="D380" s="84"/>
      <c r="G380" s="39"/>
      <c r="H380" s="76"/>
      <c r="I380" s="6"/>
    </row>
    <row r="381">
      <c r="A381" s="74"/>
      <c r="B381" s="74"/>
      <c r="C381" s="74"/>
      <c r="D381" s="84"/>
      <c r="G381" s="39"/>
      <c r="H381" s="76"/>
      <c r="I381" s="6"/>
    </row>
    <row r="382">
      <c r="A382" s="74"/>
      <c r="B382" s="74"/>
      <c r="C382" s="74"/>
      <c r="D382" s="84"/>
      <c r="G382" s="39"/>
      <c r="H382" s="76"/>
      <c r="I382" s="6"/>
    </row>
    <row r="383">
      <c r="A383" s="74"/>
      <c r="B383" s="74"/>
      <c r="C383" s="74"/>
      <c r="D383" s="84"/>
      <c r="G383" s="39"/>
      <c r="H383" s="76"/>
      <c r="I383" s="6"/>
    </row>
    <row r="384">
      <c r="A384" s="74"/>
      <c r="B384" s="74"/>
      <c r="C384" s="74"/>
      <c r="D384" s="84"/>
      <c r="G384" s="39"/>
      <c r="H384" s="76"/>
      <c r="I384" s="6"/>
    </row>
    <row r="385">
      <c r="A385" s="74"/>
      <c r="B385" s="74"/>
      <c r="C385" s="74"/>
      <c r="D385" s="84"/>
      <c r="G385" s="39"/>
      <c r="H385" s="76"/>
      <c r="I385" s="6"/>
    </row>
    <row r="386">
      <c r="A386" s="74"/>
      <c r="B386" s="74"/>
      <c r="C386" s="74"/>
      <c r="D386" s="84"/>
      <c r="G386" s="39"/>
      <c r="H386" s="76"/>
      <c r="I386" s="6"/>
    </row>
    <row r="387">
      <c r="A387" s="74"/>
      <c r="B387" s="74"/>
      <c r="C387" s="74"/>
      <c r="D387" s="84"/>
      <c r="G387" s="39"/>
      <c r="H387" s="76"/>
      <c r="I387" s="6"/>
    </row>
    <row r="388">
      <c r="A388" s="74"/>
      <c r="B388" s="74"/>
      <c r="C388" s="74"/>
      <c r="D388" s="84"/>
      <c r="G388" s="39"/>
      <c r="H388" s="76"/>
      <c r="I388" s="6"/>
    </row>
    <row r="389">
      <c r="A389" s="74"/>
      <c r="B389" s="74"/>
      <c r="C389" s="74"/>
      <c r="D389" s="84"/>
      <c r="G389" s="39"/>
      <c r="H389" s="76"/>
      <c r="I389" s="6"/>
    </row>
    <row r="390">
      <c r="A390" s="74"/>
      <c r="B390" s="74"/>
      <c r="C390" s="74"/>
      <c r="D390" s="84"/>
      <c r="G390" s="39"/>
      <c r="H390" s="76"/>
      <c r="I390" s="6"/>
    </row>
    <row r="391">
      <c r="A391" s="74"/>
      <c r="B391" s="74"/>
      <c r="C391" s="74"/>
      <c r="D391" s="84"/>
      <c r="G391" s="39"/>
      <c r="H391" s="76"/>
      <c r="I391" s="6"/>
    </row>
    <row r="392">
      <c r="A392" s="74"/>
      <c r="B392" s="74"/>
      <c r="C392" s="74"/>
      <c r="D392" s="84"/>
      <c r="G392" s="39"/>
      <c r="H392" s="76"/>
      <c r="I392" s="6"/>
    </row>
    <row r="393">
      <c r="A393" s="74"/>
      <c r="B393" s="74"/>
      <c r="C393" s="74"/>
      <c r="D393" s="84"/>
      <c r="G393" s="39"/>
      <c r="H393" s="76"/>
      <c r="I393" s="6"/>
    </row>
    <row r="394">
      <c r="A394" s="74"/>
      <c r="B394" s="74"/>
      <c r="C394" s="74"/>
      <c r="D394" s="84"/>
      <c r="G394" s="39"/>
      <c r="H394" s="76"/>
      <c r="I394" s="6"/>
    </row>
    <row r="395">
      <c r="A395" s="74"/>
      <c r="B395" s="74"/>
      <c r="C395" s="74"/>
      <c r="D395" s="84"/>
      <c r="G395" s="39"/>
      <c r="H395" s="76"/>
      <c r="I395" s="6"/>
    </row>
    <row r="396">
      <c r="A396" s="74"/>
      <c r="B396" s="74"/>
      <c r="C396" s="74"/>
      <c r="D396" s="84"/>
      <c r="G396" s="39"/>
      <c r="H396" s="76"/>
      <c r="I396" s="6"/>
    </row>
    <row r="397">
      <c r="A397" s="74"/>
      <c r="B397" s="74"/>
      <c r="C397" s="74"/>
      <c r="D397" s="84"/>
      <c r="G397" s="39"/>
      <c r="H397" s="76"/>
      <c r="I397" s="6"/>
    </row>
    <row r="398">
      <c r="A398" s="74"/>
      <c r="B398" s="74"/>
      <c r="C398" s="74"/>
      <c r="D398" s="84"/>
      <c r="G398" s="39"/>
      <c r="H398" s="76"/>
      <c r="I398" s="6"/>
    </row>
    <row r="399">
      <c r="A399" s="74"/>
      <c r="B399" s="74"/>
      <c r="C399" s="74"/>
      <c r="D399" s="84"/>
      <c r="G399" s="39"/>
      <c r="H399" s="76"/>
      <c r="I399" s="6"/>
    </row>
    <row r="400">
      <c r="A400" s="74"/>
      <c r="B400" s="74"/>
      <c r="C400" s="74"/>
      <c r="D400" s="84"/>
      <c r="G400" s="39"/>
      <c r="H400" s="76"/>
      <c r="I400" s="6"/>
    </row>
    <row r="401">
      <c r="A401" s="74"/>
      <c r="B401" s="74"/>
      <c r="C401" s="74"/>
      <c r="D401" s="84"/>
      <c r="G401" s="39"/>
      <c r="H401" s="76"/>
      <c r="I401" s="6"/>
    </row>
    <row r="402">
      <c r="A402" s="74"/>
      <c r="B402" s="74"/>
      <c r="C402" s="74"/>
      <c r="D402" s="84"/>
      <c r="G402" s="39"/>
      <c r="H402" s="76"/>
      <c r="I402" s="6"/>
    </row>
    <row r="403">
      <c r="A403" s="74"/>
      <c r="B403" s="74"/>
      <c r="C403" s="74"/>
      <c r="D403" s="84"/>
      <c r="G403" s="39"/>
      <c r="H403" s="76"/>
      <c r="I403" s="6"/>
    </row>
    <row r="404">
      <c r="A404" s="74"/>
      <c r="B404" s="74"/>
      <c r="C404" s="74"/>
      <c r="D404" s="84"/>
      <c r="G404" s="39"/>
      <c r="H404" s="76"/>
      <c r="I404" s="6"/>
    </row>
    <row r="405">
      <c r="A405" s="74"/>
      <c r="B405" s="74"/>
      <c r="C405" s="74"/>
      <c r="D405" s="84"/>
      <c r="G405" s="39"/>
      <c r="H405" s="76"/>
      <c r="I405" s="6"/>
    </row>
    <row r="406">
      <c r="A406" s="74"/>
      <c r="B406" s="74"/>
      <c r="C406" s="74"/>
      <c r="D406" s="84"/>
      <c r="G406" s="39"/>
      <c r="H406" s="76"/>
      <c r="I406" s="6"/>
    </row>
    <row r="407">
      <c r="A407" s="74"/>
      <c r="B407" s="74"/>
      <c r="C407" s="74"/>
      <c r="D407" s="84"/>
      <c r="G407" s="39"/>
      <c r="H407" s="76"/>
      <c r="I407" s="6"/>
    </row>
    <row r="408">
      <c r="A408" s="74"/>
      <c r="B408" s="74"/>
      <c r="C408" s="74"/>
      <c r="D408" s="84"/>
      <c r="G408" s="39"/>
      <c r="H408" s="76"/>
      <c r="I408" s="6"/>
    </row>
    <row r="409">
      <c r="A409" s="74"/>
      <c r="B409" s="74"/>
      <c r="C409" s="74"/>
      <c r="D409" s="84"/>
      <c r="G409" s="39"/>
      <c r="H409" s="76"/>
      <c r="I409" s="6"/>
    </row>
    <row r="410">
      <c r="A410" s="74"/>
      <c r="B410" s="74"/>
      <c r="C410" s="74"/>
      <c r="D410" s="84"/>
      <c r="G410" s="39"/>
      <c r="H410" s="76"/>
      <c r="I410" s="6"/>
    </row>
    <row r="411">
      <c r="A411" s="74"/>
      <c r="B411" s="74"/>
      <c r="C411" s="74"/>
      <c r="D411" s="84"/>
      <c r="G411" s="39"/>
      <c r="H411" s="76"/>
      <c r="I411" s="6"/>
    </row>
    <row r="412">
      <c r="A412" s="74"/>
      <c r="B412" s="74"/>
      <c r="C412" s="74"/>
      <c r="D412" s="84"/>
      <c r="G412" s="39"/>
      <c r="H412" s="76"/>
      <c r="I412" s="6"/>
    </row>
    <row r="413">
      <c r="A413" s="74"/>
      <c r="B413" s="74"/>
      <c r="C413" s="74"/>
      <c r="D413" s="84"/>
      <c r="G413" s="39"/>
      <c r="H413" s="76"/>
      <c r="I413" s="6"/>
    </row>
    <row r="414">
      <c r="A414" s="74"/>
      <c r="B414" s="74"/>
      <c r="C414" s="74"/>
      <c r="D414" s="84"/>
      <c r="G414" s="39"/>
      <c r="H414" s="76"/>
      <c r="I414" s="6"/>
    </row>
    <row r="415">
      <c r="A415" s="74"/>
      <c r="B415" s="74"/>
      <c r="C415" s="74"/>
      <c r="D415" s="84"/>
      <c r="G415" s="39"/>
      <c r="H415" s="76"/>
      <c r="I415" s="6"/>
    </row>
    <row r="416">
      <c r="A416" s="74"/>
      <c r="B416" s="74"/>
      <c r="C416" s="74"/>
      <c r="D416" s="84"/>
      <c r="G416" s="39"/>
      <c r="H416" s="76"/>
      <c r="I416" s="6"/>
    </row>
    <row r="417">
      <c r="A417" s="74"/>
      <c r="B417" s="74"/>
      <c r="C417" s="74"/>
      <c r="D417" s="84"/>
      <c r="G417" s="39"/>
      <c r="H417" s="76"/>
      <c r="I417" s="6"/>
    </row>
    <row r="418">
      <c r="A418" s="74"/>
      <c r="B418" s="74"/>
      <c r="C418" s="74"/>
      <c r="D418" s="84"/>
      <c r="G418" s="39"/>
      <c r="H418" s="76"/>
      <c r="I418" s="6"/>
    </row>
    <row r="419">
      <c r="A419" s="74"/>
      <c r="B419" s="74"/>
      <c r="C419" s="74"/>
      <c r="D419" s="84"/>
      <c r="G419" s="39"/>
      <c r="H419" s="76"/>
      <c r="I419" s="6"/>
    </row>
    <row r="420">
      <c r="A420" s="74"/>
      <c r="B420" s="74"/>
      <c r="C420" s="74"/>
      <c r="D420" s="84"/>
      <c r="G420" s="39"/>
      <c r="H420" s="76"/>
      <c r="I420" s="6"/>
    </row>
    <row r="421">
      <c r="A421" s="74"/>
      <c r="B421" s="74"/>
      <c r="C421" s="74"/>
      <c r="D421" s="84"/>
      <c r="G421" s="39"/>
      <c r="H421" s="76"/>
      <c r="I421" s="6"/>
    </row>
    <row r="422">
      <c r="A422" s="74"/>
      <c r="B422" s="74"/>
      <c r="C422" s="74"/>
      <c r="D422" s="84"/>
      <c r="G422" s="39"/>
      <c r="H422" s="76"/>
      <c r="I422" s="6"/>
    </row>
    <row r="423">
      <c r="A423" s="74"/>
      <c r="B423" s="74"/>
      <c r="C423" s="74"/>
      <c r="D423" s="84"/>
      <c r="G423" s="39"/>
      <c r="H423" s="76"/>
      <c r="I423" s="6"/>
    </row>
    <row r="424">
      <c r="A424" s="74"/>
      <c r="B424" s="74"/>
      <c r="C424" s="74"/>
      <c r="D424" s="84"/>
      <c r="G424" s="39"/>
      <c r="H424" s="76"/>
      <c r="I424" s="6"/>
    </row>
    <row r="425">
      <c r="A425" s="74"/>
      <c r="B425" s="74"/>
      <c r="C425" s="74"/>
      <c r="D425" s="84"/>
      <c r="G425" s="39"/>
      <c r="H425" s="76"/>
      <c r="I425" s="6"/>
    </row>
    <row r="426">
      <c r="A426" s="74"/>
      <c r="B426" s="74"/>
      <c r="C426" s="74"/>
      <c r="D426" s="84"/>
      <c r="G426" s="39"/>
      <c r="H426" s="76"/>
      <c r="I426" s="6"/>
    </row>
    <row r="427">
      <c r="A427" s="74"/>
      <c r="B427" s="74"/>
      <c r="C427" s="74"/>
      <c r="D427" s="84"/>
      <c r="G427" s="39"/>
      <c r="H427" s="76"/>
      <c r="I427" s="6"/>
    </row>
    <row r="428">
      <c r="A428" s="74"/>
      <c r="B428" s="74"/>
      <c r="C428" s="74"/>
      <c r="D428" s="84"/>
      <c r="G428" s="39"/>
      <c r="H428" s="76"/>
      <c r="I428" s="6"/>
    </row>
    <row r="429">
      <c r="A429" s="74"/>
      <c r="B429" s="74"/>
      <c r="C429" s="74"/>
      <c r="D429" s="84"/>
      <c r="G429" s="39"/>
      <c r="H429" s="76"/>
      <c r="I429" s="6"/>
    </row>
    <row r="430">
      <c r="A430" s="74"/>
      <c r="B430" s="74"/>
      <c r="C430" s="74"/>
      <c r="D430" s="84"/>
      <c r="G430" s="39"/>
      <c r="H430" s="76"/>
      <c r="I430" s="6"/>
    </row>
    <row r="431">
      <c r="A431" s="74"/>
      <c r="B431" s="74"/>
      <c r="C431" s="74"/>
      <c r="D431" s="84"/>
      <c r="G431" s="39"/>
      <c r="H431" s="76"/>
      <c r="I431" s="6"/>
    </row>
    <row r="432">
      <c r="A432" s="74"/>
      <c r="B432" s="74"/>
      <c r="C432" s="74"/>
      <c r="D432" s="84"/>
      <c r="G432" s="39"/>
      <c r="H432" s="76"/>
      <c r="I432" s="6"/>
    </row>
    <row r="433">
      <c r="A433" s="74"/>
      <c r="B433" s="74"/>
      <c r="C433" s="74"/>
      <c r="D433" s="84"/>
      <c r="G433" s="39"/>
      <c r="H433" s="76"/>
      <c r="I433" s="6"/>
    </row>
    <row r="434">
      <c r="A434" s="74"/>
      <c r="B434" s="74"/>
      <c r="C434" s="74"/>
      <c r="D434" s="84"/>
      <c r="G434" s="39"/>
      <c r="H434" s="76"/>
      <c r="I434" s="6"/>
    </row>
    <row r="435">
      <c r="A435" s="74"/>
      <c r="B435" s="74"/>
      <c r="C435" s="74"/>
      <c r="D435" s="84"/>
      <c r="G435" s="39"/>
      <c r="H435" s="76"/>
      <c r="I435" s="6"/>
    </row>
    <row r="436">
      <c r="A436" s="74"/>
      <c r="B436" s="74"/>
      <c r="C436" s="74"/>
      <c r="D436" s="84"/>
      <c r="G436" s="39"/>
      <c r="H436" s="76"/>
      <c r="I436" s="6"/>
    </row>
    <row r="437">
      <c r="A437" s="74"/>
      <c r="B437" s="74"/>
      <c r="C437" s="74"/>
      <c r="D437" s="84"/>
      <c r="G437" s="39"/>
      <c r="H437" s="76"/>
      <c r="I437" s="6"/>
    </row>
    <row r="438">
      <c r="A438" s="74"/>
      <c r="B438" s="74"/>
      <c r="C438" s="74"/>
      <c r="D438" s="84"/>
      <c r="G438" s="39"/>
      <c r="H438" s="76"/>
      <c r="I438" s="6"/>
    </row>
    <row r="439">
      <c r="A439" s="74"/>
      <c r="B439" s="74"/>
      <c r="C439" s="74"/>
      <c r="D439" s="84"/>
      <c r="G439" s="39"/>
      <c r="H439" s="76"/>
      <c r="I439" s="6"/>
    </row>
    <row r="440">
      <c r="A440" s="74"/>
      <c r="B440" s="74"/>
      <c r="C440" s="74"/>
      <c r="D440" s="84"/>
      <c r="G440" s="39"/>
      <c r="H440" s="76"/>
      <c r="I440" s="6"/>
    </row>
    <row r="441">
      <c r="A441" s="74"/>
      <c r="B441" s="74"/>
      <c r="C441" s="74"/>
      <c r="D441" s="84"/>
      <c r="G441" s="39"/>
      <c r="H441" s="76"/>
      <c r="I441" s="6"/>
    </row>
    <row r="442">
      <c r="A442" s="74"/>
      <c r="B442" s="74"/>
      <c r="C442" s="74"/>
      <c r="D442" s="84"/>
      <c r="G442" s="39"/>
      <c r="H442" s="76"/>
      <c r="I442" s="6"/>
    </row>
    <row r="443">
      <c r="A443" s="74"/>
      <c r="B443" s="74"/>
      <c r="C443" s="74"/>
      <c r="D443" s="84"/>
      <c r="G443" s="39"/>
      <c r="H443" s="76"/>
      <c r="I443" s="6"/>
    </row>
    <row r="444">
      <c r="A444" s="74"/>
      <c r="B444" s="74"/>
      <c r="C444" s="74"/>
      <c r="D444" s="84"/>
      <c r="G444" s="39"/>
      <c r="H444" s="76"/>
      <c r="I444" s="6"/>
    </row>
    <row r="445">
      <c r="A445" s="74"/>
      <c r="B445" s="74"/>
      <c r="C445" s="74"/>
      <c r="D445" s="84"/>
      <c r="G445" s="39"/>
      <c r="H445" s="76"/>
      <c r="I445" s="6"/>
    </row>
    <row r="446">
      <c r="A446" s="74"/>
      <c r="B446" s="74"/>
      <c r="C446" s="74"/>
      <c r="D446" s="84"/>
      <c r="G446" s="39"/>
      <c r="H446" s="76"/>
      <c r="I446" s="6"/>
    </row>
    <row r="447">
      <c r="A447" s="74"/>
      <c r="B447" s="74"/>
      <c r="C447" s="74"/>
      <c r="D447" s="84"/>
      <c r="G447" s="39"/>
      <c r="H447" s="76"/>
      <c r="I447" s="6"/>
    </row>
    <row r="448">
      <c r="A448" s="74"/>
      <c r="B448" s="74"/>
      <c r="C448" s="74"/>
      <c r="D448" s="84"/>
      <c r="G448" s="39"/>
      <c r="H448" s="76"/>
      <c r="I448" s="6"/>
    </row>
    <row r="449">
      <c r="A449" s="74"/>
      <c r="B449" s="74"/>
      <c r="C449" s="74"/>
      <c r="D449" s="84"/>
      <c r="G449" s="39"/>
      <c r="H449" s="76"/>
      <c r="I449" s="6"/>
    </row>
    <row r="450">
      <c r="A450" s="74"/>
      <c r="B450" s="74"/>
      <c r="C450" s="74"/>
      <c r="D450" s="84"/>
      <c r="G450" s="39"/>
      <c r="H450" s="76"/>
      <c r="I450" s="6"/>
    </row>
    <row r="451">
      <c r="A451" s="74"/>
      <c r="B451" s="74"/>
      <c r="C451" s="74"/>
      <c r="D451" s="84"/>
      <c r="G451" s="39"/>
      <c r="H451" s="76"/>
      <c r="I451" s="6"/>
    </row>
    <row r="452">
      <c r="A452" s="74"/>
      <c r="B452" s="74"/>
      <c r="C452" s="74"/>
      <c r="D452" s="84"/>
      <c r="G452" s="39"/>
      <c r="H452" s="76"/>
      <c r="I452" s="6"/>
    </row>
    <row r="453">
      <c r="A453" s="74"/>
      <c r="B453" s="74"/>
      <c r="C453" s="74"/>
      <c r="D453" s="84"/>
      <c r="G453" s="39"/>
      <c r="H453" s="76"/>
      <c r="I453" s="6"/>
    </row>
    <row r="454">
      <c r="A454" s="74"/>
      <c r="B454" s="74"/>
      <c r="C454" s="74"/>
      <c r="D454" s="84"/>
      <c r="G454" s="39"/>
      <c r="H454" s="76"/>
      <c r="I454" s="6"/>
    </row>
    <row r="455">
      <c r="A455" s="74"/>
      <c r="B455" s="74"/>
      <c r="C455" s="74"/>
      <c r="D455" s="84"/>
      <c r="G455" s="39"/>
      <c r="H455" s="76"/>
      <c r="I455" s="6"/>
    </row>
    <row r="456">
      <c r="A456" s="74"/>
      <c r="B456" s="74"/>
      <c r="C456" s="74"/>
      <c r="D456" s="84"/>
      <c r="G456" s="39"/>
      <c r="H456" s="76"/>
      <c r="I456" s="6"/>
    </row>
    <row r="457">
      <c r="A457" s="74"/>
      <c r="B457" s="74"/>
      <c r="C457" s="74"/>
      <c r="D457" s="84"/>
      <c r="G457" s="39"/>
      <c r="H457" s="76"/>
      <c r="I457" s="6"/>
    </row>
    <row r="458">
      <c r="A458" s="74"/>
      <c r="B458" s="74"/>
      <c r="C458" s="74"/>
      <c r="D458" s="84"/>
      <c r="G458" s="39"/>
      <c r="H458" s="76"/>
      <c r="I458" s="6"/>
    </row>
    <row r="459">
      <c r="A459" s="74"/>
      <c r="B459" s="74"/>
      <c r="C459" s="74"/>
      <c r="D459" s="84"/>
      <c r="G459" s="39"/>
      <c r="H459" s="76"/>
      <c r="I459" s="6"/>
    </row>
    <row r="460">
      <c r="A460" s="74"/>
      <c r="B460" s="74"/>
      <c r="C460" s="74"/>
      <c r="D460" s="84"/>
      <c r="G460" s="39"/>
      <c r="H460" s="76"/>
      <c r="I460" s="6"/>
    </row>
    <row r="461">
      <c r="A461" s="74"/>
      <c r="B461" s="74"/>
      <c r="C461" s="74"/>
      <c r="D461" s="84"/>
      <c r="G461" s="39"/>
      <c r="H461" s="76"/>
      <c r="I461" s="6"/>
    </row>
    <row r="462">
      <c r="A462" s="74"/>
      <c r="B462" s="74"/>
      <c r="C462" s="74"/>
      <c r="D462" s="84"/>
      <c r="G462" s="39"/>
      <c r="H462" s="76"/>
      <c r="I462" s="6"/>
    </row>
    <row r="463">
      <c r="A463" s="74"/>
      <c r="B463" s="74"/>
      <c r="C463" s="74"/>
      <c r="D463" s="84"/>
      <c r="G463" s="39"/>
      <c r="H463" s="76"/>
      <c r="I463" s="6"/>
    </row>
    <row r="464">
      <c r="A464" s="74"/>
      <c r="B464" s="74"/>
      <c r="C464" s="74"/>
      <c r="D464" s="84"/>
      <c r="G464" s="39"/>
      <c r="H464" s="76"/>
      <c r="I464" s="6"/>
    </row>
    <row r="465">
      <c r="A465" s="74"/>
      <c r="B465" s="74"/>
      <c r="C465" s="74"/>
      <c r="D465" s="84"/>
      <c r="G465" s="39"/>
      <c r="H465" s="76"/>
      <c r="I465" s="6"/>
    </row>
    <row r="466">
      <c r="A466" s="74"/>
      <c r="B466" s="74"/>
      <c r="C466" s="74"/>
      <c r="D466" s="84"/>
      <c r="G466" s="39"/>
      <c r="H466" s="76"/>
      <c r="I466" s="6"/>
    </row>
    <row r="467">
      <c r="A467" s="74"/>
      <c r="B467" s="74"/>
      <c r="C467" s="74"/>
      <c r="D467" s="84"/>
      <c r="G467" s="39"/>
      <c r="H467" s="76"/>
      <c r="I467" s="6"/>
    </row>
    <row r="468">
      <c r="A468" s="74"/>
      <c r="B468" s="74"/>
      <c r="C468" s="74"/>
      <c r="D468" s="84"/>
      <c r="G468" s="39"/>
      <c r="H468" s="76"/>
      <c r="I468" s="6"/>
    </row>
    <row r="469">
      <c r="A469" s="74"/>
      <c r="B469" s="74"/>
      <c r="C469" s="74"/>
      <c r="D469" s="84"/>
      <c r="G469" s="39"/>
      <c r="H469" s="76"/>
      <c r="I469" s="6"/>
    </row>
    <row r="470">
      <c r="A470" s="74"/>
      <c r="B470" s="74"/>
      <c r="C470" s="74"/>
      <c r="D470" s="84"/>
      <c r="G470" s="39"/>
      <c r="H470" s="76"/>
      <c r="I470" s="6"/>
    </row>
    <row r="471">
      <c r="A471" s="74"/>
      <c r="B471" s="74"/>
      <c r="C471" s="74"/>
      <c r="D471" s="84"/>
      <c r="G471" s="39"/>
      <c r="H471" s="76"/>
      <c r="I471" s="6"/>
    </row>
    <row r="472">
      <c r="A472" s="74"/>
      <c r="B472" s="74"/>
      <c r="C472" s="74"/>
      <c r="D472" s="84"/>
      <c r="G472" s="39"/>
      <c r="H472" s="76"/>
      <c r="I472" s="6"/>
    </row>
    <row r="473">
      <c r="A473" s="74"/>
      <c r="B473" s="74"/>
      <c r="C473" s="74"/>
      <c r="D473" s="84"/>
      <c r="G473" s="39"/>
      <c r="H473" s="76"/>
      <c r="I473" s="6"/>
    </row>
    <row r="474">
      <c r="A474" s="74"/>
      <c r="B474" s="74"/>
      <c r="C474" s="74"/>
      <c r="D474" s="84"/>
      <c r="G474" s="39"/>
      <c r="H474" s="76"/>
      <c r="I474" s="6"/>
    </row>
    <row r="475">
      <c r="A475" s="74"/>
      <c r="B475" s="74"/>
      <c r="C475" s="74"/>
      <c r="D475" s="84"/>
      <c r="G475" s="39"/>
      <c r="H475" s="76"/>
      <c r="I475" s="6"/>
    </row>
    <row r="476">
      <c r="A476" s="74"/>
      <c r="B476" s="74"/>
      <c r="C476" s="74"/>
      <c r="D476" s="84"/>
      <c r="G476" s="39"/>
      <c r="H476" s="76"/>
      <c r="I476" s="6"/>
    </row>
    <row r="477">
      <c r="A477" s="74"/>
      <c r="B477" s="74"/>
      <c r="C477" s="74"/>
      <c r="D477" s="84"/>
      <c r="G477" s="39"/>
      <c r="H477" s="76"/>
      <c r="I477" s="6"/>
    </row>
    <row r="478">
      <c r="A478" s="74"/>
      <c r="B478" s="74"/>
      <c r="C478" s="74"/>
      <c r="D478" s="84"/>
      <c r="G478" s="39"/>
      <c r="H478" s="76"/>
      <c r="I478" s="6"/>
    </row>
    <row r="479">
      <c r="A479" s="74"/>
      <c r="B479" s="74"/>
      <c r="C479" s="74"/>
      <c r="D479" s="84"/>
      <c r="G479" s="39"/>
      <c r="H479" s="76"/>
      <c r="I479" s="6"/>
    </row>
    <row r="480">
      <c r="A480" s="74"/>
      <c r="B480" s="74"/>
      <c r="C480" s="74"/>
      <c r="D480" s="84"/>
      <c r="G480" s="39"/>
      <c r="H480" s="76"/>
      <c r="I480" s="6"/>
    </row>
    <row r="481">
      <c r="A481" s="74"/>
      <c r="B481" s="74"/>
      <c r="C481" s="74"/>
      <c r="D481" s="84"/>
      <c r="G481" s="39"/>
      <c r="H481" s="76"/>
      <c r="I481" s="6"/>
    </row>
    <row r="482">
      <c r="A482" s="74"/>
      <c r="B482" s="74"/>
      <c r="C482" s="74"/>
      <c r="D482" s="84"/>
      <c r="G482" s="39"/>
      <c r="H482" s="76"/>
      <c r="I482" s="6"/>
    </row>
    <row r="483">
      <c r="A483" s="74"/>
      <c r="B483" s="74"/>
      <c r="C483" s="74"/>
      <c r="D483" s="84"/>
      <c r="G483" s="39"/>
      <c r="H483" s="76"/>
      <c r="I483" s="6"/>
    </row>
    <row r="484">
      <c r="A484" s="74"/>
      <c r="B484" s="74"/>
      <c r="C484" s="74"/>
      <c r="D484" s="84"/>
      <c r="G484" s="39"/>
      <c r="H484" s="76"/>
      <c r="I484" s="6"/>
    </row>
    <row r="485">
      <c r="A485" s="74"/>
      <c r="B485" s="74"/>
      <c r="C485" s="74"/>
      <c r="D485" s="84"/>
      <c r="G485" s="39"/>
      <c r="H485" s="76"/>
      <c r="I485" s="6"/>
    </row>
    <row r="486">
      <c r="A486" s="74"/>
      <c r="B486" s="74"/>
      <c r="C486" s="74"/>
      <c r="D486" s="84"/>
      <c r="G486" s="39"/>
      <c r="H486" s="76"/>
      <c r="I486" s="6"/>
    </row>
    <row r="487">
      <c r="A487" s="74"/>
      <c r="B487" s="74"/>
      <c r="C487" s="74"/>
      <c r="D487" s="84"/>
      <c r="G487" s="39"/>
      <c r="H487" s="76"/>
      <c r="I487" s="6"/>
    </row>
    <row r="488">
      <c r="A488" s="74"/>
      <c r="B488" s="74"/>
      <c r="C488" s="74"/>
      <c r="D488" s="84"/>
      <c r="G488" s="39"/>
      <c r="H488" s="76"/>
      <c r="I488" s="6"/>
    </row>
    <row r="489">
      <c r="A489" s="74"/>
      <c r="B489" s="74"/>
      <c r="C489" s="74"/>
      <c r="D489" s="84"/>
      <c r="G489" s="39"/>
      <c r="H489" s="76"/>
      <c r="I489" s="6"/>
    </row>
    <row r="490">
      <c r="A490" s="74"/>
      <c r="B490" s="74"/>
      <c r="C490" s="74"/>
      <c r="D490" s="84"/>
      <c r="G490" s="39"/>
      <c r="H490" s="76"/>
      <c r="I490" s="6"/>
    </row>
    <row r="491">
      <c r="A491" s="74"/>
      <c r="B491" s="74"/>
      <c r="C491" s="74"/>
      <c r="D491" s="84"/>
      <c r="G491" s="39"/>
      <c r="H491" s="76"/>
      <c r="I491" s="6"/>
    </row>
    <row r="492">
      <c r="A492" s="74"/>
      <c r="B492" s="74"/>
      <c r="C492" s="74"/>
      <c r="D492" s="84"/>
      <c r="G492" s="39"/>
      <c r="H492" s="76"/>
      <c r="I492" s="6"/>
    </row>
    <row r="493">
      <c r="A493" s="74"/>
      <c r="B493" s="74"/>
      <c r="C493" s="74"/>
      <c r="D493" s="84"/>
      <c r="G493" s="39"/>
      <c r="H493" s="76"/>
      <c r="I493" s="6"/>
    </row>
    <row r="494">
      <c r="A494" s="74"/>
      <c r="B494" s="74"/>
      <c r="C494" s="74"/>
      <c r="D494" s="84"/>
      <c r="G494" s="39"/>
      <c r="H494" s="76"/>
      <c r="I494" s="6"/>
    </row>
    <row r="495">
      <c r="A495" s="74"/>
      <c r="B495" s="74"/>
      <c r="C495" s="74"/>
      <c r="D495" s="84"/>
      <c r="G495" s="39"/>
      <c r="H495" s="76"/>
      <c r="I495" s="6"/>
    </row>
    <row r="496">
      <c r="A496" s="74"/>
      <c r="B496" s="74"/>
      <c r="C496" s="74"/>
      <c r="D496" s="84"/>
      <c r="G496" s="39"/>
      <c r="H496" s="76"/>
      <c r="I496" s="6"/>
    </row>
    <row r="497">
      <c r="A497" s="74"/>
      <c r="B497" s="74"/>
      <c r="C497" s="74"/>
      <c r="D497" s="84"/>
      <c r="G497" s="39"/>
      <c r="H497" s="76"/>
      <c r="I497" s="6"/>
    </row>
    <row r="498">
      <c r="A498" s="74"/>
      <c r="B498" s="74"/>
      <c r="C498" s="74"/>
      <c r="D498" s="84"/>
      <c r="G498" s="39"/>
      <c r="H498" s="76"/>
      <c r="I498" s="6"/>
    </row>
    <row r="499">
      <c r="A499" s="74"/>
      <c r="B499" s="74"/>
      <c r="C499" s="74"/>
      <c r="D499" s="84"/>
      <c r="G499" s="39"/>
      <c r="H499" s="76"/>
      <c r="I499" s="6"/>
    </row>
    <row r="500">
      <c r="A500" s="74"/>
      <c r="B500" s="74"/>
      <c r="C500" s="74"/>
      <c r="D500" s="84"/>
      <c r="G500" s="39"/>
      <c r="H500" s="76"/>
      <c r="I500" s="6"/>
    </row>
    <row r="501">
      <c r="A501" s="74"/>
      <c r="B501" s="74"/>
      <c r="C501" s="74"/>
      <c r="D501" s="84"/>
      <c r="G501" s="39"/>
      <c r="H501" s="76"/>
      <c r="I501" s="6"/>
    </row>
    <row r="502">
      <c r="A502" s="74"/>
      <c r="B502" s="74"/>
      <c r="C502" s="74"/>
      <c r="D502" s="84"/>
      <c r="G502" s="39"/>
      <c r="H502" s="76"/>
      <c r="I502" s="6"/>
    </row>
    <row r="503">
      <c r="A503" s="74"/>
      <c r="B503" s="74"/>
      <c r="C503" s="74"/>
      <c r="D503" s="84"/>
      <c r="G503" s="39"/>
      <c r="H503" s="76"/>
      <c r="I503" s="6"/>
    </row>
    <row r="504">
      <c r="A504" s="74"/>
      <c r="B504" s="74"/>
      <c r="C504" s="74"/>
      <c r="D504" s="84"/>
      <c r="G504" s="39"/>
      <c r="H504" s="76"/>
      <c r="I504" s="6"/>
    </row>
    <row r="505">
      <c r="A505" s="74"/>
      <c r="B505" s="74"/>
      <c r="C505" s="74"/>
      <c r="D505" s="84"/>
      <c r="G505" s="39"/>
      <c r="H505" s="76"/>
      <c r="I505" s="6"/>
    </row>
    <row r="506">
      <c r="A506" s="74"/>
      <c r="B506" s="74"/>
      <c r="C506" s="74"/>
      <c r="D506" s="84"/>
      <c r="G506" s="39"/>
      <c r="H506" s="76"/>
      <c r="I506" s="6"/>
    </row>
    <row r="507">
      <c r="A507" s="74"/>
      <c r="B507" s="74"/>
      <c r="C507" s="74"/>
      <c r="D507" s="84"/>
      <c r="G507" s="39"/>
      <c r="H507" s="76"/>
      <c r="I507" s="6"/>
    </row>
    <row r="508">
      <c r="A508" s="74"/>
      <c r="B508" s="74"/>
      <c r="C508" s="74"/>
      <c r="D508" s="84"/>
      <c r="G508" s="39"/>
      <c r="H508" s="76"/>
      <c r="I508" s="6"/>
    </row>
    <row r="509">
      <c r="A509" s="74"/>
      <c r="B509" s="74"/>
      <c r="C509" s="74"/>
      <c r="D509" s="84"/>
      <c r="G509" s="39"/>
      <c r="H509" s="76"/>
      <c r="I509" s="6"/>
    </row>
    <row r="510">
      <c r="A510" s="74"/>
      <c r="B510" s="74"/>
      <c r="C510" s="74"/>
      <c r="D510" s="84"/>
      <c r="G510" s="39"/>
      <c r="H510" s="76"/>
      <c r="I510" s="6"/>
    </row>
    <row r="511">
      <c r="A511" s="74"/>
      <c r="B511" s="74"/>
      <c r="C511" s="74"/>
      <c r="D511" s="84"/>
      <c r="G511" s="39"/>
      <c r="H511" s="76"/>
      <c r="I511" s="6"/>
    </row>
    <row r="512">
      <c r="A512" s="74"/>
      <c r="B512" s="74"/>
      <c r="C512" s="74"/>
      <c r="D512" s="84"/>
      <c r="G512" s="39"/>
      <c r="H512" s="76"/>
      <c r="I512" s="6"/>
    </row>
    <row r="513">
      <c r="A513" s="74"/>
      <c r="B513" s="74"/>
      <c r="C513" s="74"/>
      <c r="D513" s="84"/>
      <c r="G513" s="39"/>
      <c r="H513" s="76"/>
      <c r="I513" s="6"/>
    </row>
    <row r="514">
      <c r="A514" s="74"/>
      <c r="B514" s="74"/>
      <c r="C514" s="74"/>
      <c r="D514" s="84"/>
      <c r="G514" s="39"/>
      <c r="H514" s="76"/>
      <c r="I514" s="6"/>
    </row>
    <row r="515">
      <c r="A515" s="74"/>
      <c r="B515" s="74"/>
      <c r="C515" s="74"/>
      <c r="D515" s="84"/>
      <c r="G515" s="39"/>
      <c r="H515" s="76"/>
      <c r="I515" s="6"/>
    </row>
    <row r="516">
      <c r="A516" s="74"/>
      <c r="B516" s="74"/>
      <c r="C516" s="74"/>
      <c r="D516" s="84"/>
      <c r="G516" s="39"/>
      <c r="H516" s="76"/>
      <c r="I516" s="6"/>
    </row>
    <row r="517">
      <c r="A517" s="74"/>
      <c r="B517" s="74"/>
      <c r="C517" s="74"/>
      <c r="D517" s="84"/>
      <c r="G517" s="39"/>
      <c r="H517" s="76"/>
      <c r="I517" s="6"/>
    </row>
    <row r="518">
      <c r="A518" s="74"/>
      <c r="B518" s="74"/>
      <c r="C518" s="74"/>
      <c r="D518" s="84"/>
      <c r="G518" s="39"/>
      <c r="H518" s="76"/>
      <c r="I518" s="6"/>
    </row>
    <row r="519">
      <c r="A519" s="74"/>
      <c r="B519" s="74"/>
      <c r="C519" s="74"/>
      <c r="D519" s="84"/>
      <c r="G519" s="39"/>
      <c r="H519" s="76"/>
      <c r="I519" s="6"/>
    </row>
    <row r="520">
      <c r="A520" s="74"/>
      <c r="B520" s="74"/>
      <c r="C520" s="74"/>
      <c r="D520" s="84"/>
      <c r="G520" s="39"/>
      <c r="H520" s="76"/>
      <c r="I520" s="6"/>
    </row>
    <row r="521">
      <c r="A521" s="74"/>
      <c r="B521" s="74"/>
      <c r="C521" s="74"/>
      <c r="D521" s="84"/>
      <c r="G521" s="39"/>
      <c r="H521" s="76"/>
      <c r="I521" s="6"/>
    </row>
    <row r="522">
      <c r="A522" s="74"/>
      <c r="B522" s="74"/>
      <c r="C522" s="74"/>
      <c r="D522" s="84"/>
      <c r="G522" s="39"/>
      <c r="H522" s="76"/>
      <c r="I522" s="6"/>
    </row>
    <row r="523">
      <c r="A523" s="74"/>
      <c r="B523" s="74"/>
      <c r="C523" s="74"/>
      <c r="D523" s="84"/>
      <c r="G523" s="39"/>
      <c r="H523" s="76"/>
      <c r="I523" s="6"/>
    </row>
    <row r="524">
      <c r="A524" s="74"/>
      <c r="B524" s="74"/>
      <c r="C524" s="74"/>
      <c r="D524" s="84"/>
      <c r="G524" s="39"/>
      <c r="H524" s="76"/>
      <c r="I524" s="6"/>
    </row>
    <row r="525">
      <c r="A525" s="74"/>
      <c r="B525" s="74"/>
      <c r="C525" s="74"/>
      <c r="D525" s="84"/>
      <c r="G525" s="39"/>
      <c r="H525" s="76"/>
      <c r="I525" s="6"/>
    </row>
    <row r="526">
      <c r="A526" s="74"/>
      <c r="B526" s="74"/>
      <c r="C526" s="74"/>
      <c r="D526" s="84"/>
      <c r="G526" s="39"/>
      <c r="H526" s="76"/>
      <c r="I526" s="6"/>
    </row>
    <row r="527">
      <c r="A527" s="74"/>
      <c r="B527" s="74"/>
      <c r="C527" s="74"/>
      <c r="D527" s="84"/>
      <c r="G527" s="39"/>
      <c r="H527" s="76"/>
      <c r="I527" s="6"/>
    </row>
    <row r="528">
      <c r="A528" s="74"/>
      <c r="B528" s="74"/>
      <c r="C528" s="74"/>
      <c r="D528" s="84"/>
      <c r="G528" s="39"/>
      <c r="H528" s="76"/>
      <c r="I528" s="6"/>
    </row>
    <row r="529">
      <c r="A529" s="74"/>
      <c r="B529" s="74"/>
      <c r="C529" s="74"/>
      <c r="D529" s="84"/>
      <c r="G529" s="39"/>
      <c r="H529" s="76"/>
      <c r="I529" s="6"/>
    </row>
    <row r="530">
      <c r="A530" s="74"/>
      <c r="B530" s="74"/>
      <c r="C530" s="74"/>
      <c r="D530" s="84"/>
      <c r="G530" s="39"/>
      <c r="H530" s="76"/>
      <c r="I530" s="6"/>
    </row>
    <row r="531">
      <c r="A531" s="74"/>
      <c r="B531" s="74"/>
      <c r="C531" s="74"/>
      <c r="D531" s="84"/>
      <c r="G531" s="39"/>
      <c r="H531" s="76"/>
      <c r="I531" s="6"/>
    </row>
    <row r="532">
      <c r="A532" s="74"/>
      <c r="B532" s="74"/>
      <c r="C532" s="74"/>
      <c r="D532" s="84"/>
      <c r="G532" s="39"/>
      <c r="H532" s="76"/>
      <c r="I532" s="6"/>
    </row>
    <row r="533">
      <c r="A533" s="74"/>
      <c r="B533" s="74"/>
      <c r="C533" s="74"/>
      <c r="D533" s="84"/>
      <c r="G533" s="39"/>
      <c r="H533" s="76"/>
      <c r="I533" s="6"/>
    </row>
    <row r="534">
      <c r="A534" s="74"/>
      <c r="B534" s="74"/>
      <c r="C534" s="74"/>
      <c r="D534" s="84"/>
      <c r="G534" s="39"/>
      <c r="H534" s="76"/>
      <c r="I534" s="6"/>
    </row>
    <row r="535">
      <c r="A535" s="74"/>
      <c r="B535" s="74"/>
      <c r="C535" s="74"/>
      <c r="D535" s="84"/>
      <c r="G535" s="39"/>
      <c r="H535" s="76"/>
      <c r="I535" s="6"/>
    </row>
    <row r="536">
      <c r="A536" s="74"/>
      <c r="B536" s="74"/>
      <c r="C536" s="74"/>
      <c r="D536" s="84"/>
      <c r="G536" s="39"/>
      <c r="H536" s="76"/>
      <c r="I536" s="6"/>
    </row>
    <row r="537">
      <c r="A537" s="74"/>
      <c r="B537" s="74"/>
      <c r="C537" s="74"/>
      <c r="D537" s="84"/>
      <c r="G537" s="39"/>
      <c r="H537" s="76"/>
      <c r="I537" s="6"/>
    </row>
    <row r="538">
      <c r="A538" s="74"/>
      <c r="B538" s="74"/>
      <c r="C538" s="74"/>
      <c r="D538" s="84"/>
      <c r="G538" s="39"/>
      <c r="H538" s="76"/>
      <c r="I538" s="6"/>
    </row>
    <row r="539">
      <c r="A539" s="74"/>
      <c r="B539" s="74"/>
      <c r="C539" s="74"/>
      <c r="D539" s="84"/>
      <c r="G539" s="39"/>
      <c r="H539" s="76"/>
      <c r="I539" s="6"/>
    </row>
    <row r="540">
      <c r="A540" s="74"/>
      <c r="B540" s="74"/>
      <c r="C540" s="74"/>
      <c r="D540" s="84"/>
      <c r="G540" s="39"/>
      <c r="H540" s="76"/>
      <c r="I540" s="6"/>
    </row>
    <row r="541">
      <c r="A541" s="74"/>
      <c r="B541" s="74"/>
      <c r="C541" s="74"/>
      <c r="D541" s="84"/>
      <c r="G541" s="39"/>
      <c r="H541" s="76"/>
      <c r="I541" s="6"/>
    </row>
    <row r="542">
      <c r="A542" s="74"/>
      <c r="B542" s="74"/>
      <c r="C542" s="74"/>
      <c r="D542" s="84"/>
      <c r="G542" s="39"/>
      <c r="H542" s="76"/>
      <c r="I542" s="6"/>
    </row>
    <row r="543">
      <c r="A543" s="74"/>
      <c r="B543" s="74"/>
      <c r="C543" s="74"/>
      <c r="D543" s="84"/>
      <c r="G543" s="39"/>
      <c r="H543" s="76"/>
      <c r="I543" s="6"/>
    </row>
    <row r="544">
      <c r="A544" s="74"/>
      <c r="B544" s="74"/>
      <c r="C544" s="74"/>
      <c r="D544" s="84"/>
      <c r="G544" s="39"/>
      <c r="H544" s="76"/>
      <c r="I544" s="6"/>
    </row>
    <row r="545">
      <c r="A545" s="74"/>
      <c r="B545" s="74"/>
      <c r="C545" s="74"/>
      <c r="D545" s="84"/>
      <c r="G545" s="39"/>
      <c r="H545" s="76"/>
      <c r="I545" s="6"/>
    </row>
    <row r="546">
      <c r="A546" s="74"/>
      <c r="B546" s="74"/>
      <c r="C546" s="74"/>
      <c r="D546" s="84"/>
      <c r="G546" s="39"/>
      <c r="H546" s="76"/>
      <c r="I546" s="6"/>
    </row>
    <row r="547">
      <c r="A547" s="74"/>
      <c r="B547" s="74"/>
      <c r="C547" s="74"/>
      <c r="D547" s="84"/>
      <c r="G547" s="39"/>
      <c r="H547" s="76"/>
      <c r="I547" s="6"/>
    </row>
    <row r="548">
      <c r="A548" s="74"/>
      <c r="B548" s="74"/>
      <c r="C548" s="74"/>
      <c r="D548" s="84"/>
      <c r="G548" s="39"/>
      <c r="H548" s="76"/>
      <c r="I548" s="6"/>
    </row>
    <row r="549">
      <c r="A549" s="74"/>
      <c r="B549" s="74"/>
      <c r="C549" s="74"/>
      <c r="D549" s="84"/>
      <c r="G549" s="39"/>
      <c r="H549" s="76"/>
      <c r="I549" s="6"/>
    </row>
    <row r="550">
      <c r="A550" s="74"/>
      <c r="B550" s="74"/>
      <c r="C550" s="74"/>
      <c r="D550" s="84"/>
      <c r="G550" s="39"/>
      <c r="H550" s="76"/>
      <c r="I550" s="6"/>
    </row>
    <row r="551">
      <c r="A551" s="74"/>
      <c r="B551" s="74"/>
      <c r="C551" s="74"/>
      <c r="D551" s="84"/>
      <c r="G551" s="39"/>
      <c r="H551" s="76"/>
      <c r="I551" s="6"/>
    </row>
    <row r="552">
      <c r="A552" s="74"/>
      <c r="B552" s="74"/>
      <c r="C552" s="74"/>
      <c r="D552" s="84"/>
      <c r="G552" s="39"/>
      <c r="H552" s="76"/>
      <c r="I552" s="6"/>
    </row>
    <row r="553">
      <c r="A553" s="74"/>
      <c r="B553" s="74"/>
      <c r="C553" s="74"/>
      <c r="D553" s="84"/>
      <c r="G553" s="39"/>
      <c r="H553" s="76"/>
      <c r="I553" s="6"/>
    </row>
    <row r="554">
      <c r="A554" s="74"/>
      <c r="B554" s="74"/>
      <c r="C554" s="74"/>
      <c r="D554" s="84"/>
      <c r="G554" s="39"/>
      <c r="H554" s="76"/>
      <c r="I554" s="6"/>
    </row>
    <row r="555">
      <c r="A555" s="74"/>
      <c r="B555" s="74"/>
      <c r="C555" s="74"/>
      <c r="D555" s="84"/>
      <c r="G555" s="39"/>
      <c r="H555" s="76"/>
      <c r="I555" s="6"/>
    </row>
    <row r="556">
      <c r="A556" s="74"/>
      <c r="B556" s="74"/>
      <c r="C556" s="74"/>
      <c r="D556" s="84"/>
      <c r="G556" s="39"/>
      <c r="H556" s="76"/>
      <c r="I556" s="6"/>
    </row>
    <row r="557">
      <c r="A557" s="74"/>
      <c r="B557" s="74"/>
      <c r="C557" s="74"/>
      <c r="D557" s="84"/>
      <c r="G557" s="39"/>
      <c r="H557" s="76"/>
      <c r="I557" s="6"/>
    </row>
    <row r="558">
      <c r="A558" s="74"/>
      <c r="B558" s="74"/>
      <c r="C558" s="74"/>
      <c r="D558" s="84"/>
      <c r="G558" s="39"/>
      <c r="H558" s="76"/>
      <c r="I558" s="6"/>
    </row>
    <row r="559">
      <c r="A559" s="74"/>
      <c r="B559" s="74"/>
      <c r="C559" s="74"/>
      <c r="D559" s="84"/>
      <c r="G559" s="39"/>
      <c r="H559" s="76"/>
      <c r="I559" s="6"/>
    </row>
    <row r="560">
      <c r="A560" s="74"/>
      <c r="B560" s="74"/>
      <c r="C560" s="74"/>
      <c r="D560" s="84"/>
      <c r="G560" s="39"/>
      <c r="H560" s="76"/>
      <c r="I560" s="6"/>
    </row>
    <row r="561">
      <c r="A561" s="74"/>
      <c r="B561" s="74"/>
      <c r="C561" s="74"/>
      <c r="D561" s="84"/>
      <c r="G561" s="39"/>
      <c r="H561" s="76"/>
      <c r="I561" s="6"/>
    </row>
    <row r="562">
      <c r="A562" s="74"/>
      <c r="B562" s="74"/>
      <c r="C562" s="74"/>
      <c r="D562" s="84"/>
      <c r="G562" s="39"/>
      <c r="H562" s="76"/>
      <c r="I562" s="6"/>
    </row>
    <row r="563">
      <c r="A563" s="74"/>
      <c r="B563" s="74"/>
      <c r="C563" s="74"/>
      <c r="D563" s="84"/>
      <c r="G563" s="39"/>
      <c r="H563" s="76"/>
      <c r="I563" s="6"/>
    </row>
    <row r="564">
      <c r="A564" s="74"/>
      <c r="B564" s="74"/>
      <c r="C564" s="74"/>
      <c r="D564" s="84"/>
      <c r="G564" s="39"/>
      <c r="H564" s="76"/>
      <c r="I564" s="6"/>
    </row>
    <row r="565">
      <c r="A565" s="74"/>
      <c r="B565" s="74"/>
      <c r="C565" s="74"/>
      <c r="D565" s="84"/>
      <c r="G565" s="39"/>
      <c r="H565" s="76"/>
      <c r="I565" s="6"/>
    </row>
    <row r="566">
      <c r="A566" s="74"/>
      <c r="B566" s="74"/>
      <c r="C566" s="74"/>
      <c r="D566" s="84"/>
      <c r="G566" s="39"/>
      <c r="H566" s="76"/>
      <c r="I566" s="6"/>
    </row>
    <row r="567">
      <c r="A567" s="74"/>
      <c r="B567" s="74"/>
      <c r="C567" s="74"/>
      <c r="D567" s="84"/>
      <c r="G567" s="39"/>
      <c r="H567" s="76"/>
      <c r="I567" s="6"/>
    </row>
    <row r="568">
      <c r="A568" s="74"/>
      <c r="B568" s="74"/>
      <c r="C568" s="74"/>
      <c r="D568" s="84"/>
      <c r="G568" s="39"/>
      <c r="H568" s="76"/>
      <c r="I568" s="6"/>
    </row>
    <row r="569">
      <c r="A569" s="74"/>
      <c r="B569" s="74"/>
      <c r="C569" s="74"/>
      <c r="D569" s="84"/>
      <c r="G569" s="39"/>
      <c r="H569" s="76"/>
      <c r="I569" s="6"/>
    </row>
    <row r="570">
      <c r="A570" s="74"/>
      <c r="B570" s="74"/>
      <c r="C570" s="74"/>
      <c r="D570" s="84"/>
      <c r="G570" s="39"/>
      <c r="H570" s="76"/>
      <c r="I570" s="6"/>
    </row>
    <row r="571">
      <c r="A571" s="74"/>
      <c r="B571" s="74"/>
      <c r="C571" s="74"/>
      <c r="D571" s="84"/>
      <c r="G571" s="39"/>
      <c r="H571" s="76"/>
      <c r="I571" s="6"/>
    </row>
    <row r="572">
      <c r="A572" s="74"/>
      <c r="B572" s="74"/>
      <c r="C572" s="74"/>
      <c r="D572" s="84"/>
      <c r="G572" s="39"/>
      <c r="H572" s="76"/>
      <c r="I572" s="6"/>
    </row>
    <row r="573">
      <c r="A573" s="74"/>
      <c r="B573" s="74"/>
      <c r="C573" s="74"/>
      <c r="D573" s="84"/>
      <c r="G573" s="39"/>
      <c r="H573" s="76"/>
      <c r="I573" s="6"/>
    </row>
    <row r="574">
      <c r="A574" s="74"/>
      <c r="B574" s="74"/>
      <c r="C574" s="74"/>
      <c r="D574" s="84"/>
      <c r="G574" s="39"/>
      <c r="H574" s="76"/>
      <c r="I574" s="6"/>
    </row>
    <row r="575">
      <c r="A575" s="74"/>
      <c r="B575" s="74"/>
      <c r="C575" s="74"/>
      <c r="D575" s="84"/>
      <c r="G575" s="39"/>
      <c r="H575" s="76"/>
      <c r="I575" s="6"/>
    </row>
    <row r="576">
      <c r="A576" s="74"/>
      <c r="B576" s="74"/>
      <c r="C576" s="74"/>
      <c r="D576" s="84"/>
      <c r="G576" s="39"/>
      <c r="H576" s="76"/>
      <c r="I576" s="6"/>
    </row>
    <row r="577">
      <c r="A577" s="74"/>
      <c r="B577" s="74"/>
      <c r="C577" s="74"/>
      <c r="D577" s="84"/>
      <c r="G577" s="39"/>
      <c r="H577" s="76"/>
      <c r="I577" s="6"/>
    </row>
    <row r="578">
      <c r="A578" s="74"/>
      <c r="B578" s="74"/>
      <c r="C578" s="74"/>
      <c r="D578" s="84"/>
      <c r="G578" s="39"/>
      <c r="H578" s="76"/>
      <c r="I578" s="6"/>
    </row>
    <row r="579">
      <c r="A579" s="74"/>
      <c r="B579" s="74"/>
      <c r="C579" s="74"/>
      <c r="D579" s="84"/>
      <c r="G579" s="39"/>
      <c r="H579" s="76"/>
      <c r="I579" s="6"/>
    </row>
    <row r="580">
      <c r="A580" s="74"/>
      <c r="B580" s="74"/>
      <c r="C580" s="74"/>
      <c r="D580" s="84"/>
      <c r="G580" s="39"/>
      <c r="H580" s="76"/>
      <c r="I580" s="6"/>
    </row>
    <row r="581">
      <c r="A581" s="74"/>
      <c r="B581" s="74"/>
      <c r="C581" s="74"/>
      <c r="D581" s="84"/>
      <c r="G581" s="39"/>
      <c r="H581" s="76"/>
      <c r="I581" s="6"/>
    </row>
    <row r="582">
      <c r="A582" s="74"/>
      <c r="B582" s="74"/>
      <c r="C582" s="74"/>
      <c r="D582" s="84"/>
      <c r="G582" s="39"/>
      <c r="H582" s="76"/>
      <c r="I582" s="6"/>
    </row>
    <row r="583">
      <c r="A583" s="74"/>
      <c r="B583" s="74"/>
      <c r="C583" s="74"/>
      <c r="D583" s="84"/>
      <c r="G583" s="39"/>
      <c r="H583" s="76"/>
      <c r="I583" s="6"/>
    </row>
    <row r="584">
      <c r="A584" s="74"/>
      <c r="B584" s="74"/>
      <c r="C584" s="74"/>
      <c r="D584" s="84"/>
      <c r="G584" s="39"/>
      <c r="H584" s="76"/>
      <c r="I584" s="6"/>
    </row>
    <row r="585">
      <c r="A585" s="74"/>
      <c r="B585" s="74"/>
      <c r="C585" s="74"/>
      <c r="D585" s="84"/>
      <c r="G585" s="39"/>
      <c r="H585" s="76"/>
      <c r="I585" s="6"/>
    </row>
    <row r="586">
      <c r="A586" s="74"/>
      <c r="B586" s="74"/>
      <c r="C586" s="74"/>
      <c r="D586" s="84"/>
      <c r="G586" s="39"/>
      <c r="H586" s="76"/>
      <c r="I586" s="6"/>
    </row>
    <row r="587">
      <c r="A587" s="74"/>
      <c r="B587" s="74"/>
      <c r="C587" s="74"/>
      <c r="D587" s="84"/>
      <c r="G587" s="39"/>
      <c r="H587" s="76"/>
      <c r="I587" s="6"/>
    </row>
    <row r="588">
      <c r="A588" s="74"/>
      <c r="B588" s="74"/>
      <c r="C588" s="74"/>
      <c r="D588" s="84"/>
      <c r="G588" s="39"/>
      <c r="H588" s="76"/>
      <c r="I588" s="6"/>
    </row>
    <row r="589">
      <c r="A589" s="74"/>
      <c r="B589" s="74"/>
      <c r="C589" s="74"/>
      <c r="D589" s="84"/>
      <c r="G589" s="39"/>
      <c r="H589" s="76"/>
      <c r="I589" s="6"/>
    </row>
    <row r="590">
      <c r="A590" s="74"/>
      <c r="B590" s="74"/>
      <c r="C590" s="74"/>
      <c r="D590" s="84"/>
      <c r="G590" s="39"/>
      <c r="H590" s="76"/>
      <c r="I590" s="6"/>
    </row>
    <row r="591">
      <c r="A591" s="74"/>
      <c r="B591" s="74"/>
      <c r="C591" s="74"/>
      <c r="D591" s="84"/>
      <c r="G591" s="39"/>
      <c r="H591" s="76"/>
      <c r="I591" s="6"/>
    </row>
    <row r="592">
      <c r="A592" s="74"/>
      <c r="B592" s="74"/>
      <c r="C592" s="74"/>
      <c r="D592" s="84"/>
      <c r="G592" s="39"/>
      <c r="H592" s="76"/>
      <c r="I592" s="6"/>
    </row>
    <row r="593">
      <c r="A593" s="74"/>
      <c r="B593" s="74"/>
      <c r="C593" s="74"/>
      <c r="D593" s="84"/>
      <c r="G593" s="39"/>
      <c r="H593" s="76"/>
      <c r="I593" s="6"/>
    </row>
    <row r="594">
      <c r="A594" s="74"/>
      <c r="B594" s="74"/>
      <c r="C594" s="74"/>
      <c r="D594" s="84"/>
      <c r="G594" s="39"/>
      <c r="H594" s="76"/>
      <c r="I594" s="6"/>
    </row>
    <row r="595">
      <c r="A595" s="74"/>
      <c r="B595" s="74"/>
      <c r="C595" s="74"/>
      <c r="D595" s="84"/>
      <c r="G595" s="39"/>
      <c r="H595" s="76"/>
      <c r="I595" s="6"/>
    </row>
    <row r="596">
      <c r="A596" s="74"/>
      <c r="B596" s="74"/>
      <c r="C596" s="74"/>
      <c r="D596" s="84"/>
      <c r="G596" s="39"/>
      <c r="H596" s="76"/>
      <c r="I596" s="6"/>
    </row>
    <row r="597">
      <c r="A597" s="74"/>
      <c r="B597" s="74"/>
      <c r="C597" s="74"/>
      <c r="D597" s="84"/>
      <c r="G597" s="39"/>
      <c r="H597" s="76"/>
      <c r="I597" s="6"/>
    </row>
    <row r="598">
      <c r="A598" s="74"/>
      <c r="B598" s="74"/>
      <c r="C598" s="74"/>
      <c r="D598" s="84"/>
      <c r="G598" s="39"/>
      <c r="H598" s="76"/>
      <c r="I598" s="6"/>
    </row>
    <row r="599">
      <c r="A599" s="74"/>
      <c r="B599" s="74"/>
      <c r="C599" s="74"/>
      <c r="D599" s="84"/>
      <c r="G599" s="39"/>
      <c r="H599" s="76"/>
      <c r="I599" s="6"/>
    </row>
    <row r="600">
      <c r="A600" s="74"/>
      <c r="B600" s="74"/>
      <c r="C600" s="74"/>
      <c r="D600" s="84"/>
      <c r="G600" s="39"/>
      <c r="H600" s="76"/>
      <c r="I600" s="6"/>
    </row>
    <row r="601">
      <c r="A601" s="74"/>
      <c r="B601" s="74"/>
      <c r="C601" s="74"/>
      <c r="D601" s="84"/>
      <c r="G601" s="39"/>
      <c r="H601" s="76"/>
      <c r="I601" s="6"/>
    </row>
    <row r="602">
      <c r="A602" s="74"/>
      <c r="B602" s="74"/>
      <c r="C602" s="74"/>
      <c r="D602" s="84"/>
      <c r="G602" s="39"/>
      <c r="H602" s="76"/>
      <c r="I602" s="6"/>
    </row>
    <row r="603">
      <c r="A603" s="74"/>
      <c r="B603" s="74"/>
      <c r="C603" s="74"/>
      <c r="D603" s="84"/>
      <c r="G603" s="39"/>
      <c r="H603" s="76"/>
      <c r="I603" s="6"/>
    </row>
    <row r="604">
      <c r="A604" s="74"/>
      <c r="B604" s="74"/>
      <c r="C604" s="74"/>
      <c r="D604" s="84"/>
      <c r="G604" s="39"/>
      <c r="H604" s="76"/>
      <c r="I604" s="6"/>
    </row>
    <row r="605">
      <c r="A605" s="74"/>
      <c r="B605" s="74"/>
      <c r="C605" s="74"/>
      <c r="D605" s="84"/>
      <c r="G605" s="39"/>
      <c r="H605" s="76"/>
      <c r="I605" s="6"/>
    </row>
    <row r="606">
      <c r="A606" s="74"/>
      <c r="B606" s="74"/>
      <c r="C606" s="74"/>
      <c r="D606" s="84"/>
      <c r="G606" s="39"/>
      <c r="H606" s="76"/>
      <c r="I606" s="6"/>
    </row>
    <row r="607">
      <c r="A607" s="74"/>
      <c r="B607" s="74"/>
      <c r="C607" s="74"/>
      <c r="D607" s="84"/>
      <c r="G607" s="39"/>
      <c r="H607" s="76"/>
      <c r="I607" s="6"/>
    </row>
    <row r="608">
      <c r="A608" s="74"/>
      <c r="B608" s="74"/>
      <c r="C608" s="74"/>
      <c r="D608" s="84"/>
      <c r="G608" s="39"/>
      <c r="H608" s="76"/>
      <c r="I608" s="6"/>
    </row>
    <row r="609">
      <c r="A609" s="74"/>
      <c r="B609" s="74"/>
      <c r="C609" s="74"/>
      <c r="D609" s="84"/>
      <c r="G609" s="39"/>
      <c r="H609" s="76"/>
      <c r="I609" s="6"/>
    </row>
    <row r="610">
      <c r="A610" s="74"/>
      <c r="B610" s="74"/>
      <c r="C610" s="74"/>
      <c r="D610" s="84"/>
      <c r="G610" s="39"/>
      <c r="H610" s="76"/>
      <c r="I610" s="6"/>
    </row>
    <row r="611">
      <c r="A611" s="74"/>
      <c r="B611" s="74"/>
      <c r="C611" s="74"/>
      <c r="D611" s="84"/>
      <c r="G611" s="39"/>
      <c r="H611" s="76"/>
      <c r="I611" s="6"/>
    </row>
    <row r="612">
      <c r="A612" s="74"/>
      <c r="B612" s="74"/>
      <c r="C612" s="74"/>
      <c r="D612" s="84"/>
      <c r="G612" s="39"/>
      <c r="H612" s="76"/>
      <c r="I612" s="6"/>
    </row>
    <row r="613">
      <c r="A613" s="74"/>
      <c r="B613" s="74"/>
      <c r="C613" s="74"/>
      <c r="D613" s="84"/>
      <c r="G613" s="39"/>
      <c r="H613" s="76"/>
      <c r="I613" s="6"/>
    </row>
    <row r="614">
      <c r="A614" s="74"/>
      <c r="B614" s="74"/>
      <c r="C614" s="74"/>
      <c r="D614" s="84"/>
      <c r="G614" s="39"/>
      <c r="H614" s="76"/>
      <c r="I614" s="6"/>
    </row>
    <row r="615">
      <c r="A615" s="74"/>
      <c r="B615" s="74"/>
      <c r="C615" s="74"/>
      <c r="D615" s="84"/>
      <c r="G615" s="39"/>
      <c r="H615" s="76"/>
      <c r="I615" s="6"/>
    </row>
    <row r="616">
      <c r="A616" s="74"/>
      <c r="B616" s="74"/>
      <c r="C616" s="74"/>
      <c r="D616" s="84"/>
      <c r="G616" s="39"/>
      <c r="H616" s="76"/>
      <c r="I616" s="6"/>
    </row>
    <row r="617">
      <c r="A617" s="74"/>
      <c r="B617" s="74"/>
      <c r="C617" s="74"/>
      <c r="D617" s="84"/>
      <c r="G617" s="39"/>
      <c r="H617" s="76"/>
      <c r="I617" s="6"/>
    </row>
    <row r="618">
      <c r="A618" s="74"/>
      <c r="B618" s="74"/>
      <c r="C618" s="74"/>
      <c r="D618" s="84"/>
      <c r="G618" s="39"/>
      <c r="H618" s="76"/>
      <c r="I618" s="6"/>
    </row>
    <row r="619">
      <c r="A619" s="74"/>
      <c r="B619" s="74"/>
      <c r="C619" s="74"/>
      <c r="D619" s="84"/>
      <c r="G619" s="39"/>
      <c r="H619" s="76"/>
      <c r="I619" s="6"/>
    </row>
    <row r="620">
      <c r="A620" s="74"/>
      <c r="B620" s="74"/>
      <c r="C620" s="74"/>
      <c r="D620" s="84"/>
      <c r="G620" s="39"/>
      <c r="H620" s="76"/>
      <c r="I620" s="6"/>
    </row>
    <row r="621">
      <c r="A621" s="74"/>
      <c r="B621" s="74"/>
      <c r="C621" s="74"/>
      <c r="D621" s="84"/>
      <c r="G621" s="39"/>
      <c r="H621" s="76"/>
      <c r="I621" s="6"/>
    </row>
    <row r="622">
      <c r="A622" s="74"/>
      <c r="B622" s="74"/>
      <c r="C622" s="74"/>
      <c r="D622" s="84"/>
      <c r="G622" s="39"/>
      <c r="H622" s="76"/>
      <c r="I622" s="6"/>
    </row>
    <row r="623">
      <c r="A623" s="74"/>
      <c r="B623" s="74"/>
      <c r="C623" s="74"/>
      <c r="D623" s="84"/>
      <c r="G623" s="39"/>
      <c r="H623" s="76"/>
      <c r="I623" s="6"/>
    </row>
    <row r="624">
      <c r="A624" s="74"/>
      <c r="B624" s="74"/>
      <c r="C624" s="74"/>
      <c r="D624" s="84"/>
      <c r="G624" s="39"/>
      <c r="H624" s="76"/>
      <c r="I624" s="6"/>
    </row>
    <row r="625">
      <c r="A625" s="74"/>
      <c r="B625" s="74"/>
      <c r="C625" s="74"/>
      <c r="D625" s="84"/>
      <c r="G625" s="39"/>
      <c r="H625" s="76"/>
      <c r="I625" s="6"/>
    </row>
    <row r="626">
      <c r="A626" s="74"/>
      <c r="B626" s="74"/>
      <c r="C626" s="74"/>
      <c r="D626" s="84"/>
      <c r="G626" s="39"/>
      <c r="H626" s="76"/>
      <c r="I626" s="6"/>
    </row>
    <row r="627">
      <c r="A627" s="74"/>
      <c r="B627" s="74"/>
      <c r="C627" s="74"/>
      <c r="D627" s="84"/>
      <c r="G627" s="39"/>
      <c r="H627" s="76"/>
      <c r="I627" s="6"/>
    </row>
    <row r="628">
      <c r="A628" s="74"/>
      <c r="B628" s="74"/>
      <c r="C628" s="74"/>
      <c r="D628" s="84"/>
      <c r="G628" s="39"/>
      <c r="H628" s="76"/>
      <c r="I628" s="6"/>
    </row>
    <row r="629">
      <c r="A629" s="74"/>
      <c r="B629" s="74"/>
      <c r="C629" s="74"/>
      <c r="D629" s="84"/>
      <c r="G629" s="39"/>
      <c r="H629" s="76"/>
      <c r="I629" s="6"/>
    </row>
    <row r="630">
      <c r="A630" s="74"/>
      <c r="B630" s="74"/>
      <c r="C630" s="74"/>
      <c r="D630" s="84"/>
      <c r="G630" s="39"/>
      <c r="H630" s="76"/>
      <c r="I630" s="6"/>
    </row>
    <row r="631">
      <c r="A631" s="74"/>
      <c r="B631" s="74"/>
      <c r="C631" s="74"/>
      <c r="D631" s="84"/>
      <c r="G631" s="39"/>
      <c r="H631" s="76"/>
      <c r="I631" s="6"/>
    </row>
    <row r="632">
      <c r="A632" s="74"/>
      <c r="B632" s="74"/>
      <c r="C632" s="74"/>
      <c r="D632" s="84"/>
      <c r="G632" s="39"/>
      <c r="H632" s="76"/>
      <c r="I632" s="6"/>
    </row>
    <row r="633">
      <c r="A633" s="74"/>
      <c r="B633" s="74"/>
      <c r="C633" s="74"/>
      <c r="D633" s="84"/>
      <c r="G633" s="39"/>
      <c r="H633" s="76"/>
      <c r="I633" s="6"/>
    </row>
    <row r="634">
      <c r="A634" s="74"/>
      <c r="B634" s="74"/>
      <c r="C634" s="74"/>
      <c r="D634" s="84"/>
      <c r="G634" s="39"/>
      <c r="H634" s="76"/>
      <c r="I634" s="6"/>
    </row>
    <row r="635">
      <c r="A635" s="74"/>
      <c r="B635" s="74"/>
      <c r="C635" s="74"/>
      <c r="D635" s="84"/>
      <c r="G635" s="39"/>
      <c r="H635" s="76"/>
      <c r="I635" s="6"/>
    </row>
    <row r="636">
      <c r="A636" s="74"/>
      <c r="B636" s="74"/>
      <c r="C636" s="74"/>
      <c r="D636" s="84"/>
      <c r="G636" s="39"/>
      <c r="H636" s="76"/>
      <c r="I636" s="6"/>
    </row>
    <row r="637">
      <c r="A637" s="74"/>
      <c r="B637" s="74"/>
      <c r="C637" s="74"/>
      <c r="D637" s="84"/>
      <c r="G637" s="39"/>
      <c r="H637" s="76"/>
      <c r="I637" s="6"/>
    </row>
    <row r="638">
      <c r="A638" s="74"/>
      <c r="B638" s="74"/>
      <c r="C638" s="74"/>
      <c r="D638" s="84"/>
      <c r="G638" s="39"/>
      <c r="H638" s="76"/>
      <c r="I638" s="6"/>
    </row>
    <row r="639">
      <c r="A639" s="74"/>
      <c r="B639" s="74"/>
      <c r="C639" s="74"/>
      <c r="D639" s="84"/>
      <c r="G639" s="39"/>
      <c r="H639" s="76"/>
      <c r="I639" s="6"/>
    </row>
    <row r="640">
      <c r="A640" s="74"/>
      <c r="B640" s="74"/>
      <c r="C640" s="74"/>
      <c r="D640" s="84"/>
      <c r="G640" s="39"/>
      <c r="H640" s="76"/>
      <c r="I640" s="6"/>
    </row>
    <row r="641">
      <c r="A641" s="74"/>
      <c r="B641" s="74"/>
      <c r="C641" s="74"/>
      <c r="D641" s="84"/>
      <c r="G641" s="39"/>
      <c r="H641" s="76"/>
      <c r="I641" s="6"/>
    </row>
    <row r="642">
      <c r="A642" s="74"/>
      <c r="B642" s="74"/>
      <c r="C642" s="74"/>
      <c r="D642" s="84"/>
      <c r="G642" s="39"/>
      <c r="H642" s="76"/>
      <c r="I642" s="6"/>
    </row>
    <row r="643">
      <c r="A643" s="74"/>
      <c r="B643" s="74"/>
      <c r="C643" s="74"/>
      <c r="D643" s="84"/>
      <c r="G643" s="39"/>
      <c r="H643" s="76"/>
      <c r="I643" s="6"/>
    </row>
    <row r="644">
      <c r="A644" s="74"/>
      <c r="B644" s="74"/>
      <c r="C644" s="74"/>
      <c r="D644" s="84"/>
      <c r="G644" s="39"/>
      <c r="H644" s="76"/>
      <c r="I644" s="6"/>
    </row>
    <row r="645">
      <c r="A645" s="74"/>
      <c r="B645" s="74"/>
      <c r="C645" s="74"/>
      <c r="D645" s="84"/>
      <c r="G645" s="39"/>
      <c r="H645" s="76"/>
      <c r="I645" s="6"/>
    </row>
    <row r="646">
      <c r="A646" s="74"/>
      <c r="B646" s="74"/>
      <c r="C646" s="74"/>
      <c r="D646" s="84"/>
      <c r="G646" s="39"/>
      <c r="H646" s="76"/>
      <c r="I646" s="6"/>
    </row>
    <row r="647">
      <c r="A647" s="74"/>
      <c r="B647" s="74"/>
      <c r="C647" s="74"/>
      <c r="D647" s="84"/>
      <c r="G647" s="39"/>
      <c r="H647" s="76"/>
      <c r="I647" s="6"/>
    </row>
    <row r="648">
      <c r="A648" s="74"/>
      <c r="B648" s="74"/>
      <c r="C648" s="74"/>
      <c r="D648" s="84"/>
      <c r="G648" s="39"/>
      <c r="H648" s="76"/>
      <c r="I648" s="6"/>
    </row>
    <row r="649">
      <c r="A649" s="74"/>
      <c r="B649" s="74"/>
      <c r="C649" s="74"/>
      <c r="D649" s="84"/>
      <c r="G649" s="39"/>
      <c r="H649" s="76"/>
      <c r="I649" s="6"/>
    </row>
    <row r="650">
      <c r="A650" s="74"/>
      <c r="B650" s="74"/>
      <c r="C650" s="74"/>
      <c r="D650" s="84"/>
      <c r="G650" s="39"/>
      <c r="H650" s="76"/>
      <c r="I650" s="6"/>
    </row>
    <row r="651">
      <c r="A651" s="74"/>
      <c r="B651" s="74"/>
      <c r="C651" s="74"/>
      <c r="D651" s="84"/>
      <c r="G651" s="39"/>
      <c r="H651" s="76"/>
      <c r="I651" s="6"/>
    </row>
    <row r="652">
      <c r="A652" s="74"/>
      <c r="B652" s="74"/>
      <c r="C652" s="74"/>
      <c r="D652" s="84"/>
      <c r="G652" s="39"/>
      <c r="H652" s="76"/>
      <c r="I652" s="6"/>
    </row>
    <row r="653">
      <c r="A653" s="74"/>
      <c r="B653" s="74"/>
      <c r="C653" s="74"/>
      <c r="D653" s="84"/>
      <c r="G653" s="39"/>
      <c r="H653" s="76"/>
      <c r="I653" s="6"/>
    </row>
    <row r="654">
      <c r="A654" s="74"/>
      <c r="B654" s="74"/>
      <c r="C654" s="74"/>
      <c r="D654" s="84"/>
      <c r="G654" s="39"/>
      <c r="H654" s="76"/>
      <c r="I654" s="6"/>
    </row>
    <row r="655">
      <c r="A655" s="74"/>
      <c r="B655" s="74"/>
      <c r="C655" s="74"/>
      <c r="D655" s="84"/>
      <c r="G655" s="39"/>
      <c r="H655" s="76"/>
      <c r="I655" s="6"/>
    </row>
    <row r="656">
      <c r="A656" s="74"/>
      <c r="B656" s="74"/>
      <c r="C656" s="74"/>
      <c r="D656" s="84"/>
      <c r="G656" s="39"/>
      <c r="H656" s="76"/>
      <c r="I656" s="6"/>
    </row>
    <row r="657">
      <c r="A657" s="74"/>
      <c r="B657" s="74"/>
      <c r="C657" s="74"/>
      <c r="D657" s="84"/>
      <c r="G657" s="39"/>
      <c r="H657" s="76"/>
      <c r="I657" s="6"/>
    </row>
    <row r="658">
      <c r="A658" s="74"/>
      <c r="B658" s="74"/>
      <c r="C658" s="74"/>
      <c r="D658" s="84"/>
      <c r="G658" s="39"/>
      <c r="H658" s="76"/>
      <c r="I658" s="6"/>
    </row>
    <row r="659">
      <c r="A659" s="74"/>
      <c r="B659" s="74"/>
      <c r="C659" s="74"/>
      <c r="D659" s="84"/>
      <c r="G659" s="39"/>
      <c r="H659" s="76"/>
      <c r="I659" s="6"/>
    </row>
    <row r="660">
      <c r="A660" s="74"/>
      <c r="B660" s="74"/>
      <c r="C660" s="74"/>
      <c r="D660" s="84"/>
      <c r="G660" s="39"/>
      <c r="H660" s="76"/>
      <c r="I660" s="6"/>
    </row>
    <row r="661">
      <c r="A661" s="74"/>
      <c r="B661" s="74"/>
      <c r="C661" s="74"/>
      <c r="D661" s="84"/>
      <c r="G661" s="39"/>
      <c r="H661" s="76"/>
      <c r="I661" s="6"/>
    </row>
    <row r="662">
      <c r="A662" s="74"/>
      <c r="B662" s="74"/>
      <c r="C662" s="74"/>
      <c r="D662" s="84"/>
      <c r="G662" s="39"/>
      <c r="H662" s="76"/>
      <c r="I662" s="6"/>
    </row>
    <row r="663">
      <c r="A663" s="74"/>
      <c r="B663" s="74"/>
      <c r="C663" s="74"/>
      <c r="D663" s="84"/>
      <c r="G663" s="39"/>
      <c r="H663" s="76"/>
      <c r="I663" s="6"/>
    </row>
    <row r="664">
      <c r="A664" s="74"/>
      <c r="B664" s="74"/>
      <c r="C664" s="74"/>
      <c r="D664" s="84"/>
      <c r="G664" s="39"/>
      <c r="H664" s="76"/>
      <c r="I664" s="6"/>
    </row>
    <row r="665">
      <c r="A665" s="74"/>
      <c r="B665" s="74"/>
      <c r="C665" s="74"/>
      <c r="D665" s="84"/>
      <c r="G665" s="39"/>
      <c r="H665" s="76"/>
      <c r="I665" s="6"/>
    </row>
    <row r="666">
      <c r="A666" s="74"/>
      <c r="B666" s="74"/>
      <c r="C666" s="74"/>
      <c r="D666" s="84"/>
      <c r="G666" s="39"/>
      <c r="H666" s="76"/>
      <c r="I666" s="6"/>
    </row>
    <row r="667">
      <c r="A667" s="74"/>
      <c r="B667" s="74"/>
      <c r="C667" s="74"/>
      <c r="D667" s="84"/>
      <c r="G667" s="39"/>
      <c r="H667" s="76"/>
      <c r="I667" s="6"/>
    </row>
    <row r="668">
      <c r="A668" s="74"/>
      <c r="B668" s="74"/>
      <c r="C668" s="74"/>
      <c r="D668" s="84"/>
      <c r="G668" s="39"/>
      <c r="H668" s="76"/>
      <c r="I668" s="6"/>
    </row>
    <row r="669">
      <c r="A669" s="74"/>
      <c r="B669" s="74"/>
      <c r="C669" s="74"/>
      <c r="D669" s="84"/>
      <c r="G669" s="39"/>
      <c r="H669" s="76"/>
      <c r="I669" s="6"/>
    </row>
    <row r="670">
      <c r="A670" s="74"/>
      <c r="B670" s="74"/>
      <c r="C670" s="74"/>
      <c r="D670" s="84"/>
      <c r="G670" s="39"/>
      <c r="H670" s="76"/>
      <c r="I670" s="6"/>
    </row>
    <row r="671">
      <c r="A671" s="74"/>
      <c r="B671" s="74"/>
      <c r="C671" s="74"/>
      <c r="D671" s="84"/>
      <c r="G671" s="39"/>
      <c r="H671" s="76"/>
      <c r="I671" s="6"/>
    </row>
    <row r="672">
      <c r="A672" s="74"/>
      <c r="B672" s="74"/>
      <c r="C672" s="74"/>
      <c r="D672" s="84"/>
      <c r="G672" s="39"/>
      <c r="H672" s="76"/>
      <c r="I672" s="6"/>
    </row>
    <row r="673">
      <c r="A673" s="74"/>
      <c r="B673" s="74"/>
      <c r="C673" s="74"/>
      <c r="D673" s="84"/>
      <c r="G673" s="39"/>
      <c r="H673" s="76"/>
      <c r="I673" s="6"/>
    </row>
    <row r="674">
      <c r="A674" s="74"/>
      <c r="B674" s="74"/>
      <c r="C674" s="74"/>
      <c r="D674" s="84"/>
      <c r="G674" s="39"/>
      <c r="H674" s="76"/>
      <c r="I674" s="6"/>
    </row>
    <row r="675">
      <c r="A675" s="74"/>
      <c r="B675" s="74"/>
      <c r="C675" s="74"/>
      <c r="D675" s="84"/>
      <c r="G675" s="39"/>
      <c r="H675" s="76"/>
      <c r="I675" s="6"/>
    </row>
    <row r="676">
      <c r="A676" s="74"/>
      <c r="B676" s="74"/>
      <c r="C676" s="74"/>
      <c r="D676" s="84"/>
      <c r="G676" s="39"/>
      <c r="H676" s="76"/>
      <c r="I676" s="6"/>
    </row>
    <row r="677">
      <c r="A677" s="74"/>
      <c r="B677" s="74"/>
      <c r="C677" s="74"/>
      <c r="D677" s="84"/>
      <c r="G677" s="39"/>
      <c r="H677" s="76"/>
      <c r="I677" s="6"/>
    </row>
    <row r="678">
      <c r="A678" s="74"/>
      <c r="B678" s="74"/>
      <c r="C678" s="74"/>
      <c r="D678" s="84"/>
      <c r="G678" s="39"/>
      <c r="H678" s="76"/>
      <c r="I678" s="6"/>
    </row>
    <row r="679">
      <c r="A679" s="74"/>
      <c r="B679" s="74"/>
      <c r="C679" s="74"/>
      <c r="D679" s="84"/>
      <c r="G679" s="39"/>
      <c r="H679" s="76"/>
      <c r="I679" s="6"/>
    </row>
    <row r="680">
      <c r="A680" s="74"/>
      <c r="B680" s="74"/>
      <c r="C680" s="74"/>
      <c r="D680" s="84"/>
      <c r="G680" s="39"/>
      <c r="H680" s="76"/>
      <c r="I680" s="6"/>
    </row>
    <row r="681">
      <c r="A681" s="74"/>
      <c r="B681" s="74"/>
      <c r="C681" s="74"/>
      <c r="D681" s="84"/>
      <c r="G681" s="39"/>
      <c r="H681" s="76"/>
      <c r="I681" s="6"/>
    </row>
    <row r="682">
      <c r="A682" s="74"/>
      <c r="B682" s="74"/>
      <c r="C682" s="74"/>
      <c r="D682" s="84"/>
      <c r="G682" s="39"/>
      <c r="H682" s="76"/>
      <c r="I682" s="6"/>
    </row>
    <row r="683">
      <c r="A683" s="74"/>
      <c r="B683" s="74"/>
      <c r="C683" s="74"/>
      <c r="D683" s="84"/>
      <c r="G683" s="39"/>
      <c r="H683" s="76"/>
      <c r="I683" s="6"/>
    </row>
    <row r="684">
      <c r="A684" s="74"/>
      <c r="B684" s="74"/>
      <c r="C684" s="74"/>
      <c r="D684" s="84"/>
      <c r="G684" s="39"/>
      <c r="H684" s="76"/>
      <c r="I684" s="6"/>
    </row>
    <row r="685">
      <c r="A685" s="74"/>
      <c r="B685" s="74"/>
      <c r="C685" s="74"/>
      <c r="D685" s="84"/>
      <c r="G685" s="39"/>
      <c r="H685" s="76"/>
      <c r="I685" s="6"/>
    </row>
    <row r="686">
      <c r="A686" s="74"/>
      <c r="B686" s="74"/>
      <c r="C686" s="74"/>
      <c r="D686" s="84"/>
      <c r="G686" s="39"/>
      <c r="H686" s="76"/>
      <c r="I686" s="6"/>
    </row>
    <row r="687">
      <c r="A687" s="74"/>
      <c r="B687" s="74"/>
      <c r="C687" s="74"/>
      <c r="D687" s="84"/>
      <c r="G687" s="39"/>
      <c r="H687" s="76"/>
      <c r="I687" s="6"/>
    </row>
    <row r="688">
      <c r="A688" s="74"/>
      <c r="B688" s="74"/>
      <c r="C688" s="74"/>
      <c r="D688" s="84"/>
      <c r="G688" s="39"/>
      <c r="H688" s="76"/>
      <c r="I688" s="6"/>
    </row>
    <row r="689">
      <c r="A689" s="74"/>
      <c r="B689" s="74"/>
      <c r="C689" s="74"/>
      <c r="D689" s="84"/>
      <c r="G689" s="39"/>
      <c r="H689" s="76"/>
      <c r="I689" s="6"/>
    </row>
    <row r="690">
      <c r="A690" s="74"/>
      <c r="B690" s="74"/>
      <c r="C690" s="74"/>
      <c r="D690" s="84"/>
      <c r="G690" s="39"/>
      <c r="H690" s="76"/>
      <c r="I690" s="6"/>
    </row>
    <row r="691">
      <c r="A691" s="74"/>
      <c r="B691" s="74"/>
      <c r="C691" s="74"/>
      <c r="D691" s="84"/>
      <c r="G691" s="39"/>
      <c r="H691" s="76"/>
      <c r="I691" s="6"/>
    </row>
    <row r="692">
      <c r="A692" s="74"/>
      <c r="B692" s="74"/>
      <c r="C692" s="74"/>
      <c r="D692" s="84"/>
      <c r="G692" s="39"/>
      <c r="H692" s="76"/>
      <c r="I692" s="6"/>
    </row>
    <row r="693">
      <c r="A693" s="74"/>
      <c r="B693" s="74"/>
      <c r="C693" s="74"/>
      <c r="D693" s="84"/>
      <c r="G693" s="39"/>
      <c r="H693" s="76"/>
      <c r="I693" s="6"/>
    </row>
    <row r="694">
      <c r="A694" s="74"/>
      <c r="B694" s="74"/>
      <c r="C694" s="74"/>
      <c r="D694" s="84"/>
      <c r="G694" s="39"/>
      <c r="H694" s="76"/>
      <c r="I694" s="6"/>
    </row>
    <row r="695">
      <c r="A695" s="74"/>
      <c r="B695" s="74"/>
      <c r="C695" s="74"/>
      <c r="D695" s="84"/>
      <c r="G695" s="39"/>
      <c r="H695" s="76"/>
      <c r="I695" s="6"/>
    </row>
    <row r="696">
      <c r="A696" s="74"/>
      <c r="B696" s="74"/>
      <c r="C696" s="74"/>
      <c r="D696" s="84"/>
      <c r="G696" s="39"/>
      <c r="H696" s="76"/>
      <c r="I696" s="6"/>
    </row>
    <row r="697">
      <c r="A697" s="74"/>
      <c r="B697" s="74"/>
      <c r="C697" s="74"/>
      <c r="D697" s="84"/>
      <c r="G697" s="39"/>
      <c r="H697" s="76"/>
      <c r="I697" s="6"/>
    </row>
    <row r="698">
      <c r="A698" s="74"/>
      <c r="B698" s="74"/>
      <c r="C698" s="74"/>
      <c r="D698" s="84"/>
      <c r="G698" s="39"/>
      <c r="H698" s="76"/>
      <c r="I698" s="6"/>
    </row>
    <row r="699">
      <c r="A699" s="74"/>
      <c r="B699" s="74"/>
      <c r="C699" s="74"/>
      <c r="D699" s="84"/>
      <c r="G699" s="39"/>
      <c r="H699" s="76"/>
      <c r="I699" s="6"/>
    </row>
    <row r="700">
      <c r="A700" s="74"/>
      <c r="B700" s="74"/>
      <c r="C700" s="74"/>
      <c r="D700" s="84"/>
      <c r="G700" s="39"/>
      <c r="H700" s="76"/>
      <c r="I700" s="6"/>
    </row>
    <row r="701">
      <c r="A701" s="74"/>
      <c r="B701" s="74"/>
      <c r="C701" s="74"/>
      <c r="D701" s="84"/>
      <c r="G701" s="39"/>
      <c r="H701" s="76"/>
      <c r="I701" s="6"/>
    </row>
    <row r="702">
      <c r="A702" s="74"/>
      <c r="B702" s="74"/>
      <c r="C702" s="74"/>
      <c r="D702" s="84"/>
      <c r="G702" s="39"/>
      <c r="H702" s="76"/>
      <c r="I702" s="6"/>
    </row>
    <row r="703">
      <c r="A703" s="74"/>
      <c r="B703" s="74"/>
      <c r="C703" s="74"/>
      <c r="D703" s="84"/>
      <c r="G703" s="39"/>
      <c r="H703" s="76"/>
      <c r="I703" s="6"/>
    </row>
    <row r="704">
      <c r="A704" s="74"/>
      <c r="B704" s="74"/>
      <c r="C704" s="74"/>
      <c r="D704" s="84"/>
      <c r="G704" s="39"/>
      <c r="H704" s="76"/>
      <c r="I704" s="6"/>
    </row>
    <row r="705">
      <c r="A705" s="74"/>
      <c r="B705" s="74"/>
      <c r="C705" s="74"/>
      <c r="D705" s="84"/>
      <c r="G705" s="39"/>
      <c r="H705" s="76"/>
      <c r="I705" s="6"/>
    </row>
    <row r="706">
      <c r="A706" s="74"/>
      <c r="B706" s="74"/>
      <c r="C706" s="74"/>
      <c r="D706" s="84"/>
      <c r="G706" s="39"/>
      <c r="H706" s="76"/>
      <c r="I706" s="6"/>
    </row>
    <row r="707">
      <c r="A707" s="74"/>
      <c r="B707" s="74"/>
      <c r="C707" s="74"/>
      <c r="D707" s="84"/>
      <c r="G707" s="39"/>
      <c r="H707" s="76"/>
      <c r="I707" s="6"/>
    </row>
    <row r="708">
      <c r="A708" s="74"/>
      <c r="B708" s="74"/>
      <c r="C708" s="74"/>
      <c r="D708" s="84"/>
      <c r="G708" s="39"/>
      <c r="H708" s="76"/>
      <c r="I708" s="6"/>
    </row>
    <row r="709">
      <c r="A709" s="74"/>
      <c r="B709" s="74"/>
      <c r="C709" s="74"/>
      <c r="D709" s="84"/>
      <c r="G709" s="39"/>
      <c r="H709" s="76"/>
      <c r="I709" s="6"/>
    </row>
    <row r="710">
      <c r="A710" s="74"/>
      <c r="B710" s="74"/>
      <c r="C710" s="74"/>
      <c r="D710" s="84"/>
      <c r="G710" s="39"/>
      <c r="H710" s="76"/>
      <c r="I710" s="6"/>
    </row>
    <row r="711">
      <c r="A711" s="74"/>
      <c r="B711" s="74"/>
      <c r="C711" s="74"/>
      <c r="D711" s="84"/>
      <c r="G711" s="39"/>
      <c r="H711" s="76"/>
      <c r="I711" s="6"/>
    </row>
    <row r="712">
      <c r="A712" s="74"/>
      <c r="B712" s="74"/>
      <c r="C712" s="74"/>
      <c r="D712" s="84"/>
      <c r="G712" s="39"/>
      <c r="H712" s="76"/>
      <c r="I712" s="6"/>
    </row>
    <row r="713">
      <c r="A713" s="74"/>
      <c r="B713" s="74"/>
      <c r="C713" s="74"/>
      <c r="D713" s="84"/>
      <c r="G713" s="39"/>
      <c r="H713" s="76"/>
      <c r="I713" s="6"/>
    </row>
    <row r="714">
      <c r="A714" s="74"/>
      <c r="B714" s="74"/>
      <c r="C714" s="74"/>
      <c r="D714" s="84"/>
      <c r="G714" s="39"/>
      <c r="H714" s="76"/>
      <c r="I714" s="6"/>
    </row>
    <row r="715">
      <c r="A715" s="74"/>
      <c r="B715" s="74"/>
      <c r="C715" s="74"/>
      <c r="D715" s="84"/>
      <c r="G715" s="39"/>
      <c r="H715" s="76"/>
      <c r="I715" s="6"/>
    </row>
    <row r="716">
      <c r="A716" s="74"/>
      <c r="B716" s="74"/>
      <c r="C716" s="74"/>
      <c r="D716" s="84"/>
      <c r="G716" s="39"/>
      <c r="H716" s="76"/>
      <c r="I716" s="6"/>
    </row>
    <row r="717">
      <c r="A717" s="74"/>
      <c r="B717" s="74"/>
      <c r="C717" s="74"/>
      <c r="D717" s="84"/>
      <c r="G717" s="39"/>
      <c r="H717" s="76"/>
      <c r="I717" s="6"/>
    </row>
    <row r="718">
      <c r="A718" s="74"/>
      <c r="B718" s="74"/>
      <c r="C718" s="74"/>
      <c r="D718" s="84"/>
      <c r="G718" s="39"/>
      <c r="H718" s="76"/>
      <c r="I718" s="6"/>
    </row>
    <row r="719">
      <c r="A719" s="74"/>
      <c r="B719" s="74"/>
      <c r="C719" s="74"/>
      <c r="D719" s="84"/>
      <c r="G719" s="39"/>
      <c r="H719" s="76"/>
      <c r="I719" s="6"/>
    </row>
    <row r="720">
      <c r="A720" s="74"/>
      <c r="B720" s="74"/>
      <c r="C720" s="74"/>
      <c r="D720" s="84"/>
      <c r="G720" s="39"/>
      <c r="H720" s="76"/>
      <c r="I720" s="6"/>
    </row>
    <row r="721">
      <c r="A721" s="74"/>
      <c r="B721" s="74"/>
      <c r="C721" s="74"/>
      <c r="D721" s="84"/>
      <c r="G721" s="39"/>
      <c r="H721" s="76"/>
      <c r="I721" s="6"/>
    </row>
    <row r="722">
      <c r="A722" s="74"/>
      <c r="B722" s="74"/>
      <c r="C722" s="74"/>
      <c r="D722" s="84"/>
      <c r="G722" s="39"/>
      <c r="H722" s="76"/>
      <c r="I722" s="6"/>
    </row>
    <row r="723">
      <c r="A723" s="74"/>
      <c r="B723" s="74"/>
      <c r="C723" s="74"/>
      <c r="D723" s="84"/>
      <c r="G723" s="39"/>
      <c r="H723" s="76"/>
      <c r="I723" s="6"/>
    </row>
    <row r="724">
      <c r="A724" s="74"/>
      <c r="B724" s="74"/>
      <c r="C724" s="74"/>
      <c r="D724" s="84"/>
      <c r="G724" s="39"/>
      <c r="H724" s="76"/>
      <c r="I724" s="6"/>
    </row>
    <row r="725">
      <c r="A725" s="74"/>
      <c r="B725" s="74"/>
      <c r="C725" s="74"/>
      <c r="D725" s="84"/>
      <c r="G725" s="39"/>
      <c r="H725" s="76"/>
      <c r="I725" s="6"/>
    </row>
    <row r="726">
      <c r="A726" s="74"/>
      <c r="B726" s="74"/>
      <c r="C726" s="74"/>
      <c r="D726" s="84"/>
      <c r="G726" s="39"/>
      <c r="H726" s="76"/>
      <c r="I726" s="6"/>
    </row>
    <row r="727">
      <c r="A727" s="74"/>
      <c r="B727" s="74"/>
      <c r="C727" s="74"/>
      <c r="D727" s="84"/>
      <c r="G727" s="39"/>
      <c r="H727" s="76"/>
      <c r="I727" s="6"/>
    </row>
    <row r="728">
      <c r="A728" s="74"/>
      <c r="B728" s="74"/>
      <c r="C728" s="74"/>
      <c r="D728" s="84"/>
      <c r="G728" s="39"/>
      <c r="H728" s="76"/>
      <c r="I728" s="6"/>
    </row>
    <row r="729">
      <c r="A729" s="74"/>
      <c r="B729" s="74"/>
      <c r="C729" s="74"/>
      <c r="D729" s="84"/>
      <c r="G729" s="39"/>
      <c r="H729" s="76"/>
      <c r="I729" s="6"/>
    </row>
    <row r="730">
      <c r="A730" s="74"/>
      <c r="B730" s="74"/>
      <c r="C730" s="74"/>
      <c r="D730" s="84"/>
      <c r="G730" s="39"/>
      <c r="H730" s="76"/>
      <c r="I730" s="6"/>
    </row>
    <row r="731">
      <c r="A731" s="74"/>
      <c r="B731" s="74"/>
      <c r="C731" s="74"/>
      <c r="D731" s="84"/>
      <c r="G731" s="39"/>
      <c r="H731" s="76"/>
      <c r="I731" s="6"/>
    </row>
    <row r="732">
      <c r="A732" s="74"/>
      <c r="B732" s="74"/>
      <c r="C732" s="74"/>
      <c r="D732" s="84"/>
      <c r="G732" s="39"/>
      <c r="H732" s="76"/>
      <c r="I732" s="6"/>
    </row>
    <row r="733">
      <c r="A733" s="74"/>
      <c r="B733" s="74"/>
      <c r="C733" s="74"/>
      <c r="D733" s="84"/>
      <c r="G733" s="39"/>
      <c r="H733" s="76"/>
      <c r="I733" s="6"/>
    </row>
    <row r="734">
      <c r="A734" s="74"/>
      <c r="B734" s="74"/>
      <c r="C734" s="74"/>
      <c r="D734" s="84"/>
      <c r="G734" s="39"/>
      <c r="H734" s="76"/>
      <c r="I734" s="6"/>
    </row>
    <row r="735">
      <c r="A735" s="74"/>
      <c r="B735" s="74"/>
      <c r="C735" s="74"/>
      <c r="D735" s="84"/>
      <c r="G735" s="39"/>
      <c r="H735" s="76"/>
      <c r="I735" s="6"/>
    </row>
    <row r="736">
      <c r="A736" s="74"/>
      <c r="B736" s="74"/>
      <c r="C736" s="74"/>
      <c r="D736" s="84"/>
      <c r="G736" s="39"/>
      <c r="H736" s="76"/>
      <c r="I736" s="6"/>
    </row>
    <row r="737">
      <c r="A737" s="74"/>
      <c r="B737" s="74"/>
      <c r="C737" s="74"/>
      <c r="D737" s="84"/>
      <c r="G737" s="39"/>
      <c r="H737" s="76"/>
      <c r="I737" s="6"/>
    </row>
    <row r="738">
      <c r="A738" s="74"/>
      <c r="B738" s="74"/>
      <c r="C738" s="74"/>
      <c r="D738" s="84"/>
      <c r="G738" s="39"/>
      <c r="H738" s="76"/>
      <c r="I738" s="6"/>
    </row>
    <row r="739">
      <c r="A739" s="74"/>
      <c r="B739" s="74"/>
      <c r="C739" s="74"/>
      <c r="D739" s="84"/>
      <c r="G739" s="39"/>
      <c r="H739" s="76"/>
      <c r="I739" s="6"/>
    </row>
    <row r="740">
      <c r="A740" s="74"/>
      <c r="B740" s="74"/>
      <c r="C740" s="74"/>
      <c r="D740" s="84"/>
      <c r="G740" s="39"/>
      <c r="H740" s="76"/>
      <c r="I740" s="6"/>
    </row>
    <row r="741">
      <c r="A741" s="74"/>
      <c r="B741" s="74"/>
      <c r="C741" s="74"/>
      <c r="D741" s="84"/>
      <c r="G741" s="39"/>
      <c r="H741" s="76"/>
      <c r="I741" s="6"/>
    </row>
    <row r="742">
      <c r="A742" s="74"/>
      <c r="B742" s="74"/>
      <c r="C742" s="74"/>
      <c r="D742" s="84"/>
      <c r="G742" s="39"/>
      <c r="H742" s="76"/>
      <c r="I742" s="6"/>
    </row>
    <row r="743">
      <c r="A743" s="74"/>
      <c r="B743" s="74"/>
      <c r="C743" s="74"/>
      <c r="D743" s="84"/>
      <c r="G743" s="39"/>
      <c r="H743" s="76"/>
      <c r="I743" s="6"/>
    </row>
    <row r="744">
      <c r="A744" s="74"/>
      <c r="B744" s="74"/>
      <c r="C744" s="74"/>
      <c r="D744" s="84"/>
      <c r="G744" s="39"/>
      <c r="H744" s="76"/>
      <c r="I744" s="6"/>
    </row>
    <row r="745">
      <c r="A745" s="74"/>
      <c r="B745" s="74"/>
      <c r="C745" s="74"/>
      <c r="D745" s="84"/>
      <c r="G745" s="39"/>
      <c r="H745" s="76"/>
      <c r="I745" s="6"/>
    </row>
    <row r="746">
      <c r="A746" s="74"/>
      <c r="B746" s="74"/>
      <c r="C746" s="74"/>
      <c r="D746" s="84"/>
      <c r="G746" s="39"/>
      <c r="H746" s="76"/>
      <c r="I746" s="6"/>
    </row>
    <row r="747">
      <c r="A747" s="74"/>
      <c r="B747" s="74"/>
      <c r="C747" s="74"/>
      <c r="D747" s="84"/>
      <c r="G747" s="39"/>
      <c r="H747" s="76"/>
      <c r="I747" s="6"/>
    </row>
    <row r="748">
      <c r="A748" s="74"/>
      <c r="B748" s="74"/>
      <c r="C748" s="74"/>
      <c r="D748" s="84"/>
      <c r="G748" s="39"/>
      <c r="H748" s="76"/>
      <c r="I748" s="6"/>
    </row>
    <row r="749">
      <c r="A749" s="74"/>
      <c r="B749" s="74"/>
      <c r="C749" s="74"/>
      <c r="D749" s="84"/>
      <c r="G749" s="39"/>
      <c r="H749" s="76"/>
      <c r="I749" s="6"/>
    </row>
    <row r="750">
      <c r="A750" s="74"/>
      <c r="B750" s="74"/>
      <c r="C750" s="74"/>
      <c r="D750" s="84"/>
      <c r="G750" s="39"/>
      <c r="H750" s="76"/>
      <c r="I750" s="6"/>
    </row>
    <row r="751">
      <c r="A751" s="74"/>
      <c r="B751" s="74"/>
      <c r="C751" s="74"/>
      <c r="D751" s="84"/>
      <c r="G751" s="39"/>
      <c r="H751" s="76"/>
      <c r="I751" s="6"/>
    </row>
    <row r="752">
      <c r="A752" s="74"/>
      <c r="B752" s="74"/>
      <c r="C752" s="74"/>
      <c r="D752" s="84"/>
      <c r="G752" s="39"/>
      <c r="H752" s="76"/>
      <c r="I752" s="6"/>
    </row>
    <row r="753">
      <c r="A753" s="74"/>
      <c r="B753" s="74"/>
      <c r="C753" s="74"/>
      <c r="D753" s="84"/>
      <c r="G753" s="39"/>
      <c r="H753" s="76"/>
      <c r="I753" s="6"/>
    </row>
    <row r="754">
      <c r="A754" s="74"/>
      <c r="B754" s="74"/>
      <c r="C754" s="74"/>
      <c r="D754" s="84"/>
      <c r="G754" s="39"/>
      <c r="H754" s="76"/>
      <c r="I754" s="6"/>
    </row>
    <row r="755">
      <c r="A755" s="74"/>
      <c r="B755" s="74"/>
      <c r="C755" s="74"/>
      <c r="D755" s="84"/>
      <c r="G755" s="39"/>
      <c r="H755" s="76"/>
      <c r="I755" s="6"/>
    </row>
    <row r="756">
      <c r="A756" s="74"/>
      <c r="B756" s="74"/>
      <c r="C756" s="74"/>
      <c r="D756" s="84"/>
      <c r="G756" s="39"/>
      <c r="H756" s="76"/>
      <c r="I756" s="6"/>
    </row>
    <row r="757">
      <c r="A757" s="74"/>
      <c r="B757" s="74"/>
      <c r="C757" s="74"/>
      <c r="D757" s="84"/>
      <c r="G757" s="39"/>
      <c r="H757" s="76"/>
      <c r="I757" s="6"/>
    </row>
    <row r="758">
      <c r="A758" s="74"/>
      <c r="B758" s="74"/>
      <c r="C758" s="74"/>
      <c r="D758" s="84"/>
      <c r="G758" s="39"/>
      <c r="H758" s="76"/>
      <c r="I758" s="6"/>
    </row>
    <row r="759">
      <c r="A759" s="74"/>
      <c r="B759" s="74"/>
      <c r="C759" s="74"/>
      <c r="D759" s="84"/>
      <c r="G759" s="39"/>
      <c r="H759" s="76"/>
      <c r="I759" s="6"/>
    </row>
    <row r="760">
      <c r="A760" s="74"/>
      <c r="B760" s="74"/>
      <c r="C760" s="74"/>
      <c r="D760" s="84"/>
      <c r="G760" s="39"/>
      <c r="H760" s="76"/>
      <c r="I760" s="6"/>
    </row>
    <row r="761">
      <c r="A761" s="74"/>
      <c r="B761" s="74"/>
      <c r="C761" s="74"/>
      <c r="D761" s="84"/>
      <c r="G761" s="39"/>
      <c r="H761" s="76"/>
      <c r="I761" s="6"/>
    </row>
    <row r="762">
      <c r="A762" s="74"/>
      <c r="B762" s="74"/>
      <c r="C762" s="74"/>
      <c r="D762" s="84"/>
      <c r="G762" s="39"/>
      <c r="H762" s="76"/>
      <c r="I762" s="6"/>
    </row>
    <row r="763">
      <c r="A763" s="74"/>
      <c r="B763" s="74"/>
      <c r="C763" s="74"/>
      <c r="D763" s="84"/>
      <c r="G763" s="39"/>
      <c r="H763" s="76"/>
      <c r="I763" s="6"/>
    </row>
    <row r="764">
      <c r="A764" s="74"/>
      <c r="B764" s="74"/>
      <c r="C764" s="74"/>
      <c r="D764" s="84"/>
      <c r="G764" s="39"/>
      <c r="H764" s="76"/>
      <c r="I764" s="6"/>
    </row>
    <row r="765">
      <c r="A765" s="74"/>
      <c r="B765" s="74"/>
      <c r="C765" s="74"/>
      <c r="D765" s="84"/>
      <c r="G765" s="39"/>
      <c r="H765" s="76"/>
      <c r="I765" s="6"/>
    </row>
    <row r="766">
      <c r="A766" s="74"/>
      <c r="B766" s="74"/>
      <c r="C766" s="74"/>
      <c r="D766" s="84"/>
      <c r="G766" s="39"/>
      <c r="H766" s="76"/>
      <c r="I766" s="6"/>
    </row>
    <row r="767">
      <c r="A767" s="74"/>
      <c r="B767" s="74"/>
      <c r="C767" s="74"/>
      <c r="D767" s="84"/>
      <c r="G767" s="39"/>
      <c r="H767" s="76"/>
      <c r="I767" s="6"/>
    </row>
    <row r="768">
      <c r="A768" s="74"/>
      <c r="B768" s="74"/>
      <c r="C768" s="74"/>
      <c r="D768" s="84"/>
      <c r="G768" s="39"/>
      <c r="H768" s="76"/>
      <c r="I768" s="6"/>
    </row>
    <row r="769">
      <c r="A769" s="74"/>
      <c r="B769" s="74"/>
      <c r="C769" s="74"/>
      <c r="D769" s="84"/>
      <c r="G769" s="39"/>
      <c r="H769" s="76"/>
      <c r="I769" s="6"/>
    </row>
    <row r="770">
      <c r="A770" s="74"/>
      <c r="B770" s="74"/>
      <c r="C770" s="74"/>
      <c r="D770" s="84"/>
      <c r="G770" s="39"/>
      <c r="H770" s="76"/>
      <c r="I770" s="6"/>
    </row>
    <row r="771">
      <c r="A771" s="74"/>
      <c r="B771" s="74"/>
      <c r="C771" s="74"/>
      <c r="D771" s="84"/>
      <c r="G771" s="39"/>
      <c r="H771" s="76"/>
      <c r="I771" s="6"/>
    </row>
    <row r="772">
      <c r="A772" s="74"/>
      <c r="B772" s="74"/>
      <c r="C772" s="74"/>
      <c r="D772" s="84"/>
      <c r="G772" s="39"/>
      <c r="H772" s="76"/>
      <c r="I772" s="6"/>
    </row>
    <row r="773">
      <c r="A773" s="74"/>
      <c r="B773" s="74"/>
      <c r="C773" s="74"/>
      <c r="D773" s="84"/>
      <c r="G773" s="39"/>
      <c r="H773" s="76"/>
      <c r="I773" s="6"/>
    </row>
    <row r="774">
      <c r="A774" s="74"/>
      <c r="B774" s="74"/>
      <c r="C774" s="74"/>
      <c r="D774" s="84"/>
      <c r="G774" s="39"/>
      <c r="H774" s="76"/>
      <c r="I774" s="6"/>
    </row>
    <row r="775">
      <c r="A775" s="74"/>
      <c r="B775" s="74"/>
      <c r="C775" s="74"/>
      <c r="D775" s="84"/>
      <c r="G775" s="39"/>
      <c r="H775" s="76"/>
      <c r="I775" s="6"/>
    </row>
    <row r="776">
      <c r="A776" s="74"/>
      <c r="B776" s="74"/>
      <c r="C776" s="74"/>
      <c r="D776" s="84"/>
      <c r="G776" s="39"/>
      <c r="H776" s="76"/>
      <c r="I776" s="6"/>
    </row>
    <row r="777">
      <c r="A777" s="74"/>
      <c r="B777" s="74"/>
      <c r="C777" s="74"/>
      <c r="D777" s="84"/>
      <c r="G777" s="39"/>
      <c r="H777" s="76"/>
      <c r="I777" s="6"/>
    </row>
    <row r="778">
      <c r="A778" s="74"/>
      <c r="B778" s="74"/>
      <c r="C778" s="74"/>
      <c r="D778" s="84"/>
      <c r="G778" s="39"/>
      <c r="H778" s="76"/>
      <c r="I778" s="6"/>
    </row>
    <row r="779">
      <c r="A779" s="74"/>
      <c r="B779" s="74"/>
      <c r="C779" s="74"/>
      <c r="D779" s="84"/>
      <c r="G779" s="39"/>
      <c r="H779" s="76"/>
      <c r="I779" s="6"/>
    </row>
    <row r="780">
      <c r="A780" s="74"/>
      <c r="B780" s="74"/>
      <c r="C780" s="74"/>
      <c r="D780" s="84"/>
      <c r="G780" s="39"/>
      <c r="H780" s="76"/>
      <c r="I780" s="6"/>
    </row>
    <row r="781">
      <c r="A781" s="74"/>
      <c r="B781" s="74"/>
      <c r="C781" s="74"/>
      <c r="D781" s="84"/>
      <c r="G781" s="39"/>
      <c r="H781" s="76"/>
      <c r="I781" s="6"/>
    </row>
    <row r="782">
      <c r="A782" s="74"/>
      <c r="B782" s="74"/>
      <c r="C782" s="74"/>
      <c r="D782" s="84"/>
      <c r="G782" s="39"/>
      <c r="H782" s="76"/>
      <c r="I782" s="6"/>
    </row>
    <row r="783">
      <c r="A783" s="74"/>
      <c r="B783" s="74"/>
      <c r="C783" s="74"/>
      <c r="D783" s="84"/>
      <c r="G783" s="39"/>
      <c r="H783" s="76"/>
      <c r="I783" s="6"/>
    </row>
    <row r="784">
      <c r="A784" s="74"/>
      <c r="B784" s="74"/>
      <c r="C784" s="74"/>
      <c r="D784" s="84"/>
      <c r="G784" s="39"/>
      <c r="H784" s="76"/>
      <c r="I784" s="6"/>
    </row>
    <row r="785">
      <c r="A785" s="74"/>
      <c r="B785" s="74"/>
      <c r="C785" s="74"/>
      <c r="D785" s="84"/>
      <c r="G785" s="39"/>
      <c r="H785" s="76"/>
      <c r="I785" s="6"/>
    </row>
    <row r="786">
      <c r="A786" s="74"/>
      <c r="B786" s="74"/>
      <c r="C786" s="74"/>
      <c r="D786" s="84"/>
      <c r="G786" s="39"/>
      <c r="H786" s="76"/>
      <c r="I786" s="6"/>
    </row>
    <row r="787">
      <c r="A787" s="74"/>
      <c r="B787" s="74"/>
      <c r="C787" s="74"/>
      <c r="D787" s="84"/>
      <c r="G787" s="39"/>
      <c r="H787" s="76"/>
      <c r="I787" s="6"/>
    </row>
    <row r="788">
      <c r="A788" s="74"/>
      <c r="B788" s="74"/>
      <c r="C788" s="74"/>
      <c r="D788" s="84"/>
      <c r="G788" s="39"/>
      <c r="H788" s="76"/>
      <c r="I788" s="6"/>
    </row>
    <row r="789">
      <c r="A789" s="74"/>
      <c r="B789" s="74"/>
      <c r="C789" s="74"/>
      <c r="D789" s="84"/>
      <c r="G789" s="39"/>
      <c r="H789" s="76"/>
      <c r="I789" s="6"/>
    </row>
    <row r="790">
      <c r="A790" s="74"/>
      <c r="B790" s="74"/>
      <c r="C790" s="74"/>
      <c r="D790" s="84"/>
      <c r="G790" s="39"/>
      <c r="H790" s="76"/>
      <c r="I790" s="6"/>
    </row>
    <row r="791">
      <c r="A791" s="74"/>
      <c r="B791" s="74"/>
      <c r="C791" s="74"/>
      <c r="D791" s="84"/>
      <c r="G791" s="39"/>
      <c r="H791" s="76"/>
      <c r="I791" s="6"/>
    </row>
    <row r="792">
      <c r="A792" s="74"/>
      <c r="B792" s="74"/>
      <c r="C792" s="74"/>
      <c r="D792" s="84"/>
      <c r="G792" s="39"/>
      <c r="H792" s="76"/>
      <c r="I792" s="6"/>
    </row>
    <row r="793">
      <c r="A793" s="74"/>
      <c r="B793" s="74"/>
      <c r="C793" s="74"/>
      <c r="D793" s="84"/>
      <c r="G793" s="39"/>
      <c r="H793" s="76"/>
      <c r="I793" s="6"/>
    </row>
    <row r="794">
      <c r="A794" s="74"/>
      <c r="B794" s="74"/>
      <c r="C794" s="74"/>
      <c r="D794" s="84"/>
      <c r="G794" s="39"/>
      <c r="H794" s="76"/>
      <c r="I794" s="6"/>
    </row>
    <row r="795">
      <c r="A795" s="74"/>
      <c r="B795" s="74"/>
      <c r="C795" s="74"/>
      <c r="D795" s="84"/>
      <c r="G795" s="39"/>
      <c r="H795" s="76"/>
      <c r="I795" s="6"/>
    </row>
    <row r="796">
      <c r="A796" s="74"/>
      <c r="B796" s="74"/>
      <c r="C796" s="74"/>
      <c r="D796" s="84"/>
      <c r="G796" s="39"/>
      <c r="H796" s="76"/>
      <c r="I796" s="6"/>
    </row>
    <row r="797">
      <c r="A797" s="74"/>
      <c r="B797" s="74"/>
      <c r="C797" s="74"/>
      <c r="D797" s="84"/>
      <c r="G797" s="39"/>
      <c r="H797" s="76"/>
      <c r="I797" s="6"/>
    </row>
    <row r="798">
      <c r="A798" s="74"/>
      <c r="B798" s="74"/>
      <c r="C798" s="74"/>
      <c r="D798" s="84"/>
      <c r="G798" s="39"/>
      <c r="H798" s="76"/>
      <c r="I798" s="6"/>
    </row>
    <row r="799">
      <c r="A799" s="74"/>
      <c r="B799" s="74"/>
      <c r="C799" s="74"/>
      <c r="D799" s="84"/>
      <c r="G799" s="39"/>
      <c r="H799" s="76"/>
      <c r="I799" s="6"/>
    </row>
    <row r="800">
      <c r="A800" s="74"/>
      <c r="B800" s="74"/>
      <c r="C800" s="74"/>
      <c r="D800" s="84"/>
      <c r="G800" s="39"/>
      <c r="H800" s="76"/>
      <c r="I800" s="6"/>
    </row>
    <row r="801">
      <c r="A801" s="74"/>
      <c r="B801" s="74"/>
      <c r="C801" s="74"/>
      <c r="D801" s="84"/>
      <c r="G801" s="39"/>
      <c r="H801" s="76"/>
      <c r="I801" s="6"/>
    </row>
    <row r="802">
      <c r="A802" s="74"/>
      <c r="B802" s="74"/>
      <c r="C802" s="74"/>
      <c r="D802" s="84"/>
      <c r="G802" s="39"/>
      <c r="H802" s="76"/>
      <c r="I802" s="6"/>
    </row>
    <row r="803">
      <c r="A803" s="74"/>
      <c r="B803" s="74"/>
      <c r="C803" s="74"/>
      <c r="D803" s="84"/>
      <c r="G803" s="39"/>
      <c r="H803" s="76"/>
      <c r="I803" s="6"/>
    </row>
    <row r="804">
      <c r="A804" s="74"/>
      <c r="B804" s="74"/>
      <c r="C804" s="74"/>
      <c r="D804" s="84"/>
      <c r="G804" s="39"/>
      <c r="H804" s="76"/>
      <c r="I804" s="6"/>
    </row>
    <row r="805">
      <c r="A805" s="74"/>
      <c r="B805" s="74"/>
      <c r="C805" s="74"/>
      <c r="D805" s="84"/>
      <c r="G805" s="39"/>
      <c r="H805" s="76"/>
      <c r="I805" s="6"/>
    </row>
    <row r="806">
      <c r="A806" s="74"/>
      <c r="B806" s="74"/>
      <c r="C806" s="74"/>
      <c r="D806" s="84"/>
      <c r="G806" s="39"/>
      <c r="H806" s="76"/>
      <c r="I806" s="6"/>
    </row>
    <row r="807">
      <c r="A807" s="74"/>
      <c r="B807" s="74"/>
      <c r="C807" s="74"/>
      <c r="D807" s="84"/>
      <c r="G807" s="39"/>
      <c r="H807" s="76"/>
      <c r="I807" s="6"/>
    </row>
    <row r="808">
      <c r="A808" s="74"/>
      <c r="B808" s="74"/>
      <c r="C808" s="74"/>
      <c r="D808" s="84"/>
      <c r="G808" s="39"/>
      <c r="H808" s="76"/>
      <c r="I808" s="6"/>
    </row>
    <row r="809">
      <c r="A809" s="74"/>
      <c r="B809" s="74"/>
      <c r="C809" s="74"/>
      <c r="D809" s="84"/>
      <c r="G809" s="39"/>
      <c r="H809" s="76"/>
      <c r="I809" s="6"/>
    </row>
    <row r="810">
      <c r="A810" s="74"/>
      <c r="B810" s="74"/>
      <c r="C810" s="74"/>
      <c r="D810" s="84"/>
      <c r="G810" s="39"/>
      <c r="H810" s="76"/>
      <c r="I810" s="6"/>
    </row>
    <row r="811">
      <c r="A811" s="74"/>
      <c r="B811" s="74"/>
      <c r="C811" s="74"/>
      <c r="D811" s="84"/>
      <c r="G811" s="39"/>
      <c r="H811" s="76"/>
      <c r="I811" s="6"/>
    </row>
    <row r="812">
      <c r="A812" s="74"/>
      <c r="B812" s="74"/>
      <c r="C812" s="74"/>
      <c r="D812" s="84"/>
      <c r="G812" s="39"/>
      <c r="H812" s="76"/>
      <c r="I812" s="6"/>
    </row>
    <row r="813">
      <c r="A813" s="74"/>
      <c r="B813" s="74"/>
      <c r="C813" s="74"/>
      <c r="D813" s="84"/>
      <c r="G813" s="39"/>
      <c r="H813" s="76"/>
      <c r="I813" s="6"/>
    </row>
    <row r="814">
      <c r="A814" s="74"/>
      <c r="B814" s="74"/>
      <c r="C814" s="74"/>
      <c r="D814" s="84"/>
      <c r="G814" s="39"/>
      <c r="H814" s="76"/>
      <c r="I814" s="6"/>
    </row>
    <row r="815">
      <c r="A815" s="74"/>
      <c r="B815" s="74"/>
      <c r="C815" s="74"/>
      <c r="D815" s="84"/>
      <c r="G815" s="39"/>
      <c r="H815" s="76"/>
      <c r="I815" s="6"/>
    </row>
    <row r="816">
      <c r="A816" s="74"/>
      <c r="B816" s="74"/>
      <c r="C816" s="74"/>
      <c r="D816" s="84"/>
      <c r="G816" s="39"/>
      <c r="H816" s="76"/>
      <c r="I816" s="6"/>
    </row>
    <row r="817">
      <c r="A817" s="74"/>
      <c r="B817" s="74"/>
      <c r="C817" s="74"/>
      <c r="D817" s="84"/>
      <c r="G817" s="39"/>
      <c r="H817" s="76"/>
      <c r="I817" s="6"/>
    </row>
    <row r="818">
      <c r="A818" s="74"/>
      <c r="B818" s="74"/>
      <c r="C818" s="74"/>
      <c r="D818" s="84"/>
      <c r="G818" s="39"/>
      <c r="H818" s="76"/>
      <c r="I818" s="6"/>
    </row>
    <row r="819">
      <c r="A819" s="74"/>
      <c r="B819" s="74"/>
      <c r="C819" s="74"/>
      <c r="D819" s="84"/>
      <c r="G819" s="39"/>
      <c r="H819" s="76"/>
      <c r="I819" s="6"/>
    </row>
    <row r="820">
      <c r="A820" s="74"/>
      <c r="B820" s="74"/>
      <c r="C820" s="74"/>
      <c r="D820" s="84"/>
      <c r="G820" s="39"/>
      <c r="H820" s="76"/>
      <c r="I820" s="6"/>
    </row>
    <row r="821">
      <c r="A821" s="74"/>
      <c r="B821" s="74"/>
      <c r="C821" s="74"/>
      <c r="D821" s="84"/>
      <c r="G821" s="39"/>
      <c r="H821" s="76"/>
      <c r="I821" s="6"/>
    </row>
    <row r="822">
      <c r="A822" s="74"/>
      <c r="B822" s="74"/>
      <c r="C822" s="74"/>
      <c r="D822" s="84"/>
      <c r="G822" s="39"/>
      <c r="H822" s="76"/>
      <c r="I822" s="6"/>
    </row>
    <row r="823">
      <c r="A823" s="74"/>
      <c r="B823" s="74"/>
      <c r="C823" s="74"/>
      <c r="D823" s="84"/>
      <c r="G823" s="39"/>
      <c r="H823" s="76"/>
      <c r="I823" s="6"/>
    </row>
    <row r="824">
      <c r="A824" s="74"/>
      <c r="B824" s="74"/>
      <c r="C824" s="74"/>
      <c r="D824" s="84"/>
      <c r="G824" s="39"/>
      <c r="H824" s="76"/>
      <c r="I824" s="6"/>
    </row>
    <row r="825">
      <c r="A825" s="74"/>
      <c r="B825" s="74"/>
      <c r="C825" s="74"/>
      <c r="D825" s="84"/>
      <c r="G825" s="39"/>
      <c r="H825" s="76"/>
      <c r="I825" s="6"/>
    </row>
    <row r="826">
      <c r="A826" s="74"/>
      <c r="B826" s="74"/>
      <c r="C826" s="74"/>
      <c r="D826" s="84"/>
      <c r="G826" s="39"/>
      <c r="H826" s="76"/>
      <c r="I826" s="6"/>
    </row>
    <row r="827">
      <c r="A827" s="74"/>
      <c r="B827" s="74"/>
      <c r="C827" s="74"/>
      <c r="D827" s="84"/>
      <c r="G827" s="39"/>
      <c r="H827" s="76"/>
      <c r="I827" s="6"/>
    </row>
    <row r="828">
      <c r="A828" s="74"/>
      <c r="B828" s="74"/>
      <c r="C828" s="74"/>
      <c r="D828" s="84"/>
      <c r="G828" s="39"/>
      <c r="H828" s="76"/>
      <c r="I828" s="6"/>
    </row>
    <row r="829">
      <c r="A829" s="74"/>
      <c r="B829" s="74"/>
      <c r="C829" s="74"/>
      <c r="D829" s="84"/>
      <c r="G829" s="39"/>
      <c r="H829" s="76"/>
      <c r="I829" s="6"/>
    </row>
    <row r="830">
      <c r="A830" s="74"/>
      <c r="B830" s="74"/>
      <c r="C830" s="74"/>
      <c r="D830" s="84"/>
      <c r="G830" s="39"/>
      <c r="H830" s="76"/>
      <c r="I830" s="6"/>
    </row>
    <row r="831">
      <c r="A831" s="74"/>
      <c r="B831" s="74"/>
      <c r="C831" s="74"/>
      <c r="D831" s="84"/>
      <c r="G831" s="39"/>
      <c r="H831" s="76"/>
      <c r="I831" s="6"/>
    </row>
    <row r="832">
      <c r="A832" s="74"/>
      <c r="B832" s="74"/>
      <c r="C832" s="74"/>
      <c r="D832" s="84"/>
      <c r="G832" s="39"/>
      <c r="H832" s="76"/>
      <c r="I832" s="6"/>
    </row>
    <row r="833">
      <c r="A833" s="74"/>
      <c r="B833" s="74"/>
      <c r="C833" s="74"/>
      <c r="D833" s="84"/>
      <c r="G833" s="39"/>
      <c r="H833" s="76"/>
      <c r="I833" s="6"/>
    </row>
    <row r="834">
      <c r="A834" s="74"/>
      <c r="B834" s="74"/>
      <c r="C834" s="74"/>
      <c r="D834" s="84"/>
      <c r="G834" s="39"/>
      <c r="H834" s="76"/>
      <c r="I834" s="6"/>
    </row>
    <row r="835">
      <c r="A835" s="74"/>
      <c r="B835" s="74"/>
      <c r="C835" s="74"/>
      <c r="D835" s="84"/>
      <c r="G835" s="39"/>
      <c r="H835" s="76"/>
      <c r="I835" s="6"/>
    </row>
    <row r="836">
      <c r="A836" s="74"/>
      <c r="B836" s="74"/>
      <c r="C836" s="74"/>
      <c r="D836" s="84"/>
      <c r="G836" s="39"/>
      <c r="H836" s="76"/>
      <c r="I836" s="6"/>
    </row>
    <row r="837">
      <c r="A837" s="74"/>
      <c r="B837" s="74"/>
      <c r="C837" s="74"/>
      <c r="D837" s="84"/>
      <c r="G837" s="39"/>
      <c r="H837" s="76"/>
      <c r="I837" s="6"/>
    </row>
    <row r="838">
      <c r="A838" s="74"/>
      <c r="B838" s="74"/>
      <c r="C838" s="74"/>
      <c r="D838" s="84"/>
      <c r="G838" s="39"/>
      <c r="H838" s="76"/>
      <c r="I838" s="6"/>
    </row>
    <row r="839">
      <c r="A839" s="74"/>
      <c r="B839" s="74"/>
      <c r="C839" s="74"/>
      <c r="D839" s="84"/>
      <c r="G839" s="39"/>
      <c r="H839" s="76"/>
      <c r="I839" s="6"/>
    </row>
    <row r="840">
      <c r="A840" s="74"/>
      <c r="B840" s="74"/>
      <c r="C840" s="74"/>
      <c r="D840" s="84"/>
      <c r="G840" s="39"/>
      <c r="H840" s="76"/>
      <c r="I840" s="6"/>
    </row>
    <row r="841">
      <c r="A841" s="74"/>
      <c r="B841" s="74"/>
      <c r="C841" s="74"/>
      <c r="D841" s="84"/>
      <c r="G841" s="39"/>
      <c r="H841" s="76"/>
      <c r="I841" s="6"/>
    </row>
    <row r="842">
      <c r="A842" s="74"/>
      <c r="B842" s="74"/>
      <c r="C842" s="74"/>
      <c r="D842" s="84"/>
      <c r="G842" s="39"/>
      <c r="H842" s="76"/>
      <c r="I842" s="6"/>
    </row>
    <row r="843">
      <c r="A843" s="74"/>
      <c r="B843" s="74"/>
      <c r="C843" s="74"/>
      <c r="D843" s="84"/>
      <c r="G843" s="39"/>
      <c r="H843" s="76"/>
      <c r="I843" s="6"/>
    </row>
    <row r="844">
      <c r="A844" s="74"/>
      <c r="B844" s="74"/>
      <c r="C844" s="74"/>
      <c r="D844" s="84"/>
      <c r="G844" s="39"/>
      <c r="H844" s="76"/>
      <c r="I844" s="6"/>
    </row>
    <row r="845">
      <c r="A845" s="74"/>
      <c r="B845" s="74"/>
      <c r="C845" s="74"/>
      <c r="D845" s="84"/>
      <c r="G845" s="39"/>
      <c r="H845" s="76"/>
      <c r="I845" s="6"/>
    </row>
    <row r="846">
      <c r="A846" s="74"/>
      <c r="B846" s="74"/>
      <c r="C846" s="74"/>
      <c r="D846" s="84"/>
      <c r="G846" s="39"/>
      <c r="H846" s="76"/>
      <c r="I846" s="6"/>
    </row>
    <row r="847">
      <c r="A847" s="74"/>
      <c r="B847" s="74"/>
      <c r="C847" s="74"/>
      <c r="D847" s="84"/>
      <c r="G847" s="39"/>
      <c r="H847" s="76"/>
      <c r="I847" s="6"/>
    </row>
    <row r="848">
      <c r="A848" s="74"/>
      <c r="B848" s="74"/>
      <c r="C848" s="74"/>
      <c r="D848" s="84"/>
      <c r="G848" s="39"/>
      <c r="H848" s="76"/>
      <c r="I848" s="6"/>
    </row>
    <row r="849">
      <c r="A849" s="74"/>
      <c r="B849" s="74"/>
      <c r="C849" s="74"/>
      <c r="D849" s="84"/>
      <c r="G849" s="39"/>
      <c r="H849" s="76"/>
      <c r="I849" s="6"/>
    </row>
    <row r="850">
      <c r="A850" s="74"/>
      <c r="B850" s="74"/>
      <c r="C850" s="74"/>
      <c r="D850" s="84"/>
      <c r="G850" s="39"/>
      <c r="H850" s="76"/>
      <c r="I850" s="6"/>
    </row>
    <row r="851">
      <c r="A851" s="74"/>
      <c r="B851" s="74"/>
      <c r="C851" s="74"/>
      <c r="D851" s="84"/>
      <c r="G851" s="39"/>
      <c r="H851" s="76"/>
      <c r="I851" s="6"/>
    </row>
    <row r="852">
      <c r="A852" s="74"/>
      <c r="B852" s="74"/>
      <c r="C852" s="74"/>
      <c r="D852" s="84"/>
      <c r="G852" s="39"/>
      <c r="H852" s="76"/>
      <c r="I852" s="6"/>
    </row>
    <row r="853">
      <c r="A853" s="74"/>
      <c r="B853" s="74"/>
      <c r="C853" s="74"/>
      <c r="D853" s="84"/>
      <c r="G853" s="39"/>
      <c r="H853" s="76"/>
      <c r="I853" s="6"/>
    </row>
    <row r="854">
      <c r="A854" s="74"/>
      <c r="B854" s="74"/>
      <c r="C854" s="74"/>
      <c r="D854" s="84"/>
      <c r="G854" s="39"/>
      <c r="H854" s="76"/>
      <c r="I854" s="6"/>
    </row>
    <row r="855">
      <c r="A855" s="74"/>
      <c r="B855" s="74"/>
      <c r="C855" s="74"/>
      <c r="D855" s="84"/>
      <c r="G855" s="39"/>
      <c r="H855" s="76"/>
      <c r="I855" s="6"/>
    </row>
    <row r="856">
      <c r="A856" s="74"/>
      <c r="B856" s="74"/>
      <c r="C856" s="74"/>
      <c r="D856" s="84"/>
      <c r="G856" s="39"/>
      <c r="H856" s="76"/>
      <c r="I856" s="6"/>
    </row>
    <row r="857">
      <c r="A857" s="74"/>
      <c r="B857" s="74"/>
      <c r="C857" s="74"/>
      <c r="D857" s="84"/>
      <c r="G857" s="39"/>
      <c r="H857" s="76"/>
      <c r="I857" s="6"/>
    </row>
    <row r="858">
      <c r="A858" s="74"/>
      <c r="B858" s="74"/>
      <c r="C858" s="74"/>
      <c r="D858" s="84"/>
      <c r="G858" s="39"/>
      <c r="H858" s="76"/>
      <c r="I858" s="6"/>
    </row>
    <row r="859">
      <c r="A859" s="74"/>
      <c r="B859" s="74"/>
      <c r="C859" s="74"/>
      <c r="D859" s="84"/>
      <c r="G859" s="39"/>
      <c r="H859" s="76"/>
      <c r="I859" s="6"/>
    </row>
    <row r="860">
      <c r="A860" s="74"/>
      <c r="B860" s="74"/>
      <c r="C860" s="74"/>
      <c r="D860" s="84"/>
      <c r="G860" s="39"/>
      <c r="H860" s="76"/>
      <c r="I860" s="6"/>
    </row>
    <row r="861">
      <c r="A861" s="74"/>
      <c r="B861" s="74"/>
      <c r="C861" s="74"/>
      <c r="D861" s="84"/>
      <c r="G861" s="39"/>
      <c r="H861" s="76"/>
      <c r="I861" s="6"/>
    </row>
    <row r="862">
      <c r="A862" s="74"/>
      <c r="B862" s="74"/>
      <c r="C862" s="74"/>
      <c r="D862" s="84"/>
      <c r="G862" s="39"/>
      <c r="H862" s="76"/>
      <c r="I862" s="6"/>
    </row>
    <row r="863">
      <c r="A863" s="74"/>
      <c r="B863" s="74"/>
      <c r="C863" s="74"/>
      <c r="D863" s="84"/>
      <c r="G863" s="39"/>
      <c r="H863" s="76"/>
      <c r="I863" s="6"/>
    </row>
    <row r="864">
      <c r="A864" s="74"/>
      <c r="B864" s="74"/>
      <c r="C864" s="74"/>
      <c r="D864" s="84"/>
      <c r="G864" s="39"/>
      <c r="H864" s="76"/>
      <c r="I864" s="6"/>
    </row>
    <row r="865">
      <c r="A865" s="74"/>
      <c r="B865" s="74"/>
      <c r="C865" s="74"/>
      <c r="D865" s="84"/>
      <c r="G865" s="39"/>
      <c r="H865" s="76"/>
      <c r="I865" s="6"/>
    </row>
    <row r="866">
      <c r="A866" s="74"/>
      <c r="B866" s="74"/>
      <c r="C866" s="74"/>
      <c r="D866" s="84"/>
      <c r="G866" s="39"/>
      <c r="H866" s="76"/>
      <c r="I866" s="6"/>
    </row>
    <row r="867">
      <c r="A867" s="74"/>
      <c r="B867" s="74"/>
      <c r="C867" s="74"/>
      <c r="D867" s="84"/>
      <c r="G867" s="39"/>
      <c r="H867" s="76"/>
      <c r="I867" s="6"/>
    </row>
    <row r="868">
      <c r="A868" s="74"/>
      <c r="B868" s="74"/>
      <c r="C868" s="74"/>
      <c r="D868" s="84"/>
      <c r="G868" s="39"/>
      <c r="H868" s="76"/>
      <c r="I868" s="6"/>
    </row>
    <row r="869">
      <c r="A869" s="74"/>
      <c r="B869" s="74"/>
      <c r="C869" s="74"/>
      <c r="D869" s="84"/>
      <c r="G869" s="39"/>
      <c r="H869" s="76"/>
      <c r="I869" s="6"/>
    </row>
    <row r="870">
      <c r="A870" s="74"/>
      <c r="B870" s="74"/>
      <c r="C870" s="74"/>
      <c r="D870" s="84"/>
      <c r="G870" s="39"/>
      <c r="H870" s="76"/>
      <c r="I870" s="6"/>
    </row>
    <row r="871">
      <c r="A871" s="74"/>
      <c r="B871" s="74"/>
      <c r="C871" s="74"/>
      <c r="D871" s="84"/>
      <c r="G871" s="39"/>
      <c r="H871" s="76"/>
      <c r="I871" s="6"/>
    </row>
    <row r="872">
      <c r="A872" s="74"/>
      <c r="B872" s="74"/>
      <c r="C872" s="74"/>
      <c r="D872" s="84"/>
      <c r="G872" s="39"/>
      <c r="H872" s="76"/>
      <c r="I872" s="6"/>
    </row>
    <row r="873">
      <c r="A873" s="74"/>
      <c r="B873" s="74"/>
      <c r="C873" s="74"/>
      <c r="D873" s="84"/>
      <c r="G873" s="39"/>
      <c r="H873" s="76"/>
      <c r="I873" s="6"/>
    </row>
    <row r="874">
      <c r="A874" s="74"/>
      <c r="B874" s="74"/>
      <c r="C874" s="74"/>
      <c r="D874" s="84"/>
      <c r="G874" s="39"/>
      <c r="H874" s="76"/>
      <c r="I874" s="6"/>
    </row>
    <row r="875">
      <c r="A875" s="74"/>
      <c r="B875" s="74"/>
      <c r="C875" s="74"/>
      <c r="D875" s="84"/>
      <c r="G875" s="39"/>
      <c r="H875" s="76"/>
      <c r="I875" s="6"/>
    </row>
    <row r="876">
      <c r="A876" s="74"/>
      <c r="B876" s="74"/>
      <c r="C876" s="74"/>
      <c r="D876" s="84"/>
      <c r="G876" s="39"/>
      <c r="H876" s="76"/>
      <c r="I876" s="6"/>
    </row>
    <row r="877">
      <c r="A877" s="74"/>
      <c r="B877" s="74"/>
      <c r="C877" s="74"/>
      <c r="D877" s="84"/>
      <c r="G877" s="39"/>
      <c r="H877" s="76"/>
      <c r="I877" s="6"/>
    </row>
    <row r="878">
      <c r="A878" s="74"/>
      <c r="B878" s="74"/>
      <c r="C878" s="74"/>
      <c r="D878" s="84"/>
      <c r="G878" s="39"/>
      <c r="H878" s="76"/>
      <c r="I878" s="6"/>
    </row>
    <row r="879">
      <c r="A879" s="74"/>
      <c r="B879" s="74"/>
      <c r="C879" s="74"/>
      <c r="D879" s="84"/>
      <c r="G879" s="39"/>
      <c r="H879" s="76"/>
      <c r="I879" s="6"/>
    </row>
    <row r="880">
      <c r="A880" s="74"/>
      <c r="B880" s="74"/>
      <c r="C880" s="74"/>
      <c r="D880" s="84"/>
      <c r="G880" s="39"/>
      <c r="H880" s="76"/>
      <c r="I880" s="6"/>
    </row>
    <row r="881">
      <c r="A881" s="74"/>
      <c r="B881" s="74"/>
      <c r="C881" s="74"/>
      <c r="D881" s="84"/>
      <c r="G881" s="39"/>
      <c r="H881" s="76"/>
      <c r="I881" s="6"/>
    </row>
    <row r="882">
      <c r="A882" s="74"/>
      <c r="B882" s="74"/>
      <c r="C882" s="74"/>
      <c r="D882" s="84"/>
      <c r="G882" s="39"/>
      <c r="H882" s="76"/>
      <c r="I882" s="6"/>
    </row>
    <row r="883">
      <c r="A883" s="74"/>
      <c r="B883" s="74"/>
      <c r="C883" s="74"/>
      <c r="D883" s="84"/>
      <c r="G883" s="39"/>
      <c r="H883" s="76"/>
      <c r="I883" s="6"/>
    </row>
    <row r="884">
      <c r="A884" s="74"/>
      <c r="B884" s="74"/>
      <c r="C884" s="74"/>
      <c r="D884" s="84"/>
      <c r="G884" s="39"/>
      <c r="H884" s="76"/>
      <c r="I884" s="6"/>
    </row>
    <row r="885">
      <c r="A885" s="74"/>
      <c r="B885" s="74"/>
      <c r="C885" s="74"/>
      <c r="D885" s="84"/>
      <c r="G885" s="39"/>
      <c r="H885" s="76"/>
      <c r="I885" s="6"/>
    </row>
    <row r="886">
      <c r="A886" s="74"/>
      <c r="B886" s="74"/>
      <c r="C886" s="74"/>
      <c r="D886" s="84"/>
      <c r="G886" s="39"/>
      <c r="H886" s="76"/>
      <c r="I886" s="6"/>
    </row>
    <row r="887">
      <c r="A887" s="74"/>
      <c r="B887" s="74"/>
      <c r="C887" s="74"/>
      <c r="D887" s="84"/>
      <c r="G887" s="39"/>
      <c r="H887" s="76"/>
      <c r="I887" s="6"/>
    </row>
    <row r="888">
      <c r="A888" s="74"/>
      <c r="B888" s="74"/>
      <c r="C888" s="74"/>
      <c r="D888" s="84"/>
      <c r="G888" s="39"/>
      <c r="H888" s="76"/>
      <c r="I888" s="6"/>
    </row>
    <row r="889">
      <c r="A889" s="74"/>
      <c r="B889" s="74"/>
      <c r="C889" s="74"/>
      <c r="D889" s="84"/>
      <c r="G889" s="39"/>
      <c r="H889" s="76"/>
      <c r="I889" s="6"/>
    </row>
    <row r="890">
      <c r="A890" s="74"/>
      <c r="B890" s="74"/>
      <c r="C890" s="74"/>
      <c r="D890" s="84"/>
      <c r="G890" s="39"/>
      <c r="H890" s="76"/>
      <c r="I890" s="6"/>
    </row>
    <row r="891">
      <c r="A891" s="74"/>
      <c r="B891" s="74"/>
      <c r="C891" s="74"/>
      <c r="D891" s="84"/>
      <c r="G891" s="39"/>
      <c r="H891" s="76"/>
      <c r="I891" s="6"/>
    </row>
    <row r="892">
      <c r="A892" s="74"/>
      <c r="B892" s="74"/>
      <c r="C892" s="74"/>
      <c r="D892" s="84"/>
      <c r="G892" s="39"/>
      <c r="H892" s="76"/>
      <c r="I892" s="6"/>
    </row>
    <row r="893">
      <c r="A893" s="74"/>
      <c r="B893" s="74"/>
      <c r="C893" s="74"/>
      <c r="D893" s="84"/>
      <c r="G893" s="39"/>
      <c r="H893" s="76"/>
      <c r="I893" s="6"/>
    </row>
    <row r="894">
      <c r="A894" s="74"/>
      <c r="B894" s="74"/>
      <c r="C894" s="74"/>
      <c r="D894" s="84"/>
      <c r="G894" s="39"/>
      <c r="H894" s="76"/>
      <c r="I894" s="6"/>
    </row>
    <row r="895">
      <c r="A895" s="74"/>
      <c r="B895" s="74"/>
      <c r="C895" s="74"/>
      <c r="D895" s="84"/>
      <c r="G895" s="39"/>
      <c r="H895" s="76"/>
      <c r="I895" s="6"/>
    </row>
    <row r="896">
      <c r="A896" s="74"/>
      <c r="B896" s="74"/>
      <c r="C896" s="74"/>
      <c r="D896" s="84"/>
      <c r="G896" s="39"/>
      <c r="H896" s="76"/>
      <c r="I896" s="6"/>
    </row>
    <row r="897">
      <c r="A897" s="74"/>
      <c r="B897" s="74"/>
      <c r="C897" s="74"/>
      <c r="D897" s="84"/>
      <c r="G897" s="39"/>
      <c r="H897" s="76"/>
      <c r="I897" s="6"/>
    </row>
    <row r="898">
      <c r="A898" s="74"/>
      <c r="B898" s="74"/>
      <c r="C898" s="74"/>
      <c r="D898" s="84"/>
      <c r="G898" s="39"/>
      <c r="H898" s="76"/>
      <c r="I898" s="6"/>
    </row>
    <row r="899">
      <c r="A899" s="74"/>
      <c r="B899" s="74"/>
      <c r="C899" s="74"/>
      <c r="D899" s="84"/>
      <c r="G899" s="39"/>
      <c r="H899" s="76"/>
      <c r="I899" s="6"/>
    </row>
    <row r="900">
      <c r="A900" s="74"/>
      <c r="B900" s="74"/>
      <c r="C900" s="74"/>
      <c r="D900" s="84"/>
      <c r="G900" s="39"/>
      <c r="H900" s="76"/>
      <c r="I900" s="6"/>
    </row>
    <row r="901">
      <c r="A901" s="74"/>
      <c r="B901" s="74"/>
      <c r="C901" s="74"/>
      <c r="D901" s="84"/>
      <c r="G901" s="39"/>
      <c r="H901" s="76"/>
      <c r="I901" s="6"/>
    </row>
    <row r="902">
      <c r="A902" s="74"/>
      <c r="B902" s="74"/>
      <c r="C902" s="74"/>
      <c r="D902" s="84"/>
      <c r="G902" s="39"/>
      <c r="H902" s="76"/>
      <c r="I902" s="6"/>
    </row>
    <row r="903">
      <c r="A903" s="74"/>
      <c r="B903" s="74"/>
      <c r="C903" s="74"/>
      <c r="D903" s="84"/>
      <c r="G903" s="39"/>
      <c r="H903" s="76"/>
      <c r="I903" s="6"/>
    </row>
    <row r="904">
      <c r="A904" s="74"/>
      <c r="B904" s="74"/>
      <c r="C904" s="74"/>
      <c r="D904" s="84"/>
      <c r="G904" s="39"/>
      <c r="H904" s="76"/>
      <c r="I904" s="6"/>
    </row>
    <row r="905">
      <c r="A905" s="74"/>
      <c r="B905" s="74"/>
      <c r="C905" s="74"/>
      <c r="D905" s="84"/>
      <c r="G905" s="39"/>
      <c r="H905" s="76"/>
      <c r="I905" s="6"/>
    </row>
    <row r="906">
      <c r="A906" s="74"/>
      <c r="B906" s="74"/>
      <c r="C906" s="74"/>
      <c r="D906" s="84"/>
      <c r="G906" s="39"/>
      <c r="H906" s="76"/>
      <c r="I906" s="6"/>
    </row>
    <row r="907">
      <c r="A907" s="74"/>
      <c r="B907" s="74"/>
      <c r="C907" s="74"/>
      <c r="D907" s="84"/>
      <c r="G907" s="39"/>
      <c r="H907" s="76"/>
      <c r="I907" s="6"/>
    </row>
    <row r="908">
      <c r="A908" s="74"/>
      <c r="B908" s="74"/>
      <c r="C908" s="74"/>
      <c r="D908" s="84"/>
      <c r="G908" s="39"/>
      <c r="H908" s="76"/>
      <c r="I908" s="6"/>
    </row>
    <row r="909">
      <c r="A909" s="74"/>
      <c r="B909" s="74"/>
      <c r="C909" s="74"/>
      <c r="D909" s="84"/>
      <c r="G909" s="39"/>
      <c r="H909" s="76"/>
      <c r="I909" s="6"/>
    </row>
    <row r="910">
      <c r="A910" s="74"/>
      <c r="B910" s="74"/>
      <c r="C910" s="74"/>
      <c r="D910" s="84"/>
      <c r="G910" s="39"/>
      <c r="H910" s="76"/>
      <c r="I910" s="6"/>
    </row>
    <row r="911">
      <c r="A911" s="74"/>
      <c r="B911" s="74"/>
      <c r="C911" s="74"/>
      <c r="D911" s="84"/>
      <c r="G911" s="39"/>
      <c r="H911" s="76"/>
      <c r="I911" s="6"/>
    </row>
    <row r="912">
      <c r="A912" s="74"/>
      <c r="B912" s="74"/>
      <c r="C912" s="74"/>
      <c r="D912" s="84"/>
      <c r="G912" s="39"/>
      <c r="H912" s="76"/>
      <c r="I912" s="6"/>
    </row>
    <row r="913">
      <c r="A913" s="74"/>
      <c r="B913" s="74"/>
      <c r="C913" s="74"/>
      <c r="D913" s="84"/>
      <c r="G913" s="39"/>
      <c r="H913" s="76"/>
      <c r="I913" s="6"/>
    </row>
    <row r="914">
      <c r="A914" s="74"/>
      <c r="B914" s="74"/>
      <c r="C914" s="74"/>
      <c r="D914" s="84"/>
      <c r="G914" s="39"/>
      <c r="H914" s="76"/>
      <c r="I914" s="6"/>
    </row>
    <row r="915">
      <c r="A915" s="74"/>
      <c r="B915" s="74"/>
      <c r="C915" s="74"/>
      <c r="D915" s="84"/>
      <c r="G915" s="39"/>
      <c r="H915" s="76"/>
      <c r="I915" s="6"/>
    </row>
    <row r="916">
      <c r="A916" s="74"/>
      <c r="B916" s="74"/>
      <c r="C916" s="74"/>
      <c r="D916" s="84"/>
      <c r="G916" s="39"/>
      <c r="H916" s="76"/>
      <c r="I916" s="6"/>
    </row>
    <row r="917">
      <c r="A917" s="74"/>
      <c r="B917" s="74"/>
      <c r="C917" s="74"/>
      <c r="D917" s="84"/>
      <c r="G917" s="39"/>
      <c r="H917" s="76"/>
      <c r="I917" s="6"/>
    </row>
    <row r="918">
      <c r="A918" s="74"/>
      <c r="B918" s="74"/>
      <c r="C918" s="74"/>
      <c r="D918" s="84"/>
      <c r="G918" s="39"/>
      <c r="H918" s="76"/>
      <c r="I918" s="6"/>
    </row>
    <row r="919">
      <c r="A919" s="74"/>
      <c r="B919" s="74"/>
      <c r="C919" s="74"/>
      <c r="D919" s="84"/>
      <c r="G919" s="39"/>
      <c r="H919" s="76"/>
      <c r="I919" s="6"/>
    </row>
    <row r="920">
      <c r="A920" s="74"/>
      <c r="B920" s="74"/>
      <c r="C920" s="74"/>
      <c r="D920" s="84"/>
      <c r="G920" s="39"/>
      <c r="H920" s="76"/>
      <c r="I920" s="6"/>
    </row>
    <row r="921">
      <c r="A921" s="74"/>
      <c r="B921" s="74"/>
      <c r="C921" s="74"/>
      <c r="D921" s="84"/>
      <c r="G921" s="39"/>
      <c r="H921" s="76"/>
      <c r="I921" s="6"/>
    </row>
    <row r="922">
      <c r="A922" s="74"/>
      <c r="B922" s="74"/>
      <c r="C922" s="74"/>
      <c r="D922" s="84"/>
      <c r="G922" s="39"/>
      <c r="H922" s="76"/>
      <c r="I922" s="6"/>
    </row>
    <row r="923">
      <c r="A923" s="74"/>
      <c r="B923" s="74"/>
      <c r="C923" s="74"/>
      <c r="D923" s="84"/>
      <c r="G923" s="39"/>
      <c r="H923" s="76"/>
      <c r="I923" s="6"/>
    </row>
    <row r="924">
      <c r="A924" s="74"/>
      <c r="B924" s="74"/>
      <c r="C924" s="74"/>
      <c r="D924" s="84"/>
      <c r="G924" s="39"/>
      <c r="H924" s="76"/>
      <c r="I924" s="6"/>
    </row>
    <row r="925">
      <c r="A925" s="74"/>
      <c r="B925" s="74"/>
      <c r="C925" s="74"/>
      <c r="D925" s="84"/>
      <c r="G925" s="39"/>
      <c r="H925" s="76"/>
      <c r="I925" s="6"/>
    </row>
    <row r="926">
      <c r="A926" s="74"/>
      <c r="B926" s="74"/>
      <c r="C926" s="74"/>
      <c r="D926" s="84"/>
      <c r="G926" s="39"/>
      <c r="H926" s="76"/>
      <c r="I926" s="6"/>
    </row>
    <row r="927">
      <c r="A927" s="74"/>
      <c r="B927" s="74"/>
      <c r="C927" s="74"/>
      <c r="D927" s="84"/>
      <c r="G927" s="39"/>
      <c r="H927" s="76"/>
      <c r="I927" s="6"/>
    </row>
    <row r="928">
      <c r="A928" s="74"/>
      <c r="B928" s="74"/>
      <c r="C928" s="74"/>
      <c r="D928" s="84"/>
      <c r="G928" s="39"/>
      <c r="H928" s="76"/>
      <c r="I928" s="6"/>
    </row>
    <row r="929">
      <c r="A929" s="74"/>
      <c r="B929" s="74"/>
      <c r="C929" s="74"/>
      <c r="D929" s="84"/>
      <c r="G929" s="39"/>
      <c r="H929" s="76"/>
      <c r="I929" s="6"/>
    </row>
    <row r="930">
      <c r="A930" s="74"/>
      <c r="B930" s="74"/>
      <c r="C930" s="74"/>
      <c r="D930" s="84"/>
      <c r="G930" s="39"/>
      <c r="H930" s="76"/>
      <c r="I930" s="6"/>
    </row>
    <row r="931">
      <c r="A931" s="74"/>
      <c r="B931" s="74"/>
      <c r="C931" s="74"/>
      <c r="D931" s="84"/>
      <c r="G931" s="39"/>
      <c r="H931" s="76"/>
      <c r="I931" s="6"/>
    </row>
    <row r="932">
      <c r="A932" s="74"/>
      <c r="B932" s="74"/>
      <c r="C932" s="74"/>
      <c r="D932" s="84"/>
      <c r="G932" s="39"/>
      <c r="H932" s="76"/>
      <c r="I932" s="6"/>
    </row>
    <row r="933">
      <c r="A933" s="74"/>
      <c r="B933" s="74"/>
      <c r="C933" s="74"/>
      <c r="D933" s="84"/>
      <c r="G933" s="39"/>
      <c r="H933" s="76"/>
      <c r="I933" s="6"/>
    </row>
    <row r="934">
      <c r="A934" s="74"/>
      <c r="B934" s="74"/>
      <c r="C934" s="74"/>
      <c r="D934" s="84"/>
      <c r="G934" s="39"/>
      <c r="H934" s="76"/>
      <c r="I934" s="6"/>
    </row>
    <row r="935">
      <c r="A935" s="74"/>
      <c r="B935" s="74"/>
      <c r="C935" s="74"/>
      <c r="D935" s="84"/>
      <c r="G935" s="39"/>
      <c r="H935" s="76"/>
      <c r="I935" s="6"/>
    </row>
    <row r="936">
      <c r="A936" s="74"/>
      <c r="B936" s="74"/>
      <c r="C936" s="74"/>
      <c r="D936" s="84"/>
      <c r="G936" s="39"/>
      <c r="H936" s="76"/>
      <c r="I936" s="6"/>
    </row>
    <row r="937">
      <c r="A937" s="74"/>
      <c r="B937" s="74"/>
      <c r="C937" s="74"/>
      <c r="D937" s="84"/>
      <c r="G937" s="39"/>
      <c r="H937" s="76"/>
      <c r="I937" s="6"/>
    </row>
    <row r="938">
      <c r="A938" s="74"/>
      <c r="B938" s="74"/>
      <c r="C938" s="74"/>
      <c r="D938" s="84"/>
      <c r="G938" s="39"/>
      <c r="H938" s="76"/>
      <c r="I938" s="6"/>
    </row>
    <row r="939">
      <c r="A939" s="74"/>
      <c r="B939" s="74"/>
      <c r="C939" s="74"/>
      <c r="D939" s="84"/>
      <c r="G939" s="39"/>
      <c r="H939" s="76"/>
      <c r="I939" s="6"/>
    </row>
    <row r="940">
      <c r="A940" s="74"/>
      <c r="B940" s="74"/>
      <c r="C940" s="74"/>
      <c r="D940" s="84"/>
      <c r="G940" s="39"/>
      <c r="H940" s="76"/>
      <c r="I940" s="6"/>
    </row>
    <row r="941">
      <c r="A941" s="74"/>
      <c r="B941" s="74"/>
      <c r="C941" s="74"/>
      <c r="D941" s="84"/>
      <c r="G941" s="39"/>
      <c r="H941" s="76"/>
      <c r="I941" s="6"/>
    </row>
    <row r="942">
      <c r="A942" s="74"/>
      <c r="B942" s="74"/>
      <c r="C942" s="74"/>
      <c r="D942" s="84"/>
      <c r="G942" s="39"/>
      <c r="H942" s="76"/>
      <c r="I942" s="6"/>
    </row>
    <row r="943">
      <c r="A943" s="74"/>
      <c r="B943" s="74"/>
      <c r="C943" s="74"/>
      <c r="D943" s="84"/>
      <c r="G943" s="39"/>
      <c r="H943" s="76"/>
      <c r="I943" s="6"/>
    </row>
    <row r="944">
      <c r="A944" s="74"/>
      <c r="B944" s="74"/>
      <c r="C944" s="74"/>
      <c r="D944" s="84"/>
      <c r="G944" s="39"/>
      <c r="H944" s="76"/>
      <c r="I944" s="6"/>
    </row>
    <row r="945">
      <c r="A945" s="74"/>
      <c r="B945" s="74"/>
      <c r="C945" s="74"/>
      <c r="D945" s="84"/>
      <c r="G945" s="39"/>
      <c r="H945" s="76"/>
      <c r="I945" s="6"/>
    </row>
    <row r="946">
      <c r="A946" s="74"/>
      <c r="B946" s="74"/>
      <c r="C946" s="74"/>
      <c r="D946" s="84"/>
      <c r="G946" s="39"/>
      <c r="H946" s="76"/>
      <c r="I946" s="6"/>
    </row>
    <row r="947">
      <c r="A947" s="74"/>
      <c r="B947" s="74"/>
      <c r="C947" s="74"/>
      <c r="D947" s="84"/>
      <c r="G947" s="39"/>
      <c r="H947" s="76"/>
      <c r="I947" s="6"/>
    </row>
    <row r="948">
      <c r="A948" s="74"/>
      <c r="B948" s="74"/>
      <c r="C948" s="74"/>
      <c r="D948" s="84"/>
      <c r="G948" s="39"/>
      <c r="H948" s="76"/>
      <c r="I948" s="6"/>
    </row>
    <row r="949">
      <c r="A949" s="74"/>
      <c r="B949" s="74"/>
      <c r="C949" s="74"/>
      <c r="D949" s="84"/>
      <c r="G949" s="39"/>
      <c r="H949" s="76"/>
      <c r="I949" s="6"/>
    </row>
    <row r="950">
      <c r="A950" s="74"/>
      <c r="B950" s="74"/>
      <c r="C950" s="74"/>
      <c r="D950" s="84"/>
      <c r="G950" s="39"/>
      <c r="H950" s="76"/>
      <c r="I950" s="6"/>
    </row>
    <row r="951">
      <c r="A951" s="74"/>
      <c r="B951" s="74"/>
      <c r="C951" s="74"/>
      <c r="D951" s="84"/>
      <c r="G951" s="39"/>
      <c r="H951" s="76"/>
      <c r="I951" s="6"/>
    </row>
    <row r="952">
      <c r="A952" s="74"/>
      <c r="B952" s="74"/>
      <c r="C952" s="74"/>
      <c r="D952" s="84"/>
      <c r="G952" s="39"/>
      <c r="H952" s="76"/>
      <c r="I952" s="6"/>
    </row>
    <row r="953">
      <c r="A953" s="74"/>
      <c r="B953" s="74"/>
      <c r="C953" s="74"/>
      <c r="D953" s="84"/>
      <c r="G953" s="39"/>
      <c r="H953" s="76"/>
      <c r="I953" s="6"/>
    </row>
    <row r="954">
      <c r="A954" s="74"/>
      <c r="B954" s="74"/>
      <c r="C954" s="74"/>
      <c r="D954" s="84"/>
      <c r="G954" s="39"/>
      <c r="H954" s="76"/>
      <c r="I954" s="6"/>
    </row>
    <row r="955">
      <c r="A955" s="74"/>
      <c r="B955" s="74"/>
      <c r="C955" s="74"/>
      <c r="D955" s="84"/>
      <c r="G955" s="39"/>
      <c r="H955" s="76"/>
      <c r="I955" s="6"/>
    </row>
    <row r="956">
      <c r="A956" s="74"/>
      <c r="B956" s="74"/>
      <c r="C956" s="74"/>
      <c r="D956" s="84"/>
      <c r="G956" s="39"/>
      <c r="H956" s="76"/>
      <c r="I956" s="6"/>
    </row>
    <row r="957">
      <c r="A957" s="74"/>
      <c r="B957" s="74"/>
      <c r="C957" s="74"/>
      <c r="D957" s="84"/>
      <c r="G957" s="39"/>
      <c r="H957" s="76"/>
      <c r="I957" s="6"/>
    </row>
    <row r="958">
      <c r="A958" s="74"/>
      <c r="B958" s="74"/>
      <c r="C958" s="74"/>
      <c r="D958" s="84"/>
      <c r="G958" s="39"/>
      <c r="H958" s="76"/>
      <c r="I958" s="6"/>
    </row>
    <row r="959">
      <c r="A959" s="74"/>
      <c r="B959" s="74"/>
      <c r="C959" s="74"/>
      <c r="D959" s="84"/>
      <c r="G959" s="39"/>
      <c r="H959" s="76"/>
      <c r="I959" s="6"/>
    </row>
    <row r="960">
      <c r="A960" s="74"/>
      <c r="B960" s="74"/>
      <c r="C960" s="74"/>
      <c r="D960" s="84"/>
      <c r="G960" s="39"/>
      <c r="H960" s="76"/>
      <c r="I960" s="6"/>
    </row>
    <row r="961">
      <c r="A961" s="74"/>
      <c r="B961" s="74"/>
      <c r="C961" s="74"/>
      <c r="D961" s="84"/>
      <c r="G961" s="39"/>
      <c r="H961" s="76"/>
      <c r="I961" s="6"/>
    </row>
    <row r="962">
      <c r="A962" s="74"/>
      <c r="B962" s="74"/>
      <c r="C962" s="74"/>
      <c r="D962" s="84"/>
      <c r="G962" s="39"/>
      <c r="H962" s="76"/>
      <c r="I962" s="6"/>
    </row>
    <row r="963">
      <c r="A963" s="74"/>
      <c r="B963" s="74"/>
      <c r="C963" s="74"/>
      <c r="D963" s="84"/>
      <c r="G963" s="39"/>
      <c r="H963" s="76"/>
      <c r="I963" s="6"/>
    </row>
    <row r="964">
      <c r="A964" s="74"/>
      <c r="B964" s="74"/>
      <c r="C964" s="74"/>
      <c r="D964" s="84"/>
      <c r="G964" s="39"/>
      <c r="H964" s="76"/>
      <c r="I964" s="6"/>
    </row>
    <row r="965">
      <c r="A965" s="74"/>
      <c r="B965" s="74"/>
      <c r="C965" s="74"/>
      <c r="D965" s="84"/>
      <c r="G965" s="39"/>
      <c r="H965" s="76"/>
      <c r="I965" s="6"/>
    </row>
    <row r="966">
      <c r="A966" s="74"/>
      <c r="B966" s="74"/>
      <c r="C966" s="74"/>
      <c r="D966" s="84"/>
      <c r="G966" s="39"/>
      <c r="H966" s="76"/>
      <c r="I966" s="6"/>
    </row>
    <row r="967">
      <c r="A967" s="74"/>
      <c r="B967" s="74"/>
      <c r="C967" s="74"/>
      <c r="D967" s="84"/>
      <c r="G967" s="39"/>
      <c r="H967" s="76"/>
      <c r="I967" s="6"/>
    </row>
    <row r="968">
      <c r="A968" s="74"/>
      <c r="B968" s="74"/>
      <c r="C968" s="74"/>
      <c r="D968" s="84"/>
      <c r="G968" s="39"/>
      <c r="H968" s="76"/>
      <c r="I968" s="6"/>
    </row>
    <row r="969">
      <c r="A969" s="74"/>
      <c r="B969" s="74"/>
      <c r="C969" s="74"/>
      <c r="D969" s="84"/>
      <c r="G969" s="39"/>
      <c r="H969" s="76"/>
      <c r="I969" s="6"/>
    </row>
    <row r="970">
      <c r="A970" s="74"/>
      <c r="B970" s="74"/>
      <c r="C970" s="74"/>
      <c r="D970" s="84"/>
      <c r="G970" s="39"/>
      <c r="H970" s="76"/>
      <c r="I970" s="6"/>
    </row>
    <row r="971">
      <c r="A971" s="74"/>
      <c r="B971" s="74"/>
      <c r="C971" s="74"/>
      <c r="D971" s="84"/>
      <c r="G971" s="39"/>
      <c r="H971" s="76"/>
      <c r="I971" s="6"/>
    </row>
    <row r="972">
      <c r="A972" s="74"/>
      <c r="B972" s="74"/>
      <c r="C972" s="74"/>
      <c r="D972" s="84"/>
      <c r="G972" s="39"/>
      <c r="H972" s="76"/>
      <c r="I972" s="6"/>
    </row>
    <row r="973">
      <c r="A973" s="74"/>
      <c r="B973" s="74"/>
      <c r="C973" s="74"/>
      <c r="D973" s="84"/>
      <c r="G973" s="39"/>
      <c r="H973" s="76"/>
      <c r="I973" s="6"/>
    </row>
    <row r="974">
      <c r="A974" s="74"/>
      <c r="B974" s="74"/>
      <c r="C974" s="74"/>
      <c r="D974" s="84"/>
      <c r="G974" s="39"/>
      <c r="H974" s="76"/>
      <c r="I974" s="6"/>
    </row>
    <row r="975">
      <c r="A975" s="74"/>
      <c r="B975" s="74"/>
      <c r="C975" s="74"/>
      <c r="D975" s="84"/>
      <c r="G975" s="39"/>
      <c r="H975" s="76"/>
      <c r="I975" s="6"/>
    </row>
    <row r="976">
      <c r="A976" s="74"/>
      <c r="B976" s="74"/>
      <c r="C976" s="74"/>
      <c r="D976" s="84"/>
      <c r="G976" s="39"/>
      <c r="H976" s="76"/>
      <c r="I976" s="6"/>
    </row>
    <row r="977">
      <c r="A977" s="74"/>
      <c r="B977" s="74"/>
      <c r="C977" s="74"/>
      <c r="D977" s="84"/>
      <c r="G977" s="39"/>
      <c r="H977" s="76"/>
      <c r="I977" s="6"/>
    </row>
    <row r="978">
      <c r="A978" s="74"/>
      <c r="B978" s="74"/>
      <c r="C978" s="74"/>
      <c r="D978" s="84"/>
      <c r="G978" s="39"/>
      <c r="H978" s="76"/>
      <c r="I978" s="6"/>
    </row>
    <row r="979">
      <c r="A979" s="74"/>
      <c r="B979" s="74"/>
      <c r="C979" s="74"/>
      <c r="D979" s="84"/>
      <c r="G979" s="39"/>
      <c r="H979" s="76"/>
      <c r="I979" s="6"/>
    </row>
    <row r="980">
      <c r="A980" s="74"/>
      <c r="B980" s="74"/>
      <c r="C980" s="74"/>
      <c r="D980" s="84"/>
      <c r="G980" s="39"/>
      <c r="H980" s="76"/>
      <c r="I980" s="6"/>
    </row>
    <row r="981">
      <c r="A981" s="74"/>
      <c r="B981" s="74"/>
      <c r="C981" s="74"/>
      <c r="D981" s="84"/>
      <c r="G981" s="39"/>
      <c r="H981" s="76"/>
      <c r="I981" s="6"/>
    </row>
    <row r="982">
      <c r="A982" s="74"/>
      <c r="B982" s="74"/>
      <c r="C982" s="74"/>
      <c r="D982" s="84"/>
      <c r="G982" s="39"/>
      <c r="H982" s="76"/>
      <c r="I982" s="6"/>
    </row>
    <row r="983">
      <c r="A983" s="74"/>
      <c r="B983" s="74"/>
      <c r="C983" s="74"/>
      <c r="D983" s="84"/>
      <c r="G983" s="39"/>
      <c r="H983" s="76"/>
      <c r="I983" s="6"/>
    </row>
    <row r="984">
      <c r="A984" s="74"/>
      <c r="B984" s="74"/>
      <c r="C984" s="74"/>
      <c r="D984" s="84"/>
      <c r="G984" s="39"/>
      <c r="H984" s="76"/>
      <c r="I984" s="6"/>
    </row>
    <row r="985">
      <c r="A985" s="74"/>
      <c r="B985" s="74"/>
      <c r="C985" s="74"/>
      <c r="D985" s="84"/>
      <c r="G985" s="39"/>
      <c r="H985" s="76"/>
      <c r="I985" s="6"/>
    </row>
    <row r="986">
      <c r="A986" s="74"/>
      <c r="B986" s="74"/>
      <c r="C986" s="74"/>
      <c r="D986" s="84"/>
      <c r="G986" s="39"/>
      <c r="H986" s="76"/>
      <c r="I986" s="6"/>
    </row>
    <row r="987">
      <c r="A987" s="74"/>
      <c r="B987" s="74"/>
      <c r="C987" s="74"/>
      <c r="D987" s="84"/>
      <c r="G987" s="39"/>
      <c r="H987" s="76"/>
      <c r="I987" s="6"/>
    </row>
    <row r="988">
      <c r="A988" s="74"/>
      <c r="B988" s="74"/>
      <c r="C988" s="74"/>
      <c r="D988" s="84"/>
      <c r="G988" s="39"/>
      <c r="H988" s="76"/>
      <c r="I988" s="6"/>
    </row>
    <row r="989">
      <c r="A989" s="74"/>
      <c r="B989" s="74"/>
      <c r="C989" s="74"/>
      <c r="D989" s="84"/>
      <c r="G989" s="39"/>
      <c r="H989" s="76"/>
      <c r="I989" s="6"/>
    </row>
    <row r="990">
      <c r="A990" s="74"/>
      <c r="B990" s="74"/>
      <c r="C990" s="74"/>
      <c r="D990" s="84"/>
      <c r="G990" s="39"/>
      <c r="H990" s="76"/>
      <c r="I990" s="6"/>
    </row>
    <row r="991">
      <c r="A991" s="74"/>
      <c r="B991" s="74"/>
      <c r="C991" s="74"/>
      <c r="D991" s="84"/>
      <c r="G991" s="39"/>
      <c r="H991" s="76"/>
      <c r="I991" s="6"/>
    </row>
    <row r="992">
      <c r="A992" s="74"/>
      <c r="B992" s="74"/>
      <c r="C992" s="74"/>
      <c r="D992" s="84"/>
      <c r="G992" s="39"/>
      <c r="H992" s="76"/>
      <c r="I992" s="6"/>
    </row>
    <row r="993">
      <c r="A993" s="74"/>
      <c r="B993" s="74"/>
      <c r="C993" s="74"/>
      <c r="D993" s="84"/>
      <c r="G993" s="39"/>
      <c r="H993" s="76"/>
      <c r="I993" s="6"/>
    </row>
    <row r="994">
      <c r="A994" s="74"/>
      <c r="B994" s="74"/>
      <c r="C994" s="74"/>
      <c r="D994" s="84"/>
      <c r="G994" s="39"/>
      <c r="H994" s="76"/>
      <c r="I994" s="6"/>
    </row>
    <row r="995">
      <c r="A995" s="74"/>
      <c r="B995" s="74"/>
      <c r="C995" s="74"/>
      <c r="D995" s="84"/>
      <c r="G995" s="39"/>
      <c r="H995" s="76"/>
      <c r="I995" s="6"/>
    </row>
    <row r="996">
      <c r="A996" s="74"/>
      <c r="B996" s="74"/>
      <c r="C996" s="74"/>
      <c r="D996" s="84"/>
      <c r="G996" s="39"/>
      <c r="H996" s="76"/>
      <c r="I996" s="6"/>
    </row>
    <row r="997">
      <c r="A997" s="74"/>
      <c r="B997" s="74"/>
      <c r="C997" s="74"/>
      <c r="D997" s="84"/>
      <c r="G997" s="39"/>
      <c r="H997" s="76"/>
      <c r="I997" s="6"/>
    </row>
    <row r="998">
      <c r="A998" s="74"/>
      <c r="B998" s="74"/>
      <c r="C998" s="74"/>
      <c r="D998" s="84"/>
      <c r="G998" s="39"/>
      <c r="H998" s="76"/>
      <c r="I998" s="6"/>
    </row>
    <row r="999">
      <c r="A999" s="74"/>
      <c r="B999" s="74"/>
      <c r="C999" s="74"/>
      <c r="D999" s="84"/>
      <c r="G999" s="39"/>
      <c r="H999" s="76"/>
      <c r="I999" s="6"/>
    </row>
    <row r="1000">
      <c r="A1000" s="74"/>
      <c r="B1000" s="74"/>
      <c r="C1000" s="74"/>
      <c r="D1000" s="84"/>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77" t="str">
        <f t="array" ref="D2:D36">TRANSPOSE(Guides!B9:AJ9)</f>
        <v>Can be located in Mena , or in Germany </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116</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78"/>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78"/>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78" t="s">
        <v>117</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78" t="s">
        <v>116</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78"/>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78"/>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78"/>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79" t="s">
        <v>48</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79" t="s">
        <v>125</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79" t="s">
        <v>127</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51.75" customHeight="1">
      <c r="A15" s="34"/>
      <c r="B15" s="34"/>
      <c r="C15" s="44" t="s">
        <v>54</v>
      </c>
      <c r="D15" s="79" t="s">
        <v>128</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129</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51.0" customHeight="1">
      <c r="A17" s="34"/>
      <c r="B17" s="34"/>
      <c r="C17" s="44" t="s">
        <v>59</v>
      </c>
      <c r="D17" s="79" t="s">
        <v>130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79" t="s">
        <v>131</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8.5" customHeight="1">
      <c r="A19" s="34"/>
      <c r="B19" s="34"/>
      <c r="C19" s="44" t="s">
        <v>64</v>
      </c>
      <c r="D19" s="79" t="s">
        <v>133</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79" t="s">
        <v>134</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48.0" customHeight="1">
      <c r="A21" s="34"/>
      <c r="B21" s="34"/>
      <c r="C21" s="44" t="s">
        <v>69</v>
      </c>
      <c r="D21" s="79"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79" t="s">
        <v>136</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80">
        <v>1.0</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80">
        <v>10.0</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80">
        <v>47.0</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80" t="s">
        <v>139</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80" t="s">
        <v>60</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80" t="s">
        <v>60</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80" t="s">
        <v>140</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81" t="s">
        <v>142</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81" t="s">
        <v>143</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81" t="s">
        <v>144</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81" t="s">
        <v>146</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147</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85" t="s">
        <v>148</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85" t="s">
        <v>150</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83"/>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83"/>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83"/>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83"/>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83"/>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83"/>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83"/>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83"/>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83"/>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83"/>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83"/>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83"/>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83"/>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83"/>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83"/>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83"/>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83"/>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83"/>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83"/>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83"/>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83"/>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83"/>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83"/>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83"/>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83"/>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83"/>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83"/>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83"/>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83"/>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83"/>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84"/>
      <c r="G67" s="39"/>
      <c r="H67" s="76"/>
      <c r="I67" s="6"/>
    </row>
    <row r="68">
      <c r="A68" s="74"/>
      <c r="B68" s="74"/>
      <c r="C68" s="74"/>
      <c r="D68" s="84"/>
      <c r="G68" s="39"/>
      <c r="H68" s="76"/>
      <c r="I68" s="6"/>
    </row>
    <row r="69">
      <c r="A69" s="74"/>
      <c r="B69" s="74"/>
      <c r="C69" s="74"/>
      <c r="D69" s="84"/>
      <c r="G69" s="39"/>
      <c r="H69" s="76"/>
      <c r="I69" s="6"/>
    </row>
    <row r="70">
      <c r="A70" s="74"/>
      <c r="B70" s="74"/>
      <c r="C70" s="74"/>
      <c r="D70" s="84"/>
      <c r="G70" s="39"/>
      <c r="H70" s="76"/>
      <c r="I70" s="6"/>
    </row>
    <row r="71">
      <c r="A71" s="74"/>
      <c r="B71" s="74"/>
      <c r="C71" s="74"/>
      <c r="D71" s="84"/>
      <c r="G71" s="39"/>
      <c r="H71" s="76"/>
      <c r="I71" s="6"/>
    </row>
    <row r="72">
      <c r="A72" s="74"/>
      <c r="B72" s="74"/>
      <c r="C72" s="74"/>
      <c r="D72" s="84"/>
      <c r="G72" s="39"/>
      <c r="H72" s="76"/>
      <c r="I72" s="6"/>
    </row>
    <row r="73">
      <c r="A73" s="74"/>
      <c r="B73" s="74"/>
      <c r="C73" s="74"/>
      <c r="D73" s="84"/>
      <c r="G73" s="39"/>
      <c r="H73" s="76"/>
      <c r="I73" s="6"/>
    </row>
    <row r="74">
      <c r="A74" s="74"/>
      <c r="B74" s="74"/>
      <c r="C74" s="74"/>
      <c r="D74" s="84"/>
      <c r="G74" s="39"/>
      <c r="H74" s="76"/>
      <c r="I74" s="6"/>
    </row>
    <row r="75">
      <c r="A75" s="74"/>
      <c r="B75" s="74"/>
      <c r="C75" s="74"/>
      <c r="D75" s="84"/>
      <c r="G75" s="39"/>
      <c r="H75" s="76"/>
      <c r="I75" s="6"/>
    </row>
    <row r="76">
      <c r="A76" s="74"/>
      <c r="B76" s="74"/>
      <c r="C76" s="74"/>
      <c r="D76" s="84"/>
      <c r="G76" s="39"/>
      <c r="H76" s="76"/>
      <c r="I76" s="6"/>
    </row>
    <row r="77">
      <c r="A77" s="74"/>
      <c r="B77" s="74"/>
      <c r="C77" s="74"/>
      <c r="D77" s="84"/>
      <c r="G77" s="39"/>
      <c r="H77" s="76"/>
      <c r="I77" s="6"/>
    </row>
    <row r="78">
      <c r="A78" s="74"/>
      <c r="B78" s="74"/>
      <c r="C78" s="74"/>
      <c r="D78" s="84"/>
      <c r="G78" s="39"/>
      <c r="H78" s="76"/>
      <c r="I78" s="6"/>
    </row>
    <row r="79">
      <c r="A79" s="74"/>
      <c r="B79" s="74"/>
      <c r="C79" s="74"/>
      <c r="D79" s="84"/>
      <c r="G79" s="39"/>
      <c r="H79" s="76"/>
      <c r="I79" s="6"/>
    </row>
    <row r="80">
      <c r="A80" s="74"/>
      <c r="B80" s="74"/>
      <c r="C80" s="74"/>
      <c r="D80" s="84"/>
      <c r="G80" s="39"/>
      <c r="H80" s="76"/>
      <c r="I80" s="6"/>
    </row>
    <row r="81">
      <c r="A81" s="74"/>
      <c r="B81" s="74"/>
      <c r="C81" s="74"/>
      <c r="D81" s="84"/>
      <c r="G81" s="39"/>
      <c r="H81" s="76"/>
      <c r="I81" s="6"/>
    </row>
    <row r="82">
      <c r="A82" s="74"/>
      <c r="B82" s="74"/>
      <c r="C82" s="74"/>
      <c r="D82" s="84"/>
      <c r="G82" s="39"/>
      <c r="H82" s="76"/>
      <c r="I82" s="6"/>
    </row>
    <row r="83">
      <c r="A83" s="74"/>
      <c r="B83" s="74"/>
      <c r="C83" s="74"/>
      <c r="D83" s="84"/>
      <c r="G83" s="39"/>
      <c r="H83" s="76"/>
      <c r="I83" s="6"/>
    </row>
    <row r="84">
      <c r="A84" s="74"/>
      <c r="B84" s="74"/>
      <c r="C84" s="74"/>
      <c r="D84" s="84"/>
      <c r="G84" s="39"/>
      <c r="H84" s="76"/>
      <c r="I84" s="6"/>
    </row>
    <row r="85">
      <c r="A85" s="74"/>
      <c r="B85" s="74"/>
      <c r="C85" s="74"/>
      <c r="D85" s="84"/>
      <c r="G85" s="39"/>
      <c r="H85" s="76"/>
      <c r="I85" s="6"/>
    </row>
    <row r="86">
      <c r="A86" s="74"/>
      <c r="B86" s="74"/>
      <c r="C86" s="74"/>
      <c r="D86" s="84"/>
      <c r="G86" s="39"/>
      <c r="H86" s="76"/>
      <c r="I86" s="6"/>
    </row>
    <row r="87">
      <c r="A87" s="74"/>
      <c r="B87" s="74"/>
      <c r="C87" s="74"/>
      <c r="D87" s="84"/>
      <c r="G87" s="39"/>
      <c r="H87" s="76"/>
      <c r="I87" s="6"/>
    </row>
    <row r="88">
      <c r="A88" s="74"/>
      <c r="B88" s="74"/>
      <c r="C88" s="74"/>
      <c r="D88" s="84"/>
      <c r="G88" s="39"/>
      <c r="H88" s="76"/>
      <c r="I88" s="6"/>
    </row>
    <row r="89">
      <c r="A89" s="74"/>
      <c r="B89" s="74"/>
      <c r="C89" s="74"/>
      <c r="D89" s="84"/>
      <c r="G89" s="39"/>
      <c r="H89" s="76"/>
      <c r="I89" s="6"/>
    </row>
    <row r="90">
      <c r="A90" s="74"/>
      <c r="B90" s="74"/>
      <c r="C90" s="74"/>
      <c r="D90" s="84"/>
      <c r="G90" s="39"/>
      <c r="H90" s="76"/>
      <c r="I90" s="6"/>
    </row>
    <row r="91">
      <c r="A91" s="74"/>
      <c r="B91" s="74"/>
      <c r="C91" s="74"/>
      <c r="D91" s="84"/>
      <c r="G91" s="39"/>
      <c r="H91" s="76"/>
      <c r="I91" s="6"/>
    </row>
    <row r="92">
      <c r="A92" s="74"/>
      <c r="B92" s="74"/>
      <c r="C92" s="74"/>
      <c r="D92" s="84"/>
      <c r="G92" s="39"/>
      <c r="H92" s="76"/>
      <c r="I92" s="6"/>
    </row>
    <row r="93">
      <c r="A93" s="74"/>
      <c r="B93" s="74"/>
      <c r="C93" s="74"/>
      <c r="D93" s="84"/>
      <c r="G93" s="39"/>
      <c r="H93" s="76"/>
      <c r="I93" s="6"/>
    </row>
    <row r="94">
      <c r="A94" s="74"/>
      <c r="B94" s="74"/>
      <c r="C94" s="74"/>
      <c r="D94" s="84"/>
      <c r="G94" s="39"/>
      <c r="H94" s="76"/>
      <c r="I94" s="6"/>
    </row>
    <row r="95">
      <c r="A95" s="74"/>
      <c r="B95" s="74"/>
      <c r="C95" s="74"/>
      <c r="D95" s="84"/>
      <c r="G95" s="39"/>
      <c r="H95" s="76"/>
      <c r="I95" s="6"/>
    </row>
    <row r="96">
      <c r="A96" s="74"/>
      <c r="B96" s="74"/>
      <c r="C96" s="74"/>
      <c r="D96" s="84"/>
      <c r="G96" s="39"/>
      <c r="H96" s="76"/>
      <c r="I96" s="6"/>
    </row>
    <row r="97">
      <c r="A97" s="74"/>
      <c r="B97" s="74"/>
      <c r="C97" s="74"/>
      <c r="D97" s="84"/>
      <c r="G97" s="39"/>
      <c r="H97" s="76"/>
      <c r="I97" s="6"/>
    </row>
    <row r="98">
      <c r="A98" s="74"/>
      <c r="B98" s="74"/>
      <c r="C98" s="74"/>
      <c r="D98" s="84"/>
      <c r="G98" s="39"/>
      <c r="H98" s="76"/>
      <c r="I98" s="6"/>
    </row>
    <row r="99">
      <c r="A99" s="74"/>
      <c r="B99" s="74"/>
      <c r="C99" s="74"/>
      <c r="D99" s="84"/>
      <c r="G99" s="39"/>
      <c r="H99" s="76"/>
      <c r="I99" s="6"/>
    </row>
    <row r="100">
      <c r="A100" s="74"/>
      <c r="B100" s="74"/>
      <c r="C100" s="74"/>
      <c r="D100" s="84"/>
      <c r="G100" s="39"/>
      <c r="H100" s="76"/>
      <c r="I100" s="6"/>
    </row>
    <row r="101">
      <c r="A101" s="74"/>
      <c r="B101" s="74"/>
      <c r="C101" s="74"/>
      <c r="D101" s="84"/>
      <c r="G101" s="39"/>
      <c r="H101" s="76"/>
      <c r="I101" s="6"/>
    </row>
    <row r="102">
      <c r="A102" s="74"/>
      <c r="B102" s="74"/>
      <c r="C102" s="74"/>
      <c r="D102" s="84"/>
      <c r="G102" s="39"/>
      <c r="H102" s="76"/>
      <c r="I102" s="6"/>
    </row>
    <row r="103">
      <c r="A103" s="74"/>
      <c r="B103" s="74"/>
      <c r="C103" s="74"/>
      <c r="D103" s="84"/>
      <c r="G103" s="39"/>
      <c r="H103" s="76"/>
      <c r="I103" s="6"/>
    </row>
    <row r="104">
      <c r="A104" s="74"/>
      <c r="B104" s="74"/>
      <c r="C104" s="74"/>
      <c r="D104" s="84"/>
      <c r="G104" s="39"/>
      <c r="H104" s="76"/>
      <c r="I104" s="6"/>
    </row>
    <row r="105">
      <c r="A105" s="74"/>
      <c r="B105" s="74"/>
      <c r="C105" s="74"/>
      <c r="D105" s="84"/>
      <c r="G105" s="39"/>
      <c r="H105" s="76"/>
      <c r="I105" s="6"/>
    </row>
    <row r="106">
      <c r="A106" s="74"/>
      <c r="B106" s="74"/>
      <c r="C106" s="74"/>
      <c r="D106" s="84"/>
      <c r="G106" s="39"/>
      <c r="H106" s="76"/>
      <c r="I106" s="6"/>
    </row>
    <row r="107">
      <c r="A107" s="74"/>
      <c r="B107" s="74"/>
      <c r="C107" s="74"/>
      <c r="D107" s="84"/>
      <c r="G107" s="39"/>
      <c r="H107" s="76"/>
      <c r="I107" s="6"/>
    </row>
    <row r="108">
      <c r="A108" s="74"/>
      <c r="B108" s="74"/>
      <c r="C108" s="74"/>
      <c r="D108" s="84"/>
      <c r="G108" s="39"/>
      <c r="H108" s="76"/>
      <c r="I108" s="6"/>
    </row>
    <row r="109">
      <c r="A109" s="74"/>
      <c r="B109" s="74"/>
      <c r="C109" s="74"/>
      <c r="D109" s="84"/>
      <c r="G109" s="39"/>
      <c r="H109" s="76"/>
      <c r="I109" s="6"/>
    </row>
    <row r="110">
      <c r="A110" s="74"/>
      <c r="B110" s="74"/>
      <c r="C110" s="74"/>
      <c r="D110" s="84"/>
      <c r="G110" s="39"/>
      <c r="H110" s="76"/>
      <c r="I110" s="6"/>
    </row>
    <row r="111">
      <c r="A111" s="74"/>
      <c r="B111" s="74"/>
      <c r="C111" s="74"/>
      <c r="D111" s="84"/>
      <c r="G111" s="39"/>
      <c r="H111" s="76"/>
      <c r="I111" s="6"/>
    </row>
    <row r="112">
      <c r="A112" s="74"/>
      <c r="B112" s="74"/>
      <c r="C112" s="74"/>
      <c r="D112" s="84"/>
      <c r="G112" s="39"/>
      <c r="H112" s="76"/>
      <c r="I112" s="6"/>
    </row>
    <row r="113">
      <c r="A113" s="74"/>
      <c r="B113" s="74"/>
      <c r="C113" s="74"/>
      <c r="D113" s="84"/>
      <c r="G113" s="39"/>
      <c r="H113" s="76"/>
      <c r="I113" s="6"/>
    </row>
    <row r="114">
      <c r="A114" s="74"/>
      <c r="B114" s="74"/>
      <c r="C114" s="74"/>
      <c r="D114" s="84"/>
      <c r="G114" s="39"/>
      <c r="H114" s="76"/>
      <c r="I114" s="6"/>
    </row>
    <row r="115">
      <c r="A115" s="74"/>
      <c r="B115" s="74"/>
      <c r="C115" s="74"/>
      <c r="D115" s="84"/>
      <c r="G115" s="39"/>
      <c r="H115" s="76"/>
      <c r="I115" s="6"/>
    </row>
    <row r="116">
      <c r="A116" s="74"/>
      <c r="B116" s="74"/>
      <c r="C116" s="74"/>
      <c r="D116" s="84"/>
      <c r="G116" s="39"/>
      <c r="H116" s="76"/>
      <c r="I116" s="6"/>
    </row>
    <row r="117">
      <c r="A117" s="74"/>
      <c r="B117" s="74"/>
      <c r="C117" s="74"/>
      <c r="D117" s="84"/>
      <c r="G117" s="39"/>
      <c r="H117" s="76"/>
      <c r="I117" s="6"/>
    </row>
    <row r="118">
      <c r="A118" s="74"/>
      <c r="B118" s="74"/>
      <c r="C118" s="74"/>
      <c r="D118" s="84"/>
      <c r="G118" s="39"/>
      <c r="H118" s="76"/>
      <c r="I118" s="6"/>
    </row>
    <row r="119">
      <c r="A119" s="74"/>
      <c r="B119" s="74"/>
      <c r="C119" s="74"/>
      <c r="D119" s="84"/>
      <c r="G119" s="39"/>
      <c r="H119" s="76"/>
      <c r="I119" s="6"/>
    </row>
    <row r="120">
      <c r="A120" s="74"/>
      <c r="B120" s="74"/>
      <c r="C120" s="74"/>
      <c r="D120" s="84"/>
      <c r="G120" s="39"/>
      <c r="H120" s="76"/>
      <c r="I120" s="6"/>
    </row>
    <row r="121">
      <c r="A121" s="74"/>
      <c r="B121" s="74"/>
      <c r="C121" s="74"/>
      <c r="D121" s="84"/>
      <c r="G121" s="39"/>
      <c r="H121" s="76"/>
      <c r="I121" s="6"/>
    </row>
    <row r="122">
      <c r="A122" s="74"/>
      <c r="B122" s="74"/>
      <c r="C122" s="74"/>
      <c r="D122" s="84"/>
      <c r="G122" s="39"/>
      <c r="H122" s="76"/>
      <c r="I122" s="6"/>
    </row>
    <row r="123">
      <c r="A123" s="74"/>
      <c r="B123" s="74"/>
      <c r="C123" s="74"/>
      <c r="D123" s="84"/>
      <c r="G123" s="39"/>
      <c r="H123" s="76"/>
      <c r="I123" s="6"/>
    </row>
    <row r="124">
      <c r="A124" s="74"/>
      <c r="B124" s="74"/>
      <c r="C124" s="74"/>
      <c r="D124" s="84"/>
      <c r="G124" s="39"/>
      <c r="H124" s="76"/>
      <c r="I124" s="6"/>
    </row>
    <row r="125">
      <c r="A125" s="74"/>
      <c r="B125" s="74"/>
      <c r="C125" s="74"/>
      <c r="D125" s="84"/>
      <c r="G125" s="39"/>
      <c r="H125" s="76"/>
      <c r="I125" s="6"/>
    </row>
    <row r="126">
      <c r="A126" s="74"/>
      <c r="B126" s="74"/>
      <c r="C126" s="74"/>
      <c r="D126" s="84"/>
      <c r="G126" s="39"/>
      <c r="H126" s="76"/>
      <c r="I126" s="6"/>
    </row>
    <row r="127">
      <c r="A127" s="74"/>
      <c r="B127" s="74"/>
      <c r="C127" s="74"/>
      <c r="D127" s="84"/>
      <c r="G127" s="39"/>
      <c r="H127" s="76"/>
      <c r="I127" s="6"/>
    </row>
    <row r="128">
      <c r="A128" s="74"/>
      <c r="B128" s="74"/>
      <c r="C128" s="74"/>
      <c r="D128" s="84"/>
      <c r="G128" s="39"/>
      <c r="H128" s="76"/>
      <c r="I128" s="6"/>
    </row>
    <row r="129">
      <c r="A129" s="74"/>
      <c r="B129" s="74"/>
      <c r="C129" s="74"/>
      <c r="D129" s="84"/>
      <c r="G129" s="39"/>
      <c r="H129" s="76"/>
      <c r="I129" s="6"/>
    </row>
    <row r="130">
      <c r="A130" s="74"/>
      <c r="B130" s="74"/>
      <c r="C130" s="74"/>
      <c r="D130" s="84"/>
      <c r="G130" s="39"/>
      <c r="H130" s="76"/>
      <c r="I130" s="6"/>
    </row>
    <row r="131">
      <c r="A131" s="74"/>
      <c r="B131" s="74"/>
      <c r="C131" s="74"/>
      <c r="D131" s="84"/>
      <c r="G131" s="39"/>
      <c r="H131" s="76"/>
      <c r="I131" s="6"/>
    </row>
    <row r="132">
      <c r="A132" s="74"/>
      <c r="B132" s="74"/>
      <c r="C132" s="74"/>
      <c r="D132" s="84"/>
      <c r="G132" s="39"/>
      <c r="H132" s="76"/>
      <c r="I132" s="6"/>
    </row>
    <row r="133">
      <c r="A133" s="74"/>
      <c r="B133" s="74"/>
      <c r="C133" s="74"/>
      <c r="D133" s="84"/>
      <c r="G133" s="39"/>
      <c r="H133" s="76"/>
      <c r="I133" s="6"/>
    </row>
    <row r="134">
      <c r="A134" s="74"/>
      <c r="B134" s="74"/>
      <c r="C134" s="74"/>
      <c r="D134" s="84"/>
      <c r="G134" s="39"/>
      <c r="H134" s="76"/>
      <c r="I134" s="6"/>
    </row>
    <row r="135">
      <c r="A135" s="74"/>
      <c r="B135" s="74"/>
      <c r="C135" s="74"/>
      <c r="D135" s="84"/>
      <c r="G135" s="39"/>
      <c r="H135" s="76"/>
      <c r="I135" s="6"/>
    </row>
    <row r="136">
      <c r="A136" s="74"/>
      <c r="B136" s="74"/>
      <c r="C136" s="74"/>
      <c r="D136" s="84"/>
      <c r="G136" s="39"/>
      <c r="H136" s="76"/>
      <c r="I136" s="6"/>
    </row>
    <row r="137">
      <c r="A137" s="74"/>
      <c r="B137" s="74"/>
      <c r="C137" s="74"/>
      <c r="D137" s="84"/>
      <c r="G137" s="39"/>
      <c r="H137" s="76"/>
      <c r="I137" s="6"/>
    </row>
    <row r="138">
      <c r="A138" s="74"/>
      <c r="B138" s="74"/>
      <c r="C138" s="74"/>
      <c r="D138" s="84"/>
      <c r="G138" s="39"/>
      <c r="H138" s="76"/>
      <c r="I138" s="6"/>
    </row>
    <row r="139">
      <c r="A139" s="74"/>
      <c r="B139" s="74"/>
      <c r="C139" s="74"/>
      <c r="D139" s="84"/>
      <c r="G139" s="39"/>
      <c r="H139" s="76"/>
      <c r="I139" s="6"/>
    </row>
    <row r="140">
      <c r="A140" s="74"/>
      <c r="B140" s="74"/>
      <c r="C140" s="74"/>
      <c r="D140" s="84"/>
      <c r="G140" s="39"/>
      <c r="H140" s="76"/>
      <c r="I140" s="6"/>
    </row>
    <row r="141">
      <c r="A141" s="74"/>
      <c r="B141" s="74"/>
      <c r="C141" s="74"/>
      <c r="D141" s="84"/>
      <c r="G141" s="39"/>
      <c r="H141" s="76"/>
      <c r="I141" s="6"/>
    </row>
    <row r="142">
      <c r="A142" s="74"/>
      <c r="B142" s="74"/>
      <c r="C142" s="74"/>
      <c r="D142" s="84"/>
      <c r="G142" s="39"/>
      <c r="H142" s="76"/>
      <c r="I142" s="6"/>
    </row>
    <row r="143">
      <c r="A143" s="74"/>
      <c r="B143" s="74"/>
      <c r="C143" s="74"/>
      <c r="D143" s="84"/>
      <c r="G143" s="39"/>
      <c r="H143" s="76"/>
      <c r="I143" s="6"/>
    </row>
    <row r="144">
      <c r="A144" s="74"/>
      <c r="B144" s="74"/>
      <c r="C144" s="74"/>
      <c r="D144" s="84"/>
      <c r="G144" s="39"/>
      <c r="H144" s="76"/>
      <c r="I144" s="6"/>
    </row>
    <row r="145">
      <c r="A145" s="74"/>
      <c r="B145" s="74"/>
      <c r="C145" s="74"/>
      <c r="D145" s="84"/>
      <c r="G145" s="39"/>
      <c r="H145" s="76"/>
      <c r="I145" s="6"/>
    </row>
    <row r="146">
      <c r="A146" s="74"/>
      <c r="B146" s="74"/>
      <c r="C146" s="74"/>
      <c r="D146" s="84"/>
      <c r="G146" s="39"/>
      <c r="H146" s="76"/>
      <c r="I146" s="6"/>
    </row>
    <row r="147">
      <c r="A147" s="74"/>
      <c r="B147" s="74"/>
      <c r="C147" s="74"/>
      <c r="D147" s="84"/>
      <c r="G147" s="39"/>
      <c r="H147" s="76"/>
      <c r="I147" s="6"/>
    </row>
    <row r="148">
      <c r="A148" s="74"/>
      <c r="B148" s="74"/>
      <c r="C148" s="74"/>
      <c r="D148" s="84"/>
      <c r="G148" s="39"/>
      <c r="H148" s="76"/>
      <c r="I148" s="6"/>
    </row>
    <row r="149">
      <c r="A149" s="74"/>
      <c r="B149" s="74"/>
      <c r="C149" s="74"/>
      <c r="D149" s="84"/>
      <c r="G149" s="39"/>
      <c r="H149" s="76"/>
      <c r="I149" s="6"/>
    </row>
    <row r="150">
      <c r="A150" s="74"/>
      <c r="B150" s="74"/>
      <c r="C150" s="74"/>
      <c r="D150" s="84"/>
      <c r="G150" s="39"/>
      <c r="H150" s="76"/>
      <c r="I150" s="6"/>
    </row>
    <row r="151">
      <c r="A151" s="74"/>
      <c r="B151" s="74"/>
      <c r="C151" s="74"/>
      <c r="D151" s="84"/>
      <c r="G151" s="39"/>
      <c r="H151" s="76"/>
      <c r="I151" s="6"/>
    </row>
    <row r="152">
      <c r="A152" s="74"/>
      <c r="B152" s="74"/>
      <c r="C152" s="74"/>
      <c r="D152" s="84"/>
      <c r="G152" s="39"/>
      <c r="H152" s="76"/>
      <c r="I152" s="6"/>
    </row>
    <row r="153">
      <c r="A153" s="74"/>
      <c r="B153" s="74"/>
      <c r="C153" s="74"/>
      <c r="D153" s="84"/>
      <c r="G153" s="39"/>
      <c r="H153" s="76"/>
      <c r="I153" s="6"/>
    </row>
    <row r="154">
      <c r="A154" s="74"/>
      <c r="B154" s="74"/>
      <c r="C154" s="74"/>
      <c r="D154" s="84"/>
      <c r="G154" s="39"/>
      <c r="H154" s="76"/>
      <c r="I154" s="6"/>
    </row>
    <row r="155">
      <c r="A155" s="74"/>
      <c r="B155" s="74"/>
      <c r="C155" s="74"/>
      <c r="D155" s="84"/>
      <c r="G155" s="39"/>
      <c r="H155" s="76"/>
      <c r="I155" s="6"/>
    </row>
    <row r="156">
      <c r="A156" s="74"/>
      <c r="B156" s="74"/>
      <c r="C156" s="74"/>
      <c r="D156" s="84"/>
      <c r="G156" s="39"/>
      <c r="H156" s="76"/>
      <c r="I156" s="6"/>
    </row>
    <row r="157">
      <c r="A157" s="74"/>
      <c r="B157" s="74"/>
      <c r="C157" s="74"/>
      <c r="D157" s="84"/>
      <c r="G157" s="39"/>
      <c r="H157" s="76"/>
      <c r="I157" s="6"/>
    </row>
    <row r="158">
      <c r="A158" s="74"/>
      <c r="B158" s="74"/>
      <c r="C158" s="74"/>
      <c r="D158" s="84"/>
      <c r="G158" s="39"/>
      <c r="H158" s="76"/>
      <c r="I158" s="6"/>
    </row>
    <row r="159">
      <c r="A159" s="74"/>
      <c r="B159" s="74"/>
      <c r="C159" s="74"/>
      <c r="D159" s="84"/>
      <c r="G159" s="39"/>
      <c r="H159" s="76"/>
      <c r="I159" s="6"/>
    </row>
    <row r="160">
      <c r="A160" s="74"/>
      <c r="B160" s="74"/>
      <c r="C160" s="74"/>
      <c r="D160" s="84"/>
      <c r="G160" s="39"/>
      <c r="H160" s="76"/>
      <c r="I160" s="6"/>
    </row>
    <row r="161">
      <c r="A161" s="74"/>
      <c r="B161" s="74"/>
      <c r="C161" s="74"/>
      <c r="D161" s="84"/>
      <c r="G161" s="39"/>
      <c r="H161" s="76"/>
      <c r="I161" s="6"/>
    </row>
    <row r="162">
      <c r="A162" s="74"/>
      <c r="B162" s="74"/>
      <c r="C162" s="74"/>
      <c r="D162" s="84"/>
      <c r="G162" s="39"/>
      <c r="H162" s="76"/>
      <c r="I162" s="6"/>
    </row>
    <row r="163">
      <c r="A163" s="74"/>
      <c r="B163" s="74"/>
      <c r="C163" s="74"/>
      <c r="D163" s="84"/>
      <c r="G163" s="39"/>
      <c r="H163" s="76"/>
      <c r="I163" s="6"/>
    </row>
    <row r="164">
      <c r="A164" s="74"/>
      <c r="B164" s="74"/>
      <c r="C164" s="74"/>
      <c r="D164" s="84"/>
      <c r="G164" s="39"/>
      <c r="H164" s="76"/>
      <c r="I164" s="6"/>
    </row>
    <row r="165">
      <c r="A165" s="74"/>
      <c r="B165" s="74"/>
      <c r="C165" s="74"/>
      <c r="D165" s="84"/>
      <c r="G165" s="39"/>
      <c r="H165" s="76"/>
      <c r="I165" s="6"/>
    </row>
    <row r="166">
      <c r="A166" s="74"/>
      <c r="B166" s="74"/>
      <c r="C166" s="74"/>
      <c r="D166" s="84"/>
      <c r="G166" s="39"/>
      <c r="H166" s="76"/>
      <c r="I166" s="6"/>
    </row>
    <row r="167">
      <c r="A167" s="74"/>
      <c r="B167" s="74"/>
      <c r="C167" s="74"/>
      <c r="D167" s="84"/>
      <c r="G167" s="39"/>
      <c r="H167" s="76"/>
      <c r="I167" s="6"/>
    </row>
    <row r="168">
      <c r="A168" s="74"/>
      <c r="B168" s="74"/>
      <c r="C168" s="74"/>
      <c r="D168" s="84"/>
      <c r="G168" s="39"/>
      <c r="H168" s="76"/>
      <c r="I168" s="6"/>
    </row>
    <row r="169">
      <c r="A169" s="74"/>
      <c r="B169" s="74"/>
      <c r="C169" s="74"/>
      <c r="D169" s="84"/>
      <c r="G169" s="39"/>
      <c r="H169" s="76"/>
      <c r="I169" s="6"/>
    </row>
    <row r="170">
      <c r="A170" s="74"/>
      <c r="B170" s="74"/>
      <c r="C170" s="74"/>
      <c r="D170" s="84"/>
      <c r="G170" s="39"/>
      <c r="H170" s="76"/>
      <c r="I170" s="6"/>
    </row>
    <row r="171">
      <c r="A171" s="74"/>
      <c r="B171" s="74"/>
      <c r="C171" s="74"/>
      <c r="D171" s="84"/>
      <c r="G171" s="39"/>
      <c r="H171" s="76"/>
      <c r="I171" s="6"/>
    </row>
    <row r="172">
      <c r="A172" s="74"/>
      <c r="B172" s="74"/>
      <c r="C172" s="74"/>
      <c r="D172" s="84"/>
      <c r="G172" s="39"/>
      <c r="H172" s="76"/>
      <c r="I172" s="6"/>
    </row>
    <row r="173">
      <c r="A173" s="74"/>
      <c r="B173" s="74"/>
      <c r="C173" s="74"/>
      <c r="D173" s="84"/>
      <c r="G173" s="39"/>
      <c r="H173" s="76"/>
      <c r="I173" s="6"/>
    </row>
    <row r="174">
      <c r="A174" s="74"/>
      <c r="B174" s="74"/>
      <c r="C174" s="74"/>
      <c r="D174" s="84"/>
      <c r="G174" s="39"/>
      <c r="H174" s="76"/>
      <c r="I174" s="6"/>
    </row>
    <row r="175">
      <c r="A175" s="74"/>
      <c r="B175" s="74"/>
      <c r="C175" s="74"/>
      <c r="D175" s="84"/>
      <c r="G175" s="39"/>
      <c r="H175" s="76"/>
      <c r="I175" s="6"/>
    </row>
    <row r="176">
      <c r="A176" s="74"/>
      <c r="B176" s="74"/>
      <c r="C176" s="74"/>
      <c r="D176" s="84"/>
      <c r="G176" s="39"/>
      <c r="H176" s="76"/>
      <c r="I176" s="6"/>
    </row>
    <row r="177">
      <c r="A177" s="74"/>
      <c r="B177" s="74"/>
      <c r="C177" s="74"/>
      <c r="D177" s="84"/>
      <c r="G177" s="39"/>
      <c r="H177" s="76"/>
      <c r="I177" s="6"/>
    </row>
    <row r="178">
      <c r="A178" s="74"/>
      <c r="B178" s="74"/>
      <c r="C178" s="74"/>
      <c r="D178" s="84"/>
      <c r="G178" s="39"/>
      <c r="H178" s="76"/>
      <c r="I178" s="6"/>
    </row>
    <row r="179">
      <c r="A179" s="74"/>
      <c r="B179" s="74"/>
      <c r="C179" s="74"/>
      <c r="D179" s="84"/>
      <c r="G179" s="39"/>
      <c r="H179" s="76"/>
      <c r="I179" s="6"/>
    </row>
    <row r="180">
      <c r="A180" s="74"/>
      <c r="B180" s="74"/>
      <c r="C180" s="74"/>
      <c r="D180" s="84"/>
      <c r="G180" s="39"/>
      <c r="H180" s="76"/>
      <c r="I180" s="6"/>
    </row>
    <row r="181">
      <c r="A181" s="74"/>
      <c r="B181" s="74"/>
      <c r="C181" s="74"/>
      <c r="D181" s="84"/>
      <c r="G181" s="39"/>
      <c r="H181" s="76"/>
      <c r="I181" s="6"/>
    </row>
    <row r="182">
      <c r="A182" s="74"/>
      <c r="B182" s="74"/>
      <c r="C182" s="74"/>
      <c r="D182" s="84"/>
      <c r="G182" s="39"/>
      <c r="H182" s="76"/>
      <c r="I182" s="6"/>
    </row>
    <row r="183">
      <c r="A183" s="74"/>
      <c r="B183" s="74"/>
      <c r="C183" s="74"/>
      <c r="D183" s="84"/>
      <c r="G183" s="39"/>
      <c r="H183" s="76"/>
      <c r="I183" s="6"/>
    </row>
    <row r="184">
      <c r="A184" s="74"/>
      <c r="B184" s="74"/>
      <c r="C184" s="74"/>
      <c r="D184" s="84"/>
      <c r="G184" s="39"/>
      <c r="H184" s="76"/>
      <c r="I184" s="6"/>
    </row>
    <row r="185">
      <c r="A185" s="74"/>
      <c r="B185" s="74"/>
      <c r="C185" s="74"/>
      <c r="D185" s="84"/>
      <c r="G185" s="39"/>
      <c r="H185" s="76"/>
      <c r="I185" s="6"/>
    </row>
    <row r="186">
      <c r="A186" s="74"/>
      <c r="B186" s="74"/>
      <c r="C186" s="74"/>
      <c r="D186" s="84"/>
      <c r="G186" s="39"/>
      <c r="H186" s="76"/>
      <c r="I186" s="6"/>
    </row>
    <row r="187">
      <c r="A187" s="74"/>
      <c r="B187" s="74"/>
      <c r="C187" s="74"/>
      <c r="D187" s="84"/>
      <c r="G187" s="39"/>
      <c r="H187" s="76"/>
      <c r="I187" s="6"/>
    </row>
    <row r="188">
      <c r="A188" s="74"/>
      <c r="B188" s="74"/>
      <c r="C188" s="74"/>
      <c r="D188" s="84"/>
      <c r="G188" s="39"/>
      <c r="H188" s="76"/>
      <c r="I188" s="6"/>
    </row>
    <row r="189">
      <c r="A189" s="74"/>
      <c r="B189" s="74"/>
      <c r="C189" s="74"/>
      <c r="D189" s="84"/>
      <c r="G189" s="39"/>
      <c r="H189" s="76"/>
      <c r="I189" s="6"/>
    </row>
    <row r="190">
      <c r="A190" s="74"/>
      <c r="B190" s="74"/>
      <c r="C190" s="74"/>
      <c r="D190" s="84"/>
      <c r="G190" s="39"/>
      <c r="H190" s="76"/>
      <c r="I190" s="6"/>
    </row>
    <row r="191">
      <c r="A191" s="74"/>
      <c r="B191" s="74"/>
      <c r="C191" s="74"/>
      <c r="D191" s="84"/>
      <c r="G191" s="39"/>
      <c r="H191" s="76"/>
      <c r="I191" s="6"/>
    </row>
    <row r="192">
      <c r="A192" s="74"/>
      <c r="B192" s="74"/>
      <c r="C192" s="74"/>
      <c r="D192" s="84"/>
      <c r="G192" s="39"/>
      <c r="H192" s="76"/>
      <c r="I192" s="6"/>
    </row>
    <row r="193">
      <c r="A193" s="74"/>
      <c r="B193" s="74"/>
      <c r="C193" s="74"/>
      <c r="D193" s="84"/>
      <c r="G193" s="39"/>
      <c r="H193" s="76"/>
      <c r="I193" s="6"/>
    </row>
    <row r="194">
      <c r="A194" s="74"/>
      <c r="B194" s="74"/>
      <c r="C194" s="74"/>
      <c r="D194" s="84"/>
      <c r="G194" s="39"/>
      <c r="H194" s="76"/>
      <c r="I194" s="6"/>
    </row>
    <row r="195">
      <c r="A195" s="74"/>
      <c r="B195" s="74"/>
      <c r="C195" s="74"/>
      <c r="D195" s="84"/>
      <c r="G195" s="39"/>
      <c r="H195" s="76"/>
      <c r="I195" s="6"/>
    </row>
    <row r="196">
      <c r="A196" s="74"/>
      <c r="B196" s="74"/>
      <c r="C196" s="74"/>
      <c r="D196" s="84"/>
      <c r="G196" s="39"/>
      <c r="H196" s="76"/>
      <c r="I196" s="6"/>
    </row>
    <row r="197">
      <c r="A197" s="74"/>
      <c r="B197" s="74"/>
      <c r="C197" s="74"/>
      <c r="D197" s="84"/>
      <c r="G197" s="39"/>
      <c r="H197" s="76"/>
      <c r="I197" s="6"/>
    </row>
    <row r="198">
      <c r="A198" s="74"/>
      <c r="B198" s="74"/>
      <c r="C198" s="74"/>
      <c r="D198" s="84"/>
      <c r="G198" s="39"/>
      <c r="H198" s="76"/>
      <c r="I198" s="6"/>
    </row>
    <row r="199">
      <c r="A199" s="74"/>
      <c r="B199" s="74"/>
      <c r="C199" s="74"/>
      <c r="D199" s="84"/>
      <c r="G199" s="39"/>
      <c r="H199" s="76"/>
      <c r="I199" s="6"/>
    </row>
    <row r="200">
      <c r="A200" s="74"/>
      <c r="B200" s="74"/>
      <c r="C200" s="74"/>
      <c r="D200" s="84"/>
      <c r="G200" s="39"/>
      <c r="H200" s="76"/>
      <c r="I200" s="6"/>
    </row>
    <row r="201">
      <c r="A201" s="74"/>
      <c r="B201" s="74"/>
      <c r="C201" s="74"/>
      <c r="D201" s="84"/>
      <c r="G201" s="39"/>
      <c r="H201" s="76"/>
      <c r="I201" s="6"/>
    </row>
    <row r="202">
      <c r="A202" s="74"/>
      <c r="B202" s="74"/>
      <c r="C202" s="74"/>
      <c r="D202" s="84"/>
      <c r="G202" s="39"/>
      <c r="H202" s="76"/>
      <c r="I202" s="6"/>
    </row>
    <row r="203">
      <c r="A203" s="74"/>
      <c r="B203" s="74"/>
      <c r="C203" s="74"/>
      <c r="D203" s="84"/>
      <c r="G203" s="39"/>
      <c r="H203" s="76"/>
      <c r="I203" s="6"/>
    </row>
    <row r="204">
      <c r="A204" s="74"/>
      <c r="B204" s="74"/>
      <c r="C204" s="74"/>
      <c r="D204" s="84"/>
      <c r="G204" s="39"/>
      <c r="H204" s="76"/>
      <c r="I204" s="6"/>
    </row>
    <row r="205">
      <c r="A205" s="74"/>
      <c r="B205" s="74"/>
      <c r="C205" s="74"/>
      <c r="D205" s="84"/>
      <c r="G205" s="39"/>
      <c r="H205" s="76"/>
      <c r="I205" s="6"/>
    </row>
    <row r="206">
      <c r="A206" s="74"/>
      <c r="B206" s="74"/>
      <c r="C206" s="74"/>
      <c r="D206" s="84"/>
      <c r="G206" s="39"/>
      <c r="H206" s="76"/>
      <c r="I206" s="6"/>
    </row>
    <row r="207">
      <c r="A207" s="74"/>
      <c r="B207" s="74"/>
      <c r="C207" s="74"/>
      <c r="D207" s="84"/>
      <c r="G207" s="39"/>
      <c r="H207" s="76"/>
      <c r="I207" s="6"/>
    </row>
    <row r="208">
      <c r="A208" s="74"/>
      <c r="B208" s="74"/>
      <c r="C208" s="74"/>
      <c r="D208" s="84"/>
      <c r="G208" s="39"/>
      <c r="H208" s="76"/>
      <c r="I208" s="6"/>
    </row>
    <row r="209">
      <c r="A209" s="74"/>
      <c r="B209" s="74"/>
      <c r="C209" s="74"/>
      <c r="D209" s="84"/>
      <c r="G209" s="39"/>
      <c r="H209" s="76"/>
      <c r="I209" s="6"/>
    </row>
    <row r="210">
      <c r="A210" s="74"/>
      <c r="B210" s="74"/>
      <c r="C210" s="74"/>
      <c r="D210" s="84"/>
      <c r="G210" s="39"/>
      <c r="H210" s="76"/>
      <c r="I210" s="6"/>
    </row>
    <row r="211">
      <c r="A211" s="74"/>
      <c r="B211" s="74"/>
      <c r="C211" s="74"/>
      <c r="D211" s="84"/>
      <c r="G211" s="39"/>
      <c r="H211" s="76"/>
      <c r="I211" s="6"/>
    </row>
    <row r="212">
      <c r="A212" s="74"/>
      <c r="B212" s="74"/>
      <c r="C212" s="74"/>
      <c r="D212" s="84"/>
      <c r="G212" s="39"/>
      <c r="H212" s="76"/>
      <c r="I212" s="6"/>
    </row>
    <row r="213">
      <c r="A213" s="74"/>
      <c r="B213" s="74"/>
      <c r="C213" s="74"/>
      <c r="D213" s="84"/>
      <c r="G213" s="39"/>
      <c r="H213" s="76"/>
      <c r="I213" s="6"/>
    </row>
    <row r="214">
      <c r="A214" s="74"/>
      <c r="B214" s="74"/>
      <c r="C214" s="74"/>
      <c r="D214" s="84"/>
      <c r="G214" s="39"/>
      <c r="H214" s="76"/>
      <c r="I214" s="6"/>
    </row>
    <row r="215">
      <c r="A215" s="74"/>
      <c r="B215" s="74"/>
      <c r="C215" s="74"/>
      <c r="D215" s="84"/>
      <c r="G215" s="39"/>
      <c r="H215" s="76"/>
      <c r="I215" s="6"/>
    </row>
    <row r="216">
      <c r="A216" s="74"/>
      <c r="B216" s="74"/>
      <c r="C216" s="74"/>
      <c r="D216" s="84"/>
      <c r="G216" s="39"/>
      <c r="H216" s="76"/>
      <c r="I216" s="6"/>
    </row>
    <row r="217">
      <c r="A217" s="74"/>
      <c r="B217" s="74"/>
      <c r="C217" s="74"/>
      <c r="D217" s="84"/>
      <c r="G217" s="39"/>
      <c r="H217" s="76"/>
      <c r="I217" s="6"/>
    </row>
    <row r="218">
      <c r="A218" s="74"/>
      <c r="B218" s="74"/>
      <c r="C218" s="74"/>
      <c r="D218" s="84"/>
      <c r="G218" s="39"/>
      <c r="H218" s="76"/>
      <c r="I218" s="6"/>
    </row>
    <row r="219">
      <c r="A219" s="74"/>
      <c r="B219" s="74"/>
      <c r="C219" s="74"/>
      <c r="D219" s="84"/>
      <c r="G219" s="39"/>
      <c r="H219" s="76"/>
      <c r="I219" s="6"/>
    </row>
    <row r="220">
      <c r="A220" s="74"/>
      <c r="B220" s="74"/>
      <c r="C220" s="74"/>
      <c r="D220" s="84"/>
      <c r="G220" s="39"/>
      <c r="H220" s="76"/>
      <c r="I220" s="6"/>
    </row>
    <row r="221">
      <c r="A221" s="74"/>
      <c r="B221" s="74"/>
      <c r="C221" s="74"/>
      <c r="D221" s="84"/>
      <c r="G221" s="39"/>
      <c r="H221" s="76"/>
      <c r="I221" s="6"/>
    </row>
    <row r="222">
      <c r="A222" s="74"/>
      <c r="B222" s="74"/>
      <c r="C222" s="74"/>
      <c r="D222" s="84"/>
      <c r="G222" s="39"/>
      <c r="H222" s="76"/>
      <c r="I222" s="6"/>
    </row>
    <row r="223">
      <c r="A223" s="74"/>
      <c r="B223" s="74"/>
      <c r="C223" s="74"/>
      <c r="D223" s="84"/>
      <c r="G223" s="39"/>
      <c r="H223" s="76"/>
      <c r="I223" s="6"/>
    </row>
    <row r="224">
      <c r="A224" s="74"/>
      <c r="B224" s="74"/>
      <c r="C224" s="74"/>
      <c r="D224" s="84"/>
      <c r="G224" s="39"/>
      <c r="H224" s="76"/>
      <c r="I224" s="6"/>
    </row>
    <row r="225">
      <c r="A225" s="74"/>
      <c r="B225" s="74"/>
      <c r="C225" s="74"/>
      <c r="D225" s="84"/>
      <c r="G225" s="39"/>
      <c r="H225" s="76"/>
      <c r="I225" s="6"/>
    </row>
    <row r="226">
      <c r="A226" s="74"/>
      <c r="B226" s="74"/>
      <c r="C226" s="74"/>
      <c r="D226" s="84"/>
      <c r="G226" s="39"/>
      <c r="H226" s="76"/>
      <c r="I226" s="6"/>
    </row>
    <row r="227">
      <c r="A227" s="74"/>
      <c r="B227" s="74"/>
      <c r="C227" s="74"/>
      <c r="D227" s="84"/>
      <c r="G227" s="39"/>
      <c r="H227" s="76"/>
      <c r="I227" s="6"/>
    </row>
    <row r="228">
      <c r="A228" s="74"/>
      <c r="B228" s="74"/>
      <c r="C228" s="74"/>
      <c r="D228" s="84"/>
      <c r="G228" s="39"/>
      <c r="H228" s="76"/>
      <c r="I228" s="6"/>
    </row>
    <row r="229">
      <c r="A229" s="74"/>
      <c r="B229" s="74"/>
      <c r="C229" s="74"/>
      <c r="D229" s="84"/>
      <c r="G229" s="39"/>
      <c r="H229" s="76"/>
      <c r="I229" s="6"/>
    </row>
    <row r="230">
      <c r="A230" s="74"/>
      <c r="B230" s="74"/>
      <c r="C230" s="74"/>
      <c r="D230" s="84"/>
      <c r="G230" s="39"/>
      <c r="H230" s="76"/>
      <c r="I230" s="6"/>
    </row>
    <row r="231">
      <c r="A231" s="74"/>
      <c r="B231" s="74"/>
      <c r="C231" s="74"/>
      <c r="D231" s="84"/>
      <c r="G231" s="39"/>
      <c r="H231" s="76"/>
      <c r="I231" s="6"/>
    </row>
    <row r="232">
      <c r="A232" s="74"/>
      <c r="B232" s="74"/>
      <c r="C232" s="74"/>
      <c r="D232" s="84"/>
      <c r="G232" s="39"/>
      <c r="H232" s="76"/>
      <c r="I232" s="6"/>
    </row>
    <row r="233">
      <c r="A233" s="74"/>
      <c r="B233" s="74"/>
      <c r="C233" s="74"/>
      <c r="D233" s="84"/>
      <c r="G233" s="39"/>
      <c r="H233" s="76"/>
      <c r="I233" s="6"/>
    </row>
    <row r="234">
      <c r="A234" s="74"/>
      <c r="B234" s="74"/>
      <c r="C234" s="74"/>
      <c r="D234" s="84"/>
      <c r="G234" s="39"/>
      <c r="H234" s="76"/>
      <c r="I234" s="6"/>
    </row>
    <row r="235">
      <c r="A235" s="74"/>
      <c r="B235" s="74"/>
      <c r="C235" s="74"/>
      <c r="D235" s="84"/>
      <c r="G235" s="39"/>
      <c r="H235" s="76"/>
      <c r="I235" s="6"/>
    </row>
    <row r="236">
      <c r="A236" s="74"/>
      <c r="B236" s="74"/>
      <c r="C236" s="74"/>
      <c r="D236" s="84"/>
      <c r="G236" s="39"/>
      <c r="H236" s="76"/>
      <c r="I236" s="6"/>
    </row>
    <row r="237">
      <c r="A237" s="74"/>
      <c r="B237" s="74"/>
      <c r="C237" s="74"/>
      <c r="D237" s="84"/>
      <c r="G237" s="39"/>
      <c r="H237" s="76"/>
      <c r="I237" s="6"/>
    </row>
    <row r="238">
      <c r="A238" s="74"/>
      <c r="B238" s="74"/>
      <c r="C238" s="74"/>
      <c r="D238" s="84"/>
      <c r="G238" s="39"/>
      <c r="H238" s="76"/>
      <c r="I238" s="6"/>
    </row>
    <row r="239">
      <c r="A239" s="74"/>
      <c r="B239" s="74"/>
      <c r="C239" s="74"/>
      <c r="D239" s="84"/>
      <c r="G239" s="39"/>
      <c r="H239" s="76"/>
      <c r="I239" s="6"/>
    </row>
    <row r="240">
      <c r="A240" s="74"/>
      <c r="B240" s="74"/>
      <c r="C240" s="74"/>
      <c r="D240" s="84"/>
      <c r="G240" s="39"/>
      <c r="H240" s="76"/>
      <c r="I240" s="6"/>
    </row>
    <row r="241">
      <c r="A241" s="74"/>
      <c r="B241" s="74"/>
      <c r="C241" s="74"/>
      <c r="D241" s="84"/>
      <c r="G241" s="39"/>
      <c r="H241" s="76"/>
      <c r="I241" s="6"/>
    </row>
    <row r="242">
      <c r="A242" s="74"/>
      <c r="B242" s="74"/>
      <c r="C242" s="74"/>
      <c r="D242" s="84"/>
      <c r="G242" s="39"/>
      <c r="H242" s="76"/>
      <c r="I242" s="6"/>
    </row>
    <row r="243">
      <c r="A243" s="74"/>
      <c r="B243" s="74"/>
      <c r="C243" s="74"/>
      <c r="D243" s="84"/>
      <c r="G243" s="39"/>
      <c r="H243" s="76"/>
      <c r="I243" s="6"/>
    </row>
    <row r="244">
      <c r="A244" s="74"/>
      <c r="B244" s="74"/>
      <c r="C244" s="74"/>
      <c r="D244" s="84"/>
      <c r="G244" s="39"/>
      <c r="H244" s="76"/>
      <c r="I244" s="6"/>
    </row>
    <row r="245">
      <c r="A245" s="74"/>
      <c r="B245" s="74"/>
      <c r="C245" s="74"/>
      <c r="D245" s="84"/>
      <c r="G245" s="39"/>
      <c r="H245" s="76"/>
      <c r="I245" s="6"/>
    </row>
    <row r="246">
      <c r="A246" s="74"/>
      <c r="B246" s="74"/>
      <c r="C246" s="74"/>
      <c r="D246" s="84"/>
      <c r="G246" s="39"/>
      <c r="H246" s="76"/>
      <c r="I246" s="6"/>
    </row>
    <row r="247">
      <c r="A247" s="74"/>
      <c r="B247" s="74"/>
      <c r="C247" s="74"/>
      <c r="D247" s="84"/>
      <c r="G247" s="39"/>
      <c r="H247" s="76"/>
      <c r="I247" s="6"/>
    </row>
    <row r="248">
      <c r="A248" s="74"/>
      <c r="B248" s="74"/>
      <c r="C248" s="74"/>
      <c r="D248" s="84"/>
      <c r="G248" s="39"/>
      <c r="H248" s="76"/>
      <c r="I248" s="6"/>
    </row>
    <row r="249">
      <c r="A249" s="74"/>
      <c r="B249" s="74"/>
      <c r="C249" s="74"/>
      <c r="D249" s="84"/>
      <c r="G249" s="39"/>
      <c r="H249" s="76"/>
      <c r="I249" s="6"/>
    </row>
    <row r="250">
      <c r="A250" s="74"/>
      <c r="B250" s="74"/>
      <c r="C250" s="74"/>
      <c r="D250" s="84"/>
      <c r="G250" s="39"/>
      <c r="H250" s="76"/>
      <c r="I250" s="6"/>
    </row>
    <row r="251">
      <c r="A251" s="74"/>
      <c r="B251" s="74"/>
      <c r="C251" s="74"/>
      <c r="D251" s="84"/>
      <c r="G251" s="39"/>
      <c r="H251" s="76"/>
      <c r="I251" s="6"/>
    </row>
    <row r="252">
      <c r="A252" s="74"/>
      <c r="B252" s="74"/>
      <c r="C252" s="74"/>
      <c r="D252" s="84"/>
      <c r="G252" s="39"/>
      <c r="H252" s="76"/>
      <c r="I252" s="6"/>
    </row>
    <row r="253">
      <c r="A253" s="74"/>
      <c r="B253" s="74"/>
      <c r="C253" s="74"/>
      <c r="D253" s="84"/>
      <c r="G253" s="39"/>
      <c r="H253" s="76"/>
      <c r="I253" s="6"/>
    </row>
    <row r="254">
      <c r="A254" s="74"/>
      <c r="B254" s="74"/>
      <c r="C254" s="74"/>
      <c r="D254" s="84"/>
      <c r="G254" s="39"/>
      <c r="H254" s="76"/>
      <c r="I254" s="6"/>
    </row>
    <row r="255">
      <c r="A255" s="74"/>
      <c r="B255" s="74"/>
      <c r="C255" s="74"/>
      <c r="D255" s="84"/>
      <c r="G255" s="39"/>
      <c r="H255" s="76"/>
      <c r="I255" s="6"/>
    </row>
    <row r="256">
      <c r="A256" s="74"/>
      <c r="B256" s="74"/>
      <c r="C256" s="74"/>
      <c r="D256" s="84"/>
      <c r="G256" s="39"/>
      <c r="H256" s="76"/>
      <c r="I256" s="6"/>
    </row>
    <row r="257">
      <c r="A257" s="74"/>
      <c r="B257" s="74"/>
      <c r="C257" s="74"/>
      <c r="D257" s="84"/>
      <c r="G257" s="39"/>
      <c r="H257" s="76"/>
      <c r="I257" s="6"/>
    </row>
    <row r="258">
      <c r="A258" s="74"/>
      <c r="B258" s="74"/>
      <c r="C258" s="74"/>
      <c r="D258" s="84"/>
      <c r="G258" s="39"/>
      <c r="H258" s="76"/>
      <c r="I258" s="6"/>
    </row>
    <row r="259">
      <c r="A259" s="74"/>
      <c r="B259" s="74"/>
      <c r="C259" s="74"/>
      <c r="D259" s="84"/>
      <c r="G259" s="39"/>
      <c r="H259" s="76"/>
      <c r="I259" s="6"/>
    </row>
    <row r="260">
      <c r="A260" s="74"/>
      <c r="B260" s="74"/>
      <c r="C260" s="74"/>
      <c r="D260" s="84"/>
      <c r="G260" s="39"/>
      <c r="H260" s="76"/>
      <c r="I260" s="6"/>
    </row>
    <row r="261">
      <c r="A261" s="74"/>
      <c r="B261" s="74"/>
      <c r="C261" s="74"/>
      <c r="D261" s="84"/>
      <c r="G261" s="39"/>
      <c r="H261" s="76"/>
      <c r="I261" s="6"/>
    </row>
    <row r="262">
      <c r="A262" s="74"/>
      <c r="B262" s="74"/>
      <c r="C262" s="74"/>
      <c r="D262" s="84"/>
      <c r="G262" s="39"/>
      <c r="H262" s="76"/>
      <c r="I262" s="6"/>
    </row>
    <row r="263">
      <c r="A263" s="74"/>
      <c r="B263" s="74"/>
      <c r="C263" s="74"/>
      <c r="D263" s="84"/>
      <c r="G263" s="39"/>
      <c r="H263" s="76"/>
      <c r="I263" s="6"/>
    </row>
    <row r="264">
      <c r="A264" s="74"/>
      <c r="B264" s="74"/>
      <c r="C264" s="74"/>
      <c r="D264" s="84"/>
      <c r="G264" s="39"/>
      <c r="H264" s="76"/>
      <c r="I264" s="6"/>
    </row>
    <row r="265">
      <c r="A265" s="74"/>
      <c r="B265" s="74"/>
      <c r="C265" s="74"/>
      <c r="D265" s="84"/>
      <c r="G265" s="39"/>
      <c r="H265" s="76"/>
      <c r="I265" s="6"/>
    </row>
    <row r="266">
      <c r="A266" s="74"/>
      <c r="B266" s="74"/>
      <c r="C266" s="74"/>
      <c r="D266" s="84"/>
      <c r="G266" s="39"/>
      <c r="H266" s="76"/>
      <c r="I266" s="6"/>
    </row>
    <row r="267">
      <c r="A267" s="74"/>
      <c r="B267" s="74"/>
      <c r="C267" s="74"/>
      <c r="D267" s="84"/>
      <c r="G267" s="39"/>
      <c r="H267" s="76"/>
      <c r="I267" s="6"/>
    </row>
    <row r="268">
      <c r="A268" s="74"/>
      <c r="B268" s="74"/>
      <c r="C268" s="74"/>
      <c r="D268" s="84"/>
      <c r="G268" s="39"/>
      <c r="H268" s="76"/>
      <c r="I268" s="6"/>
    </row>
    <row r="269">
      <c r="A269" s="74"/>
      <c r="B269" s="74"/>
      <c r="C269" s="74"/>
      <c r="D269" s="84"/>
      <c r="G269" s="39"/>
      <c r="H269" s="76"/>
      <c r="I269" s="6"/>
    </row>
    <row r="270">
      <c r="A270" s="74"/>
      <c r="B270" s="74"/>
      <c r="C270" s="74"/>
      <c r="D270" s="84"/>
      <c r="G270" s="39"/>
      <c r="H270" s="76"/>
      <c r="I270" s="6"/>
    </row>
    <row r="271">
      <c r="A271" s="74"/>
      <c r="B271" s="74"/>
      <c r="C271" s="74"/>
      <c r="D271" s="84"/>
      <c r="G271" s="39"/>
      <c r="H271" s="76"/>
      <c r="I271" s="6"/>
    </row>
    <row r="272">
      <c r="A272" s="74"/>
      <c r="B272" s="74"/>
      <c r="C272" s="74"/>
      <c r="D272" s="84"/>
      <c r="G272" s="39"/>
      <c r="H272" s="76"/>
      <c r="I272" s="6"/>
    </row>
    <row r="273">
      <c r="A273" s="74"/>
      <c r="B273" s="74"/>
      <c r="C273" s="74"/>
      <c r="D273" s="84"/>
      <c r="G273" s="39"/>
      <c r="H273" s="76"/>
      <c r="I273" s="6"/>
    </row>
    <row r="274">
      <c r="A274" s="74"/>
      <c r="B274" s="74"/>
      <c r="C274" s="74"/>
      <c r="D274" s="84"/>
      <c r="G274" s="39"/>
      <c r="H274" s="76"/>
      <c r="I274" s="6"/>
    </row>
    <row r="275">
      <c r="A275" s="74"/>
      <c r="B275" s="74"/>
      <c r="C275" s="74"/>
      <c r="D275" s="84"/>
      <c r="G275" s="39"/>
      <c r="H275" s="76"/>
      <c r="I275" s="6"/>
    </row>
    <row r="276">
      <c r="A276" s="74"/>
      <c r="B276" s="74"/>
      <c r="C276" s="74"/>
      <c r="D276" s="84"/>
      <c r="G276" s="39"/>
      <c r="H276" s="76"/>
      <c r="I276" s="6"/>
    </row>
    <row r="277">
      <c r="A277" s="74"/>
      <c r="B277" s="74"/>
      <c r="C277" s="74"/>
      <c r="D277" s="84"/>
      <c r="G277" s="39"/>
      <c r="H277" s="76"/>
      <c r="I277" s="6"/>
    </row>
    <row r="278">
      <c r="A278" s="74"/>
      <c r="B278" s="74"/>
      <c r="C278" s="74"/>
      <c r="D278" s="84"/>
      <c r="G278" s="39"/>
      <c r="H278" s="76"/>
      <c r="I278" s="6"/>
    </row>
    <row r="279">
      <c r="A279" s="74"/>
      <c r="B279" s="74"/>
      <c r="C279" s="74"/>
      <c r="D279" s="84"/>
      <c r="G279" s="39"/>
      <c r="H279" s="76"/>
      <c r="I279" s="6"/>
    </row>
    <row r="280">
      <c r="A280" s="74"/>
      <c r="B280" s="74"/>
      <c r="C280" s="74"/>
      <c r="D280" s="84"/>
      <c r="G280" s="39"/>
      <c r="H280" s="76"/>
      <c r="I280" s="6"/>
    </row>
    <row r="281">
      <c r="A281" s="74"/>
      <c r="B281" s="74"/>
      <c r="C281" s="74"/>
      <c r="D281" s="84"/>
      <c r="G281" s="39"/>
      <c r="H281" s="76"/>
      <c r="I281" s="6"/>
    </row>
    <row r="282">
      <c r="A282" s="74"/>
      <c r="B282" s="74"/>
      <c r="C282" s="74"/>
      <c r="D282" s="84"/>
      <c r="G282" s="39"/>
      <c r="H282" s="76"/>
      <c r="I282" s="6"/>
    </row>
    <row r="283">
      <c r="A283" s="74"/>
      <c r="B283" s="74"/>
      <c r="C283" s="74"/>
      <c r="D283" s="84"/>
      <c r="G283" s="39"/>
      <c r="H283" s="76"/>
      <c r="I283" s="6"/>
    </row>
    <row r="284">
      <c r="A284" s="74"/>
      <c r="B284" s="74"/>
      <c r="C284" s="74"/>
      <c r="D284" s="84"/>
      <c r="G284" s="39"/>
      <c r="H284" s="76"/>
      <c r="I284" s="6"/>
    </row>
    <row r="285">
      <c r="A285" s="74"/>
      <c r="B285" s="74"/>
      <c r="C285" s="74"/>
      <c r="D285" s="84"/>
      <c r="G285" s="39"/>
      <c r="H285" s="76"/>
      <c r="I285" s="6"/>
    </row>
    <row r="286">
      <c r="A286" s="74"/>
      <c r="B286" s="74"/>
      <c r="C286" s="74"/>
      <c r="D286" s="84"/>
      <c r="G286" s="39"/>
      <c r="H286" s="76"/>
      <c r="I286" s="6"/>
    </row>
    <row r="287">
      <c r="A287" s="74"/>
      <c r="B287" s="74"/>
      <c r="C287" s="74"/>
      <c r="D287" s="84"/>
      <c r="G287" s="39"/>
      <c r="H287" s="76"/>
      <c r="I287" s="6"/>
    </row>
    <row r="288">
      <c r="A288" s="74"/>
      <c r="B288" s="74"/>
      <c r="C288" s="74"/>
      <c r="D288" s="84"/>
      <c r="G288" s="39"/>
      <c r="H288" s="76"/>
      <c r="I288" s="6"/>
    </row>
    <row r="289">
      <c r="A289" s="74"/>
      <c r="B289" s="74"/>
      <c r="C289" s="74"/>
      <c r="D289" s="84"/>
      <c r="G289" s="39"/>
      <c r="H289" s="76"/>
      <c r="I289" s="6"/>
    </row>
    <row r="290">
      <c r="A290" s="74"/>
      <c r="B290" s="74"/>
      <c r="C290" s="74"/>
      <c r="D290" s="84"/>
      <c r="G290" s="39"/>
      <c r="H290" s="76"/>
      <c r="I290" s="6"/>
    </row>
    <row r="291">
      <c r="A291" s="74"/>
      <c r="B291" s="74"/>
      <c r="C291" s="74"/>
      <c r="D291" s="84"/>
      <c r="G291" s="39"/>
      <c r="H291" s="76"/>
      <c r="I291" s="6"/>
    </row>
    <row r="292">
      <c r="A292" s="74"/>
      <c r="B292" s="74"/>
      <c r="C292" s="74"/>
      <c r="D292" s="84"/>
      <c r="G292" s="39"/>
      <c r="H292" s="76"/>
      <c r="I292" s="6"/>
    </row>
    <row r="293">
      <c r="A293" s="74"/>
      <c r="B293" s="74"/>
      <c r="C293" s="74"/>
      <c r="D293" s="84"/>
      <c r="G293" s="39"/>
      <c r="H293" s="76"/>
      <c r="I293" s="6"/>
    </row>
    <row r="294">
      <c r="A294" s="74"/>
      <c r="B294" s="74"/>
      <c r="C294" s="74"/>
      <c r="D294" s="84"/>
      <c r="G294" s="39"/>
      <c r="H294" s="76"/>
      <c r="I294" s="6"/>
    </row>
    <row r="295">
      <c r="A295" s="74"/>
      <c r="B295" s="74"/>
      <c r="C295" s="74"/>
      <c r="D295" s="84"/>
      <c r="G295" s="39"/>
      <c r="H295" s="76"/>
      <c r="I295" s="6"/>
    </row>
    <row r="296">
      <c r="A296" s="74"/>
      <c r="B296" s="74"/>
      <c r="C296" s="74"/>
      <c r="D296" s="84"/>
      <c r="G296" s="39"/>
      <c r="H296" s="76"/>
      <c r="I296" s="6"/>
    </row>
    <row r="297">
      <c r="A297" s="74"/>
      <c r="B297" s="74"/>
      <c r="C297" s="74"/>
      <c r="D297" s="84"/>
      <c r="G297" s="39"/>
      <c r="H297" s="76"/>
      <c r="I297" s="6"/>
    </row>
    <row r="298">
      <c r="A298" s="74"/>
      <c r="B298" s="74"/>
      <c r="C298" s="74"/>
      <c r="D298" s="84"/>
      <c r="G298" s="39"/>
      <c r="H298" s="76"/>
      <c r="I298" s="6"/>
    </row>
    <row r="299">
      <c r="A299" s="74"/>
      <c r="B299" s="74"/>
      <c r="C299" s="74"/>
      <c r="D299" s="84"/>
      <c r="G299" s="39"/>
      <c r="H299" s="76"/>
      <c r="I299" s="6"/>
    </row>
    <row r="300">
      <c r="A300" s="74"/>
      <c r="B300" s="74"/>
      <c r="C300" s="74"/>
      <c r="D300" s="84"/>
      <c r="G300" s="39"/>
      <c r="H300" s="76"/>
      <c r="I300" s="6"/>
    </row>
    <row r="301">
      <c r="A301" s="74"/>
      <c r="B301" s="74"/>
      <c r="C301" s="74"/>
      <c r="D301" s="84"/>
      <c r="G301" s="39"/>
      <c r="H301" s="76"/>
      <c r="I301" s="6"/>
    </row>
    <row r="302">
      <c r="A302" s="74"/>
      <c r="B302" s="74"/>
      <c r="C302" s="74"/>
      <c r="D302" s="84"/>
      <c r="G302" s="39"/>
      <c r="H302" s="76"/>
      <c r="I302" s="6"/>
    </row>
    <row r="303">
      <c r="A303" s="74"/>
      <c r="B303" s="74"/>
      <c r="C303" s="74"/>
      <c r="D303" s="84"/>
      <c r="G303" s="39"/>
      <c r="H303" s="76"/>
      <c r="I303" s="6"/>
    </row>
    <row r="304">
      <c r="A304" s="74"/>
      <c r="B304" s="74"/>
      <c r="C304" s="74"/>
      <c r="D304" s="84"/>
      <c r="G304" s="39"/>
      <c r="H304" s="76"/>
      <c r="I304" s="6"/>
    </row>
    <row r="305">
      <c r="A305" s="74"/>
      <c r="B305" s="74"/>
      <c r="C305" s="74"/>
      <c r="D305" s="84"/>
      <c r="G305" s="39"/>
      <c r="H305" s="76"/>
      <c r="I305" s="6"/>
    </row>
    <row r="306">
      <c r="A306" s="74"/>
      <c r="B306" s="74"/>
      <c r="C306" s="74"/>
      <c r="D306" s="84"/>
      <c r="G306" s="39"/>
      <c r="H306" s="76"/>
      <c r="I306" s="6"/>
    </row>
    <row r="307">
      <c r="A307" s="74"/>
      <c r="B307" s="74"/>
      <c r="C307" s="74"/>
      <c r="D307" s="84"/>
      <c r="G307" s="39"/>
      <c r="H307" s="76"/>
      <c r="I307" s="6"/>
    </row>
    <row r="308">
      <c r="A308" s="74"/>
      <c r="B308" s="74"/>
      <c r="C308" s="74"/>
      <c r="D308" s="84"/>
      <c r="G308" s="39"/>
      <c r="H308" s="76"/>
      <c r="I308" s="6"/>
    </row>
    <row r="309">
      <c r="A309" s="74"/>
      <c r="B309" s="74"/>
      <c r="C309" s="74"/>
      <c r="D309" s="84"/>
      <c r="G309" s="39"/>
      <c r="H309" s="76"/>
      <c r="I309" s="6"/>
    </row>
    <row r="310">
      <c r="A310" s="74"/>
      <c r="B310" s="74"/>
      <c r="C310" s="74"/>
      <c r="D310" s="84"/>
      <c r="G310" s="39"/>
      <c r="H310" s="76"/>
      <c r="I310" s="6"/>
    </row>
    <row r="311">
      <c r="A311" s="74"/>
      <c r="B311" s="74"/>
      <c r="C311" s="74"/>
      <c r="D311" s="84"/>
      <c r="G311" s="39"/>
      <c r="H311" s="76"/>
      <c r="I311" s="6"/>
    </row>
    <row r="312">
      <c r="A312" s="74"/>
      <c r="B312" s="74"/>
      <c r="C312" s="74"/>
      <c r="D312" s="84"/>
      <c r="G312" s="39"/>
      <c r="H312" s="76"/>
      <c r="I312" s="6"/>
    </row>
    <row r="313">
      <c r="A313" s="74"/>
      <c r="B313" s="74"/>
      <c r="C313" s="74"/>
      <c r="D313" s="84"/>
      <c r="G313" s="39"/>
      <c r="H313" s="76"/>
      <c r="I313" s="6"/>
    </row>
    <row r="314">
      <c r="A314" s="74"/>
      <c r="B314" s="74"/>
      <c r="C314" s="74"/>
      <c r="D314" s="84"/>
      <c r="G314" s="39"/>
      <c r="H314" s="76"/>
      <c r="I314" s="6"/>
    </row>
    <row r="315">
      <c r="A315" s="74"/>
      <c r="B315" s="74"/>
      <c r="C315" s="74"/>
      <c r="D315" s="84"/>
      <c r="G315" s="39"/>
      <c r="H315" s="76"/>
      <c r="I315" s="6"/>
    </row>
    <row r="316">
      <c r="A316" s="74"/>
      <c r="B316" s="74"/>
      <c r="C316" s="74"/>
      <c r="D316" s="84"/>
      <c r="G316" s="39"/>
      <c r="H316" s="76"/>
      <c r="I316" s="6"/>
    </row>
    <row r="317">
      <c r="A317" s="74"/>
      <c r="B317" s="74"/>
      <c r="C317" s="74"/>
      <c r="D317" s="84"/>
      <c r="G317" s="39"/>
      <c r="H317" s="76"/>
      <c r="I317" s="6"/>
    </row>
    <row r="318">
      <c r="A318" s="74"/>
      <c r="B318" s="74"/>
      <c r="C318" s="74"/>
      <c r="D318" s="84"/>
      <c r="G318" s="39"/>
      <c r="H318" s="76"/>
      <c r="I318" s="6"/>
    </row>
    <row r="319">
      <c r="A319" s="74"/>
      <c r="B319" s="74"/>
      <c r="C319" s="74"/>
      <c r="D319" s="84"/>
      <c r="G319" s="39"/>
      <c r="H319" s="76"/>
      <c r="I319" s="6"/>
    </row>
    <row r="320">
      <c r="A320" s="74"/>
      <c r="B320" s="74"/>
      <c r="C320" s="74"/>
      <c r="D320" s="84"/>
      <c r="G320" s="39"/>
      <c r="H320" s="76"/>
      <c r="I320" s="6"/>
    </row>
    <row r="321">
      <c r="A321" s="74"/>
      <c r="B321" s="74"/>
      <c r="C321" s="74"/>
      <c r="D321" s="84"/>
      <c r="G321" s="39"/>
      <c r="H321" s="76"/>
      <c r="I321" s="6"/>
    </row>
    <row r="322">
      <c r="A322" s="74"/>
      <c r="B322" s="74"/>
      <c r="C322" s="74"/>
      <c r="D322" s="84"/>
      <c r="G322" s="39"/>
      <c r="H322" s="76"/>
      <c r="I322" s="6"/>
    </row>
    <row r="323">
      <c r="A323" s="74"/>
      <c r="B323" s="74"/>
      <c r="C323" s="74"/>
      <c r="D323" s="84"/>
      <c r="G323" s="39"/>
      <c r="H323" s="76"/>
      <c r="I323" s="6"/>
    </row>
    <row r="324">
      <c r="A324" s="74"/>
      <c r="B324" s="74"/>
      <c r="C324" s="74"/>
      <c r="D324" s="84"/>
      <c r="G324" s="39"/>
      <c r="H324" s="76"/>
      <c r="I324" s="6"/>
    </row>
    <row r="325">
      <c r="A325" s="74"/>
      <c r="B325" s="74"/>
      <c r="C325" s="74"/>
      <c r="D325" s="84"/>
      <c r="G325" s="39"/>
      <c r="H325" s="76"/>
      <c r="I325" s="6"/>
    </row>
    <row r="326">
      <c r="A326" s="74"/>
      <c r="B326" s="74"/>
      <c r="C326" s="74"/>
      <c r="D326" s="84"/>
      <c r="G326" s="39"/>
      <c r="H326" s="76"/>
      <c r="I326" s="6"/>
    </row>
    <row r="327">
      <c r="A327" s="74"/>
      <c r="B327" s="74"/>
      <c r="C327" s="74"/>
      <c r="D327" s="84"/>
      <c r="G327" s="39"/>
      <c r="H327" s="76"/>
      <c r="I327" s="6"/>
    </row>
    <row r="328">
      <c r="A328" s="74"/>
      <c r="B328" s="74"/>
      <c r="C328" s="74"/>
      <c r="D328" s="84"/>
      <c r="G328" s="39"/>
      <c r="H328" s="76"/>
      <c r="I328" s="6"/>
    </row>
    <row r="329">
      <c r="A329" s="74"/>
      <c r="B329" s="74"/>
      <c r="C329" s="74"/>
      <c r="D329" s="84"/>
      <c r="G329" s="39"/>
      <c r="H329" s="76"/>
      <c r="I329" s="6"/>
    </row>
    <row r="330">
      <c r="A330" s="74"/>
      <c r="B330" s="74"/>
      <c r="C330" s="74"/>
      <c r="D330" s="84"/>
      <c r="G330" s="39"/>
      <c r="H330" s="76"/>
      <c r="I330" s="6"/>
    </row>
    <row r="331">
      <c r="A331" s="74"/>
      <c r="B331" s="74"/>
      <c r="C331" s="74"/>
      <c r="D331" s="84"/>
      <c r="G331" s="39"/>
      <c r="H331" s="76"/>
      <c r="I331" s="6"/>
    </row>
    <row r="332">
      <c r="A332" s="74"/>
      <c r="B332" s="74"/>
      <c r="C332" s="74"/>
      <c r="D332" s="84"/>
      <c r="G332" s="39"/>
      <c r="H332" s="76"/>
      <c r="I332" s="6"/>
    </row>
    <row r="333">
      <c r="A333" s="74"/>
      <c r="B333" s="74"/>
      <c r="C333" s="74"/>
      <c r="D333" s="84"/>
      <c r="G333" s="39"/>
      <c r="H333" s="76"/>
      <c r="I333" s="6"/>
    </row>
    <row r="334">
      <c r="A334" s="74"/>
      <c r="B334" s="74"/>
      <c r="C334" s="74"/>
      <c r="D334" s="84"/>
      <c r="G334" s="39"/>
      <c r="H334" s="76"/>
      <c r="I334" s="6"/>
    </row>
    <row r="335">
      <c r="A335" s="74"/>
      <c r="B335" s="74"/>
      <c r="C335" s="74"/>
      <c r="D335" s="84"/>
      <c r="G335" s="39"/>
      <c r="H335" s="76"/>
      <c r="I335" s="6"/>
    </row>
    <row r="336">
      <c r="A336" s="74"/>
      <c r="B336" s="74"/>
      <c r="C336" s="74"/>
      <c r="D336" s="84"/>
      <c r="G336" s="39"/>
      <c r="H336" s="76"/>
      <c r="I336" s="6"/>
    </row>
    <row r="337">
      <c r="A337" s="74"/>
      <c r="B337" s="74"/>
      <c r="C337" s="74"/>
      <c r="D337" s="84"/>
      <c r="G337" s="39"/>
      <c r="H337" s="76"/>
      <c r="I337" s="6"/>
    </row>
    <row r="338">
      <c r="A338" s="74"/>
      <c r="B338" s="74"/>
      <c r="C338" s="74"/>
      <c r="D338" s="84"/>
      <c r="G338" s="39"/>
      <c r="H338" s="76"/>
      <c r="I338" s="6"/>
    </row>
    <row r="339">
      <c r="A339" s="74"/>
      <c r="B339" s="74"/>
      <c r="C339" s="74"/>
      <c r="D339" s="84"/>
      <c r="G339" s="39"/>
      <c r="H339" s="76"/>
      <c r="I339" s="6"/>
    </row>
    <row r="340">
      <c r="A340" s="74"/>
      <c r="B340" s="74"/>
      <c r="C340" s="74"/>
      <c r="D340" s="84"/>
      <c r="G340" s="39"/>
      <c r="H340" s="76"/>
      <c r="I340" s="6"/>
    </row>
    <row r="341">
      <c r="A341" s="74"/>
      <c r="B341" s="74"/>
      <c r="C341" s="74"/>
      <c r="D341" s="84"/>
      <c r="G341" s="39"/>
      <c r="H341" s="76"/>
      <c r="I341" s="6"/>
    </row>
    <row r="342">
      <c r="A342" s="74"/>
      <c r="B342" s="74"/>
      <c r="C342" s="74"/>
      <c r="D342" s="84"/>
      <c r="G342" s="39"/>
      <c r="H342" s="76"/>
      <c r="I342" s="6"/>
    </row>
    <row r="343">
      <c r="A343" s="74"/>
      <c r="B343" s="74"/>
      <c r="C343" s="74"/>
      <c r="D343" s="84"/>
      <c r="G343" s="39"/>
      <c r="H343" s="76"/>
      <c r="I343" s="6"/>
    </row>
    <row r="344">
      <c r="A344" s="74"/>
      <c r="B344" s="74"/>
      <c r="C344" s="74"/>
      <c r="D344" s="84"/>
      <c r="G344" s="39"/>
      <c r="H344" s="76"/>
      <c r="I344" s="6"/>
    </row>
    <row r="345">
      <c r="A345" s="74"/>
      <c r="B345" s="74"/>
      <c r="C345" s="74"/>
      <c r="D345" s="84"/>
      <c r="G345" s="39"/>
      <c r="H345" s="76"/>
      <c r="I345" s="6"/>
    </row>
    <row r="346">
      <c r="A346" s="74"/>
      <c r="B346" s="74"/>
      <c r="C346" s="74"/>
      <c r="D346" s="84"/>
      <c r="G346" s="39"/>
      <c r="H346" s="76"/>
      <c r="I346" s="6"/>
    </row>
    <row r="347">
      <c r="A347" s="74"/>
      <c r="B347" s="74"/>
      <c r="C347" s="74"/>
      <c r="D347" s="84"/>
      <c r="G347" s="39"/>
      <c r="H347" s="76"/>
      <c r="I347" s="6"/>
    </row>
    <row r="348">
      <c r="A348" s="74"/>
      <c r="B348" s="74"/>
      <c r="C348" s="74"/>
      <c r="D348" s="84"/>
      <c r="G348" s="39"/>
      <c r="H348" s="76"/>
      <c r="I348" s="6"/>
    </row>
    <row r="349">
      <c r="A349" s="74"/>
      <c r="B349" s="74"/>
      <c r="C349" s="74"/>
      <c r="D349" s="84"/>
      <c r="G349" s="39"/>
      <c r="H349" s="76"/>
      <c r="I349" s="6"/>
    </row>
    <row r="350">
      <c r="A350" s="74"/>
      <c r="B350" s="74"/>
      <c r="C350" s="74"/>
      <c r="D350" s="84"/>
      <c r="G350" s="39"/>
      <c r="H350" s="76"/>
      <c r="I350" s="6"/>
    </row>
    <row r="351">
      <c r="A351" s="74"/>
      <c r="B351" s="74"/>
      <c r="C351" s="74"/>
      <c r="D351" s="84"/>
      <c r="G351" s="39"/>
      <c r="H351" s="76"/>
      <c r="I351" s="6"/>
    </row>
    <row r="352">
      <c r="A352" s="74"/>
      <c r="B352" s="74"/>
      <c r="C352" s="74"/>
      <c r="D352" s="84"/>
      <c r="G352" s="39"/>
      <c r="H352" s="76"/>
      <c r="I352" s="6"/>
    </row>
    <row r="353">
      <c r="A353" s="74"/>
      <c r="B353" s="74"/>
      <c r="C353" s="74"/>
      <c r="D353" s="84"/>
      <c r="G353" s="39"/>
      <c r="H353" s="76"/>
      <c r="I353" s="6"/>
    </row>
    <row r="354">
      <c r="A354" s="74"/>
      <c r="B354" s="74"/>
      <c r="C354" s="74"/>
      <c r="D354" s="84"/>
      <c r="G354" s="39"/>
      <c r="H354" s="76"/>
      <c r="I354" s="6"/>
    </row>
    <row r="355">
      <c r="A355" s="74"/>
      <c r="B355" s="74"/>
      <c r="C355" s="74"/>
      <c r="D355" s="84"/>
      <c r="G355" s="39"/>
      <c r="H355" s="76"/>
      <c r="I355" s="6"/>
    </row>
    <row r="356">
      <c r="A356" s="74"/>
      <c r="B356" s="74"/>
      <c r="C356" s="74"/>
      <c r="D356" s="84"/>
      <c r="G356" s="39"/>
      <c r="H356" s="76"/>
      <c r="I356" s="6"/>
    </row>
    <row r="357">
      <c r="A357" s="74"/>
      <c r="B357" s="74"/>
      <c r="C357" s="74"/>
      <c r="D357" s="84"/>
      <c r="G357" s="39"/>
      <c r="H357" s="76"/>
      <c r="I357" s="6"/>
    </row>
    <row r="358">
      <c r="A358" s="74"/>
      <c r="B358" s="74"/>
      <c r="C358" s="74"/>
      <c r="D358" s="84"/>
      <c r="G358" s="39"/>
      <c r="H358" s="76"/>
      <c r="I358" s="6"/>
    </row>
    <row r="359">
      <c r="A359" s="74"/>
      <c r="B359" s="74"/>
      <c r="C359" s="74"/>
      <c r="D359" s="84"/>
      <c r="G359" s="39"/>
      <c r="H359" s="76"/>
      <c r="I359" s="6"/>
    </row>
    <row r="360">
      <c r="A360" s="74"/>
      <c r="B360" s="74"/>
      <c r="C360" s="74"/>
      <c r="D360" s="84"/>
      <c r="G360" s="39"/>
      <c r="H360" s="76"/>
      <c r="I360" s="6"/>
    </row>
    <row r="361">
      <c r="A361" s="74"/>
      <c r="B361" s="74"/>
      <c r="C361" s="74"/>
      <c r="D361" s="84"/>
      <c r="G361" s="39"/>
      <c r="H361" s="76"/>
      <c r="I361" s="6"/>
    </row>
    <row r="362">
      <c r="A362" s="74"/>
      <c r="B362" s="74"/>
      <c r="C362" s="74"/>
      <c r="D362" s="84"/>
      <c r="G362" s="39"/>
      <c r="H362" s="76"/>
      <c r="I362" s="6"/>
    </row>
    <row r="363">
      <c r="A363" s="74"/>
      <c r="B363" s="74"/>
      <c r="C363" s="74"/>
      <c r="D363" s="84"/>
      <c r="G363" s="39"/>
      <c r="H363" s="76"/>
      <c r="I363" s="6"/>
    </row>
    <row r="364">
      <c r="A364" s="74"/>
      <c r="B364" s="74"/>
      <c r="C364" s="74"/>
      <c r="D364" s="84"/>
      <c r="G364" s="39"/>
      <c r="H364" s="76"/>
      <c r="I364" s="6"/>
    </row>
    <row r="365">
      <c r="A365" s="74"/>
      <c r="B365" s="74"/>
      <c r="C365" s="74"/>
      <c r="D365" s="84"/>
      <c r="G365" s="39"/>
      <c r="H365" s="76"/>
      <c r="I365" s="6"/>
    </row>
    <row r="366">
      <c r="A366" s="74"/>
      <c r="B366" s="74"/>
      <c r="C366" s="74"/>
      <c r="D366" s="84"/>
      <c r="G366" s="39"/>
      <c r="H366" s="76"/>
      <c r="I366" s="6"/>
    </row>
    <row r="367">
      <c r="A367" s="74"/>
      <c r="B367" s="74"/>
      <c r="C367" s="74"/>
      <c r="D367" s="84"/>
      <c r="G367" s="39"/>
      <c r="H367" s="76"/>
      <c r="I367" s="6"/>
    </row>
    <row r="368">
      <c r="A368" s="74"/>
      <c r="B368" s="74"/>
      <c r="C368" s="74"/>
      <c r="D368" s="84"/>
      <c r="G368" s="39"/>
      <c r="H368" s="76"/>
      <c r="I368" s="6"/>
    </row>
    <row r="369">
      <c r="A369" s="74"/>
      <c r="B369" s="74"/>
      <c r="C369" s="74"/>
      <c r="D369" s="84"/>
      <c r="G369" s="39"/>
      <c r="H369" s="76"/>
      <c r="I369" s="6"/>
    </row>
    <row r="370">
      <c r="A370" s="74"/>
      <c r="B370" s="74"/>
      <c r="C370" s="74"/>
      <c r="D370" s="84"/>
      <c r="G370" s="39"/>
      <c r="H370" s="76"/>
      <c r="I370" s="6"/>
    </row>
    <row r="371">
      <c r="A371" s="74"/>
      <c r="B371" s="74"/>
      <c r="C371" s="74"/>
      <c r="D371" s="84"/>
      <c r="G371" s="39"/>
      <c r="H371" s="76"/>
      <c r="I371" s="6"/>
    </row>
    <row r="372">
      <c r="A372" s="74"/>
      <c r="B372" s="74"/>
      <c r="C372" s="74"/>
      <c r="D372" s="84"/>
      <c r="G372" s="39"/>
      <c r="H372" s="76"/>
      <c r="I372" s="6"/>
    </row>
    <row r="373">
      <c r="A373" s="74"/>
      <c r="B373" s="74"/>
      <c r="C373" s="74"/>
      <c r="D373" s="84"/>
      <c r="G373" s="39"/>
      <c r="H373" s="76"/>
      <c r="I373" s="6"/>
    </row>
    <row r="374">
      <c r="A374" s="74"/>
      <c r="B374" s="74"/>
      <c r="C374" s="74"/>
      <c r="D374" s="84"/>
      <c r="G374" s="39"/>
      <c r="H374" s="76"/>
      <c r="I374" s="6"/>
    </row>
    <row r="375">
      <c r="A375" s="74"/>
      <c r="B375" s="74"/>
      <c r="C375" s="74"/>
      <c r="D375" s="84"/>
      <c r="G375" s="39"/>
      <c r="H375" s="76"/>
      <c r="I375" s="6"/>
    </row>
    <row r="376">
      <c r="A376" s="74"/>
      <c r="B376" s="74"/>
      <c r="C376" s="74"/>
      <c r="D376" s="84"/>
      <c r="G376" s="39"/>
      <c r="H376" s="76"/>
      <c r="I376" s="6"/>
    </row>
    <row r="377">
      <c r="A377" s="74"/>
      <c r="B377" s="74"/>
      <c r="C377" s="74"/>
      <c r="D377" s="84"/>
      <c r="G377" s="39"/>
      <c r="H377" s="76"/>
      <c r="I377" s="6"/>
    </row>
    <row r="378">
      <c r="A378" s="74"/>
      <c r="B378" s="74"/>
      <c r="C378" s="74"/>
      <c r="D378" s="84"/>
      <c r="G378" s="39"/>
      <c r="H378" s="76"/>
      <c r="I378" s="6"/>
    </row>
    <row r="379">
      <c r="A379" s="74"/>
      <c r="B379" s="74"/>
      <c r="C379" s="74"/>
      <c r="D379" s="84"/>
      <c r="G379" s="39"/>
      <c r="H379" s="76"/>
      <c r="I379" s="6"/>
    </row>
    <row r="380">
      <c r="A380" s="74"/>
      <c r="B380" s="74"/>
      <c r="C380" s="74"/>
      <c r="D380" s="84"/>
      <c r="G380" s="39"/>
      <c r="H380" s="76"/>
      <c r="I380" s="6"/>
    </row>
    <row r="381">
      <c r="A381" s="74"/>
      <c r="B381" s="74"/>
      <c r="C381" s="74"/>
      <c r="D381" s="84"/>
      <c r="G381" s="39"/>
      <c r="H381" s="76"/>
      <c r="I381" s="6"/>
    </row>
    <row r="382">
      <c r="A382" s="74"/>
      <c r="B382" s="74"/>
      <c r="C382" s="74"/>
      <c r="D382" s="84"/>
      <c r="G382" s="39"/>
      <c r="H382" s="76"/>
      <c r="I382" s="6"/>
    </row>
    <row r="383">
      <c r="A383" s="74"/>
      <c r="B383" s="74"/>
      <c r="C383" s="74"/>
      <c r="D383" s="84"/>
      <c r="G383" s="39"/>
      <c r="H383" s="76"/>
      <c r="I383" s="6"/>
    </row>
    <row r="384">
      <c r="A384" s="74"/>
      <c r="B384" s="74"/>
      <c r="C384" s="74"/>
      <c r="D384" s="84"/>
      <c r="G384" s="39"/>
      <c r="H384" s="76"/>
      <c r="I384" s="6"/>
    </row>
    <row r="385">
      <c r="A385" s="74"/>
      <c r="B385" s="74"/>
      <c r="C385" s="74"/>
      <c r="D385" s="84"/>
      <c r="G385" s="39"/>
      <c r="H385" s="76"/>
      <c r="I385" s="6"/>
    </row>
    <row r="386">
      <c r="A386" s="74"/>
      <c r="B386" s="74"/>
      <c r="C386" s="74"/>
      <c r="D386" s="84"/>
      <c r="G386" s="39"/>
      <c r="H386" s="76"/>
      <c r="I386" s="6"/>
    </row>
    <row r="387">
      <c r="A387" s="74"/>
      <c r="B387" s="74"/>
      <c r="C387" s="74"/>
      <c r="D387" s="84"/>
      <c r="G387" s="39"/>
      <c r="H387" s="76"/>
      <c r="I387" s="6"/>
    </row>
    <row r="388">
      <c r="A388" s="74"/>
      <c r="B388" s="74"/>
      <c r="C388" s="74"/>
      <c r="D388" s="84"/>
      <c r="G388" s="39"/>
      <c r="H388" s="76"/>
      <c r="I388" s="6"/>
    </row>
    <row r="389">
      <c r="A389" s="74"/>
      <c r="B389" s="74"/>
      <c r="C389" s="74"/>
      <c r="D389" s="84"/>
      <c r="G389" s="39"/>
      <c r="H389" s="76"/>
      <c r="I389" s="6"/>
    </row>
    <row r="390">
      <c r="A390" s="74"/>
      <c r="B390" s="74"/>
      <c r="C390" s="74"/>
      <c r="D390" s="84"/>
      <c r="G390" s="39"/>
      <c r="H390" s="76"/>
      <c r="I390" s="6"/>
    </row>
    <row r="391">
      <c r="A391" s="74"/>
      <c r="B391" s="74"/>
      <c r="C391" s="74"/>
      <c r="D391" s="84"/>
      <c r="G391" s="39"/>
      <c r="H391" s="76"/>
      <c r="I391" s="6"/>
    </row>
    <row r="392">
      <c r="A392" s="74"/>
      <c r="B392" s="74"/>
      <c r="C392" s="74"/>
      <c r="D392" s="84"/>
      <c r="G392" s="39"/>
      <c r="H392" s="76"/>
      <c r="I392" s="6"/>
    </row>
    <row r="393">
      <c r="A393" s="74"/>
      <c r="B393" s="74"/>
      <c r="C393" s="74"/>
      <c r="D393" s="84"/>
      <c r="G393" s="39"/>
      <c r="H393" s="76"/>
      <c r="I393" s="6"/>
    </row>
    <row r="394">
      <c r="A394" s="74"/>
      <c r="B394" s="74"/>
      <c r="C394" s="74"/>
      <c r="D394" s="84"/>
      <c r="G394" s="39"/>
      <c r="H394" s="76"/>
      <c r="I394" s="6"/>
    </row>
    <row r="395">
      <c r="A395" s="74"/>
      <c r="B395" s="74"/>
      <c r="C395" s="74"/>
      <c r="D395" s="84"/>
      <c r="G395" s="39"/>
      <c r="H395" s="76"/>
      <c r="I395" s="6"/>
    </row>
    <row r="396">
      <c r="A396" s="74"/>
      <c r="B396" s="74"/>
      <c r="C396" s="74"/>
      <c r="D396" s="84"/>
      <c r="G396" s="39"/>
      <c r="H396" s="76"/>
      <c r="I396" s="6"/>
    </row>
    <row r="397">
      <c r="A397" s="74"/>
      <c r="B397" s="74"/>
      <c r="C397" s="74"/>
      <c r="D397" s="84"/>
      <c r="G397" s="39"/>
      <c r="H397" s="76"/>
      <c r="I397" s="6"/>
    </row>
    <row r="398">
      <c r="A398" s="74"/>
      <c r="B398" s="74"/>
      <c r="C398" s="74"/>
      <c r="D398" s="84"/>
      <c r="G398" s="39"/>
      <c r="H398" s="76"/>
      <c r="I398" s="6"/>
    </row>
    <row r="399">
      <c r="A399" s="74"/>
      <c r="B399" s="74"/>
      <c r="C399" s="74"/>
      <c r="D399" s="84"/>
      <c r="G399" s="39"/>
      <c r="H399" s="76"/>
      <c r="I399" s="6"/>
    </row>
    <row r="400">
      <c r="A400" s="74"/>
      <c r="B400" s="74"/>
      <c r="C400" s="74"/>
      <c r="D400" s="84"/>
      <c r="G400" s="39"/>
      <c r="H400" s="76"/>
      <c r="I400" s="6"/>
    </row>
    <row r="401">
      <c r="A401" s="74"/>
      <c r="B401" s="74"/>
      <c r="C401" s="74"/>
      <c r="D401" s="84"/>
      <c r="G401" s="39"/>
      <c r="H401" s="76"/>
      <c r="I401" s="6"/>
    </row>
    <row r="402">
      <c r="A402" s="74"/>
      <c r="B402" s="74"/>
      <c r="C402" s="74"/>
      <c r="D402" s="84"/>
      <c r="G402" s="39"/>
      <c r="H402" s="76"/>
      <c r="I402" s="6"/>
    </row>
    <row r="403">
      <c r="A403" s="74"/>
      <c r="B403" s="74"/>
      <c r="C403" s="74"/>
      <c r="D403" s="84"/>
      <c r="G403" s="39"/>
      <c r="H403" s="76"/>
      <c r="I403" s="6"/>
    </row>
    <row r="404">
      <c r="A404" s="74"/>
      <c r="B404" s="74"/>
      <c r="C404" s="74"/>
      <c r="D404" s="84"/>
      <c r="G404" s="39"/>
      <c r="H404" s="76"/>
      <c r="I404" s="6"/>
    </row>
    <row r="405">
      <c r="A405" s="74"/>
      <c r="B405" s="74"/>
      <c r="C405" s="74"/>
      <c r="D405" s="84"/>
      <c r="G405" s="39"/>
      <c r="H405" s="76"/>
      <c r="I405" s="6"/>
    </row>
    <row r="406">
      <c r="A406" s="74"/>
      <c r="B406" s="74"/>
      <c r="C406" s="74"/>
      <c r="D406" s="84"/>
      <c r="G406" s="39"/>
      <c r="H406" s="76"/>
      <c r="I406" s="6"/>
    </row>
    <row r="407">
      <c r="A407" s="74"/>
      <c r="B407" s="74"/>
      <c r="C407" s="74"/>
      <c r="D407" s="84"/>
      <c r="G407" s="39"/>
      <c r="H407" s="76"/>
      <c r="I407" s="6"/>
    </row>
    <row r="408">
      <c r="A408" s="74"/>
      <c r="B408" s="74"/>
      <c r="C408" s="74"/>
      <c r="D408" s="84"/>
      <c r="G408" s="39"/>
      <c r="H408" s="76"/>
      <c r="I408" s="6"/>
    </row>
    <row r="409">
      <c r="A409" s="74"/>
      <c r="B409" s="74"/>
      <c r="C409" s="74"/>
      <c r="D409" s="84"/>
      <c r="G409" s="39"/>
      <c r="H409" s="76"/>
      <c r="I409" s="6"/>
    </row>
    <row r="410">
      <c r="A410" s="74"/>
      <c r="B410" s="74"/>
      <c r="C410" s="74"/>
      <c r="D410" s="84"/>
      <c r="G410" s="39"/>
      <c r="H410" s="76"/>
      <c r="I410" s="6"/>
    </row>
    <row r="411">
      <c r="A411" s="74"/>
      <c r="B411" s="74"/>
      <c r="C411" s="74"/>
      <c r="D411" s="84"/>
      <c r="G411" s="39"/>
      <c r="H411" s="76"/>
      <c r="I411" s="6"/>
    </row>
    <row r="412">
      <c r="A412" s="74"/>
      <c r="B412" s="74"/>
      <c r="C412" s="74"/>
      <c r="D412" s="84"/>
      <c r="G412" s="39"/>
      <c r="H412" s="76"/>
      <c r="I412" s="6"/>
    </row>
    <row r="413">
      <c r="A413" s="74"/>
      <c r="B413" s="74"/>
      <c r="C413" s="74"/>
      <c r="D413" s="84"/>
      <c r="G413" s="39"/>
      <c r="H413" s="76"/>
      <c r="I413" s="6"/>
    </row>
    <row r="414">
      <c r="A414" s="74"/>
      <c r="B414" s="74"/>
      <c r="C414" s="74"/>
      <c r="D414" s="84"/>
      <c r="G414" s="39"/>
      <c r="H414" s="76"/>
      <c r="I414" s="6"/>
    </row>
    <row r="415">
      <c r="A415" s="74"/>
      <c r="B415" s="74"/>
      <c r="C415" s="74"/>
      <c r="D415" s="84"/>
      <c r="G415" s="39"/>
      <c r="H415" s="76"/>
      <c r="I415" s="6"/>
    </row>
    <row r="416">
      <c r="A416" s="74"/>
      <c r="B416" s="74"/>
      <c r="C416" s="74"/>
      <c r="D416" s="84"/>
      <c r="G416" s="39"/>
      <c r="H416" s="76"/>
      <c r="I416" s="6"/>
    </row>
    <row r="417">
      <c r="A417" s="74"/>
      <c r="B417" s="74"/>
      <c r="C417" s="74"/>
      <c r="D417" s="84"/>
      <c r="G417" s="39"/>
      <c r="H417" s="76"/>
      <c r="I417" s="6"/>
    </row>
    <row r="418">
      <c r="A418" s="74"/>
      <c r="B418" s="74"/>
      <c r="C418" s="74"/>
      <c r="D418" s="84"/>
      <c r="G418" s="39"/>
      <c r="H418" s="76"/>
      <c r="I418" s="6"/>
    </row>
    <row r="419">
      <c r="A419" s="74"/>
      <c r="B419" s="74"/>
      <c r="C419" s="74"/>
      <c r="D419" s="84"/>
      <c r="G419" s="39"/>
      <c r="H419" s="76"/>
      <c r="I419" s="6"/>
    </row>
    <row r="420">
      <c r="A420" s="74"/>
      <c r="B420" s="74"/>
      <c r="C420" s="74"/>
      <c r="D420" s="84"/>
      <c r="G420" s="39"/>
      <c r="H420" s="76"/>
      <c r="I420" s="6"/>
    </row>
    <row r="421">
      <c r="A421" s="74"/>
      <c r="B421" s="74"/>
      <c r="C421" s="74"/>
      <c r="D421" s="84"/>
      <c r="G421" s="39"/>
      <c r="H421" s="76"/>
      <c r="I421" s="6"/>
    </row>
    <row r="422">
      <c r="A422" s="74"/>
      <c r="B422" s="74"/>
      <c r="C422" s="74"/>
      <c r="D422" s="84"/>
      <c r="G422" s="39"/>
      <c r="H422" s="76"/>
      <c r="I422" s="6"/>
    </row>
    <row r="423">
      <c r="A423" s="74"/>
      <c r="B423" s="74"/>
      <c r="C423" s="74"/>
      <c r="D423" s="84"/>
      <c r="G423" s="39"/>
      <c r="H423" s="76"/>
      <c r="I423" s="6"/>
    </row>
    <row r="424">
      <c r="A424" s="74"/>
      <c r="B424" s="74"/>
      <c r="C424" s="74"/>
      <c r="D424" s="84"/>
      <c r="G424" s="39"/>
      <c r="H424" s="76"/>
      <c r="I424" s="6"/>
    </row>
    <row r="425">
      <c r="A425" s="74"/>
      <c r="B425" s="74"/>
      <c r="C425" s="74"/>
      <c r="D425" s="84"/>
      <c r="G425" s="39"/>
      <c r="H425" s="76"/>
      <c r="I425" s="6"/>
    </row>
    <row r="426">
      <c r="A426" s="74"/>
      <c r="B426" s="74"/>
      <c r="C426" s="74"/>
      <c r="D426" s="84"/>
      <c r="G426" s="39"/>
      <c r="H426" s="76"/>
      <c r="I426" s="6"/>
    </row>
    <row r="427">
      <c r="A427" s="74"/>
      <c r="B427" s="74"/>
      <c r="C427" s="74"/>
      <c r="D427" s="84"/>
      <c r="G427" s="39"/>
      <c r="H427" s="76"/>
      <c r="I427" s="6"/>
    </row>
    <row r="428">
      <c r="A428" s="74"/>
      <c r="B428" s="74"/>
      <c r="C428" s="74"/>
      <c r="D428" s="84"/>
      <c r="G428" s="39"/>
      <c r="H428" s="76"/>
      <c r="I428" s="6"/>
    </row>
    <row r="429">
      <c r="A429" s="74"/>
      <c r="B429" s="74"/>
      <c r="C429" s="74"/>
      <c r="D429" s="84"/>
      <c r="G429" s="39"/>
      <c r="H429" s="76"/>
      <c r="I429" s="6"/>
    </row>
    <row r="430">
      <c r="A430" s="74"/>
      <c r="B430" s="74"/>
      <c r="C430" s="74"/>
      <c r="D430" s="84"/>
      <c r="G430" s="39"/>
      <c r="H430" s="76"/>
      <c r="I430" s="6"/>
    </row>
    <row r="431">
      <c r="A431" s="74"/>
      <c r="B431" s="74"/>
      <c r="C431" s="74"/>
      <c r="D431" s="84"/>
      <c r="G431" s="39"/>
      <c r="H431" s="76"/>
      <c r="I431" s="6"/>
    </row>
    <row r="432">
      <c r="A432" s="74"/>
      <c r="B432" s="74"/>
      <c r="C432" s="74"/>
      <c r="D432" s="84"/>
      <c r="G432" s="39"/>
      <c r="H432" s="76"/>
      <c r="I432" s="6"/>
    </row>
    <row r="433">
      <c r="A433" s="74"/>
      <c r="B433" s="74"/>
      <c r="C433" s="74"/>
      <c r="D433" s="84"/>
      <c r="G433" s="39"/>
      <c r="H433" s="76"/>
      <c r="I433" s="6"/>
    </row>
    <row r="434">
      <c r="A434" s="74"/>
      <c r="B434" s="74"/>
      <c r="C434" s="74"/>
      <c r="D434" s="84"/>
      <c r="G434" s="39"/>
      <c r="H434" s="76"/>
      <c r="I434" s="6"/>
    </row>
    <row r="435">
      <c r="A435" s="74"/>
      <c r="B435" s="74"/>
      <c r="C435" s="74"/>
      <c r="D435" s="84"/>
      <c r="G435" s="39"/>
      <c r="H435" s="76"/>
      <c r="I435" s="6"/>
    </row>
    <row r="436">
      <c r="A436" s="74"/>
      <c r="B436" s="74"/>
      <c r="C436" s="74"/>
      <c r="D436" s="84"/>
      <c r="G436" s="39"/>
      <c r="H436" s="76"/>
      <c r="I436" s="6"/>
    </row>
    <row r="437">
      <c r="A437" s="74"/>
      <c r="B437" s="74"/>
      <c r="C437" s="74"/>
      <c r="D437" s="84"/>
      <c r="G437" s="39"/>
      <c r="H437" s="76"/>
      <c r="I437" s="6"/>
    </row>
    <row r="438">
      <c r="A438" s="74"/>
      <c r="B438" s="74"/>
      <c r="C438" s="74"/>
      <c r="D438" s="84"/>
      <c r="G438" s="39"/>
      <c r="H438" s="76"/>
      <c r="I438" s="6"/>
    </row>
    <row r="439">
      <c r="A439" s="74"/>
      <c r="B439" s="74"/>
      <c r="C439" s="74"/>
      <c r="D439" s="84"/>
      <c r="G439" s="39"/>
      <c r="H439" s="76"/>
      <c r="I439" s="6"/>
    </row>
    <row r="440">
      <c r="A440" s="74"/>
      <c r="B440" s="74"/>
      <c r="C440" s="74"/>
      <c r="D440" s="84"/>
      <c r="G440" s="39"/>
      <c r="H440" s="76"/>
      <c r="I440" s="6"/>
    </row>
    <row r="441">
      <c r="A441" s="74"/>
      <c r="B441" s="74"/>
      <c r="C441" s="74"/>
      <c r="D441" s="84"/>
      <c r="G441" s="39"/>
      <c r="H441" s="76"/>
      <c r="I441" s="6"/>
    </row>
    <row r="442">
      <c r="A442" s="74"/>
      <c r="B442" s="74"/>
      <c r="C442" s="74"/>
      <c r="D442" s="84"/>
      <c r="G442" s="39"/>
      <c r="H442" s="76"/>
      <c r="I442" s="6"/>
    </row>
    <row r="443">
      <c r="A443" s="74"/>
      <c r="B443" s="74"/>
      <c r="C443" s="74"/>
      <c r="D443" s="84"/>
      <c r="G443" s="39"/>
      <c r="H443" s="76"/>
      <c r="I443" s="6"/>
    </row>
    <row r="444">
      <c r="A444" s="74"/>
      <c r="B444" s="74"/>
      <c r="C444" s="74"/>
      <c r="D444" s="84"/>
      <c r="G444" s="39"/>
      <c r="H444" s="76"/>
      <c r="I444" s="6"/>
    </row>
    <row r="445">
      <c r="A445" s="74"/>
      <c r="B445" s="74"/>
      <c r="C445" s="74"/>
      <c r="D445" s="84"/>
      <c r="G445" s="39"/>
      <c r="H445" s="76"/>
      <c r="I445" s="6"/>
    </row>
    <row r="446">
      <c r="A446" s="74"/>
      <c r="B446" s="74"/>
      <c r="C446" s="74"/>
      <c r="D446" s="84"/>
      <c r="G446" s="39"/>
      <c r="H446" s="76"/>
      <c r="I446" s="6"/>
    </row>
    <row r="447">
      <c r="A447" s="74"/>
      <c r="B447" s="74"/>
      <c r="C447" s="74"/>
      <c r="D447" s="84"/>
      <c r="G447" s="39"/>
      <c r="H447" s="76"/>
      <c r="I447" s="6"/>
    </row>
    <row r="448">
      <c r="A448" s="74"/>
      <c r="B448" s="74"/>
      <c r="C448" s="74"/>
      <c r="D448" s="84"/>
      <c r="G448" s="39"/>
      <c r="H448" s="76"/>
      <c r="I448" s="6"/>
    </row>
    <row r="449">
      <c r="A449" s="74"/>
      <c r="B449" s="74"/>
      <c r="C449" s="74"/>
      <c r="D449" s="84"/>
      <c r="G449" s="39"/>
      <c r="H449" s="76"/>
      <c r="I449" s="6"/>
    </row>
    <row r="450">
      <c r="A450" s="74"/>
      <c r="B450" s="74"/>
      <c r="C450" s="74"/>
      <c r="D450" s="84"/>
      <c r="G450" s="39"/>
      <c r="H450" s="76"/>
      <c r="I450" s="6"/>
    </row>
    <row r="451">
      <c r="A451" s="74"/>
      <c r="B451" s="74"/>
      <c r="C451" s="74"/>
      <c r="D451" s="84"/>
      <c r="G451" s="39"/>
      <c r="H451" s="76"/>
      <c r="I451" s="6"/>
    </row>
    <row r="452">
      <c r="A452" s="74"/>
      <c r="B452" s="74"/>
      <c r="C452" s="74"/>
      <c r="D452" s="84"/>
      <c r="G452" s="39"/>
      <c r="H452" s="76"/>
      <c r="I452" s="6"/>
    </row>
    <row r="453">
      <c r="A453" s="74"/>
      <c r="B453" s="74"/>
      <c r="C453" s="74"/>
      <c r="D453" s="84"/>
      <c r="G453" s="39"/>
      <c r="H453" s="76"/>
      <c r="I453" s="6"/>
    </row>
    <row r="454">
      <c r="A454" s="74"/>
      <c r="B454" s="74"/>
      <c r="C454" s="74"/>
      <c r="D454" s="84"/>
      <c r="G454" s="39"/>
      <c r="H454" s="76"/>
      <c r="I454" s="6"/>
    </row>
    <row r="455">
      <c r="A455" s="74"/>
      <c r="B455" s="74"/>
      <c r="C455" s="74"/>
      <c r="D455" s="84"/>
      <c r="G455" s="39"/>
      <c r="H455" s="76"/>
      <c r="I455" s="6"/>
    </row>
    <row r="456">
      <c r="A456" s="74"/>
      <c r="B456" s="74"/>
      <c r="C456" s="74"/>
      <c r="D456" s="84"/>
      <c r="G456" s="39"/>
      <c r="H456" s="76"/>
      <c r="I456" s="6"/>
    </row>
    <row r="457">
      <c r="A457" s="74"/>
      <c r="B457" s="74"/>
      <c r="C457" s="74"/>
      <c r="D457" s="84"/>
      <c r="G457" s="39"/>
      <c r="H457" s="76"/>
      <c r="I457" s="6"/>
    </row>
    <row r="458">
      <c r="A458" s="74"/>
      <c r="B458" s="74"/>
      <c r="C458" s="74"/>
      <c r="D458" s="84"/>
      <c r="G458" s="39"/>
      <c r="H458" s="76"/>
      <c r="I458" s="6"/>
    </row>
    <row r="459">
      <c r="A459" s="74"/>
      <c r="B459" s="74"/>
      <c r="C459" s="74"/>
      <c r="D459" s="84"/>
      <c r="G459" s="39"/>
      <c r="H459" s="76"/>
      <c r="I459" s="6"/>
    </row>
    <row r="460">
      <c r="A460" s="74"/>
      <c r="B460" s="74"/>
      <c r="C460" s="74"/>
      <c r="D460" s="84"/>
      <c r="G460" s="39"/>
      <c r="H460" s="76"/>
      <c r="I460" s="6"/>
    </row>
    <row r="461">
      <c r="A461" s="74"/>
      <c r="B461" s="74"/>
      <c r="C461" s="74"/>
      <c r="D461" s="84"/>
      <c r="G461" s="39"/>
      <c r="H461" s="76"/>
      <c r="I461" s="6"/>
    </row>
    <row r="462">
      <c r="A462" s="74"/>
      <c r="B462" s="74"/>
      <c r="C462" s="74"/>
      <c r="D462" s="84"/>
      <c r="G462" s="39"/>
      <c r="H462" s="76"/>
      <c r="I462" s="6"/>
    </row>
    <row r="463">
      <c r="A463" s="74"/>
      <c r="B463" s="74"/>
      <c r="C463" s="74"/>
      <c r="D463" s="84"/>
      <c r="G463" s="39"/>
      <c r="H463" s="76"/>
      <c r="I463" s="6"/>
    </row>
    <row r="464">
      <c r="A464" s="74"/>
      <c r="B464" s="74"/>
      <c r="C464" s="74"/>
      <c r="D464" s="84"/>
      <c r="G464" s="39"/>
      <c r="H464" s="76"/>
      <c r="I464" s="6"/>
    </row>
    <row r="465">
      <c r="A465" s="74"/>
      <c r="B465" s="74"/>
      <c r="C465" s="74"/>
      <c r="D465" s="84"/>
      <c r="G465" s="39"/>
      <c r="H465" s="76"/>
      <c r="I465" s="6"/>
    </row>
    <row r="466">
      <c r="A466" s="74"/>
      <c r="B466" s="74"/>
      <c r="C466" s="74"/>
      <c r="D466" s="84"/>
      <c r="G466" s="39"/>
      <c r="H466" s="76"/>
      <c r="I466" s="6"/>
    </row>
    <row r="467">
      <c r="A467" s="74"/>
      <c r="B467" s="74"/>
      <c r="C467" s="74"/>
      <c r="D467" s="84"/>
      <c r="G467" s="39"/>
      <c r="H467" s="76"/>
      <c r="I467" s="6"/>
    </row>
    <row r="468">
      <c r="A468" s="74"/>
      <c r="B468" s="74"/>
      <c r="C468" s="74"/>
      <c r="D468" s="84"/>
      <c r="G468" s="39"/>
      <c r="H468" s="76"/>
      <c r="I468" s="6"/>
    </row>
    <row r="469">
      <c r="A469" s="74"/>
      <c r="B469" s="74"/>
      <c r="C469" s="74"/>
      <c r="D469" s="84"/>
      <c r="G469" s="39"/>
      <c r="H469" s="76"/>
      <c r="I469" s="6"/>
    </row>
    <row r="470">
      <c r="A470" s="74"/>
      <c r="B470" s="74"/>
      <c r="C470" s="74"/>
      <c r="D470" s="84"/>
      <c r="G470" s="39"/>
      <c r="H470" s="76"/>
      <c r="I470" s="6"/>
    </row>
    <row r="471">
      <c r="A471" s="74"/>
      <c r="B471" s="74"/>
      <c r="C471" s="74"/>
      <c r="D471" s="84"/>
      <c r="G471" s="39"/>
      <c r="H471" s="76"/>
      <c r="I471" s="6"/>
    </row>
    <row r="472">
      <c r="A472" s="74"/>
      <c r="B472" s="74"/>
      <c r="C472" s="74"/>
      <c r="D472" s="84"/>
      <c r="G472" s="39"/>
      <c r="H472" s="76"/>
      <c r="I472" s="6"/>
    </row>
    <row r="473">
      <c r="A473" s="74"/>
      <c r="B473" s="74"/>
      <c r="C473" s="74"/>
      <c r="D473" s="84"/>
      <c r="G473" s="39"/>
      <c r="H473" s="76"/>
      <c r="I473" s="6"/>
    </row>
    <row r="474">
      <c r="A474" s="74"/>
      <c r="B474" s="74"/>
      <c r="C474" s="74"/>
      <c r="D474" s="84"/>
      <c r="G474" s="39"/>
      <c r="H474" s="76"/>
      <c r="I474" s="6"/>
    </row>
    <row r="475">
      <c r="A475" s="74"/>
      <c r="B475" s="74"/>
      <c r="C475" s="74"/>
      <c r="D475" s="84"/>
      <c r="G475" s="39"/>
      <c r="H475" s="76"/>
      <c r="I475" s="6"/>
    </row>
    <row r="476">
      <c r="A476" s="74"/>
      <c r="B476" s="74"/>
      <c r="C476" s="74"/>
      <c r="D476" s="84"/>
      <c r="G476" s="39"/>
      <c r="H476" s="76"/>
      <c r="I476" s="6"/>
    </row>
    <row r="477">
      <c r="A477" s="74"/>
      <c r="B477" s="74"/>
      <c r="C477" s="74"/>
      <c r="D477" s="84"/>
      <c r="G477" s="39"/>
      <c r="H477" s="76"/>
      <c r="I477" s="6"/>
    </row>
    <row r="478">
      <c r="A478" s="74"/>
      <c r="B478" s="74"/>
      <c r="C478" s="74"/>
      <c r="D478" s="84"/>
      <c r="G478" s="39"/>
      <c r="H478" s="76"/>
      <c r="I478" s="6"/>
    </row>
    <row r="479">
      <c r="A479" s="74"/>
      <c r="B479" s="74"/>
      <c r="C479" s="74"/>
      <c r="D479" s="84"/>
      <c r="G479" s="39"/>
      <c r="H479" s="76"/>
      <c r="I479" s="6"/>
    </row>
    <row r="480">
      <c r="A480" s="74"/>
      <c r="B480" s="74"/>
      <c r="C480" s="74"/>
      <c r="D480" s="84"/>
      <c r="G480" s="39"/>
      <c r="H480" s="76"/>
      <c r="I480" s="6"/>
    </row>
    <row r="481">
      <c r="A481" s="74"/>
      <c r="B481" s="74"/>
      <c r="C481" s="74"/>
      <c r="D481" s="84"/>
      <c r="G481" s="39"/>
      <c r="H481" s="76"/>
      <c r="I481" s="6"/>
    </row>
    <row r="482">
      <c r="A482" s="74"/>
      <c r="B482" s="74"/>
      <c r="C482" s="74"/>
      <c r="D482" s="84"/>
      <c r="G482" s="39"/>
      <c r="H482" s="76"/>
      <c r="I482" s="6"/>
    </row>
    <row r="483">
      <c r="A483" s="74"/>
      <c r="B483" s="74"/>
      <c r="C483" s="74"/>
      <c r="D483" s="84"/>
      <c r="G483" s="39"/>
      <c r="H483" s="76"/>
      <c r="I483" s="6"/>
    </row>
    <row r="484">
      <c r="A484" s="74"/>
      <c r="B484" s="74"/>
      <c r="C484" s="74"/>
      <c r="D484" s="84"/>
      <c r="G484" s="39"/>
      <c r="H484" s="76"/>
      <c r="I484" s="6"/>
    </row>
    <row r="485">
      <c r="A485" s="74"/>
      <c r="B485" s="74"/>
      <c r="C485" s="74"/>
      <c r="D485" s="84"/>
      <c r="G485" s="39"/>
      <c r="H485" s="76"/>
      <c r="I485" s="6"/>
    </row>
    <row r="486">
      <c r="A486" s="74"/>
      <c r="B486" s="74"/>
      <c r="C486" s="74"/>
      <c r="D486" s="84"/>
      <c r="G486" s="39"/>
      <c r="H486" s="76"/>
      <c r="I486" s="6"/>
    </row>
    <row r="487">
      <c r="A487" s="74"/>
      <c r="B487" s="74"/>
      <c r="C487" s="74"/>
      <c r="D487" s="84"/>
      <c r="G487" s="39"/>
      <c r="H487" s="76"/>
      <c r="I487" s="6"/>
    </row>
    <row r="488">
      <c r="A488" s="74"/>
      <c r="B488" s="74"/>
      <c r="C488" s="74"/>
      <c r="D488" s="84"/>
      <c r="G488" s="39"/>
      <c r="H488" s="76"/>
      <c r="I488" s="6"/>
    </row>
    <row r="489">
      <c r="A489" s="74"/>
      <c r="B489" s="74"/>
      <c r="C489" s="74"/>
      <c r="D489" s="84"/>
      <c r="G489" s="39"/>
      <c r="H489" s="76"/>
      <c r="I489" s="6"/>
    </row>
    <row r="490">
      <c r="A490" s="74"/>
      <c r="B490" s="74"/>
      <c r="C490" s="74"/>
      <c r="D490" s="84"/>
      <c r="G490" s="39"/>
      <c r="H490" s="76"/>
      <c r="I490" s="6"/>
    </row>
    <row r="491">
      <c r="A491" s="74"/>
      <c r="B491" s="74"/>
      <c r="C491" s="74"/>
      <c r="D491" s="84"/>
      <c r="G491" s="39"/>
      <c r="H491" s="76"/>
      <c r="I491" s="6"/>
    </row>
    <row r="492">
      <c r="A492" s="74"/>
      <c r="B492" s="74"/>
      <c r="C492" s="74"/>
      <c r="D492" s="84"/>
      <c r="G492" s="39"/>
      <c r="H492" s="76"/>
      <c r="I492" s="6"/>
    </row>
    <row r="493">
      <c r="A493" s="74"/>
      <c r="B493" s="74"/>
      <c r="C493" s="74"/>
      <c r="D493" s="84"/>
      <c r="G493" s="39"/>
      <c r="H493" s="76"/>
      <c r="I493" s="6"/>
    </row>
    <row r="494">
      <c r="A494" s="74"/>
      <c r="B494" s="74"/>
      <c r="C494" s="74"/>
      <c r="D494" s="84"/>
      <c r="G494" s="39"/>
      <c r="H494" s="76"/>
      <c r="I494" s="6"/>
    </row>
    <row r="495">
      <c r="A495" s="74"/>
      <c r="B495" s="74"/>
      <c r="C495" s="74"/>
      <c r="D495" s="84"/>
      <c r="G495" s="39"/>
      <c r="H495" s="76"/>
      <c r="I495" s="6"/>
    </row>
    <row r="496">
      <c r="A496" s="74"/>
      <c r="B496" s="74"/>
      <c r="C496" s="74"/>
      <c r="D496" s="84"/>
      <c r="G496" s="39"/>
      <c r="H496" s="76"/>
      <c r="I496" s="6"/>
    </row>
    <row r="497">
      <c r="A497" s="74"/>
      <c r="B497" s="74"/>
      <c r="C497" s="74"/>
      <c r="D497" s="84"/>
      <c r="G497" s="39"/>
      <c r="H497" s="76"/>
      <c r="I497" s="6"/>
    </row>
    <row r="498">
      <c r="A498" s="74"/>
      <c r="B498" s="74"/>
      <c r="C498" s="74"/>
      <c r="D498" s="84"/>
      <c r="G498" s="39"/>
      <c r="H498" s="76"/>
      <c r="I498" s="6"/>
    </row>
    <row r="499">
      <c r="A499" s="74"/>
      <c r="B499" s="74"/>
      <c r="C499" s="74"/>
      <c r="D499" s="84"/>
      <c r="G499" s="39"/>
      <c r="H499" s="76"/>
      <c r="I499" s="6"/>
    </row>
    <row r="500">
      <c r="A500" s="74"/>
      <c r="B500" s="74"/>
      <c r="C500" s="74"/>
      <c r="D500" s="84"/>
      <c r="G500" s="39"/>
      <c r="H500" s="76"/>
      <c r="I500" s="6"/>
    </row>
    <row r="501">
      <c r="A501" s="74"/>
      <c r="B501" s="74"/>
      <c r="C501" s="74"/>
      <c r="D501" s="84"/>
      <c r="G501" s="39"/>
      <c r="H501" s="76"/>
      <c r="I501" s="6"/>
    </row>
    <row r="502">
      <c r="A502" s="74"/>
      <c r="B502" s="74"/>
      <c r="C502" s="74"/>
      <c r="D502" s="84"/>
      <c r="G502" s="39"/>
      <c r="H502" s="76"/>
      <c r="I502" s="6"/>
    </row>
    <row r="503">
      <c r="A503" s="74"/>
      <c r="B503" s="74"/>
      <c r="C503" s="74"/>
      <c r="D503" s="84"/>
      <c r="G503" s="39"/>
      <c r="H503" s="76"/>
      <c r="I503" s="6"/>
    </row>
    <row r="504">
      <c r="A504" s="74"/>
      <c r="B504" s="74"/>
      <c r="C504" s="74"/>
      <c r="D504" s="84"/>
      <c r="G504" s="39"/>
      <c r="H504" s="76"/>
      <c r="I504" s="6"/>
    </row>
    <row r="505">
      <c r="A505" s="74"/>
      <c r="B505" s="74"/>
      <c r="C505" s="74"/>
      <c r="D505" s="84"/>
      <c r="G505" s="39"/>
      <c r="H505" s="76"/>
      <c r="I505" s="6"/>
    </row>
    <row r="506">
      <c r="A506" s="74"/>
      <c r="B506" s="74"/>
      <c r="C506" s="74"/>
      <c r="D506" s="84"/>
      <c r="G506" s="39"/>
      <c r="H506" s="76"/>
      <c r="I506" s="6"/>
    </row>
    <row r="507">
      <c r="A507" s="74"/>
      <c r="B507" s="74"/>
      <c r="C507" s="74"/>
      <c r="D507" s="84"/>
      <c r="G507" s="39"/>
      <c r="H507" s="76"/>
      <c r="I507" s="6"/>
    </row>
    <row r="508">
      <c r="A508" s="74"/>
      <c r="B508" s="74"/>
      <c r="C508" s="74"/>
      <c r="D508" s="84"/>
      <c r="G508" s="39"/>
      <c r="H508" s="76"/>
      <c r="I508" s="6"/>
    </row>
    <row r="509">
      <c r="A509" s="74"/>
      <c r="B509" s="74"/>
      <c r="C509" s="74"/>
      <c r="D509" s="84"/>
      <c r="G509" s="39"/>
      <c r="H509" s="76"/>
      <c r="I509" s="6"/>
    </row>
    <row r="510">
      <c r="A510" s="74"/>
      <c r="B510" s="74"/>
      <c r="C510" s="74"/>
      <c r="D510" s="84"/>
      <c r="G510" s="39"/>
      <c r="H510" s="76"/>
      <c r="I510" s="6"/>
    </row>
    <row r="511">
      <c r="A511" s="74"/>
      <c r="B511" s="74"/>
      <c r="C511" s="74"/>
      <c r="D511" s="84"/>
      <c r="G511" s="39"/>
      <c r="H511" s="76"/>
      <c r="I511" s="6"/>
    </row>
    <row r="512">
      <c r="A512" s="74"/>
      <c r="B512" s="74"/>
      <c r="C512" s="74"/>
      <c r="D512" s="84"/>
      <c r="G512" s="39"/>
      <c r="H512" s="76"/>
      <c r="I512" s="6"/>
    </row>
    <row r="513">
      <c r="A513" s="74"/>
      <c r="B513" s="74"/>
      <c r="C513" s="74"/>
      <c r="D513" s="84"/>
      <c r="G513" s="39"/>
      <c r="H513" s="76"/>
      <c r="I513" s="6"/>
    </row>
    <row r="514">
      <c r="A514" s="74"/>
      <c r="B514" s="74"/>
      <c r="C514" s="74"/>
      <c r="D514" s="84"/>
      <c r="G514" s="39"/>
      <c r="H514" s="76"/>
      <c r="I514" s="6"/>
    </row>
    <row r="515">
      <c r="A515" s="74"/>
      <c r="B515" s="74"/>
      <c r="C515" s="74"/>
      <c r="D515" s="84"/>
      <c r="G515" s="39"/>
      <c r="H515" s="76"/>
      <c r="I515" s="6"/>
    </row>
    <row r="516">
      <c r="A516" s="74"/>
      <c r="B516" s="74"/>
      <c r="C516" s="74"/>
      <c r="D516" s="84"/>
      <c r="G516" s="39"/>
      <c r="H516" s="76"/>
      <c r="I516" s="6"/>
    </row>
    <row r="517">
      <c r="A517" s="74"/>
      <c r="B517" s="74"/>
      <c r="C517" s="74"/>
      <c r="D517" s="84"/>
      <c r="G517" s="39"/>
      <c r="H517" s="76"/>
      <c r="I517" s="6"/>
    </row>
    <row r="518">
      <c r="A518" s="74"/>
      <c r="B518" s="74"/>
      <c r="C518" s="74"/>
      <c r="D518" s="84"/>
      <c r="G518" s="39"/>
      <c r="H518" s="76"/>
      <c r="I518" s="6"/>
    </row>
    <row r="519">
      <c r="A519" s="74"/>
      <c r="B519" s="74"/>
      <c r="C519" s="74"/>
      <c r="D519" s="84"/>
      <c r="G519" s="39"/>
      <c r="H519" s="76"/>
      <c r="I519" s="6"/>
    </row>
    <row r="520">
      <c r="A520" s="74"/>
      <c r="B520" s="74"/>
      <c r="C520" s="74"/>
      <c r="D520" s="84"/>
      <c r="G520" s="39"/>
      <c r="H520" s="76"/>
      <c r="I520" s="6"/>
    </row>
    <row r="521">
      <c r="A521" s="74"/>
      <c r="B521" s="74"/>
      <c r="C521" s="74"/>
      <c r="D521" s="84"/>
      <c r="G521" s="39"/>
      <c r="H521" s="76"/>
      <c r="I521" s="6"/>
    </row>
    <row r="522">
      <c r="A522" s="74"/>
      <c r="B522" s="74"/>
      <c r="C522" s="74"/>
      <c r="D522" s="84"/>
      <c r="G522" s="39"/>
      <c r="H522" s="76"/>
      <c r="I522" s="6"/>
    </row>
    <row r="523">
      <c r="A523" s="74"/>
      <c r="B523" s="74"/>
      <c r="C523" s="74"/>
      <c r="D523" s="84"/>
      <c r="G523" s="39"/>
      <c r="H523" s="76"/>
      <c r="I523" s="6"/>
    </row>
    <row r="524">
      <c r="A524" s="74"/>
      <c r="B524" s="74"/>
      <c r="C524" s="74"/>
      <c r="D524" s="84"/>
      <c r="G524" s="39"/>
      <c r="H524" s="76"/>
      <c r="I524" s="6"/>
    </row>
    <row r="525">
      <c r="A525" s="74"/>
      <c r="B525" s="74"/>
      <c r="C525" s="74"/>
      <c r="D525" s="84"/>
      <c r="G525" s="39"/>
      <c r="H525" s="76"/>
      <c r="I525" s="6"/>
    </row>
    <row r="526">
      <c r="A526" s="74"/>
      <c r="B526" s="74"/>
      <c r="C526" s="74"/>
      <c r="D526" s="84"/>
      <c r="G526" s="39"/>
      <c r="H526" s="76"/>
      <c r="I526" s="6"/>
    </row>
    <row r="527">
      <c r="A527" s="74"/>
      <c r="B527" s="74"/>
      <c r="C527" s="74"/>
      <c r="D527" s="84"/>
      <c r="G527" s="39"/>
      <c r="H527" s="76"/>
      <c r="I527" s="6"/>
    </row>
    <row r="528">
      <c r="A528" s="74"/>
      <c r="B528" s="74"/>
      <c r="C528" s="74"/>
      <c r="D528" s="84"/>
      <c r="G528" s="39"/>
      <c r="H528" s="76"/>
      <c r="I528" s="6"/>
    </row>
    <row r="529">
      <c r="A529" s="74"/>
      <c r="B529" s="74"/>
      <c r="C529" s="74"/>
      <c r="D529" s="84"/>
      <c r="G529" s="39"/>
      <c r="H529" s="76"/>
      <c r="I529" s="6"/>
    </row>
    <row r="530">
      <c r="A530" s="74"/>
      <c r="B530" s="74"/>
      <c r="C530" s="74"/>
      <c r="D530" s="84"/>
      <c r="G530" s="39"/>
      <c r="H530" s="76"/>
      <c r="I530" s="6"/>
    </row>
    <row r="531">
      <c r="A531" s="74"/>
      <c r="B531" s="74"/>
      <c r="C531" s="74"/>
      <c r="D531" s="84"/>
      <c r="G531" s="39"/>
      <c r="H531" s="76"/>
      <c r="I531" s="6"/>
    </row>
    <row r="532">
      <c r="A532" s="74"/>
      <c r="B532" s="74"/>
      <c r="C532" s="74"/>
      <c r="D532" s="84"/>
      <c r="G532" s="39"/>
      <c r="H532" s="76"/>
      <c r="I532" s="6"/>
    </row>
    <row r="533">
      <c r="A533" s="74"/>
      <c r="B533" s="74"/>
      <c r="C533" s="74"/>
      <c r="D533" s="84"/>
      <c r="G533" s="39"/>
      <c r="H533" s="76"/>
      <c r="I533" s="6"/>
    </row>
    <row r="534">
      <c r="A534" s="74"/>
      <c r="B534" s="74"/>
      <c r="C534" s="74"/>
      <c r="D534" s="84"/>
      <c r="G534" s="39"/>
      <c r="H534" s="76"/>
      <c r="I534" s="6"/>
    </row>
    <row r="535">
      <c r="A535" s="74"/>
      <c r="B535" s="74"/>
      <c r="C535" s="74"/>
      <c r="D535" s="84"/>
      <c r="G535" s="39"/>
      <c r="H535" s="76"/>
      <c r="I535" s="6"/>
    </row>
    <row r="536">
      <c r="A536" s="74"/>
      <c r="B536" s="74"/>
      <c r="C536" s="74"/>
      <c r="D536" s="84"/>
      <c r="G536" s="39"/>
      <c r="H536" s="76"/>
      <c r="I536" s="6"/>
    </row>
    <row r="537">
      <c r="A537" s="74"/>
      <c r="B537" s="74"/>
      <c r="C537" s="74"/>
      <c r="D537" s="84"/>
      <c r="G537" s="39"/>
      <c r="H537" s="76"/>
      <c r="I537" s="6"/>
    </row>
    <row r="538">
      <c r="A538" s="74"/>
      <c r="B538" s="74"/>
      <c r="C538" s="74"/>
      <c r="D538" s="84"/>
      <c r="G538" s="39"/>
      <c r="H538" s="76"/>
      <c r="I538" s="6"/>
    </row>
    <row r="539">
      <c r="A539" s="74"/>
      <c r="B539" s="74"/>
      <c r="C539" s="74"/>
      <c r="D539" s="84"/>
      <c r="G539" s="39"/>
      <c r="H539" s="76"/>
      <c r="I539" s="6"/>
    </row>
    <row r="540">
      <c r="A540" s="74"/>
      <c r="B540" s="74"/>
      <c r="C540" s="74"/>
      <c r="D540" s="84"/>
      <c r="G540" s="39"/>
      <c r="H540" s="76"/>
      <c r="I540" s="6"/>
    </row>
    <row r="541">
      <c r="A541" s="74"/>
      <c r="B541" s="74"/>
      <c r="C541" s="74"/>
      <c r="D541" s="84"/>
      <c r="G541" s="39"/>
      <c r="H541" s="76"/>
      <c r="I541" s="6"/>
    </row>
    <row r="542">
      <c r="A542" s="74"/>
      <c r="B542" s="74"/>
      <c r="C542" s="74"/>
      <c r="D542" s="84"/>
      <c r="G542" s="39"/>
      <c r="H542" s="76"/>
      <c r="I542" s="6"/>
    </row>
    <row r="543">
      <c r="A543" s="74"/>
      <c r="B543" s="74"/>
      <c r="C543" s="74"/>
      <c r="D543" s="84"/>
      <c r="G543" s="39"/>
      <c r="H543" s="76"/>
      <c r="I543" s="6"/>
    </row>
    <row r="544">
      <c r="A544" s="74"/>
      <c r="B544" s="74"/>
      <c r="C544" s="74"/>
      <c r="D544" s="84"/>
      <c r="G544" s="39"/>
      <c r="H544" s="76"/>
      <c r="I544" s="6"/>
    </row>
    <row r="545">
      <c r="A545" s="74"/>
      <c r="B545" s="74"/>
      <c r="C545" s="74"/>
      <c r="D545" s="84"/>
      <c r="G545" s="39"/>
      <c r="H545" s="76"/>
      <c r="I545" s="6"/>
    </row>
    <row r="546">
      <c r="A546" s="74"/>
      <c r="B546" s="74"/>
      <c r="C546" s="74"/>
      <c r="D546" s="84"/>
      <c r="G546" s="39"/>
      <c r="H546" s="76"/>
      <c r="I546" s="6"/>
    </row>
    <row r="547">
      <c r="A547" s="74"/>
      <c r="B547" s="74"/>
      <c r="C547" s="74"/>
      <c r="D547" s="84"/>
      <c r="G547" s="39"/>
      <c r="H547" s="76"/>
      <c r="I547" s="6"/>
    </row>
    <row r="548">
      <c r="A548" s="74"/>
      <c r="B548" s="74"/>
      <c r="C548" s="74"/>
      <c r="D548" s="84"/>
      <c r="G548" s="39"/>
      <c r="H548" s="76"/>
      <c r="I548" s="6"/>
    </row>
    <row r="549">
      <c r="A549" s="74"/>
      <c r="B549" s="74"/>
      <c r="C549" s="74"/>
      <c r="D549" s="84"/>
      <c r="G549" s="39"/>
      <c r="H549" s="76"/>
      <c r="I549" s="6"/>
    </row>
    <row r="550">
      <c r="A550" s="74"/>
      <c r="B550" s="74"/>
      <c r="C550" s="74"/>
      <c r="D550" s="84"/>
      <c r="G550" s="39"/>
      <c r="H550" s="76"/>
      <c r="I550" s="6"/>
    </row>
    <row r="551">
      <c r="A551" s="74"/>
      <c r="B551" s="74"/>
      <c r="C551" s="74"/>
      <c r="D551" s="84"/>
      <c r="G551" s="39"/>
      <c r="H551" s="76"/>
      <c r="I551" s="6"/>
    </row>
    <row r="552">
      <c r="A552" s="74"/>
      <c r="B552" s="74"/>
      <c r="C552" s="74"/>
      <c r="D552" s="84"/>
      <c r="G552" s="39"/>
      <c r="H552" s="76"/>
      <c r="I552" s="6"/>
    </row>
    <row r="553">
      <c r="A553" s="74"/>
      <c r="B553" s="74"/>
      <c r="C553" s="74"/>
      <c r="D553" s="84"/>
      <c r="G553" s="39"/>
      <c r="H553" s="76"/>
      <c r="I553" s="6"/>
    </row>
    <row r="554">
      <c r="A554" s="74"/>
      <c r="B554" s="74"/>
      <c r="C554" s="74"/>
      <c r="D554" s="84"/>
      <c r="G554" s="39"/>
      <c r="H554" s="76"/>
      <c r="I554" s="6"/>
    </row>
    <row r="555">
      <c r="A555" s="74"/>
      <c r="B555" s="74"/>
      <c r="C555" s="74"/>
      <c r="D555" s="84"/>
      <c r="G555" s="39"/>
      <c r="H555" s="76"/>
      <c r="I555" s="6"/>
    </row>
    <row r="556">
      <c r="A556" s="74"/>
      <c r="B556" s="74"/>
      <c r="C556" s="74"/>
      <c r="D556" s="84"/>
      <c r="G556" s="39"/>
      <c r="H556" s="76"/>
      <c r="I556" s="6"/>
    </row>
    <row r="557">
      <c r="A557" s="74"/>
      <c r="B557" s="74"/>
      <c r="C557" s="74"/>
      <c r="D557" s="84"/>
      <c r="G557" s="39"/>
      <c r="H557" s="76"/>
      <c r="I557" s="6"/>
    </row>
    <row r="558">
      <c r="A558" s="74"/>
      <c r="B558" s="74"/>
      <c r="C558" s="74"/>
      <c r="D558" s="84"/>
      <c r="G558" s="39"/>
      <c r="H558" s="76"/>
      <c r="I558" s="6"/>
    </row>
    <row r="559">
      <c r="A559" s="74"/>
      <c r="B559" s="74"/>
      <c r="C559" s="74"/>
      <c r="D559" s="84"/>
      <c r="G559" s="39"/>
      <c r="H559" s="76"/>
      <c r="I559" s="6"/>
    </row>
    <row r="560">
      <c r="A560" s="74"/>
      <c r="B560" s="74"/>
      <c r="C560" s="74"/>
      <c r="D560" s="84"/>
      <c r="G560" s="39"/>
      <c r="H560" s="76"/>
      <c r="I560" s="6"/>
    </row>
    <row r="561">
      <c r="A561" s="74"/>
      <c r="B561" s="74"/>
      <c r="C561" s="74"/>
      <c r="D561" s="84"/>
      <c r="G561" s="39"/>
      <c r="H561" s="76"/>
      <c r="I561" s="6"/>
    </row>
    <row r="562">
      <c r="A562" s="74"/>
      <c r="B562" s="74"/>
      <c r="C562" s="74"/>
      <c r="D562" s="84"/>
      <c r="G562" s="39"/>
      <c r="H562" s="76"/>
      <c r="I562" s="6"/>
    </row>
    <row r="563">
      <c r="A563" s="74"/>
      <c r="B563" s="74"/>
      <c r="C563" s="74"/>
      <c r="D563" s="84"/>
      <c r="G563" s="39"/>
      <c r="H563" s="76"/>
      <c r="I563" s="6"/>
    </row>
    <row r="564">
      <c r="A564" s="74"/>
      <c r="B564" s="74"/>
      <c r="C564" s="74"/>
      <c r="D564" s="84"/>
      <c r="G564" s="39"/>
      <c r="H564" s="76"/>
      <c r="I564" s="6"/>
    </row>
    <row r="565">
      <c r="A565" s="74"/>
      <c r="B565" s="74"/>
      <c r="C565" s="74"/>
      <c r="D565" s="84"/>
      <c r="G565" s="39"/>
      <c r="H565" s="76"/>
      <c r="I565" s="6"/>
    </row>
    <row r="566">
      <c r="A566" s="74"/>
      <c r="B566" s="74"/>
      <c r="C566" s="74"/>
      <c r="D566" s="84"/>
      <c r="G566" s="39"/>
      <c r="H566" s="76"/>
      <c r="I566" s="6"/>
    </row>
    <row r="567">
      <c r="A567" s="74"/>
      <c r="B567" s="74"/>
      <c r="C567" s="74"/>
      <c r="D567" s="84"/>
      <c r="G567" s="39"/>
      <c r="H567" s="76"/>
      <c r="I567" s="6"/>
    </row>
    <row r="568">
      <c r="A568" s="74"/>
      <c r="B568" s="74"/>
      <c r="C568" s="74"/>
      <c r="D568" s="84"/>
      <c r="G568" s="39"/>
      <c r="H568" s="76"/>
      <c r="I568" s="6"/>
    </row>
    <row r="569">
      <c r="A569" s="74"/>
      <c r="B569" s="74"/>
      <c r="C569" s="74"/>
      <c r="D569" s="84"/>
      <c r="G569" s="39"/>
      <c r="H569" s="76"/>
      <c r="I569" s="6"/>
    </row>
    <row r="570">
      <c r="A570" s="74"/>
      <c r="B570" s="74"/>
      <c r="C570" s="74"/>
      <c r="D570" s="84"/>
      <c r="G570" s="39"/>
      <c r="H570" s="76"/>
      <c r="I570" s="6"/>
    </row>
    <row r="571">
      <c r="A571" s="74"/>
      <c r="B571" s="74"/>
      <c r="C571" s="74"/>
      <c r="D571" s="84"/>
      <c r="G571" s="39"/>
      <c r="H571" s="76"/>
      <c r="I571" s="6"/>
    </row>
    <row r="572">
      <c r="A572" s="74"/>
      <c r="B572" s="74"/>
      <c r="C572" s="74"/>
      <c r="D572" s="84"/>
      <c r="G572" s="39"/>
      <c r="H572" s="76"/>
      <c r="I572" s="6"/>
    </row>
    <row r="573">
      <c r="A573" s="74"/>
      <c r="B573" s="74"/>
      <c r="C573" s="74"/>
      <c r="D573" s="84"/>
      <c r="G573" s="39"/>
      <c r="H573" s="76"/>
      <c r="I573" s="6"/>
    </row>
    <row r="574">
      <c r="A574" s="74"/>
      <c r="B574" s="74"/>
      <c r="C574" s="74"/>
      <c r="D574" s="84"/>
      <c r="G574" s="39"/>
      <c r="H574" s="76"/>
      <c r="I574" s="6"/>
    </row>
    <row r="575">
      <c r="A575" s="74"/>
      <c r="B575" s="74"/>
      <c r="C575" s="74"/>
      <c r="D575" s="84"/>
      <c r="G575" s="39"/>
      <c r="H575" s="76"/>
      <c r="I575" s="6"/>
    </row>
    <row r="576">
      <c r="A576" s="74"/>
      <c r="B576" s="74"/>
      <c r="C576" s="74"/>
      <c r="D576" s="84"/>
      <c r="G576" s="39"/>
      <c r="H576" s="76"/>
      <c r="I576" s="6"/>
    </row>
    <row r="577">
      <c r="A577" s="74"/>
      <c r="B577" s="74"/>
      <c r="C577" s="74"/>
      <c r="D577" s="84"/>
      <c r="G577" s="39"/>
      <c r="H577" s="76"/>
      <c r="I577" s="6"/>
    </row>
    <row r="578">
      <c r="A578" s="74"/>
      <c r="B578" s="74"/>
      <c r="C578" s="74"/>
      <c r="D578" s="84"/>
      <c r="G578" s="39"/>
      <c r="H578" s="76"/>
      <c r="I578" s="6"/>
    </row>
    <row r="579">
      <c r="A579" s="74"/>
      <c r="B579" s="74"/>
      <c r="C579" s="74"/>
      <c r="D579" s="84"/>
      <c r="G579" s="39"/>
      <c r="H579" s="76"/>
      <c r="I579" s="6"/>
    </row>
    <row r="580">
      <c r="A580" s="74"/>
      <c r="B580" s="74"/>
      <c r="C580" s="74"/>
      <c r="D580" s="84"/>
      <c r="G580" s="39"/>
      <c r="H580" s="76"/>
      <c r="I580" s="6"/>
    </row>
    <row r="581">
      <c r="A581" s="74"/>
      <c r="B581" s="74"/>
      <c r="C581" s="74"/>
      <c r="D581" s="84"/>
      <c r="G581" s="39"/>
      <c r="H581" s="76"/>
      <c r="I581" s="6"/>
    </row>
    <row r="582">
      <c r="A582" s="74"/>
      <c r="B582" s="74"/>
      <c r="C582" s="74"/>
      <c r="D582" s="84"/>
      <c r="G582" s="39"/>
      <c r="H582" s="76"/>
      <c r="I582" s="6"/>
    </row>
    <row r="583">
      <c r="A583" s="74"/>
      <c r="B583" s="74"/>
      <c r="C583" s="74"/>
      <c r="D583" s="84"/>
      <c r="G583" s="39"/>
      <c r="H583" s="76"/>
      <c r="I583" s="6"/>
    </row>
    <row r="584">
      <c r="A584" s="74"/>
      <c r="B584" s="74"/>
      <c r="C584" s="74"/>
      <c r="D584" s="84"/>
      <c r="G584" s="39"/>
      <c r="H584" s="76"/>
      <c r="I584" s="6"/>
    </row>
    <row r="585">
      <c r="A585" s="74"/>
      <c r="B585" s="74"/>
      <c r="C585" s="74"/>
      <c r="D585" s="84"/>
      <c r="G585" s="39"/>
      <c r="H585" s="76"/>
      <c r="I585" s="6"/>
    </row>
    <row r="586">
      <c r="A586" s="74"/>
      <c r="B586" s="74"/>
      <c r="C586" s="74"/>
      <c r="D586" s="84"/>
      <c r="G586" s="39"/>
      <c r="H586" s="76"/>
      <c r="I586" s="6"/>
    </row>
    <row r="587">
      <c r="A587" s="74"/>
      <c r="B587" s="74"/>
      <c r="C587" s="74"/>
      <c r="D587" s="84"/>
      <c r="G587" s="39"/>
      <c r="H587" s="76"/>
      <c r="I587" s="6"/>
    </row>
    <row r="588">
      <c r="A588" s="74"/>
      <c r="B588" s="74"/>
      <c r="C588" s="74"/>
      <c r="D588" s="84"/>
      <c r="G588" s="39"/>
      <c r="H588" s="76"/>
      <c r="I588" s="6"/>
    </row>
    <row r="589">
      <c r="A589" s="74"/>
      <c r="B589" s="74"/>
      <c r="C589" s="74"/>
      <c r="D589" s="84"/>
      <c r="G589" s="39"/>
      <c r="H589" s="76"/>
      <c r="I589" s="6"/>
    </row>
    <row r="590">
      <c r="A590" s="74"/>
      <c r="B590" s="74"/>
      <c r="C590" s="74"/>
      <c r="D590" s="84"/>
      <c r="G590" s="39"/>
      <c r="H590" s="76"/>
      <c r="I590" s="6"/>
    </row>
    <row r="591">
      <c r="A591" s="74"/>
      <c r="B591" s="74"/>
      <c r="C591" s="74"/>
      <c r="D591" s="84"/>
      <c r="G591" s="39"/>
      <c r="H591" s="76"/>
      <c r="I591" s="6"/>
    </row>
    <row r="592">
      <c r="A592" s="74"/>
      <c r="B592" s="74"/>
      <c r="C592" s="74"/>
      <c r="D592" s="84"/>
      <c r="G592" s="39"/>
      <c r="H592" s="76"/>
      <c r="I592" s="6"/>
    </row>
    <row r="593">
      <c r="A593" s="74"/>
      <c r="B593" s="74"/>
      <c r="C593" s="74"/>
      <c r="D593" s="84"/>
      <c r="G593" s="39"/>
      <c r="H593" s="76"/>
      <c r="I593" s="6"/>
    </row>
    <row r="594">
      <c r="A594" s="74"/>
      <c r="B594" s="74"/>
      <c r="C594" s="74"/>
      <c r="D594" s="84"/>
      <c r="G594" s="39"/>
      <c r="H594" s="76"/>
      <c r="I594" s="6"/>
    </row>
    <row r="595">
      <c r="A595" s="74"/>
      <c r="B595" s="74"/>
      <c r="C595" s="74"/>
      <c r="D595" s="84"/>
      <c r="G595" s="39"/>
      <c r="H595" s="76"/>
      <c r="I595" s="6"/>
    </row>
    <row r="596">
      <c r="A596" s="74"/>
      <c r="B596" s="74"/>
      <c r="C596" s="74"/>
      <c r="D596" s="84"/>
      <c r="G596" s="39"/>
      <c r="H596" s="76"/>
      <c r="I596" s="6"/>
    </row>
    <row r="597">
      <c r="A597" s="74"/>
      <c r="B597" s="74"/>
      <c r="C597" s="74"/>
      <c r="D597" s="84"/>
      <c r="G597" s="39"/>
      <c r="H597" s="76"/>
      <c r="I597" s="6"/>
    </row>
    <row r="598">
      <c r="A598" s="74"/>
      <c r="B598" s="74"/>
      <c r="C598" s="74"/>
      <c r="D598" s="84"/>
      <c r="G598" s="39"/>
      <c r="H598" s="76"/>
      <c r="I598" s="6"/>
    </row>
    <row r="599">
      <c r="A599" s="74"/>
      <c r="B599" s="74"/>
      <c r="C599" s="74"/>
      <c r="D599" s="84"/>
      <c r="G599" s="39"/>
      <c r="H599" s="76"/>
      <c r="I599" s="6"/>
    </row>
    <row r="600">
      <c r="A600" s="74"/>
      <c r="B600" s="74"/>
      <c r="C600" s="74"/>
      <c r="D600" s="84"/>
      <c r="G600" s="39"/>
      <c r="H600" s="76"/>
      <c r="I600" s="6"/>
    </row>
    <row r="601">
      <c r="A601" s="74"/>
      <c r="B601" s="74"/>
      <c r="C601" s="74"/>
      <c r="D601" s="84"/>
      <c r="G601" s="39"/>
      <c r="H601" s="76"/>
      <c r="I601" s="6"/>
    </row>
    <row r="602">
      <c r="A602" s="74"/>
      <c r="B602" s="74"/>
      <c r="C602" s="74"/>
      <c r="D602" s="84"/>
      <c r="G602" s="39"/>
      <c r="H602" s="76"/>
      <c r="I602" s="6"/>
    </row>
    <row r="603">
      <c r="A603" s="74"/>
      <c r="B603" s="74"/>
      <c r="C603" s="74"/>
      <c r="D603" s="84"/>
      <c r="G603" s="39"/>
      <c r="H603" s="76"/>
      <c r="I603" s="6"/>
    </row>
    <row r="604">
      <c r="A604" s="74"/>
      <c r="B604" s="74"/>
      <c r="C604" s="74"/>
      <c r="D604" s="84"/>
      <c r="G604" s="39"/>
      <c r="H604" s="76"/>
      <c r="I604" s="6"/>
    </row>
    <row r="605">
      <c r="A605" s="74"/>
      <c r="B605" s="74"/>
      <c r="C605" s="74"/>
      <c r="D605" s="84"/>
      <c r="G605" s="39"/>
      <c r="H605" s="76"/>
      <c r="I605" s="6"/>
    </row>
    <row r="606">
      <c r="A606" s="74"/>
      <c r="B606" s="74"/>
      <c r="C606" s="74"/>
      <c r="D606" s="84"/>
      <c r="G606" s="39"/>
      <c r="H606" s="76"/>
      <c r="I606" s="6"/>
    </row>
    <row r="607">
      <c r="A607" s="74"/>
      <c r="B607" s="74"/>
      <c r="C607" s="74"/>
      <c r="D607" s="84"/>
      <c r="G607" s="39"/>
      <c r="H607" s="76"/>
      <c r="I607" s="6"/>
    </row>
    <row r="608">
      <c r="A608" s="74"/>
      <c r="B608" s="74"/>
      <c r="C608" s="74"/>
      <c r="D608" s="84"/>
      <c r="G608" s="39"/>
      <c r="H608" s="76"/>
      <c r="I608" s="6"/>
    </row>
    <row r="609">
      <c r="A609" s="74"/>
      <c r="B609" s="74"/>
      <c r="C609" s="74"/>
      <c r="D609" s="84"/>
      <c r="G609" s="39"/>
      <c r="H609" s="76"/>
      <c r="I609" s="6"/>
    </row>
    <row r="610">
      <c r="A610" s="74"/>
      <c r="B610" s="74"/>
      <c r="C610" s="74"/>
      <c r="D610" s="84"/>
      <c r="G610" s="39"/>
      <c r="H610" s="76"/>
      <c r="I610" s="6"/>
    </row>
    <row r="611">
      <c r="A611" s="74"/>
      <c r="B611" s="74"/>
      <c r="C611" s="74"/>
      <c r="D611" s="84"/>
      <c r="G611" s="39"/>
      <c r="H611" s="76"/>
      <c r="I611" s="6"/>
    </row>
    <row r="612">
      <c r="A612" s="74"/>
      <c r="B612" s="74"/>
      <c r="C612" s="74"/>
      <c r="D612" s="84"/>
      <c r="G612" s="39"/>
      <c r="H612" s="76"/>
      <c r="I612" s="6"/>
    </row>
    <row r="613">
      <c r="A613" s="74"/>
      <c r="B613" s="74"/>
      <c r="C613" s="74"/>
      <c r="D613" s="84"/>
      <c r="G613" s="39"/>
      <c r="H613" s="76"/>
      <c r="I613" s="6"/>
    </row>
    <row r="614">
      <c r="A614" s="74"/>
      <c r="B614" s="74"/>
      <c r="C614" s="74"/>
      <c r="D614" s="84"/>
      <c r="G614" s="39"/>
      <c r="H614" s="76"/>
      <c r="I614" s="6"/>
    </row>
    <row r="615">
      <c r="A615" s="74"/>
      <c r="B615" s="74"/>
      <c r="C615" s="74"/>
      <c r="D615" s="84"/>
      <c r="G615" s="39"/>
      <c r="H615" s="76"/>
      <c r="I615" s="6"/>
    </row>
    <row r="616">
      <c r="A616" s="74"/>
      <c r="B616" s="74"/>
      <c r="C616" s="74"/>
      <c r="D616" s="84"/>
      <c r="G616" s="39"/>
      <c r="H616" s="76"/>
      <c r="I616" s="6"/>
    </row>
    <row r="617">
      <c r="A617" s="74"/>
      <c r="B617" s="74"/>
      <c r="C617" s="74"/>
      <c r="D617" s="84"/>
      <c r="G617" s="39"/>
      <c r="H617" s="76"/>
      <c r="I617" s="6"/>
    </row>
    <row r="618">
      <c r="A618" s="74"/>
      <c r="B618" s="74"/>
      <c r="C618" s="74"/>
      <c r="D618" s="84"/>
      <c r="G618" s="39"/>
      <c r="H618" s="76"/>
      <c r="I618" s="6"/>
    </row>
    <row r="619">
      <c r="A619" s="74"/>
      <c r="B619" s="74"/>
      <c r="C619" s="74"/>
      <c r="D619" s="84"/>
      <c r="G619" s="39"/>
      <c r="H619" s="76"/>
      <c r="I619" s="6"/>
    </row>
    <row r="620">
      <c r="A620" s="74"/>
      <c r="B620" s="74"/>
      <c r="C620" s="74"/>
      <c r="D620" s="84"/>
      <c r="G620" s="39"/>
      <c r="H620" s="76"/>
      <c r="I620" s="6"/>
    </row>
    <row r="621">
      <c r="A621" s="74"/>
      <c r="B621" s="74"/>
      <c r="C621" s="74"/>
      <c r="D621" s="84"/>
      <c r="G621" s="39"/>
      <c r="H621" s="76"/>
      <c r="I621" s="6"/>
    </row>
    <row r="622">
      <c r="A622" s="74"/>
      <c r="B622" s="74"/>
      <c r="C622" s="74"/>
      <c r="D622" s="84"/>
      <c r="G622" s="39"/>
      <c r="H622" s="76"/>
      <c r="I622" s="6"/>
    </row>
    <row r="623">
      <c r="A623" s="74"/>
      <c r="B623" s="74"/>
      <c r="C623" s="74"/>
      <c r="D623" s="84"/>
      <c r="G623" s="39"/>
      <c r="H623" s="76"/>
      <c r="I623" s="6"/>
    </row>
    <row r="624">
      <c r="A624" s="74"/>
      <c r="B624" s="74"/>
      <c r="C624" s="74"/>
      <c r="D624" s="84"/>
      <c r="G624" s="39"/>
      <c r="H624" s="76"/>
      <c r="I624" s="6"/>
    </row>
    <row r="625">
      <c r="A625" s="74"/>
      <c r="B625" s="74"/>
      <c r="C625" s="74"/>
      <c r="D625" s="84"/>
      <c r="G625" s="39"/>
      <c r="H625" s="76"/>
      <c r="I625" s="6"/>
    </row>
    <row r="626">
      <c r="A626" s="74"/>
      <c r="B626" s="74"/>
      <c r="C626" s="74"/>
      <c r="D626" s="84"/>
      <c r="G626" s="39"/>
      <c r="H626" s="76"/>
      <c r="I626" s="6"/>
    </row>
    <row r="627">
      <c r="A627" s="74"/>
      <c r="B627" s="74"/>
      <c r="C627" s="74"/>
      <c r="D627" s="84"/>
      <c r="G627" s="39"/>
      <c r="H627" s="76"/>
      <c r="I627" s="6"/>
    </row>
    <row r="628">
      <c r="A628" s="74"/>
      <c r="B628" s="74"/>
      <c r="C628" s="74"/>
      <c r="D628" s="84"/>
      <c r="G628" s="39"/>
      <c r="H628" s="76"/>
      <c r="I628" s="6"/>
    </row>
    <row r="629">
      <c r="A629" s="74"/>
      <c r="B629" s="74"/>
      <c r="C629" s="74"/>
      <c r="D629" s="84"/>
      <c r="G629" s="39"/>
      <c r="H629" s="76"/>
      <c r="I629" s="6"/>
    </row>
    <row r="630">
      <c r="A630" s="74"/>
      <c r="B630" s="74"/>
      <c r="C630" s="74"/>
      <c r="D630" s="84"/>
      <c r="G630" s="39"/>
      <c r="H630" s="76"/>
      <c r="I630" s="6"/>
    </row>
    <row r="631">
      <c r="A631" s="74"/>
      <c r="B631" s="74"/>
      <c r="C631" s="74"/>
      <c r="D631" s="84"/>
      <c r="G631" s="39"/>
      <c r="H631" s="76"/>
      <c r="I631" s="6"/>
    </row>
    <row r="632">
      <c r="A632" s="74"/>
      <c r="B632" s="74"/>
      <c r="C632" s="74"/>
      <c r="D632" s="84"/>
      <c r="G632" s="39"/>
      <c r="H632" s="76"/>
      <c r="I632" s="6"/>
    </row>
    <row r="633">
      <c r="A633" s="74"/>
      <c r="B633" s="74"/>
      <c r="C633" s="74"/>
      <c r="D633" s="84"/>
      <c r="G633" s="39"/>
      <c r="H633" s="76"/>
      <c r="I633" s="6"/>
    </row>
    <row r="634">
      <c r="A634" s="74"/>
      <c r="B634" s="74"/>
      <c r="C634" s="74"/>
      <c r="D634" s="84"/>
      <c r="G634" s="39"/>
      <c r="H634" s="76"/>
      <c r="I634" s="6"/>
    </row>
    <row r="635">
      <c r="A635" s="74"/>
      <c r="B635" s="74"/>
      <c r="C635" s="74"/>
      <c r="D635" s="84"/>
      <c r="G635" s="39"/>
      <c r="H635" s="76"/>
      <c r="I635" s="6"/>
    </row>
    <row r="636">
      <c r="A636" s="74"/>
      <c r="B636" s="74"/>
      <c r="C636" s="74"/>
      <c r="D636" s="84"/>
      <c r="G636" s="39"/>
      <c r="H636" s="76"/>
      <c r="I636" s="6"/>
    </row>
    <row r="637">
      <c r="A637" s="74"/>
      <c r="B637" s="74"/>
      <c r="C637" s="74"/>
      <c r="D637" s="84"/>
      <c r="G637" s="39"/>
      <c r="H637" s="76"/>
      <c r="I637" s="6"/>
    </row>
    <row r="638">
      <c r="A638" s="74"/>
      <c r="B638" s="74"/>
      <c r="C638" s="74"/>
      <c r="D638" s="84"/>
      <c r="G638" s="39"/>
      <c r="H638" s="76"/>
      <c r="I638" s="6"/>
    </row>
    <row r="639">
      <c r="A639" s="74"/>
      <c r="B639" s="74"/>
      <c r="C639" s="74"/>
      <c r="D639" s="84"/>
      <c r="G639" s="39"/>
      <c r="H639" s="76"/>
      <c r="I639" s="6"/>
    </row>
    <row r="640">
      <c r="A640" s="74"/>
      <c r="B640" s="74"/>
      <c r="C640" s="74"/>
      <c r="D640" s="84"/>
      <c r="G640" s="39"/>
      <c r="H640" s="76"/>
      <c r="I640" s="6"/>
    </row>
    <row r="641">
      <c r="A641" s="74"/>
      <c r="B641" s="74"/>
      <c r="C641" s="74"/>
      <c r="D641" s="84"/>
      <c r="G641" s="39"/>
      <c r="H641" s="76"/>
      <c r="I641" s="6"/>
    </row>
    <row r="642">
      <c r="A642" s="74"/>
      <c r="B642" s="74"/>
      <c r="C642" s="74"/>
      <c r="D642" s="84"/>
      <c r="G642" s="39"/>
      <c r="H642" s="76"/>
      <c r="I642" s="6"/>
    </row>
    <row r="643">
      <c r="A643" s="74"/>
      <c r="B643" s="74"/>
      <c r="C643" s="74"/>
      <c r="D643" s="84"/>
      <c r="G643" s="39"/>
      <c r="H643" s="76"/>
      <c r="I643" s="6"/>
    </row>
    <row r="644">
      <c r="A644" s="74"/>
      <c r="B644" s="74"/>
      <c r="C644" s="74"/>
      <c r="D644" s="84"/>
      <c r="G644" s="39"/>
      <c r="H644" s="76"/>
      <c r="I644" s="6"/>
    </row>
    <row r="645">
      <c r="A645" s="74"/>
      <c r="B645" s="74"/>
      <c r="C645" s="74"/>
      <c r="D645" s="84"/>
      <c r="G645" s="39"/>
      <c r="H645" s="76"/>
      <c r="I645" s="6"/>
    </row>
    <row r="646">
      <c r="A646" s="74"/>
      <c r="B646" s="74"/>
      <c r="C646" s="74"/>
      <c r="D646" s="84"/>
      <c r="G646" s="39"/>
      <c r="H646" s="76"/>
      <c r="I646" s="6"/>
    </row>
    <row r="647">
      <c r="A647" s="74"/>
      <c r="B647" s="74"/>
      <c r="C647" s="74"/>
      <c r="D647" s="84"/>
      <c r="G647" s="39"/>
      <c r="H647" s="76"/>
      <c r="I647" s="6"/>
    </row>
    <row r="648">
      <c r="A648" s="74"/>
      <c r="B648" s="74"/>
      <c r="C648" s="74"/>
      <c r="D648" s="84"/>
      <c r="G648" s="39"/>
      <c r="H648" s="76"/>
      <c r="I648" s="6"/>
    </row>
    <row r="649">
      <c r="A649" s="74"/>
      <c r="B649" s="74"/>
      <c r="C649" s="74"/>
      <c r="D649" s="84"/>
      <c r="G649" s="39"/>
      <c r="H649" s="76"/>
      <c r="I649" s="6"/>
    </row>
    <row r="650">
      <c r="A650" s="74"/>
      <c r="B650" s="74"/>
      <c r="C650" s="74"/>
      <c r="D650" s="84"/>
      <c r="G650" s="39"/>
      <c r="H650" s="76"/>
      <c r="I650" s="6"/>
    </row>
    <row r="651">
      <c r="A651" s="74"/>
      <c r="B651" s="74"/>
      <c r="C651" s="74"/>
      <c r="D651" s="84"/>
      <c r="G651" s="39"/>
      <c r="H651" s="76"/>
      <c r="I651" s="6"/>
    </row>
    <row r="652">
      <c r="A652" s="74"/>
      <c r="B652" s="74"/>
      <c r="C652" s="74"/>
      <c r="D652" s="84"/>
      <c r="G652" s="39"/>
      <c r="H652" s="76"/>
      <c r="I652" s="6"/>
    </row>
    <row r="653">
      <c r="A653" s="74"/>
      <c r="B653" s="74"/>
      <c r="C653" s="74"/>
      <c r="D653" s="84"/>
      <c r="G653" s="39"/>
      <c r="H653" s="76"/>
      <c r="I653" s="6"/>
    </row>
    <row r="654">
      <c r="A654" s="74"/>
      <c r="B654" s="74"/>
      <c r="C654" s="74"/>
      <c r="D654" s="84"/>
      <c r="G654" s="39"/>
      <c r="H654" s="76"/>
      <c r="I654" s="6"/>
    </row>
    <row r="655">
      <c r="A655" s="74"/>
      <c r="B655" s="74"/>
      <c r="C655" s="74"/>
      <c r="D655" s="84"/>
      <c r="G655" s="39"/>
      <c r="H655" s="76"/>
      <c r="I655" s="6"/>
    </row>
    <row r="656">
      <c r="A656" s="74"/>
      <c r="B656" s="74"/>
      <c r="C656" s="74"/>
      <c r="D656" s="84"/>
      <c r="G656" s="39"/>
      <c r="H656" s="76"/>
      <c r="I656" s="6"/>
    </row>
    <row r="657">
      <c r="A657" s="74"/>
      <c r="B657" s="74"/>
      <c r="C657" s="74"/>
      <c r="D657" s="84"/>
      <c r="G657" s="39"/>
      <c r="H657" s="76"/>
      <c r="I657" s="6"/>
    </row>
    <row r="658">
      <c r="A658" s="74"/>
      <c r="B658" s="74"/>
      <c r="C658" s="74"/>
      <c r="D658" s="84"/>
      <c r="G658" s="39"/>
      <c r="H658" s="76"/>
      <c r="I658" s="6"/>
    </row>
    <row r="659">
      <c r="A659" s="74"/>
      <c r="B659" s="74"/>
      <c r="C659" s="74"/>
      <c r="D659" s="84"/>
      <c r="G659" s="39"/>
      <c r="H659" s="76"/>
      <c r="I659" s="6"/>
    </row>
    <row r="660">
      <c r="A660" s="74"/>
      <c r="B660" s="74"/>
      <c r="C660" s="74"/>
      <c r="D660" s="84"/>
      <c r="G660" s="39"/>
      <c r="H660" s="76"/>
      <c r="I660" s="6"/>
    </row>
    <row r="661">
      <c r="A661" s="74"/>
      <c r="B661" s="74"/>
      <c r="C661" s="74"/>
      <c r="D661" s="84"/>
      <c r="G661" s="39"/>
      <c r="H661" s="76"/>
      <c r="I661" s="6"/>
    </row>
    <row r="662">
      <c r="A662" s="74"/>
      <c r="B662" s="74"/>
      <c r="C662" s="74"/>
      <c r="D662" s="84"/>
      <c r="G662" s="39"/>
      <c r="H662" s="76"/>
      <c r="I662" s="6"/>
    </row>
    <row r="663">
      <c r="A663" s="74"/>
      <c r="B663" s="74"/>
      <c r="C663" s="74"/>
      <c r="D663" s="84"/>
      <c r="G663" s="39"/>
      <c r="H663" s="76"/>
      <c r="I663" s="6"/>
    </row>
    <row r="664">
      <c r="A664" s="74"/>
      <c r="B664" s="74"/>
      <c r="C664" s="74"/>
      <c r="D664" s="84"/>
      <c r="G664" s="39"/>
      <c r="H664" s="76"/>
      <c r="I664" s="6"/>
    </row>
    <row r="665">
      <c r="A665" s="74"/>
      <c r="B665" s="74"/>
      <c r="C665" s="74"/>
      <c r="D665" s="84"/>
      <c r="G665" s="39"/>
      <c r="H665" s="76"/>
      <c r="I665" s="6"/>
    </row>
    <row r="666">
      <c r="A666" s="74"/>
      <c r="B666" s="74"/>
      <c r="C666" s="74"/>
      <c r="D666" s="84"/>
      <c r="G666" s="39"/>
      <c r="H666" s="76"/>
      <c r="I666" s="6"/>
    </row>
    <row r="667">
      <c r="A667" s="74"/>
      <c r="B667" s="74"/>
      <c r="C667" s="74"/>
      <c r="D667" s="84"/>
      <c r="G667" s="39"/>
      <c r="H667" s="76"/>
      <c r="I667" s="6"/>
    </row>
    <row r="668">
      <c r="A668" s="74"/>
      <c r="B668" s="74"/>
      <c r="C668" s="74"/>
      <c r="D668" s="84"/>
      <c r="G668" s="39"/>
      <c r="H668" s="76"/>
      <c r="I668" s="6"/>
    </row>
    <row r="669">
      <c r="A669" s="74"/>
      <c r="B669" s="74"/>
      <c r="C669" s="74"/>
      <c r="D669" s="84"/>
      <c r="G669" s="39"/>
      <c r="H669" s="76"/>
      <c r="I669" s="6"/>
    </row>
    <row r="670">
      <c r="A670" s="74"/>
      <c r="B670" s="74"/>
      <c r="C670" s="74"/>
      <c r="D670" s="84"/>
      <c r="G670" s="39"/>
      <c r="H670" s="76"/>
      <c r="I670" s="6"/>
    </row>
    <row r="671">
      <c r="A671" s="74"/>
      <c r="B671" s="74"/>
      <c r="C671" s="74"/>
      <c r="D671" s="84"/>
      <c r="G671" s="39"/>
      <c r="H671" s="76"/>
      <c r="I671" s="6"/>
    </row>
    <row r="672">
      <c r="A672" s="74"/>
      <c r="B672" s="74"/>
      <c r="C672" s="74"/>
      <c r="D672" s="84"/>
      <c r="G672" s="39"/>
      <c r="H672" s="76"/>
      <c r="I672" s="6"/>
    </row>
    <row r="673">
      <c r="A673" s="74"/>
      <c r="B673" s="74"/>
      <c r="C673" s="74"/>
      <c r="D673" s="84"/>
      <c r="G673" s="39"/>
      <c r="H673" s="76"/>
      <c r="I673" s="6"/>
    </row>
    <row r="674">
      <c r="A674" s="74"/>
      <c r="B674" s="74"/>
      <c r="C674" s="74"/>
      <c r="D674" s="84"/>
      <c r="G674" s="39"/>
      <c r="H674" s="76"/>
      <c r="I674" s="6"/>
    </row>
    <row r="675">
      <c r="A675" s="74"/>
      <c r="B675" s="74"/>
      <c r="C675" s="74"/>
      <c r="D675" s="84"/>
      <c r="G675" s="39"/>
      <c r="H675" s="76"/>
      <c r="I675" s="6"/>
    </row>
    <row r="676">
      <c r="A676" s="74"/>
      <c r="B676" s="74"/>
      <c r="C676" s="74"/>
      <c r="D676" s="84"/>
      <c r="G676" s="39"/>
      <c r="H676" s="76"/>
      <c r="I676" s="6"/>
    </row>
    <row r="677">
      <c r="A677" s="74"/>
      <c r="B677" s="74"/>
      <c r="C677" s="74"/>
      <c r="D677" s="84"/>
      <c r="G677" s="39"/>
      <c r="H677" s="76"/>
      <c r="I677" s="6"/>
    </row>
    <row r="678">
      <c r="A678" s="74"/>
      <c r="B678" s="74"/>
      <c r="C678" s="74"/>
      <c r="D678" s="84"/>
      <c r="G678" s="39"/>
      <c r="H678" s="76"/>
      <c r="I678" s="6"/>
    </row>
    <row r="679">
      <c r="A679" s="74"/>
      <c r="B679" s="74"/>
      <c r="C679" s="74"/>
      <c r="D679" s="84"/>
      <c r="G679" s="39"/>
      <c r="H679" s="76"/>
      <c r="I679" s="6"/>
    </row>
    <row r="680">
      <c r="A680" s="74"/>
      <c r="B680" s="74"/>
      <c r="C680" s="74"/>
      <c r="D680" s="84"/>
      <c r="G680" s="39"/>
      <c r="H680" s="76"/>
      <c r="I680" s="6"/>
    </row>
    <row r="681">
      <c r="A681" s="74"/>
      <c r="B681" s="74"/>
      <c r="C681" s="74"/>
      <c r="D681" s="84"/>
      <c r="G681" s="39"/>
      <c r="H681" s="76"/>
      <c r="I681" s="6"/>
    </row>
    <row r="682">
      <c r="A682" s="74"/>
      <c r="B682" s="74"/>
      <c r="C682" s="74"/>
      <c r="D682" s="84"/>
      <c r="G682" s="39"/>
      <c r="H682" s="76"/>
      <c r="I682" s="6"/>
    </row>
    <row r="683">
      <c r="A683" s="74"/>
      <c r="B683" s="74"/>
      <c r="C683" s="74"/>
      <c r="D683" s="84"/>
      <c r="G683" s="39"/>
      <c r="H683" s="76"/>
      <c r="I683" s="6"/>
    </row>
    <row r="684">
      <c r="A684" s="74"/>
      <c r="B684" s="74"/>
      <c r="C684" s="74"/>
      <c r="D684" s="84"/>
      <c r="G684" s="39"/>
      <c r="H684" s="76"/>
      <c r="I684" s="6"/>
    </row>
    <row r="685">
      <c r="A685" s="74"/>
      <c r="B685" s="74"/>
      <c r="C685" s="74"/>
      <c r="D685" s="84"/>
      <c r="G685" s="39"/>
      <c r="H685" s="76"/>
      <c r="I685" s="6"/>
    </row>
    <row r="686">
      <c r="A686" s="74"/>
      <c r="B686" s="74"/>
      <c r="C686" s="74"/>
      <c r="D686" s="84"/>
      <c r="G686" s="39"/>
      <c r="H686" s="76"/>
      <c r="I686" s="6"/>
    </row>
    <row r="687">
      <c r="A687" s="74"/>
      <c r="B687" s="74"/>
      <c r="C687" s="74"/>
      <c r="D687" s="84"/>
      <c r="G687" s="39"/>
      <c r="H687" s="76"/>
      <c r="I687" s="6"/>
    </row>
    <row r="688">
      <c r="A688" s="74"/>
      <c r="B688" s="74"/>
      <c r="C688" s="74"/>
      <c r="D688" s="84"/>
      <c r="G688" s="39"/>
      <c r="H688" s="76"/>
      <c r="I688" s="6"/>
    </row>
    <row r="689">
      <c r="A689" s="74"/>
      <c r="B689" s="74"/>
      <c r="C689" s="74"/>
      <c r="D689" s="84"/>
      <c r="G689" s="39"/>
      <c r="H689" s="76"/>
      <c r="I689" s="6"/>
    </row>
    <row r="690">
      <c r="A690" s="74"/>
      <c r="B690" s="74"/>
      <c r="C690" s="74"/>
      <c r="D690" s="84"/>
      <c r="G690" s="39"/>
      <c r="H690" s="76"/>
      <c r="I690" s="6"/>
    </row>
    <row r="691">
      <c r="A691" s="74"/>
      <c r="B691" s="74"/>
      <c r="C691" s="74"/>
      <c r="D691" s="84"/>
      <c r="G691" s="39"/>
      <c r="H691" s="76"/>
      <c r="I691" s="6"/>
    </row>
    <row r="692">
      <c r="A692" s="74"/>
      <c r="B692" s="74"/>
      <c r="C692" s="74"/>
      <c r="D692" s="84"/>
      <c r="G692" s="39"/>
      <c r="H692" s="76"/>
      <c r="I692" s="6"/>
    </row>
    <row r="693">
      <c r="A693" s="74"/>
      <c r="B693" s="74"/>
      <c r="C693" s="74"/>
      <c r="D693" s="84"/>
      <c r="G693" s="39"/>
      <c r="H693" s="76"/>
      <c r="I693" s="6"/>
    </row>
    <row r="694">
      <c r="A694" s="74"/>
      <c r="B694" s="74"/>
      <c r="C694" s="74"/>
      <c r="D694" s="84"/>
      <c r="G694" s="39"/>
      <c r="H694" s="76"/>
      <c r="I694" s="6"/>
    </row>
    <row r="695">
      <c r="A695" s="74"/>
      <c r="B695" s="74"/>
      <c r="C695" s="74"/>
      <c r="D695" s="84"/>
      <c r="G695" s="39"/>
      <c r="H695" s="76"/>
      <c r="I695" s="6"/>
    </row>
    <row r="696">
      <c r="A696" s="74"/>
      <c r="B696" s="74"/>
      <c r="C696" s="74"/>
      <c r="D696" s="84"/>
      <c r="G696" s="39"/>
      <c r="H696" s="76"/>
      <c r="I696" s="6"/>
    </row>
    <row r="697">
      <c r="A697" s="74"/>
      <c r="B697" s="74"/>
      <c r="C697" s="74"/>
      <c r="D697" s="84"/>
      <c r="G697" s="39"/>
      <c r="H697" s="76"/>
      <c r="I697" s="6"/>
    </row>
    <row r="698">
      <c r="A698" s="74"/>
      <c r="B698" s="74"/>
      <c r="C698" s="74"/>
      <c r="D698" s="84"/>
      <c r="G698" s="39"/>
      <c r="H698" s="76"/>
      <c r="I698" s="6"/>
    </row>
    <row r="699">
      <c r="A699" s="74"/>
      <c r="B699" s="74"/>
      <c r="C699" s="74"/>
      <c r="D699" s="84"/>
      <c r="G699" s="39"/>
      <c r="H699" s="76"/>
      <c r="I699" s="6"/>
    </row>
    <row r="700">
      <c r="A700" s="74"/>
      <c r="B700" s="74"/>
      <c r="C700" s="74"/>
      <c r="D700" s="84"/>
      <c r="G700" s="39"/>
      <c r="H700" s="76"/>
      <c r="I700" s="6"/>
    </row>
    <row r="701">
      <c r="A701" s="74"/>
      <c r="B701" s="74"/>
      <c r="C701" s="74"/>
      <c r="D701" s="84"/>
      <c r="G701" s="39"/>
      <c r="H701" s="76"/>
      <c r="I701" s="6"/>
    </row>
    <row r="702">
      <c r="A702" s="74"/>
      <c r="B702" s="74"/>
      <c r="C702" s="74"/>
      <c r="D702" s="84"/>
      <c r="G702" s="39"/>
      <c r="H702" s="76"/>
      <c r="I702" s="6"/>
    </row>
    <row r="703">
      <c r="A703" s="74"/>
      <c r="B703" s="74"/>
      <c r="C703" s="74"/>
      <c r="D703" s="84"/>
      <c r="G703" s="39"/>
      <c r="H703" s="76"/>
      <c r="I703" s="6"/>
    </row>
    <row r="704">
      <c r="A704" s="74"/>
      <c r="B704" s="74"/>
      <c r="C704" s="74"/>
      <c r="D704" s="84"/>
      <c r="G704" s="39"/>
      <c r="H704" s="76"/>
      <c r="I704" s="6"/>
    </row>
    <row r="705">
      <c r="A705" s="74"/>
      <c r="B705" s="74"/>
      <c r="C705" s="74"/>
      <c r="D705" s="84"/>
      <c r="G705" s="39"/>
      <c r="H705" s="76"/>
      <c r="I705" s="6"/>
    </row>
    <row r="706">
      <c r="A706" s="74"/>
      <c r="B706" s="74"/>
      <c r="C706" s="74"/>
      <c r="D706" s="84"/>
      <c r="G706" s="39"/>
      <c r="H706" s="76"/>
      <c r="I706" s="6"/>
    </row>
    <row r="707">
      <c r="A707" s="74"/>
      <c r="B707" s="74"/>
      <c r="C707" s="74"/>
      <c r="D707" s="84"/>
      <c r="G707" s="39"/>
      <c r="H707" s="76"/>
      <c r="I707" s="6"/>
    </row>
    <row r="708">
      <c r="A708" s="74"/>
      <c r="B708" s="74"/>
      <c r="C708" s="74"/>
      <c r="D708" s="84"/>
      <c r="G708" s="39"/>
      <c r="H708" s="76"/>
      <c r="I708" s="6"/>
    </row>
    <row r="709">
      <c r="A709" s="74"/>
      <c r="B709" s="74"/>
      <c r="C709" s="74"/>
      <c r="D709" s="84"/>
      <c r="G709" s="39"/>
      <c r="H709" s="76"/>
      <c r="I709" s="6"/>
    </row>
    <row r="710">
      <c r="A710" s="74"/>
      <c r="B710" s="74"/>
      <c r="C710" s="74"/>
      <c r="D710" s="84"/>
      <c r="G710" s="39"/>
      <c r="H710" s="76"/>
      <c r="I710" s="6"/>
    </row>
    <row r="711">
      <c r="A711" s="74"/>
      <c r="B711" s="74"/>
      <c r="C711" s="74"/>
      <c r="D711" s="84"/>
      <c r="G711" s="39"/>
      <c r="H711" s="76"/>
      <c r="I711" s="6"/>
    </row>
    <row r="712">
      <c r="A712" s="74"/>
      <c r="B712" s="74"/>
      <c r="C712" s="74"/>
      <c r="D712" s="84"/>
      <c r="G712" s="39"/>
      <c r="H712" s="76"/>
      <c r="I712" s="6"/>
    </row>
    <row r="713">
      <c r="A713" s="74"/>
      <c r="B713" s="74"/>
      <c r="C713" s="74"/>
      <c r="D713" s="84"/>
      <c r="G713" s="39"/>
      <c r="H713" s="76"/>
      <c r="I713" s="6"/>
    </row>
    <row r="714">
      <c r="A714" s="74"/>
      <c r="B714" s="74"/>
      <c r="C714" s="74"/>
      <c r="D714" s="84"/>
      <c r="G714" s="39"/>
      <c r="H714" s="76"/>
      <c r="I714" s="6"/>
    </row>
    <row r="715">
      <c r="A715" s="74"/>
      <c r="B715" s="74"/>
      <c r="C715" s="74"/>
      <c r="D715" s="84"/>
      <c r="G715" s="39"/>
      <c r="H715" s="76"/>
      <c r="I715" s="6"/>
    </row>
    <row r="716">
      <c r="A716" s="74"/>
      <c r="B716" s="74"/>
      <c r="C716" s="74"/>
      <c r="D716" s="84"/>
      <c r="G716" s="39"/>
      <c r="H716" s="76"/>
      <c r="I716" s="6"/>
    </row>
    <row r="717">
      <c r="A717" s="74"/>
      <c r="B717" s="74"/>
      <c r="C717" s="74"/>
      <c r="D717" s="84"/>
      <c r="G717" s="39"/>
      <c r="H717" s="76"/>
      <c r="I717" s="6"/>
    </row>
    <row r="718">
      <c r="A718" s="74"/>
      <c r="B718" s="74"/>
      <c r="C718" s="74"/>
      <c r="D718" s="84"/>
      <c r="G718" s="39"/>
      <c r="H718" s="76"/>
      <c r="I718" s="6"/>
    </row>
    <row r="719">
      <c r="A719" s="74"/>
      <c r="B719" s="74"/>
      <c r="C719" s="74"/>
      <c r="D719" s="84"/>
      <c r="G719" s="39"/>
      <c r="H719" s="76"/>
      <c r="I719" s="6"/>
    </row>
    <row r="720">
      <c r="A720" s="74"/>
      <c r="B720" s="74"/>
      <c r="C720" s="74"/>
      <c r="D720" s="84"/>
      <c r="G720" s="39"/>
      <c r="H720" s="76"/>
      <c r="I720" s="6"/>
    </row>
    <row r="721">
      <c r="A721" s="74"/>
      <c r="B721" s="74"/>
      <c r="C721" s="74"/>
      <c r="D721" s="84"/>
      <c r="G721" s="39"/>
      <c r="H721" s="76"/>
      <c r="I721" s="6"/>
    </row>
    <row r="722">
      <c r="A722" s="74"/>
      <c r="B722" s="74"/>
      <c r="C722" s="74"/>
      <c r="D722" s="84"/>
      <c r="G722" s="39"/>
      <c r="H722" s="76"/>
      <c r="I722" s="6"/>
    </row>
    <row r="723">
      <c r="A723" s="74"/>
      <c r="B723" s="74"/>
      <c r="C723" s="74"/>
      <c r="D723" s="84"/>
      <c r="G723" s="39"/>
      <c r="H723" s="76"/>
      <c r="I723" s="6"/>
    </row>
    <row r="724">
      <c r="A724" s="74"/>
      <c r="B724" s="74"/>
      <c r="C724" s="74"/>
      <c r="D724" s="84"/>
      <c r="G724" s="39"/>
      <c r="H724" s="76"/>
      <c r="I724" s="6"/>
    </row>
    <row r="725">
      <c r="A725" s="74"/>
      <c r="B725" s="74"/>
      <c r="C725" s="74"/>
      <c r="D725" s="84"/>
      <c r="G725" s="39"/>
      <c r="H725" s="76"/>
      <c r="I725" s="6"/>
    </row>
    <row r="726">
      <c r="A726" s="74"/>
      <c r="B726" s="74"/>
      <c r="C726" s="74"/>
      <c r="D726" s="84"/>
      <c r="G726" s="39"/>
      <c r="H726" s="76"/>
      <c r="I726" s="6"/>
    </row>
    <row r="727">
      <c r="A727" s="74"/>
      <c r="B727" s="74"/>
      <c r="C727" s="74"/>
      <c r="D727" s="84"/>
      <c r="G727" s="39"/>
      <c r="H727" s="76"/>
      <c r="I727" s="6"/>
    </row>
    <row r="728">
      <c r="A728" s="74"/>
      <c r="B728" s="74"/>
      <c r="C728" s="74"/>
      <c r="D728" s="84"/>
      <c r="G728" s="39"/>
      <c r="H728" s="76"/>
      <c r="I728" s="6"/>
    </row>
    <row r="729">
      <c r="A729" s="74"/>
      <c r="B729" s="74"/>
      <c r="C729" s="74"/>
      <c r="D729" s="84"/>
      <c r="G729" s="39"/>
      <c r="H729" s="76"/>
      <c r="I729" s="6"/>
    </row>
    <row r="730">
      <c r="A730" s="74"/>
      <c r="B730" s="74"/>
      <c r="C730" s="74"/>
      <c r="D730" s="84"/>
      <c r="G730" s="39"/>
      <c r="H730" s="76"/>
      <c r="I730" s="6"/>
    </row>
    <row r="731">
      <c r="A731" s="74"/>
      <c r="B731" s="74"/>
      <c r="C731" s="74"/>
      <c r="D731" s="84"/>
      <c r="G731" s="39"/>
      <c r="H731" s="76"/>
      <c r="I731" s="6"/>
    </row>
    <row r="732">
      <c r="A732" s="74"/>
      <c r="B732" s="74"/>
      <c r="C732" s="74"/>
      <c r="D732" s="84"/>
      <c r="G732" s="39"/>
      <c r="H732" s="76"/>
      <c r="I732" s="6"/>
    </row>
    <row r="733">
      <c r="A733" s="74"/>
      <c r="B733" s="74"/>
      <c r="C733" s="74"/>
      <c r="D733" s="84"/>
      <c r="G733" s="39"/>
      <c r="H733" s="76"/>
      <c r="I733" s="6"/>
    </row>
    <row r="734">
      <c r="A734" s="74"/>
      <c r="B734" s="74"/>
      <c r="C734" s="74"/>
      <c r="D734" s="84"/>
      <c r="G734" s="39"/>
      <c r="H734" s="76"/>
      <c r="I734" s="6"/>
    </row>
    <row r="735">
      <c r="A735" s="74"/>
      <c r="B735" s="74"/>
      <c r="C735" s="74"/>
      <c r="D735" s="84"/>
      <c r="G735" s="39"/>
      <c r="H735" s="76"/>
      <c r="I735" s="6"/>
    </row>
    <row r="736">
      <c r="A736" s="74"/>
      <c r="B736" s="74"/>
      <c r="C736" s="74"/>
      <c r="D736" s="84"/>
      <c r="G736" s="39"/>
      <c r="H736" s="76"/>
      <c r="I736" s="6"/>
    </row>
    <row r="737">
      <c r="A737" s="74"/>
      <c r="B737" s="74"/>
      <c r="C737" s="74"/>
      <c r="D737" s="84"/>
      <c r="G737" s="39"/>
      <c r="H737" s="76"/>
      <c r="I737" s="6"/>
    </row>
    <row r="738">
      <c r="A738" s="74"/>
      <c r="B738" s="74"/>
      <c r="C738" s="74"/>
      <c r="D738" s="84"/>
      <c r="G738" s="39"/>
      <c r="H738" s="76"/>
      <c r="I738" s="6"/>
    </row>
    <row r="739">
      <c r="A739" s="74"/>
      <c r="B739" s="74"/>
      <c r="C739" s="74"/>
      <c r="D739" s="84"/>
      <c r="G739" s="39"/>
      <c r="H739" s="76"/>
      <c r="I739" s="6"/>
    </row>
    <row r="740">
      <c r="A740" s="74"/>
      <c r="B740" s="74"/>
      <c r="C740" s="74"/>
      <c r="D740" s="84"/>
      <c r="G740" s="39"/>
      <c r="H740" s="76"/>
      <c r="I740" s="6"/>
    </row>
    <row r="741">
      <c r="A741" s="74"/>
      <c r="B741" s="74"/>
      <c r="C741" s="74"/>
      <c r="D741" s="84"/>
      <c r="G741" s="39"/>
      <c r="H741" s="76"/>
      <c r="I741" s="6"/>
    </row>
    <row r="742">
      <c r="A742" s="74"/>
      <c r="B742" s="74"/>
      <c r="C742" s="74"/>
      <c r="D742" s="84"/>
      <c r="G742" s="39"/>
      <c r="H742" s="76"/>
      <c r="I742" s="6"/>
    </row>
    <row r="743">
      <c r="A743" s="74"/>
      <c r="B743" s="74"/>
      <c r="C743" s="74"/>
      <c r="D743" s="84"/>
      <c r="G743" s="39"/>
      <c r="H743" s="76"/>
      <c r="I743" s="6"/>
    </row>
    <row r="744">
      <c r="A744" s="74"/>
      <c r="B744" s="74"/>
      <c r="C744" s="74"/>
      <c r="D744" s="84"/>
      <c r="G744" s="39"/>
      <c r="H744" s="76"/>
      <c r="I744" s="6"/>
    </row>
    <row r="745">
      <c r="A745" s="74"/>
      <c r="B745" s="74"/>
      <c r="C745" s="74"/>
      <c r="D745" s="84"/>
      <c r="G745" s="39"/>
      <c r="H745" s="76"/>
      <c r="I745" s="6"/>
    </row>
    <row r="746">
      <c r="A746" s="74"/>
      <c r="B746" s="74"/>
      <c r="C746" s="74"/>
      <c r="D746" s="84"/>
      <c r="G746" s="39"/>
      <c r="H746" s="76"/>
      <c r="I746" s="6"/>
    </row>
    <row r="747">
      <c r="A747" s="74"/>
      <c r="B747" s="74"/>
      <c r="C747" s="74"/>
      <c r="D747" s="84"/>
      <c r="G747" s="39"/>
      <c r="H747" s="76"/>
      <c r="I747" s="6"/>
    </row>
    <row r="748">
      <c r="A748" s="74"/>
      <c r="B748" s="74"/>
      <c r="C748" s="74"/>
      <c r="D748" s="84"/>
      <c r="G748" s="39"/>
      <c r="H748" s="76"/>
      <c r="I748" s="6"/>
    </row>
    <row r="749">
      <c r="A749" s="74"/>
      <c r="B749" s="74"/>
      <c r="C749" s="74"/>
      <c r="D749" s="84"/>
      <c r="G749" s="39"/>
      <c r="H749" s="76"/>
      <c r="I749" s="6"/>
    </row>
    <row r="750">
      <c r="A750" s="74"/>
      <c r="B750" s="74"/>
      <c r="C750" s="74"/>
      <c r="D750" s="84"/>
      <c r="G750" s="39"/>
      <c r="H750" s="76"/>
      <c r="I750" s="6"/>
    </row>
    <row r="751">
      <c r="A751" s="74"/>
      <c r="B751" s="74"/>
      <c r="C751" s="74"/>
      <c r="D751" s="84"/>
      <c r="G751" s="39"/>
      <c r="H751" s="76"/>
      <c r="I751" s="6"/>
    </row>
    <row r="752">
      <c r="A752" s="74"/>
      <c r="B752" s="74"/>
      <c r="C752" s="74"/>
      <c r="D752" s="84"/>
      <c r="G752" s="39"/>
      <c r="H752" s="76"/>
      <c r="I752" s="6"/>
    </row>
    <row r="753">
      <c r="A753" s="74"/>
      <c r="B753" s="74"/>
      <c r="C753" s="74"/>
      <c r="D753" s="84"/>
      <c r="G753" s="39"/>
      <c r="H753" s="76"/>
      <c r="I753" s="6"/>
    </row>
    <row r="754">
      <c r="A754" s="74"/>
      <c r="B754" s="74"/>
      <c r="C754" s="74"/>
      <c r="D754" s="84"/>
      <c r="G754" s="39"/>
      <c r="H754" s="76"/>
      <c r="I754" s="6"/>
    </row>
    <row r="755">
      <c r="A755" s="74"/>
      <c r="B755" s="74"/>
      <c r="C755" s="74"/>
      <c r="D755" s="84"/>
      <c r="G755" s="39"/>
      <c r="H755" s="76"/>
      <c r="I755" s="6"/>
    </row>
    <row r="756">
      <c r="A756" s="74"/>
      <c r="B756" s="74"/>
      <c r="C756" s="74"/>
      <c r="D756" s="84"/>
      <c r="G756" s="39"/>
      <c r="H756" s="76"/>
      <c r="I756" s="6"/>
    </row>
    <row r="757">
      <c r="A757" s="74"/>
      <c r="B757" s="74"/>
      <c r="C757" s="74"/>
      <c r="D757" s="84"/>
      <c r="G757" s="39"/>
      <c r="H757" s="76"/>
      <c r="I757" s="6"/>
    </row>
    <row r="758">
      <c r="A758" s="74"/>
      <c r="B758" s="74"/>
      <c r="C758" s="74"/>
      <c r="D758" s="84"/>
      <c r="G758" s="39"/>
      <c r="H758" s="76"/>
      <c r="I758" s="6"/>
    </row>
    <row r="759">
      <c r="A759" s="74"/>
      <c r="B759" s="74"/>
      <c r="C759" s="74"/>
      <c r="D759" s="84"/>
      <c r="G759" s="39"/>
      <c r="H759" s="76"/>
      <c r="I759" s="6"/>
    </row>
    <row r="760">
      <c r="A760" s="74"/>
      <c r="B760" s="74"/>
      <c r="C760" s="74"/>
      <c r="D760" s="84"/>
      <c r="G760" s="39"/>
      <c r="H760" s="76"/>
      <c r="I760" s="6"/>
    </row>
    <row r="761">
      <c r="A761" s="74"/>
      <c r="B761" s="74"/>
      <c r="C761" s="74"/>
      <c r="D761" s="84"/>
      <c r="G761" s="39"/>
      <c r="H761" s="76"/>
      <c r="I761" s="6"/>
    </row>
    <row r="762">
      <c r="A762" s="74"/>
      <c r="B762" s="74"/>
      <c r="C762" s="74"/>
      <c r="D762" s="84"/>
      <c r="G762" s="39"/>
      <c r="H762" s="76"/>
      <c r="I762" s="6"/>
    </row>
    <row r="763">
      <c r="A763" s="74"/>
      <c r="B763" s="74"/>
      <c r="C763" s="74"/>
      <c r="D763" s="84"/>
      <c r="G763" s="39"/>
      <c r="H763" s="76"/>
      <c r="I763" s="6"/>
    </row>
    <row r="764">
      <c r="A764" s="74"/>
      <c r="B764" s="74"/>
      <c r="C764" s="74"/>
      <c r="D764" s="84"/>
      <c r="G764" s="39"/>
      <c r="H764" s="76"/>
      <c r="I764" s="6"/>
    </row>
    <row r="765">
      <c r="A765" s="74"/>
      <c r="B765" s="74"/>
      <c r="C765" s="74"/>
      <c r="D765" s="84"/>
      <c r="G765" s="39"/>
      <c r="H765" s="76"/>
      <c r="I765" s="6"/>
    </row>
    <row r="766">
      <c r="A766" s="74"/>
      <c r="B766" s="74"/>
      <c r="C766" s="74"/>
      <c r="D766" s="84"/>
      <c r="G766" s="39"/>
      <c r="H766" s="76"/>
      <c r="I766" s="6"/>
    </row>
    <row r="767">
      <c r="A767" s="74"/>
      <c r="B767" s="74"/>
      <c r="C767" s="74"/>
      <c r="D767" s="84"/>
      <c r="G767" s="39"/>
      <c r="H767" s="76"/>
      <c r="I767" s="6"/>
    </row>
    <row r="768">
      <c r="A768" s="74"/>
      <c r="B768" s="74"/>
      <c r="C768" s="74"/>
      <c r="D768" s="84"/>
      <c r="G768" s="39"/>
      <c r="H768" s="76"/>
      <c r="I768" s="6"/>
    </row>
    <row r="769">
      <c r="A769" s="74"/>
      <c r="B769" s="74"/>
      <c r="C769" s="74"/>
      <c r="D769" s="84"/>
      <c r="G769" s="39"/>
      <c r="H769" s="76"/>
      <c r="I769" s="6"/>
    </row>
    <row r="770">
      <c r="A770" s="74"/>
      <c r="B770" s="74"/>
      <c r="C770" s="74"/>
      <c r="D770" s="84"/>
      <c r="G770" s="39"/>
      <c r="H770" s="76"/>
      <c r="I770" s="6"/>
    </row>
    <row r="771">
      <c r="A771" s="74"/>
      <c r="B771" s="74"/>
      <c r="C771" s="74"/>
      <c r="D771" s="84"/>
      <c r="G771" s="39"/>
      <c r="H771" s="76"/>
      <c r="I771" s="6"/>
    </row>
    <row r="772">
      <c r="A772" s="74"/>
      <c r="B772" s="74"/>
      <c r="C772" s="74"/>
      <c r="D772" s="84"/>
      <c r="G772" s="39"/>
      <c r="H772" s="76"/>
      <c r="I772" s="6"/>
    </row>
    <row r="773">
      <c r="A773" s="74"/>
      <c r="B773" s="74"/>
      <c r="C773" s="74"/>
      <c r="D773" s="84"/>
      <c r="G773" s="39"/>
      <c r="H773" s="76"/>
      <c r="I773" s="6"/>
    </row>
    <row r="774">
      <c r="A774" s="74"/>
      <c r="B774" s="74"/>
      <c r="C774" s="74"/>
      <c r="D774" s="84"/>
      <c r="G774" s="39"/>
      <c r="H774" s="76"/>
      <c r="I774" s="6"/>
    </row>
    <row r="775">
      <c r="A775" s="74"/>
      <c r="B775" s="74"/>
      <c r="C775" s="74"/>
      <c r="D775" s="84"/>
      <c r="G775" s="39"/>
      <c r="H775" s="76"/>
      <c r="I775" s="6"/>
    </row>
    <row r="776">
      <c r="A776" s="74"/>
      <c r="B776" s="74"/>
      <c r="C776" s="74"/>
      <c r="D776" s="84"/>
      <c r="G776" s="39"/>
      <c r="H776" s="76"/>
      <c r="I776" s="6"/>
    </row>
    <row r="777">
      <c r="A777" s="74"/>
      <c r="B777" s="74"/>
      <c r="C777" s="74"/>
      <c r="D777" s="84"/>
      <c r="G777" s="39"/>
      <c r="H777" s="76"/>
      <c r="I777" s="6"/>
    </row>
    <row r="778">
      <c r="A778" s="74"/>
      <c r="B778" s="74"/>
      <c r="C778" s="74"/>
      <c r="D778" s="84"/>
      <c r="G778" s="39"/>
      <c r="H778" s="76"/>
      <c r="I778" s="6"/>
    </row>
    <row r="779">
      <c r="A779" s="74"/>
      <c r="B779" s="74"/>
      <c r="C779" s="74"/>
      <c r="D779" s="84"/>
      <c r="G779" s="39"/>
      <c r="H779" s="76"/>
      <c r="I779" s="6"/>
    </row>
    <row r="780">
      <c r="A780" s="74"/>
      <c r="B780" s="74"/>
      <c r="C780" s="74"/>
      <c r="D780" s="84"/>
      <c r="G780" s="39"/>
      <c r="H780" s="76"/>
      <c r="I780" s="6"/>
    </row>
    <row r="781">
      <c r="A781" s="74"/>
      <c r="B781" s="74"/>
      <c r="C781" s="74"/>
      <c r="D781" s="84"/>
      <c r="G781" s="39"/>
      <c r="H781" s="76"/>
      <c r="I781" s="6"/>
    </row>
    <row r="782">
      <c r="A782" s="74"/>
      <c r="B782" s="74"/>
      <c r="C782" s="74"/>
      <c r="D782" s="84"/>
      <c r="G782" s="39"/>
      <c r="H782" s="76"/>
      <c r="I782" s="6"/>
    </row>
    <row r="783">
      <c r="A783" s="74"/>
      <c r="B783" s="74"/>
      <c r="C783" s="74"/>
      <c r="D783" s="84"/>
      <c r="G783" s="39"/>
      <c r="H783" s="76"/>
      <c r="I783" s="6"/>
    </row>
    <row r="784">
      <c r="A784" s="74"/>
      <c r="B784" s="74"/>
      <c r="C784" s="74"/>
      <c r="D784" s="84"/>
      <c r="G784" s="39"/>
      <c r="H784" s="76"/>
      <c r="I784" s="6"/>
    </row>
    <row r="785">
      <c r="A785" s="74"/>
      <c r="B785" s="74"/>
      <c r="C785" s="74"/>
      <c r="D785" s="84"/>
      <c r="G785" s="39"/>
      <c r="H785" s="76"/>
      <c r="I785" s="6"/>
    </row>
    <row r="786">
      <c r="A786" s="74"/>
      <c r="B786" s="74"/>
      <c r="C786" s="74"/>
      <c r="D786" s="84"/>
      <c r="G786" s="39"/>
      <c r="H786" s="76"/>
      <c r="I786" s="6"/>
    </row>
    <row r="787">
      <c r="A787" s="74"/>
      <c r="B787" s="74"/>
      <c r="C787" s="74"/>
      <c r="D787" s="84"/>
      <c r="G787" s="39"/>
      <c r="H787" s="76"/>
      <c r="I787" s="6"/>
    </row>
    <row r="788">
      <c r="A788" s="74"/>
      <c r="B788" s="74"/>
      <c r="C788" s="74"/>
      <c r="D788" s="84"/>
      <c r="G788" s="39"/>
      <c r="H788" s="76"/>
      <c r="I788" s="6"/>
    </row>
    <row r="789">
      <c r="A789" s="74"/>
      <c r="B789" s="74"/>
      <c r="C789" s="74"/>
      <c r="D789" s="84"/>
      <c r="G789" s="39"/>
      <c r="H789" s="76"/>
      <c r="I789" s="6"/>
    </row>
    <row r="790">
      <c r="A790" s="74"/>
      <c r="B790" s="74"/>
      <c r="C790" s="74"/>
      <c r="D790" s="84"/>
      <c r="G790" s="39"/>
      <c r="H790" s="76"/>
      <c r="I790" s="6"/>
    </row>
    <row r="791">
      <c r="A791" s="74"/>
      <c r="B791" s="74"/>
      <c r="C791" s="74"/>
      <c r="D791" s="84"/>
      <c r="G791" s="39"/>
      <c r="H791" s="76"/>
      <c r="I791" s="6"/>
    </row>
    <row r="792">
      <c r="A792" s="74"/>
      <c r="B792" s="74"/>
      <c r="C792" s="74"/>
      <c r="D792" s="84"/>
      <c r="G792" s="39"/>
      <c r="H792" s="76"/>
      <c r="I792" s="6"/>
    </row>
    <row r="793">
      <c r="A793" s="74"/>
      <c r="B793" s="74"/>
      <c r="C793" s="74"/>
      <c r="D793" s="84"/>
      <c r="G793" s="39"/>
      <c r="H793" s="76"/>
      <c r="I793" s="6"/>
    </row>
    <row r="794">
      <c r="A794" s="74"/>
      <c r="B794" s="74"/>
      <c r="C794" s="74"/>
      <c r="D794" s="84"/>
      <c r="G794" s="39"/>
      <c r="H794" s="76"/>
      <c r="I794" s="6"/>
    </row>
    <row r="795">
      <c r="A795" s="74"/>
      <c r="B795" s="74"/>
      <c r="C795" s="74"/>
      <c r="D795" s="84"/>
      <c r="G795" s="39"/>
      <c r="H795" s="76"/>
      <c r="I795" s="6"/>
    </row>
    <row r="796">
      <c r="A796" s="74"/>
      <c r="B796" s="74"/>
      <c r="C796" s="74"/>
      <c r="D796" s="84"/>
      <c r="G796" s="39"/>
      <c r="H796" s="76"/>
      <c r="I796" s="6"/>
    </row>
    <row r="797">
      <c r="A797" s="74"/>
      <c r="B797" s="74"/>
      <c r="C797" s="74"/>
      <c r="D797" s="84"/>
      <c r="G797" s="39"/>
      <c r="H797" s="76"/>
      <c r="I797" s="6"/>
    </row>
    <row r="798">
      <c r="A798" s="74"/>
      <c r="B798" s="74"/>
      <c r="C798" s="74"/>
      <c r="D798" s="84"/>
      <c r="G798" s="39"/>
      <c r="H798" s="76"/>
      <c r="I798" s="6"/>
    </row>
    <row r="799">
      <c r="A799" s="74"/>
      <c r="B799" s="74"/>
      <c r="C799" s="74"/>
      <c r="D799" s="84"/>
      <c r="G799" s="39"/>
      <c r="H799" s="76"/>
      <c r="I799" s="6"/>
    </row>
    <row r="800">
      <c r="A800" s="74"/>
      <c r="B800" s="74"/>
      <c r="C800" s="74"/>
      <c r="D800" s="84"/>
      <c r="G800" s="39"/>
      <c r="H800" s="76"/>
      <c r="I800" s="6"/>
    </row>
    <row r="801">
      <c r="A801" s="74"/>
      <c r="B801" s="74"/>
      <c r="C801" s="74"/>
      <c r="D801" s="84"/>
      <c r="G801" s="39"/>
      <c r="H801" s="76"/>
      <c r="I801" s="6"/>
    </row>
    <row r="802">
      <c r="A802" s="74"/>
      <c r="B802" s="74"/>
      <c r="C802" s="74"/>
      <c r="D802" s="84"/>
      <c r="G802" s="39"/>
      <c r="H802" s="76"/>
      <c r="I802" s="6"/>
    </row>
    <row r="803">
      <c r="A803" s="74"/>
      <c r="B803" s="74"/>
      <c r="C803" s="74"/>
      <c r="D803" s="84"/>
      <c r="G803" s="39"/>
      <c r="H803" s="76"/>
      <c r="I803" s="6"/>
    </row>
    <row r="804">
      <c r="A804" s="74"/>
      <c r="B804" s="74"/>
      <c r="C804" s="74"/>
      <c r="D804" s="84"/>
      <c r="G804" s="39"/>
      <c r="H804" s="76"/>
      <c r="I804" s="6"/>
    </row>
    <row r="805">
      <c r="A805" s="74"/>
      <c r="B805" s="74"/>
      <c r="C805" s="74"/>
      <c r="D805" s="84"/>
      <c r="G805" s="39"/>
      <c r="H805" s="76"/>
      <c r="I805" s="6"/>
    </row>
    <row r="806">
      <c r="A806" s="74"/>
      <c r="B806" s="74"/>
      <c r="C806" s="74"/>
      <c r="D806" s="84"/>
      <c r="G806" s="39"/>
      <c r="H806" s="76"/>
      <c r="I806" s="6"/>
    </row>
    <row r="807">
      <c r="A807" s="74"/>
      <c r="B807" s="74"/>
      <c r="C807" s="74"/>
      <c r="D807" s="84"/>
      <c r="G807" s="39"/>
      <c r="H807" s="76"/>
      <c r="I807" s="6"/>
    </row>
    <row r="808">
      <c r="A808" s="74"/>
      <c r="B808" s="74"/>
      <c r="C808" s="74"/>
      <c r="D808" s="84"/>
      <c r="G808" s="39"/>
      <c r="H808" s="76"/>
      <c r="I808" s="6"/>
    </row>
    <row r="809">
      <c r="A809" s="74"/>
      <c r="B809" s="74"/>
      <c r="C809" s="74"/>
      <c r="D809" s="84"/>
      <c r="G809" s="39"/>
      <c r="H809" s="76"/>
      <c r="I809" s="6"/>
    </row>
    <row r="810">
      <c r="A810" s="74"/>
      <c r="B810" s="74"/>
      <c r="C810" s="74"/>
      <c r="D810" s="84"/>
      <c r="G810" s="39"/>
      <c r="H810" s="76"/>
      <c r="I810" s="6"/>
    </row>
    <row r="811">
      <c r="A811" s="74"/>
      <c r="B811" s="74"/>
      <c r="C811" s="74"/>
      <c r="D811" s="84"/>
      <c r="G811" s="39"/>
      <c r="H811" s="76"/>
      <c r="I811" s="6"/>
    </row>
    <row r="812">
      <c r="A812" s="74"/>
      <c r="B812" s="74"/>
      <c r="C812" s="74"/>
      <c r="D812" s="84"/>
      <c r="G812" s="39"/>
      <c r="H812" s="76"/>
      <c r="I812" s="6"/>
    </row>
    <row r="813">
      <c r="A813" s="74"/>
      <c r="B813" s="74"/>
      <c r="C813" s="74"/>
      <c r="D813" s="84"/>
      <c r="G813" s="39"/>
      <c r="H813" s="76"/>
      <c r="I813" s="6"/>
    </row>
    <row r="814">
      <c r="A814" s="74"/>
      <c r="B814" s="74"/>
      <c r="C814" s="74"/>
      <c r="D814" s="84"/>
      <c r="G814" s="39"/>
      <c r="H814" s="76"/>
      <c r="I814" s="6"/>
    </row>
    <row r="815">
      <c r="A815" s="74"/>
      <c r="B815" s="74"/>
      <c r="C815" s="74"/>
      <c r="D815" s="84"/>
      <c r="G815" s="39"/>
      <c r="H815" s="76"/>
      <c r="I815" s="6"/>
    </row>
    <row r="816">
      <c r="A816" s="74"/>
      <c r="B816" s="74"/>
      <c r="C816" s="74"/>
      <c r="D816" s="84"/>
      <c r="G816" s="39"/>
      <c r="H816" s="76"/>
      <c r="I816" s="6"/>
    </row>
    <row r="817">
      <c r="A817" s="74"/>
      <c r="B817" s="74"/>
      <c r="C817" s="74"/>
      <c r="D817" s="84"/>
      <c r="G817" s="39"/>
      <c r="H817" s="76"/>
      <c r="I817" s="6"/>
    </row>
    <row r="818">
      <c r="A818" s="74"/>
      <c r="B818" s="74"/>
      <c r="C818" s="74"/>
      <c r="D818" s="84"/>
      <c r="G818" s="39"/>
      <c r="H818" s="76"/>
      <c r="I818" s="6"/>
    </row>
    <row r="819">
      <c r="A819" s="74"/>
      <c r="B819" s="74"/>
      <c r="C819" s="74"/>
      <c r="D819" s="84"/>
      <c r="G819" s="39"/>
      <c r="H819" s="76"/>
      <c r="I819" s="6"/>
    </row>
    <row r="820">
      <c r="A820" s="74"/>
      <c r="B820" s="74"/>
      <c r="C820" s="74"/>
      <c r="D820" s="84"/>
      <c r="G820" s="39"/>
      <c r="H820" s="76"/>
      <c r="I820" s="6"/>
    </row>
    <row r="821">
      <c r="A821" s="74"/>
      <c r="B821" s="74"/>
      <c r="C821" s="74"/>
      <c r="D821" s="84"/>
      <c r="G821" s="39"/>
      <c r="H821" s="76"/>
      <c r="I821" s="6"/>
    </row>
    <row r="822">
      <c r="A822" s="74"/>
      <c r="B822" s="74"/>
      <c r="C822" s="74"/>
      <c r="D822" s="84"/>
      <c r="G822" s="39"/>
      <c r="H822" s="76"/>
      <c r="I822" s="6"/>
    </row>
    <row r="823">
      <c r="A823" s="74"/>
      <c r="B823" s="74"/>
      <c r="C823" s="74"/>
      <c r="D823" s="84"/>
      <c r="G823" s="39"/>
      <c r="H823" s="76"/>
      <c r="I823" s="6"/>
    </row>
    <row r="824">
      <c r="A824" s="74"/>
      <c r="B824" s="74"/>
      <c r="C824" s="74"/>
      <c r="D824" s="84"/>
      <c r="G824" s="39"/>
      <c r="H824" s="76"/>
      <c r="I824" s="6"/>
    </row>
    <row r="825">
      <c r="A825" s="74"/>
      <c r="B825" s="74"/>
      <c r="C825" s="74"/>
      <c r="D825" s="84"/>
      <c r="G825" s="39"/>
      <c r="H825" s="76"/>
      <c r="I825" s="6"/>
    </row>
    <row r="826">
      <c r="A826" s="74"/>
      <c r="B826" s="74"/>
      <c r="C826" s="74"/>
      <c r="D826" s="84"/>
      <c r="G826" s="39"/>
      <c r="H826" s="76"/>
      <c r="I826" s="6"/>
    </row>
    <row r="827">
      <c r="A827" s="74"/>
      <c r="B827" s="74"/>
      <c r="C827" s="74"/>
      <c r="D827" s="84"/>
      <c r="G827" s="39"/>
      <c r="H827" s="76"/>
      <c r="I827" s="6"/>
    </row>
    <row r="828">
      <c r="A828" s="74"/>
      <c r="B828" s="74"/>
      <c r="C828" s="74"/>
      <c r="D828" s="84"/>
      <c r="G828" s="39"/>
      <c r="H828" s="76"/>
      <c r="I828" s="6"/>
    </row>
    <row r="829">
      <c r="A829" s="74"/>
      <c r="B829" s="74"/>
      <c r="C829" s="74"/>
      <c r="D829" s="84"/>
      <c r="G829" s="39"/>
      <c r="H829" s="76"/>
      <c r="I829" s="6"/>
    </row>
    <row r="830">
      <c r="A830" s="74"/>
      <c r="B830" s="74"/>
      <c r="C830" s="74"/>
      <c r="D830" s="84"/>
      <c r="G830" s="39"/>
      <c r="H830" s="76"/>
      <c r="I830" s="6"/>
    </row>
    <row r="831">
      <c r="A831" s="74"/>
      <c r="B831" s="74"/>
      <c r="C831" s="74"/>
      <c r="D831" s="84"/>
      <c r="G831" s="39"/>
      <c r="H831" s="76"/>
      <c r="I831" s="6"/>
    </row>
    <row r="832">
      <c r="A832" s="74"/>
      <c r="B832" s="74"/>
      <c r="C832" s="74"/>
      <c r="D832" s="84"/>
      <c r="G832" s="39"/>
      <c r="H832" s="76"/>
      <c r="I832" s="6"/>
    </row>
    <row r="833">
      <c r="A833" s="74"/>
      <c r="B833" s="74"/>
      <c r="C833" s="74"/>
      <c r="D833" s="84"/>
      <c r="G833" s="39"/>
      <c r="H833" s="76"/>
      <c r="I833" s="6"/>
    </row>
    <row r="834">
      <c r="A834" s="74"/>
      <c r="B834" s="74"/>
      <c r="C834" s="74"/>
      <c r="D834" s="84"/>
      <c r="G834" s="39"/>
      <c r="H834" s="76"/>
      <c r="I834" s="6"/>
    </row>
    <row r="835">
      <c r="A835" s="74"/>
      <c r="B835" s="74"/>
      <c r="C835" s="74"/>
      <c r="D835" s="84"/>
      <c r="G835" s="39"/>
      <c r="H835" s="76"/>
      <c r="I835" s="6"/>
    </row>
    <row r="836">
      <c r="A836" s="74"/>
      <c r="B836" s="74"/>
      <c r="C836" s="74"/>
      <c r="D836" s="84"/>
      <c r="G836" s="39"/>
      <c r="H836" s="76"/>
      <c r="I836" s="6"/>
    </row>
    <row r="837">
      <c r="A837" s="74"/>
      <c r="B837" s="74"/>
      <c r="C837" s="74"/>
      <c r="D837" s="84"/>
      <c r="G837" s="39"/>
      <c r="H837" s="76"/>
      <c r="I837" s="6"/>
    </row>
    <row r="838">
      <c r="A838" s="74"/>
      <c r="B838" s="74"/>
      <c r="C838" s="74"/>
      <c r="D838" s="84"/>
      <c r="G838" s="39"/>
      <c r="H838" s="76"/>
      <c r="I838" s="6"/>
    </row>
    <row r="839">
      <c r="A839" s="74"/>
      <c r="B839" s="74"/>
      <c r="C839" s="74"/>
      <c r="D839" s="84"/>
      <c r="G839" s="39"/>
      <c r="H839" s="76"/>
      <c r="I839" s="6"/>
    </row>
    <row r="840">
      <c r="A840" s="74"/>
      <c r="B840" s="74"/>
      <c r="C840" s="74"/>
      <c r="D840" s="84"/>
      <c r="G840" s="39"/>
      <c r="H840" s="76"/>
      <c r="I840" s="6"/>
    </row>
    <row r="841">
      <c r="A841" s="74"/>
      <c r="B841" s="74"/>
      <c r="C841" s="74"/>
      <c r="D841" s="84"/>
      <c r="G841" s="39"/>
      <c r="H841" s="76"/>
      <c r="I841" s="6"/>
    </row>
    <row r="842">
      <c r="A842" s="74"/>
      <c r="B842" s="74"/>
      <c r="C842" s="74"/>
      <c r="D842" s="84"/>
      <c r="G842" s="39"/>
      <c r="H842" s="76"/>
      <c r="I842" s="6"/>
    </row>
    <row r="843">
      <c r="A843" s="74"/>
      <c r="B843" s="74"/>
      <c r="C843" s="74"/>
      <c r="D843" s="84"/>
      <c r="G843" s="39"/>
      <c r="H843" s="76"/>
      <c r="I843" s="6"/>
    </row>
    <row r="844">
      <c r="A844" s="74"/>
      <c r="B844" s="74"/>
      <c r="C844" s="74"/>
      <c r="D844" s="84"/>
      <c r="G844" s="39"/>
      <c r="H844" s="76"/>
      <c r="I844" s="6"/>
    </row>
    <row r="845">
      <c r="A845" s="74"/>
      <c r="B845" s="74"/>
      <c r="C845" s="74"/>
      <c r="D845" s="84"/>
      <c r="G845" s="39"/>
      <c r="H845" s="76"/>
      <c r="I845" s="6"/>
    </row>
    <row r="846">
      <c r="A846" s="74"/>
      <c r="B846" s="74"/>
      <c r="C846" s="74"/>
      <c r="D846" s="84"/>
      <c r="G846" s="39"/>
      <c r="H846" s="76"/>
      <c r="I846" s="6"/>
    </row>
    <row r="847">
      <c r="A847" s="74"/>
      <c r="B847" s="74"/>
      <c r="C847" s="74"/>
      <c r="D847" s="84"/>
      <c r="G847" s="39"/>
      <c r="H847" s="76"/>
      <c r="I847" s="6"/>
    </row>
    <row r="848">
      <c r="A848" s="74"/>
      <c r="B848" s="74"/>
      <c r="C848" s="74"/>
      <c r="D848" s="84"/>
      <c r="G848" s="39"/>
      <c r="H848" s="76"/>
      <c r="I848" s="6"/>
    </row>
    <row r="849">
      <c r="A849" s="74"/>
      <c r="B849" s="74"/>
      <c r="C849" s="74"/>
      <c r="D849" s="84"/>
      <c r="G849" s="39"/>
      <c r="H849" s="76"/>
      <c r="I849" s="6"/>
    </row>
    <row r="850">
      <c r="A850" s="74"/>
      <c r="B850" s="74"/>
      <c r="C850" s="74"/>
      <c r="D850" s="84"/>
      <c r="G850" s="39"/>
      <c r="H850" s="76"/>
      <c r="I850" s="6"/>
    </row>
    <row r="851">
      <c r="A851" s="74"/>
      <c r="B851" s="74"/>
      <c r="C851" s="74"/>
      <c r="D851" s="84"/>
      <c r="G851" s="39"/>
      <c r="H851" s="76"/>
      <c r="I851" s="6"/>
    </row>
    <row r="852">
      <c r="A852" s="74"/>
      <c r="B852" s="74"/>
      <c r="C852" s="74"/>
      <c r="D852" s="84"/>
      <c r="G852" s="39"/>
      <c r="H852" s="76"/>
      <c r="I852" s="6"/>
    </row>
    <row r="853">
      <c r="A853" s="74"/>
      <c r="B853" s="74"/>
      <c r="C853" s="74"/>
      <c r="D853" s="84"/>
      <c r="G853" s="39"/>
      <c r="H853" s="76"/>
      <c r="I853" s="6"/>
    </row>
    <row r="854">
      <c r="A854" s="74"/>
      <c r="B854" s="74"/>
      <c r="C854" s="74"/>
      <c r="D854" s="84"/>
      <c r="G854" s="39"/>
      <c r="H854" s="76"/>
      <c r="I854" s="6"/>
    </row>
    <row r="855">
      <c r="A855" s="74"/>
      <c r="B855" s="74"/>
      <c r="C855" s="74"/>
      <c r="D855" s="84"/>
      <c r="G855" s="39"/>
      <c r="H855" s="76"/>
      <c r="I855" s="6"/>
    </row>
    <row r="856">
      <c r="A856" s="74"/>
      <c r="B856" s="74"/>
      <c r="C856" s="74"/>
      <c r="D856" s="84"/>
      <c r="G856" s="39"/>
      <c r="H856" s="76"/>
      <c r="I856" s="6"/>
    </row>
    <row r="857">
      <c r="A857" s="74"/>
      <c r="B857" s="74"/>
      <c r="C857" s="74"/>
      <c r="D857" s="84"/>
      <c r="G857" s="39"/>
      <c r="H857" s="76"/>
      <c r="I857" s="6"/>
    </row>
    <row r="858">
      <c r="A858" s="74"/>
      <c r="B858" s="74"/>
      <c r="C858" s="74"/>
      <c r="D858" s="84"/>
      <c r="G858" s="39"/>
      <c r="H858" s="76"/>
      <c r="I858" s="6"/>
    </row>
    <row r="859">
      <c r="A859" s="74"/>
      <c r="B859" s="74"/>
      <c r="C859" s="74"/>
      <c r="D859" s="84"/>
      <c r="G859" s="39"/>
      <c r="H859" s="76"/>
      <c r="I859" s="6"/>
    </row>
    <row r="860">
      <c r="A860" s="74"/>
      <c r="B860" s="74"/>
      <c r="C860" s="74"/>
      <c r="D860" s="84"/>
      <c r="G860" s="39"/>
      <c r="H860" s="76"/>
      <c r="I860" s="6"/>
    </row>
    <row r="861">
      <c r="A861" s="74"/>
      <c r="B861" s="74"/>
      <c r="C861" s="74"/>
      <c r="D861" s="84"/>
      <c r="G861" s="39"/>
      <c r="H861" s="76"/>
      <c r="I861" s="6"/>
    </row>
    <row r="862">
      <c r="A862" s="74"/>
      <c r="B862" s="74"/>
      <c r="C862" s="74"/>
      <c r="D862" s="84"/>
      <c r="G862" s="39"/>
      <c r="H862" s="76"/>
      <c r="I862" s="6"/>
    </row>
    <row r="863">
      <c r="A863" s="74"/>
      <c r="B863" s="74"/>
      <c r="C863" s="74"/>
      <c r="D863" s="84"/>
      <c r="G863" s="39"/>
      <c r="H863" s="76"/>
      <c r="I863" s="6"/>
    </row>
    <row r="864">
      <c r="A864" s="74"/>
      <c r="B864" s="74"/>
      <c r="C864" s="74"/>
      <c r="D864" s="84"/>
      <c r="G864" s="39"/>
      <c r="H864" s="76"/>
      <c r="I864" s="6"/>
    </row>
    <row r="865">
      <c r="A865" s="74"/>
      <c r="B865" s="74"/>
      <c r="C865" s="74"/>
      <c r="D865" s="84"/>
      <c r="G865" s="39"/>
      <c r="H865" s="76"/>
      <c r="I865" s="6"/>
    </row>
    <row r="866">
      <c r="A866" s="74"/>
      <c r="B866" s="74"/>
      <c r="C866" s="74"/>
      <c r="D866" s="84"/>
      <c r="G866" s="39"/>
      <c r="H866" s="76"/>
      <c r="I866" s="6"/>
    </row>
    <row r="867">
      <c r="A867" s="74"/>
      <c r="B867" s="74"/>
      <c r="C867" s="74"/>
      <c r="D867" s="84"/>
      <c r="G867" s="39"/>
      <c r="H867" s="76"/>
      <c r="I867" s="6"/>
    </row>
    <row r="868">
      <c r="A868" s="74"/>
      <c r="B868" s="74"/>
      <c r="C868" s="74"/>
      <c r="D868" s="84"/>
      <c r="G868" s="39"/>
      <c r="H868" s="76"/>
      <c r="I868" s="6"/>
    </row>
    <row r="869">
      <c r="A869" s="74"/>
      <c r="B869" s="74"/>
      <c r="C869" s="74"/>
      <c r="D869" s="84"/>
      <c r="G869" s="39"/>
      <c r="H869" s="76"/>
      <c r="I869" s="6"/>
    </row>
    <row r="870">
      <c r="A870" s="74"/>
      <c r="B870" s="74"/>
      <c r="C870" s="74"/>
      <c r="D870" s="84"/>
      <c r="G870" s="39"/>
      <c r="H870" s="76"/>
      <c r="I870" s="6"/>
    </row>
    <row r="871">
      <c r="A871" s="74"/>
      <c r="B871" s="74"/>
      <c r="C871" s="74"/>
      <c r="D871" s="84"/>
      <c r="G871" s="39"/>
      <c r="H871" s="76"/>
      <c r="I871" s="6"/>
    </row>
    <row r="872">
      <c r="A872" s="74"/>
      <c r="B872" s="74"/>
      <c r="C872" s="74"/>
      <c r="D872" s="84"/>
      <c r="G872" s="39"/>
      <c r="H872" s="76"/>
      <c r="I872" s="6"/>
    </row>
    <row r="873">
      <c r="A873" s="74"/>
      <c r="B873" s="74"/>
      <c r="C873" s="74"/>
      <c r="D873" s="84"/>
      <c r="G873" s="39"/>
      <c r="H873" s="76"/>
      <c r="I873" s="6"/>
    </row>
    <row r="874">
      <c r="A874" s="74"/>
      <c r="B874" s="74"/>
      <c r="C874" s="74"/>
      <c r="D874" s="84"/>
      <c r="G874" s="39"/>
      <c r="H874" s="76"/>
      <c r="I874" s="6"/>
    </row>
    <row r="875">
      <c r="A875" s="74"/>
      <c r="B875" s="74"/>
      <c r="C875" s="74"/>
      <c r="D875" s="84"/>
      <c r="G875" s="39"/>
      <c r="H875" s="76"/>
      <c r="I875" s="6"/>
    </row>
    <row r="876">
      <c r="A876" s="74"/>
      <c r="B876" s="74"/>
      <c r="C876" s="74"/>
      <c r="D876" s="84"/>
      <c r="G876" s="39"/>
      <c r="H876" s="76"/>
      <c r="I876" s="6"/>
    </row>
    <row r="877">
      <c r="A877" s="74"/>
      <c r="B877" s="74"/>
      <c r="C877" s="74"/>
      <c r="D877" s="84"/>
      <c r="G877" s="39"/>
      <c r="H877" s="76"/>
      <c r="I877" s="6"/>
    </row>
    <row r="878">
      <c r="A878" s="74"/>
      <c r="B878" s="74"/>
      <c r="C878" s="74"/>
      <c r="D878" s="84"/>
      <c r="G878" s="39"/>
      <c r="H878" s="76"/>
      <c r="I878" s="6"/>
    </row>
    <row r="879">
      <c r="A879" s="74"/>
      <c r="B879" s="74"/>
      <c r="C879" s="74"/>
      <c r="D879" s="84"/>
      <c r="G879" s="39"/>
      <c r="H879" s="76"/>
      <c r="I879" s="6"/>
    </row>
    <row r="880">
      <c r="A880" s="74"/>
      <c r="B880" s="74"/>
      <c r="C880" s="74"/>
      <c r="D880" s="84"/>
      <c r="G880" s="39"/>
      <c r="H880" s="76"/>
      <c r="I880" s="6"/>
    </row>
    <row r="881">
      <c r="A881" s="74"/>
      <c r="B881" s="74"/>
      <c r="C881" s="74"/>
      <c r="D881" s="84"/>
      <c r="G881" s="39"/>
      <c r="H881" s="76"/>
      <c r="I881" s="6"/>
    </row>
    <row r="882">
      <c r="A882" s="74"/>
      <c r="B882" s="74"/>
      <c r="C882" s="74"/>
      <c r="D882" s="84"/>
      <c r="G882" s="39"/>
      <c r="H882" s="76"/>
      <c r="I882" s="6"/>
    </row>
    <row r="883">
      <c r="A883" s="74"/>
      <c r="B883" s="74"/>
      <c r="C883" s="74"/>
      <c r="D883" s="84"/>
      <c r="G883" s="39"/>
      <c r="H883" s="76"/>
      <c r="I883" s="6"/>
    </row>
    <row r="884">
      <c r="A884" s="74"/>
      <c r="B884" s="74"/>
      <c r="C884" s="74"/>
      <c r="D884" s="84"/>
      <c r="G884" s="39"/>
      <c r="H884" s="76"/>
      <c r="I884" s="6"/>
    </row>
    <row r="885">
      <c r="A885" s="74"/>
      <c r="B885" s="74"/>
      <c r="C885" s="74"/>
      <c r="D885" s="84"/>
      <c r="G885" s="39"/>
      <c r="H885" s="76"/>
      <c r="I885" s="6"/>
    </row>
    <row r="886">
      <c r="A886" s="74"/>
      <c r="B886" s="74"/>
      <c r="C886" s="74"/>
      <c r="D886" s="84"/>
      <c r="G886" s="39"/>
      <c r="H886" s="76"/>
      <c r="I886" s="6"/>
    </row>
    <row r="887">
      <c r="A887" s="74"/>
      <c r="B887" s="74"/>
      <c r="C887" s="74"/>
      <c r="D887" s="84"/>
      <c r="G887" s="39"/>
      <c r="H887" s="76"/>
      <c r="I887" s="6"/>
    </row>
    <row r="888">
      <c r="A888" s="74"/>
      <c r="B888" s="74"/>
      <c r="C888" s="74"/>
      <c r="D888" s="84"/>
      <c r="G888" s="39"/>
      <c r="H888" s="76"/>
      <c r="I888" s="6"/>
    </row>
    <row r="889">
      <c r="A889" s="74"/>
      <c r="B889" s="74"/>
      <c r="C889" s="74"/>
      <c r="D889" s="84"/>
      <c r="G889" s="39"/>
      <c r="H889" s="76"/>
      <c r="I889" s="6"/>
    </row>
    <row r="890">
      <c r="A890" s="74"/>
      <c r="B890" s="74"/>
      <c r="C890" s="74"/>
      <c r="D890" s="84"/>
      <c r="G890" s="39"/>
      <c r="H890" s="76"/>
      <c r="I890" s="6"/>
    </row>
    <row r="891">
      <c r="A891" s="74"/>
      <c r="B891" s="74"/>
      <c r="C891" s="74"/>
      <c r="D891" s="84"/>
      <c r="G891" s="39"/>
      <c r="H891" s="76"/>
      <c r="I891" s="6"/>
    </row>
    <row r="892">
      <c r="A892" s="74"/>
      <c r="B892" s="74"/>
      <c r="C892" s="74"/>
      <c r="D892" s="84"/>
      <c r="G892" s="39"/>
      <c r="H892" s="76"/>
      <c r="I892" s="6"/>
    </row>
    <row r="893">
      <c r="A893" s="74"/>
      <c r="B893" s="74"/>
      <c r="C893" s="74"/>
      <c r="D893" s="84"/>
      <c r="G893" s="39"/>
      <c r="H893" s="76"/>
      <c r="I893" s="6"/>
    </row>
    <row r="894">
      <c r="A894" s="74"/>
      <c r="B894" s="74"/>
      <c r="C894" s="74"/>
      <c r="D894" s="84"/>
      <c r="G894" s="39"/>
      <c r="H894" s="76"/>
      <c r="I894" s="6"/>
    </row>
    <row r="895">
      <c r="A895" s="74"/>
      <c r="B895" s="74"/>
      <c r="C895" s="74"/>
      <c r="D895" s="84"/>
      <c r="G895" s="39"/>
      <c r="H895" s="76"/>
      <c r="I895" s="6"/>
    </row>
    <row r="896">
      <c r="A896" s="74"/>
      <c r="B896" s="74"/>
      <c r="C896" s="74"/>
      <c r="D896" s="84"/>
      <c r="G896" s="39"/>
      <c r="H896" s="76"/>
      <c r="I896" s="6"/>
    </row>
    <row r="897">
      <c r="A897" s="74"/>
      <c r="B897" s="74"/>
      <c r="C897" s="74"/>
      <c r="D897" s="84"/>
      <c r="G897" s="39"/>
      <c r="H897" s="76"/>
      <c r="I897" s="6"/>
    </row>
    <row r="898">
      <c r="A898" s="74"/>
      <c r="B898" s="74"/>
      <c r="C898" s="74"/>
      <c r="D898" s="84"/>
      <c r="G898" s="39"/>
      <c r="H898" s="76"/>
      <c r="I898" s="6"/>
    </row>
    <row r="899">
      <c r="A899" s="74"/>
      <c r="B899" s="74"/>
      <c r="C899" s="74"/>
      <c r="D899" s="84"/>
      <c r="G899" s="39"/>
      <c r="H899" s="76"/>
      <c r="I899" s="6"/>
    </row>
    <row r="900">
      <c r="A900" s="74"/>
      <c r="B900" s="74"/>
      <c r="C900" s="74"/>
      <c r="D900" s="84"/>
      <c r="G900" s="39"/>
      <c r="H900" s="76"/>
      <c r="I900" s="6"/>
    </row>
    <row r="901">
      <c r="A901" s="74"/>
      <c r="B901" s="74"/>
      <c r="C901" s="74"/>
      <c r="D901" s="84"/>
      <c r="G901" s="39"/>
      <c r="H901" s="76"/>
      <c r="I901" s="6"/>
    </row>
    <row r="902">
      <c r="A902" s="74"/>
      <c r="B902" s="74"/>
      <c r="C902" s="74"/>
      <c r="D902" s="84"/>
      <c r="G902" s="39"/>
      <c r="H902" s="76"/>
      <c r="I902" s="6"/>
    </row>
    <row r="903">
      <c r="A903" s="74"/>
      <c r="B903" s="74"/>
      <c r="C903" s="74"/>
      <c r="D903" s="84"/>
      <c r="G903" s="39"/>
      <c r="H903" s="76"/>
      <c r="I903" s="6"/>
    </row>
    <row r="904">
      <c r="A904" s="74"/>
      <c r="B904" s="74"/>
      <c r="C904" s="74"/>
      <c r="D904" s="84"/>
      <c r="G904" s="39"/>
      <c r="H904" s="76"/>
      <c r="I904" s="6"/>
    </row>
    <row r="905">
      <c r="A905" s="74"/>
      <c r="B905" s="74"/>
      <c r="C905" s="74"/>
      <c r="D905" s="84"/>
      <c r="G905" s="39"/>
      <c r="H905" s="76"/>
      <c r="I905" s="6"/>
    </row>
    <row r="906">
      <c r="A906" s="74"/>
      <c r="B906" s="74"/>
      <c r="C906" s="74"/>
      <c r="D906" s="84"/>
      <c r="G906" s="39"/>
      <c r="H906" s="76"/>
      <c r="I906" s="6"/>
    </row>
    <row r="907">
      <c r="A907" s="74"/>
      <c r="B907" s="74"/>
      <c r="C907" s="74"/>
      <c r="D907" s="84"/>
      <c r="G907" s="39"/>
      <c r="H907" s="76"/>
      <c r="I907" s="6"/>
    </row>
    <row r="908">
      <c r="A908" s="74"/>
      <c r="B908" s="74"/>
      <c r="C908" s="74"/>
      <c r="D908" s="84"/>
      <c r="G908" s="39"/>
      <c r="H908" s="76"/>
      <c r="I908" s="6"/>
    </row>
    <row r="909">
      <c r="A909" s="74"/>
      <c r="B909" s="74"/>
      <c r="C909" s="74"/>
      <c r="D909" s="84"/>
      <c r="G909" s="39"/>
      <c r="H909" s="76"/>
      <c r="I909" s="6"/>
    </row>
    <row r="910">
      <c r="A910" s="74"/>
      <c r="B910" s="74"/>
      <c r="C910" s="74"/>
      <c r="D910" s="84"/>
      <c r="G910" s="39"/>
      <c r="H910" s="76"/>
      <c r="I910" s="6"/>
    </row>
    <row r="911">
      <c r="A911" s="74"/>
      <c r="B911" s="74"/>
      <c r="C911" s="74"/>
      <c r="D911" s="84"/>
      <c r="G911" s="39"/>
      <c r="H911" s="76"/>
      <c r="I911" s="6"/>
    </row>
    <row r="912">
      <c r="A912" s="74"/>
      <c r="B912" s="74"/>
      <c r="C912" s="74"/>
      <c r="D912" s="84"/>
      <c r="G912" s="39"/>
      <c r="H912" s="76"/>
      <c r="I912" s="6"/>
    </row>
    <row r="913">
      <c r="A913" s="74"/>
      <c r="B913" s="74"/>
      <c r="C913" s="74"/>
      <c r="D913" s="84"/>
      <c r="G913" s="39"/>
      <c r="H913" s="76"/>
      <c r="I913" s="6"/>
    </row>
    <row r="914">
      <c r="A914" s="74"/>
      <c r="B914" s="74"/>
      <c r="C914" s="74"/>
      <c r="D914" s="84"/>
      <c r="G914" s="39"/>
      <c r="H914" s="76"/>
      <c r="I914" s="6"/>
    </row>
    <row r="915">
      <c r="A915" s="74"/>
      <c r="B915" s="74"/>
      <c r="C915" s="74"/>
      <c r="D915" s="84"/>
      <c r="G915" s="39"/>
      <c r="H915" s="76"/>
      <c r="I915" s="6"/>
    </row>
    <row r="916">
      <c r="A916" s="74"/>
      <c r="B916" s="74"/>
      <c r="C916" s="74"/>
      <c r="D916" s="84"/>
      <c r="G916" s="39"/>
      <c r="H916" s="76"/>
      <c r="I916" s="6"/>
    </row>
    <row r="917">
      <c r="A917" s="74"/>
      <c r="B917" s="74"/>
      <c r="C917" s="74"/>
      <c r="D917" s="84"/>
      <c r="G917" s="39"/>
      <c r="H917" s="76"/>
      <c r="I917" s="6"/>
    </row>
    <row r="918">
      <c r="A918" s="74"/>
      <c r="B918" s="74"/>
      <c r="C918" s="74"/>
      <c r="D918" s="84"/>
      <c r="G918" s="39"/>
      <c r="H918" s="76"/>
      <c r="I918" s="6"/>
    </row>
    <row r="919">
      <c r="A919" s="74"/>
      <c r="B919" s="74"/>
      <c r="C919" s="74"/>
      <c r="D919" s="84"/>
      <c r="G919" s="39"/>
      <c r="H919" s="76"/>
      <c r="I919" s="6"/>
    </row>
    <row r="920">
      <c r="A920" s="74"/>
      <c r="B920" s="74"/>
      <c r="C920" s="74"/>
      <c r="D920" s="84"/>
      <c r="G920" s="39"/>
      <c r="H920" s="76"/>
      <c r="I920" s="6"/>
    </row>
    <row r="921">
      <c r="A921" s="74"/>
      <c r="B921" s="74"/>
      <c r="C921" s="74"/>
      <c r="D921" s="84"/>
      <c r="G921" s="39"/>
      <c r="H921" s="76"/>
      <c r="I921" s="6"/>
    </row>
    <row r="922">
      <c r="A922" s="74"/>
      <c r="B922" s="74"/>
      <c r="C922" s="74"/>
      <c r="D922" s="84"/>
      <c r="G922" s="39"/>
      <c r="H922" s="76"/>
      <c r="I922" s="6"/>
    </row>
    <row r="923">
      <c r="A923" s="74"/>
      <c r="B923" s="74"/>
      <c r="C923" s="74"/>
      <c r="D923" s="84"/>
      <c r="G923" s="39"/>
      <c r="H923" s="76"/>
      <c r="I923" s="6"/>
    </row>
    <row r="924">
      <c r="A924" s="74"/>
      <c r="B924" s="74"/>
      <c r="C924" s="74"/>
      <c r="D924" s="84"/>
      <c r="G924" s="39"/>
      <c r="H924" s="76"/>
      <c r="I924" s="6"/>
    </row>
    <row r="925">
      <c r="A925" s="74"/>
      <c r="B925" s="74"/>
      <c r="C925" s="74"/>
      <c r="D925" s="84"/>
      <c r="G925" s="39"/>
      <c r="H925" s="76"/>
      <c r="I925" s="6"/>
    </row>
    <row r="926">
      <c r="A926" s="74"/>
      <c r="B926" s="74"/>
      <c r="C926" s="74"/>
      <c r="D926" s="84"/>
      <c r="G926" s="39"/>
      <c r="H926" s="76"/>
      <c r="I926" s="6"/>
    </row>
    <row r="927">
      <c r="A927" s="74"/>
      <c r="B927" s="74"/>
      <c r="C927" s="74"/>
      <c r="D927" s="84"/>
      <c r="G927" s="39"/>
      <c r="H927" s="76"/>
      <c r="I927" s="6"/>
    </row>
    <row r="928">
      <c r="A928" s="74"/>
      <c r="B928" s="74"/>
      <c r="C928" s="74"/>
      <c r="D928" s="84"/>
      <c r="G928" s="39"/>
      <c r="H928" s="76"/>
      <c r="I928" s="6"/>
    </row>
    <row r="929">
      <c r="A929" s="74"/>
      <c r="B929" s="74"/>
      <c r="C929" s="74"/>
      <c r="D929" s="84"/>
      <c r="G929" s="39"/>
      <c r="H929" s="76"/>
      <c r="I929" s="6"/>
    </row>
    <row r="930">
      <c r="A930" s="74"/>
      <c r="B930" s="74"/>
      <c r="C930" s="74"/>
      <c r="D930" s="84"/>
      <c r="G930" s="39"/>
      <c r="H930" s="76"/>
      <c r="I930" s="6"/>
    </row>
    <row r="931">
      <c r="A931" s="74"/>
      <c r="B931" s="74"/>
      <c r="C931" s="74"/>
      <c r="D931" s="84"/>
      <c r="G931" s="39"/>
      <c r="H931" s="76"/>
      <c r="I931" s="6"/>
    </row>
    <row r="932">
      <c r="A932" s="74"/>
      <c r="B932" s="74"/>
      <c r="C932" s="74"/>
      <c r="D932" s="84"/>
      <c r="G932" s="39"/>
      <c r="H932" s="76"/>
      <c r="I932" s="6"/>
    </row>
    <row r="933">
      <c r="A933" s="74"/>
      <c r="B933" s="74"/>
      <c r="C933" s="74"/>
      <c r="D933" s="84"/>
      <c r="G933" s="39"/>
      <c r="H933" s="76"/>
      <c r="I933" s="6"/>
    </row>
    <row r="934">
      <c r="A934" s="74"/>
      <c r="B934" s="74"/>
      <c r="C934" s="74"/>
      <c r="D934" s="84"/>
      <c r="G934" s="39"/>
      <c r="H934" s="76"/>
      <c r="I934" s="6"/>
    </row>
    <row r="935">
      <c r="A935" s="74"/>
      <c r="B935" s="74"/>
      <c r="C935" s="74"/>
      <c r="D935" s="84"/>
      <c r="G935" s="39"/>
      <c r="H935" s="76"/>
      <c r="I935" s="6"/>
    </row>
    <row r="936">
      <c r="A936" s="74"/>
      <c r="B936" s="74"/>
      <c r="C936" s="74"/>
      <c r="D936" s="84"/>
      <c r="G936" s="39"/>
      <c r="H936" s="76"/>
      <c r="I936" s="6"/>
    </row>
    <row r="937">
      <c r="A937" s="74"/>
      <c r="B937" s="74"/>
      <c r="C937" s="74"/>
      <c r="D937" s="84"/>
      <c r="G937" s="39"/>
      <c r="H937" s="76"/>
      <c r="I937" s="6"/>
    </row>
    <row r="938">
      <c r="A938" s="74"/>
      <c r="B938" s="74"/>
      <c r="C938" s="74"/>
      <c r="D938" s="84"/>
      <c r="G938" s="39"/>
      <c r="H938" s="76"/>
      <c r="I938" s="6"/>
    </row>
    <row r="939">
      <c r="A939" s="74"/>
      <c r="B939" s="74"/>
      <c r="C939" s="74"/>
      <c r="D939" s="84"/>
      <c r="G939" s="39"/>
      <c r="H939" s="76"/>
      <c r="I939" s="6"/>
    </row>
    <row r="940">
      <c r="A940" s="74"/>
      <c r="B940" s="74"/>
      <c r="C940" s="74"/>
      <c r="D940" s="84"/>
      <c r="G940" s="39"/>
      <c r="H940" s="76"/>
      <c r="I940" s="6"/>
    </row>
    <row r="941">
      <c r="A941" s="74"/>
      <c r="B941" s="74"/>
      <c r="C941" s="74"/>
      <c r="D941" s="84"/>
      <c r="G941" s="39"/>
      <c r="H941" s="76"/>
      <c r="I941" s="6"/>
    </row>
    <row r="942">
      <c r="A942" s="74"/>
      <c r="B942" s="74"/>
      <c r="C942" s="74"/>
      <c r="D942" s="84"/>
      <c r="G942" s="39"/>
      <c r="H942" s="76"/>
      <c r="I942" s="6"/>
    </row>
    <row r="943">
      <c r="A943" s="74"/>
      <c r="B943" s="74"/>
      <c r="C943" s="74"/>
      <c r="D943" s="84"/>
      <c r="G943" s="39"/>
      <c r="H943" s="76"/>
      <c r="I943" s="6"/>
    </row>
    <row r="944">
      <c r="A944" s="74"/>
      <c r="B944" s="74"/>
      <c r="C944" s="74"/>
      <c r="D944" s="84"/>
      <c r="G944" s="39"/>
      <c r="H944" s="76"/>
      <c r="I944" s="6"/>
    </row>
    <row r="945">
      <c r="A945" s="74"/>
      <c r="B945" s="74"/>
      <c r="C945" s="74"/>
      <c r="D945" s="84"/>
      <c r="G945" s="39"/>
      <c r="H945" s="76"/>
      <c r="I945" s="6"/>
    </row>
    <row r="946">
      <c r="A946" s="74"/>
      <c r="B946" s="74"/>
      <c r="C946" s="74"/>
      <c r="D946" s="84"/>
      <c r="G946" s="39"/>
      <c r="H946" s="76"/>
      <c r="I946" s="6"/>
    </row>
    <row r="947">
      <c r="A947" s="74"/>
      <c r="B947" s="74"/>
      <c r="C947" s="74"/>
      <c r="D947" s="84"/>
      <c r="G947" s="39"/>
      <c r="H947" s="76"/>
      <c r="I947" s="6"/>
    </row>
    <row r="948">
      <c r="A948" s="74"/>
      <c r="B948" s="74"/>
      <c r="C948" s="74"/>
      <c r="D948" s="84"/>
      <c r="G948" s="39"/>
      <c r="H948" s="76"/>
      <c r="I948" s="6"/>
    </row>
    <row r="949">
      <c r="A949" s="74"/>
      <c r="B949" s="74"/>
      <c r="C949" s="74"/>
      <c r="D949" s="84"/>
      <c r="G949" s="39"/>
      <c r="H949" s="76"/>
      <c r="I949" s="6"/>
    </row>
    <row r="950">
      <c r="A950" s="74"/>
      <c r="B950" s="74"/>
      <c r="C950" s="74"/>
      <c r="D950" s="84"/>
      <c r="G950" s="39"/>
      <c r="H950" s="76"/>
      <c r="I950" s="6"/>
    </row>
    <row r="951">
      <c r="A951" s="74"/>
      <c r="B951" s="74"/>
      <c r="C951" s="74"/>
      <c r="D951" s="84"/>
      <c r="G951" s="39"/>
      <c r="H951" s="76"/>
      <c r="I951" s="6"/>
    </row>
    <row r="952">
      <c r="A952" s="74"/>
      <c r="B952" s="74"/>
      <c r="C952" s="74"/>
      <c r="D952" s="84"/>
      <c r="G952" s="39"/>
      <c r="H952" s="76"/>
      <c r="I952" s="6"/>
    </row>
    <row r="953">
      <c r="A953" s="74"/>
      <c r="B953" s="74"/>
      <c r="C953" s="74"/>
      <c r="D953" s="84"/>
      <c r="G953" s="39"/>
      <c r="H953" s="76"/>
      <c r="I953" s="6"/>
    </row>
    <row r="954">
      <c r="A954" s="74"/>
      <c r="B954" s="74"/>
      <c r="C954" s="74"/>
      <c r="D954" s="84"/>
      <c r="G954" s="39"/>
      <c r="H954" s="76"/>
      <c r="I954" s="6"/>
    </row>
    <row r="955">
      <c r="A955" s="74"/>
      <c r="B955" s="74"/>
      <c r="C955" s="74"/>
      <c r="D955" s="84"/>
      <c r="G955" s="39"/>
      <c r="H955" s="76"/>
      <c r="I955" s="6"/>
    </row>
    <row r="956">
      <c r="A956" s="74"/>
      <c r="B956" s="74"/>
      <c r="C956" s="74"/>
      <c r="D956" s="84"/>
      <c r="G956" s="39"/>
      <c r="H956" s="76"/>
      <c r="I956" s="6"/>
    </row>
    <row r="957">
      <c r="A957" s="74"/>
      <c r="B957" s="74"/>
      <c r="C957" s="74"/>
      <c r="D957" s="84"/>
      <c r="G957" s="39"/>
      <c r="H957" s="76"/>
      <c r="I957" s="6"/>
    </row>
    <row r="958">
      <c r="A958" s="74"/>
      <c r="B958" s="74"/>
      <c r="C958" s="74"/>
      <c r="D958" s="84"/>
      <c r="G958" s="39"/>
      <c r="H958" s="76"/>
      <c r="I958" s="6"/>
    </row>
    <row r="959">
      <c r="A959" s="74"/>
      <c r="B959" s="74"/>
      <c r="C959" s="74"/>
      <c r="D959" s="84"/>
      <c r="G959" s="39"/>
      <c r="H959" s="76"/>
      <c r="I959" s="6"/>
    </row>
    <row r="960">
      <c r="A960" s="74"/>
      <c r="B960" s="74"/>
      <c r="C960" s="74"/>
      <c r="D960" s="84"/>
      <c r="G960" s="39"/>
      <c r="H960" s="76"/>
      <c r="I960" s="6"/>
    </row>
    <row r="961">
      <c r="A961" s="74"/>
      <c r="B961" s="74"/>
      <c r="C961" s="74"/>
      <c r="D961" s="84"/>
      <c r="G961" s="39"/>
      <c r="H961" s="76"/>
      <c r="I961" s="6"/>
    </row>
    <row r="962">
      <c r="A962" s="74"/>
      <c r="B962" s="74"/>
      <c r="C962" s="74"/>
      <c r="D962" s="84"/>
      <c r="G962" s="39"/>
      <c r="H962" s="76"/>
      <c r="I962" s="6"/>
    </row>
    <row r="963">
      <c r="A963" s="74"/>
      <c r="B963" s="74"/>
      <c r="C963" s="74"/>
      <c r="D963" s="84"/>
      <c r="G963" s="39"/>
      <c r="H963" s="76"/>
      <c r="I963" s="6"/>
    </row>
    <row r="964">
      <c r="A964" s="74"/>
      <c r="B964" s="74"/>
      <c r="C964" s="74"/>
      <c r="D964" s="84"/>
      <c r="G964" s="39"/>
      <c r="H964" s="76"/>
      <c r="I964" s="6"/>
    </row>
    <row r="965">
      <c r="A965" s="74"/>
      <c r="B965" s="74"/>
      <c r="C965" s="74"/>
      <c r="D965" s="84"/>
      <c r="G965" s="39"/>
      <c r="H965" s="76"/>
      <c r="I965" s="6"/>
    </row>
    <row r="966">
      <c r="A966" s="74"/>
      <c r="B966" s="74"/>
      <c r="C966" s="74"/>
      <c r="D966" s="84"/>
      <c r="G966" s="39"/>
      <c r="H966" s="76"/>
      <c r="I966" s="6"/>
    </row>
    <row r="967">
      <c r="A967" s="74"/>
      <c r="B967" s="74"/>
      <c r="C967" s="74"/>
      <c r="D967" s="84"/>
      <c r="G967" s="39"/>
      <c r="H967" s="76"/>
      <c r="I967" s="6"/>
    </row>
    <row r="968">
      <c r="A968" s="74"/>
      <c r="B968" s="74"/>
      <c r="C968" s="74"/>
      <c r="D968" s="84"/>
      <c r="G968" s="39"/>
      <c r="H968" s="76"/>
      <c r="I968" s="6"/>
    </row>
    <row r="969">
      <c r="A969" s="74"/>
      <c r="B969" s="74"/>
      <c r="C969" s="74"/>
      <c r="D969" s="84"/>
      <c r="G969" s="39"/>
      <c r="H969" s="76"/>
      <c r="I969" s="6"/>
    </row>
    <row r="970">
      <c r="A970" s="74"/>
      <c r="B970" s="74"/>
      <c r="C970" s="74"/>
      <c r="D970" s="84"/>
      <c r="G970" s="39"/>
      <c r="H970" s="76"/>
      <c r="I970" s="6"/>
    </row>
    <row r="971">
      <c r="A971" s="74"/>
      <c r="B971" s="74"/>
      <c r="C971" s="74"/>
      <c r="D971" s="84"/>
      <c r="G971" s="39"/>
      <c r="H971" s="76"/>
      <c r="I971" s="6"/>
    </row>
    <row r="972">
      <c r="A972" s="74"/>
      <c r="B972" s="74"/>
      <c r="C972" s="74"/>
      <c r="D972" s="84"/>
      <c r="G972" s="39"/>
      <c r="H972" s="76"/>
      <c r="I972" s="6"/>
    </row>
    <row r="973">
      <c r="A973" s="74"/>
      <c r="B973" s="74"/>
      <c r="C973" s="74"/>
      <c r="D973" s="84"/>
      <c r="G973" s="39"/>
      <c r="H973" s="76"/>
      <c r="I973" s="6"/>
    </row>
    <row r="974">
      <c r="A974" s="74"/>
      <c r="B974" s="74"/>
      <c r="C974" s="74"/>
      <c r="D974" s="84"/>
      <c r="G974" s="39"/>
      <c r="H974" s="76"/>
      <c r="I974" s="6"/>
    </row>
    <row r="975">
      <c r="A975" s="74"/>
      <c r="B975" s="74"/>
      <c r="C975" s="74"/>
      <c r="D975" s="84"/>
      <c r="G975" s="39"/>
      <c r="H975" s="76"/>
      <c r="I975" s="6"/>
    </row>
    <row r="976">
      <c r="A976" s="74"/>
      <c r="B976" s="74"/>
      <c r="C976" s="74"/>
      <c r="D976" s="84"/>
      <c r="G976" s="39"/>
      <c r="H976" s="76"/>
      <c r="I976" s="6"/>
    </row>
    <row r="977">
      <c r="A977" s="74"/>
      <c r="B977" s="74"/>
      <c r="C977" s="74"/>
      <c r="D977" s="84"/>
      <c r="G977" s="39"/>
      <c r="H977" s="76"/>
      <c r="I977" s="6"/>
    </row>
    <row r="978">
      <c r="A978" s="74"/>
      <c r="B978" s="74"/>
      <c r="C978" s="74"/>
      <c r="D978" s="84"/>
      <c r="G978" s="39"/>
      <c r="H978" s="76"/>
      <c r="I978" s="6"/>
    </row>
    <row r="979">
      <c r="A979" s="74"/>
      <c r="B979" s="74"/>
      <c r="C979" s="74"/>
      <c r="D979" s="84"/>
      <c r="G979" s="39"/>
      <c r="H979" s="76"/>
      <c r="I979" s="6"/>
    </row>
    <row r="980">
      <c r="A980" s="74"/>
      <c r="B980" s="74"/>
      <c r="C980" s="74"/>
      <c r="D980" s="84"/>
      <c r="G980" s="39"/>
      <c r="H980" s="76"/>
      <c r="I980" s="6"/>
    </row>
    <row r="981">
      <c r="A981" s="74"/>
      <c r="B981" s="74"/>
      <c r="C981" s="74"/>
      <c r="D981" s="84"/>
      <c r="G981" s="39"/>
      <c r="H981" s="76"/>
      <c r="I981" s="6"/>
    </row>
    <row r="982">
      <c r="A982" s="74"/>
      <c r="B982" s="74"/>
      <c r="C982" s="74"/>
      <c r="D982" s="84"/>
      <c r="G982" s="39"/>
      <c r="H982" s="76"/>
      <c r="I982" s="6"/>
    </row>
    <row r="983">
      <c r="A983" s="74"/>
      <c r="B983" s="74"/>
      <c r="C983" s="74"/>
      <c r="D983" s="84"/>
      <c r="G983" s="39"/>
      <c r="H983" s="76"/>
      <c r="I983" s="6"/>
    </row>
    <row r="984">
      <c r="A984" s="74"/>
      <c r="B984" s="74"/>
      <c r="C984" s="74"/>
      <c r="D984" s="84"/>
      <c r="G984" s="39"/>
      <c r="H984" s="76"/>
      <c r="I984" s="6"/>
    </row>
    <row r="985">
      <c r="A985" s="74"/>
      <c r="B985" s="74"/>
      <c r="C985" s="74"/>
      <c r="D985" s="84"/>
      <c r="G985" s="39"/>
      <c r="H985" s="76"/>
      <c r="I985" s="6"/>
    </row>
    <row r="986">
      <c r="A986" s="74"/>
      <c r="B986" s="74"/>
      <c r="C986" s="74"/>
      <c r="D986" s="84"/>
      <c r="G986" s="39"/>
      <c r="H986" s="76"/>
      <c r="I986" s="6"/>
    </row>
    <row r="987">
      <c r="A987" s="74"/>
      <c r="B987" s="74"/>
      <c r="C987" s="74"/>
      <c r="D987" s="84"/>
      <c r="G987" s="39"/>
      <c r="H987" s="76"/>
      <c r="I987" s="6"/>
    </row>
    <row r="988">
      <c r="A988" s="74"/>
      <c r="B988" s="74"/>
      <c r="C988" s="74"/>
      <c r="D988" s="84"/>
      <c r="G988" s="39"/>
      <c r="H988" s="76"/>
      <c r="I988" s="6"/>
    </row>
    <row r="989">
      <c r="A989" s="74"/>
      <c r="B989" s="74"/>
      <c r="C989" s="74"/>
      <c r="D989" s="84"/>
      <c r="G989" s="39"/>
      <c r="H989" s="76"/>
      <c r="I989" s="6"/>
    </row>
    <row r="990">
      <c r="A990" s="74"/>
      <c r="B990" s="74"/>
      <c r="C990" s="74"/>
      <c r="D990" s="84"/>
      <c r="G990" s="39"/>
      <c r="H990" s="76"/>
      <c r="I990" s="6"/>
    </row>
    <row r="991">
      <c r="A991" s="74"/>
      <c r="B991" s="74"/>
      <c r="C991" s="74"/>
      <c r="D991" s="84"/>
      <c r="G991" s="39"/>
      <c r="H991" s="76"/>
      <c r="I991" s="6"/>
    </row>
    <row r="992">
      <c r="A992" s="74"/>
      <c r="B992" s="74"/>
      <c r="C992" s="74"/>
      <c r="D992" s="84"/>
      <c r="G992" s="39"/>
      <c r="H992" s="76"/>
      <c r="I992" s="6"/>
    </row>
    <row r="993">
      <c r="A993" s="74"/>
      <c r="B993" s="74"/>
      <c r="C993" s="74"/>
      <c r="D993" s="84"/>
      <c r="G993" s="39"/>
      <c r="H993" s="76"/>
      <c r="I993" s="6"/>
    </row>
    <row r="994">
      <c r="A994" s="74"/>
      <c r="B994" s="74"/>
      <c r="C994" s="74"/>
      <c r="D994" s="84"/>
      <c r="G994" s="39"/>
      <c r="H994" s="76"/>
      <c r="I994" s="6"/>
    </row>
    <row r="995">
      <c r="A995" s="74"/>
      <c r="B995" s="74"/>
      <c r="C995" s="74"/>
      <c r="D995" s="84"/>
      <c r="G995" s="39"/>
      <c r="H995" s="76"/>
      <c r="I995" s="6"/>
    </row>
    <row r="996">
      <c r="A996" s="74"/>
      <c r="B996" s="74"/>
      <c r="C996" s="74"/>
      <c r="D996" s="84"/>
      <c r="G996" s="39"/>
      <c r="H996" s="76"/>
      <c r="I996" s="6"/>
    </row>
    <row r="997">
      <c r="A997" s="74"/>
      <c r="B997" s="74"/>
      <c r="C997" s="74"/>
      <c r="D997" s="84"/>
      <c r="G997" s="39"/>
      <c r="H997" s="76"/>
      <c r="I997" s="6"/>
    </row>
    <row r="998">
      <c r="A998" s="74"/>
      <c r="B998" s="74"/>
      <c r="C998" s="74"/>
      <c r="D998" s="84"/>
      <c r="G998" s="39"/>
      <c r="H998" s="76"/>
      <c r="I998" s="6"/>
    </row>
    <row r="999">
      <c r="A999" s="74"/>
      <c r="B999" s="74"/>
      <c r="C999" s="74"/>
      <c r="D999" s="84"/>
      <c r="G999" s="39"/>
      <c r="H999" s="76"/>
      <c r="I999" s="6"/>
    </row>
    <row r="1000">
      <c r="A1000" s="74"/>
      <c r="B1000" s="74"/>
      <c r="C1000" s="74"/>
      <c r="D1000" s="84"/>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TRANSPOSE(Guides!B10:AJ10)</f>
        <v>Poland</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118</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t="s">
        <v>119</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120</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121</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122</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123</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t="s">
        <v>124</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126</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121</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48</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132</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v>12.0</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9.5" customHeight="1">
      <c r="A15" s="34"/>
      <c r="B15" s="34"/>
      <c r="C15" s="44" t="s">
        <v>54</v>
      </c>
      <c r="D15" s="45" t="s">
        <v>135</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137</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37.5" customHeight="1">
      <c r="A17" s="34"/>
      <c r="B17" s="34"/>
      <c r="C17" s="44" t="s">
        <v>59</v>
      </c>
      <c r="D17" s="45"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138</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4.75" customHeight="1">
      <c r="A19" s="34"/>
      <c r="B19" s="34"/>
      <c r="C19" s="44" t="s">
        <v>64</v>
      </c>
      <c r="D19" s="45" t="s">
        <v>141</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145</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54.0"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ht="46.5" customHeight="1">
      <c r="A22" s="34"/>
      <c r="B22" s="40"/>
      <c r="C22" s="44" t="s">
        <v>70</v>
      </c>
      <c r="D22" s="45" t="s">
        <v>149</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t="s">
        <v>151</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t="s">
        <v>152</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153</v>
      </c>
      <c r="E25" s="34"/>
      <c r="F25" s="34"/>
      <c r="G25" s="34"/>
      <c r="H25" s="37"/>
      <c r="I25" s="38"/>
      <c r="J25" s="37"/>
      <c r="K25" s="33"/>
      <c r="L25" s="33"/>
      <c r="M25" s="33"/>
      <c r="N25" s="33"/>
      <c r="O25" s="33"/>
      <c r="P25" s="33"/>
      <c r="Q25" s="33"/>
      <c r="R25" s="33"/>
      <c r="S25" s="33"/>
      <c r="T25" s="33"/>
      <c r="U25" s="33"/>
      <c r="V25" s="33"/>
      <c r="W25" s="33"/>
      <c r="X25" s="33"/>
      <c r="Y25" s="33"/>
      <c r="Z25" s="33"/>
      <c r="AA25" s="33"/>
    </row>
    <row r="26" ht="23.25" customHeight="1">
      <c r="A26" s="34"/>
      <c r="B26" s="34"/>
      <c r="C26" s="53" t="s">
        <v>79</v>
      </c>
      <c r="D26" s="54" t="s">
        <v>154</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60</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60</v>
      </c>
      <c r="E28" s="34"/>
      <c r="F28" s="34"/>
      <c r="G28" s="34"/>
      <c r="H28" s="37"/>
      <c r="I28" s="38"/>
      <c r="J28" s="37"/>
      <c r="K28" s="33"/>
      <c r="L28" s="33"/>
      <c r="M28" s="33"/>
      <c r="N28" s="33"/>
      <c r="O28" s="33"/>
      <c r="P28" s="33"/>
      <c r="Q28" s="33"/>
      <c r="R28" s="33"/>
      <c r="S28" s="33"/>
      <c r="T28" s="33"/>
      <c r="U28" s="33"/>
      <c r="V28" s="33"/>
      <c r="W28" s="33"/>
      <c r="X28" s="33"/>
      <c r="Y28" s="33"/>
      <c r="Z28" s="33"/>
      <c r="AA28" s="33"/>
    </row>
    <row r="29" ht="97.5" customHeight="1">
      <c r="A29" s="34"/>
      <c r="B29" s="34"/>
      <c r="C29" s="53" t="s">
        <v>83</v>
      </c>
      <c r="D29" s="54" t="s">
        <v>155</v>
      </c>
      <c r="E29" s="34"/>
      <c r="F29" s="34"/>
      <c r="G29" s="34"/>
      <c r="H29" s="37"/>
      <c r="I29" s="38"/>
      <c r="J29" s="37"/>
      <c r="K29" s="33"/>
      <c r="L29" s="33"/>
      <c r="M29" s="33"/>
      <c r="N29" s="33"/>
      <c r="O29" s="33"/>
      <c r="P29" s="33"/>
      <c r="Q29" s="33"/>
      <c r="R29" s="33"/>
      <c r="S29" s="33"/>
      <c r="T29" s="33"/>
      <c r="U29" s="33"/>
      <c r="V29" s="33"/>
      <c r="W29" s="33"/>
      <c r="X29" s="33"/>
      <c r="Y29" s="33"/>
      <c r="Z29" s="33"/>
      <c r="AA29" s="33"/>
    </row>
    <row r="30" ht="48.75" customHeight="1">
      <c r="A30" s="34"/>
      <c r="B30" s="34"/>
      <c r="C30" s="53" t="s">
        <v>85</v>
      </c>
      <c r="D30" s="59" t="s">
        <v>156</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157</v>
      </c>
      <c r="E31" s="34"/>
      <c r="F31" s="34"/>
      <c r="G31" s="34"/>
      <c r="H31" s="37"/>
      <c r="I31" s="38"/>
      <c r="J31" s="37"/>
      <c r="K31" s="33"/>
      <c r="L31" s="33"/>
      <c r="M31" s="33"/>
      <c r="N31" s="33"/>
      <c r="O31" s="33"/>
      <c r="P31" s="33"/>
      <c r="Q31" s="33"/>
      <c r="R31" s="33"/>
      <c r="S31" s="33"/>
      <c r="T31" s="33"/>
      <c r="U31" s="33"/>
      <c r="V31" s="33"/>
      <c r="W31" s="33"/>
      <c r="X31" s="33"/>
      <c r="Y31" s="33"/>
      <c r="Z31" s="33"/>
      <c r="AA31" s="33"/>
    </row>
    <row r="32" ht="60.75" customHeight="1">
      <c r="A32" s="34"/>
      <c r="B32" s="34"/>
      <c r="C32" s="53" t="s">
        <v>89</v>
      </c>
      <c r="D32" s="59" t="s">
        <v>158</v>
      </c>
      <c r="E32" s="34"/>
      <c r="F32" s="34"/>
      <c r="G32" s="34"/>
      <c r="H32" s="37"/>
      <c r="I32" s="38"/>
      <c r="J32" s="37"/>
      <c r="K32" s="33"/>
      <c r="L32" s="33"/>
      <c r="M32" s="33"/>
      <c r="N32" s="33"/>
      <c r="O32" s="33"/>
      <c r="P32" s="33"/>
      <c r="Q32" s="33"/>
      <c r="R32" s="33"/>
      <c r="S32" s="33"/>
      <c r="T32" s="33"/>
      <c r="U32" s="33"/>
      <c r="V32" s="33"/>
      <c r="W32" s="33"/>
      <c r="X32" s="33"/>
      <c r="Y32" s="33"/>
      <c r="Z32" s="33"/>
      <c r="AA32" s="33"/>
    </row>
    <row r="33" ht="60.0" customHeight="1">
      <c r="A33" s="34"/>
      <c r="B33" s="34"/>
      <c r="C33" s="53" t="s">
        <v>91</v>
      </c>
      <c r="D33" s="59" t="s">
        <v>159</v>
      </c>
      <c r="E33" s="34"/>
      <c r="F33" s="34"/>
      <c r="G33" s="34"/>
      <c r="H33" s="37"/>
      <c r="I33" s="38"/>
      <c r="J33" s="37"/>
      <c r="K33" s="33"/>
      <c r="L33" s="33"/>
      <c r="M33" s="33"/>
      <c r="N33" s="33"/>
      <c r="O33" s="33"/>
      <c r="P33" s="33"/>
      <c r="Q33" s="33"/>
      <c r="R33" s="33"/>
      <c r="S33" s="33"/>
      <c r="T33" s="33"/>
      <c r="U33" s="33"/>
      <c r="V33" s="33"/>
      <c r="W33" s="33"/>
      <c r="X33" s="33"/>
      <c r="Y33" s="33"/>
      <c r="Z33" s="33"/>
      <c r="AA33" s="33"/>
    </row>
    <row r="34" ht="64.5" customHeight="1">
      <c r="A34" s="34"/>
      <c r="B34" s="40"/>
      <c r="C34" s="60" t="s">
        <v>93</v>
      </c>
      <c r="D34" s="53" t="s">
        <v>160</v>
      </c>
      <c r="E34" s="40"/>
      <c r="F34" s="40"/>
      <c r="G34" s="40"/>
      <c r="H34" s="37"/>
      <c r="I34" s="38"/>
      <c r="J34" s="37"/>
      <c r="K34" s="33"/>
      <c r="L34" s="33"/>
      <c r="M34" s="33"/>
      <c r="N34" s="33"/>
      <c r="O34" s="33"/>
      <c r="P34" s="33"/>
      <c r="Q34" s="33"/>
      <c r="R34" s="33"/>
      <c r="S34" s="33"/>
      <c r="T34" s="33"/>
      <c r="U34" s="33"/>
      <c r="V34" s="33"/>
      <c r="W34" s="33"/>
      <c r="X34" s="33"/>
      <c r="Y34" s="33"/>
      <c r="Z34" s="33"/>
      <c r="AA34" s="33"/>
    </row>
    <row r="35" ht="43.5" customHeight="1">
      <c r="A35" s="34"/>
      <c r="B35" s="61" t="s">
        <v>95</v>
      </c>
      <c r="C35" s="62" t="s">
        <v>96</v>
      </c>
      <c r="D35" s="86" t="s">
        <v>161</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ht="48.75" customHeight="1">
      <c r="A36" s="40"/>
      <c r="B36" s="40"/>
      <c r="C36" s="62" t="s">
        <v>97</v>
      </c>
      <c r="D36" s="86" t="s">
        <v>162</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TRANSPOSE(Guides!B11:AJ11)</f>
        <v>Germany</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163</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t="s">
        <v>164</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164</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164</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164</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164</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t="s">
        <v>164</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164</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164</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48</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165</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t="s">
        <v>165</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51.0" customHeight="1">
      <c r="A15" s="34"/>
      <c r="B15" s="34"/>
      <c r="C15" s="44" t="s">
        <v>54</v>
      </c>
      <c r="D15" s="45" t="s">
        <v>165</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165</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8.75" customHeight="1">
      <c r="A17" s="34"/>
      <c r="B17" s="34"/>
      <c r="C17" s="44" t="s">
        <v>59</v>
      </c>
      <c r="D17" s="45" t="s">
        <v>165</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165</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7.75" customHeight="1">
      <c r="A19" s="34"/>
      <c r="B19" s="34"/>
      <c r="C19" s="44" t="s">
        <v>64</v>
      </c>
      <c r="D19" s="45" t="s">
        <v>166</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165</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51.0"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165</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t="s">
        <v>167</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t="s">
        <v>168</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168</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169</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60</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170</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59" t="s">
        <v>171</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172</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173</v>
      </c>
      <c r="E32" s="34"/>
      <c r="F32" s="34"/>
      <c r="G32" s="34"/>
      <c r="H32" s="37"/>
      <c r="I32" s="38"/>
      <c r="J32" s="37"/>
      <c r="K32" s="33"/>
      <c r="L32" s="33"/>
      <c r="M32" s="33"/>
      <c r="N32" s="33"/>
      <c r="O32" s="33"/>
      <c r="P32" s="33"/>
      <c r="Q32" s="33"/>
      <c r="R32" s="33"/>
      <c r="S32" s="33"/>
      <c r="T32" s="33"/>
      <c r="U32" s="33"/>
      <c r="V32" s="33"/>
      <c r="W32" s="33"/>
      <c r="X32" s="33"/>
      <c r="Y32" s="33"/>
      <c r="Z32" s="33"/>
      <c r="AA32" s="33"/>
    </row>
    <row r="33" ht="39.0" customHeight="1">
      <c r="A33" s="34"/>
      <c r="B33" s="34"/>
      <c r="C33" s="53" t="s">
        <v>91</v>
      </c>
      <c r="D33" s="59" t="s">
        <v>174</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173</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86" t="s">
        <v>175</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86" t="s">
        <v>176</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TRANSPOSE(Guides!B12:AJ12)</f>
        <v>South Korea</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177</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178</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177</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179</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177</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178</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177</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60</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181</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t="s">
        <v>103</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8.0" customHeight="1">
      <c r="A15" s="34"/>
      <c r="B15" s="34"/>
      <c r="C15" s="44" t="s">
        <v>54</v>
      </c>
      <c r="D15" s="45" t="s">
        <v>183</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184</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8.75" customHeight="1">
      <c r="A17" s="34"/>
      <c r="B17" s="34"/>
      <c r="C17" s="44" t="s">
        <v>59</v>
      </c>
      <c r="D17" s="45"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188</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7.75" customHeight="1">
      <c r="A19" s="34"/>
      <c r="B19" s="34"/>
      <c r="C19" s="44" t="s">
        <v>64</v>
      </c>
      <c r="D19" s="45" t="s">
        <v>65</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191</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48.0"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192</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t="s">
        <v>193</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t="s">
        <v>195</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196</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197</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60</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200</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59" t="s">
        <v>201</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202</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203</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59" t="s">
        <v>204</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206</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63">
        <v>0.25</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63">
        <v>0.25</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TRANSPOSE(Guides!B13:AJ13)</f>
        <v>South Africa</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180</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182</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185</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186</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187</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189</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190</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60</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194</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v>4.0</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9.5" customHeight="1">
      <c r="A15" s="34"/>
      <c r="B15" s="34"/>
      <c r="C15" s="44" t="s">
        <v>54</v>
      </c>
      <c r="D15" s="45" t="s">
        <v>198</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199</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51.75" customHeight="1">
      <c r="A17" s="34"/>
      <c r="B17" s="34"/>
      <c r="C17" s="44" t="s">
        <v>59</v>
      </c>
      <c r="D17" s="45"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205</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7.75" customHeight="1">
      <c r="A19" s="34"/>
      <c r="B19" s="34"/>
      <c r="C19" s="44" t="s">
        <v>64</v>
      </c>
      <c r="D19" s="45" t="s">
        <v>207</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208</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54.0"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209</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v>3.0</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v>30.0</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210</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48</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48</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211</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59" t="s">
        <v>212</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213</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212</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59" t="s">
        <v>214</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94</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63">
        <v>0.25</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63">
        <v>0.25</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TRANSPOSE(Guides!B14:AJ14)</f>
        <v>Brazil</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215</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t="s">
        <v>216</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87" t="s">
        <v>217</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218</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219</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220</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t="s">
        <v>216</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36</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36</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60</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221</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t="s">
        <v>222</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51.0" customHeight="1">
      <c r="A15" s="34"/>
      <c r="B15" s="34"/>
      <c r="C15" s="44" t="s">
        <v>54</v>
      </c>
      <c r="D15" s="45" t="s">
        <v>223</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224</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8.75" customHeight="1">
      <c r="A17" s="34"/>
      <c r="B17" s="34"/>
      <c r="C17" s="44" t="s">
        <v>59</v>
      </c>
      <c r="D17" s="45" t="s">
        <v>225</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226</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4.75" customHeight="1">
      <c r="A19" s="34"/>
      <c r="B19" s="34"/>
      <c r="C19" s="44" t="s">
        <v>64</v>
      </c>
      <c r="D19" s="45" t="s">
        <v>65</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227</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33.75" customHeight="1">
      <c r="A21" s="34"/>
      <c r="B21" s="34"/>
      <c r="C21" s="44" t="s">
        <v>69</v>
      </c>
      <c r="D21" s="45" t="s">
        <v>48</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228</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t="s">
        <v>229</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t="s">
        <v>230</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231</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232</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48</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233</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59" t="s">
        <v>234</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235</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236</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59" t="s">
        <v>237</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238</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63">
        <v>0.5</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63">
        <v>0.5</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hyperlinks>
    <hyperlink r:id="rId1" ref="D5"/>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TRANSPOSE(Guides!B15:AJ15)</f>
        <v>Singapore</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239</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t="s">
        <v>36</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240</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36</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241</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242</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t="s">
        <v>36</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240</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36</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48</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243</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v>8.0</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9.5" customHeight="1">
      <c r="A15" s="34"/>
      <c r="B15" s="34"/>
      <c r="C15" s="44" t="s">
        <v>54</v>
      </c>
      <c r="D15" s="45" t="s">
        <v>244</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245</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5.75" customHeight="1">
      <c r="A17" s="34"/>
      <c r="B17" s="34"/>
      <c r="C17" s="44" t="s">
        <v>59</v>
      </c>
      <c r="D17" s="45"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246</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7.75" customHeight="1">
      <c r="A19" s="34"/>
      <c r="B19" s="34"/>
      <c r="C19" s="44" t="s">
        <v>64</v>
      </c>
      <c r="D19" s="45" t="s">
        <v>247</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248</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48.0"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249</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v>2.0</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t="s">
        <v>250</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251</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252</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48</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256</v>
      </c>
      <c r="E29" s="34"/>
      <c r="F29" s="34"/>
      <c r="G29" s="34"/>
      <c r="H29" s="37"/>
      <c r="I29" s="38"/>
      <c r="J29" s="37"/>
      <c r="K29" s="33"/>
      <c r="L29" s="33"/>
      <c r="M29" s="33"/>
      <c r="N29" s="33"/>
      <c r="O29" s="33"/>
      <c r="P29" s="33"/>
      <c r="Q29" s="33"/>
      <c r="R29" s="33"/>
      <c r="S29" s="33"/>
      <c r="T29" s="33"/>
      <c r="U29" s="33"/>
      <c r="V29" s="33"/>
      <c r="W29" s="33"/>
      <c r="X29" s="33"/>
      <c r="Y29" s="33"/>
      <c r="Z29" s="33"/>
      <c r="AA29" s="33"/>
    </row>
    <row r="30" ht="39.0" customHeight="1">
      <c r="A30" s="34"/>
      <c r="B30" s="34"/>
      <c r="C30" s="53" t="s">
        <v>85</v>
      </c>
      <c r="D30" s="59" t="s">
        <v>259</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260</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261</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59" t="s">
        <v>262</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263</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63">
        <v>0.6</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63">
        <v>0.6</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26" t="str">
        <f t="array" ref="D2:D36">TRANSPOSE(Guides!B16:AJ16)</f>
        <v>France</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253</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35" t="s">
        <v>254</v>
      </c>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255</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35" t="s">
        <v>257</v>
      </c>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35" t="s">
        <v>258</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35" t="s">
        <v>163</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35" t="s">
        <v>254</v>
      </c>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35" t="s">
        <v>255</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35" t="s">
        <v>257</v>
      </c>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45" t="s">
        <v>60</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45" t="s">
        <v>264</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45" t="s">
        <v>265</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6.5" customHeight="1">
      <c r="A15" s="34"/>
      <c r="B15" s="34"/>
      <c r="C15" s="44" t="s">
        <v>54</v>
      </c>
      <c r="D15" s="45" t="s">
        <v>266</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267</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52.5" customHeight="1">
      <c r="A17" s="34"/>
      <c r="B17" s="34"/>
      <c r="C17" s="44" t="s">
        <v>59</v>
      </c>
      <c r="D17" s="45"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45" t="s">
        <v>268</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7.75" customHeight="1">
      <c r="A19" s="34"/>
      <c r="B19" s="34"/>
      <c r="C19" s="44" t="s">
        <v>64</v>
      </c>
      <c r="D19" s="45" t="s">
        <v>65</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45" t="s">
        <v>269</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51.75" customHeight="1">
      <c r="A21" s="34"/>
      <c r="B21" s="34"/>
      <c r="C21" s="44" t="s">
        <v>69</v>
      </c>
      <c r="D21" s="45"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45" t="s">
        <v>270</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54">
        <v>3.0</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54" t="s">
        <v>271</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54" t="s">
        <v>272</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54" t="s">
        <v>273</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54" t="s">
        <v>60</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54" t="s">
        <v>60</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54" t="s">
        <v>274</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59" t="s">
        <v>275</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59" t="s">
        <v>276</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59" t="s">
        <v>277</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59" t="s">
        <v>278</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94</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63">
        <v>0.5</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63">
        <v>0.5</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69"/>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69"/>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69"/>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69"/>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69"/>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69"/>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69"/>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69"/>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69"/>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69"/>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69"/>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69"/>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69"/>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69"/>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69"/>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69"/>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69"/>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69"/>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69"/>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69"/>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69"/>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69"/>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69"/>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69"/>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69"/>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69"/>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69"/>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69"/>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69"/>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69"/>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75"/>
      <c r="G67" s="39"/>
      <c r="H67" s="76"/>
      <c r="I67" s="6"/>
    </row>
    <row r="68">
      <c r="A68" s="74"/>
      <c r="B68" s="74"/>
      <c r="C68" s="74"/>
      <c r="D68" s="75"/>
      <c r="G68" s="39"/>
      <c r="H68" s="76"/>
      <c r="I68" s="6"/>
    </row>
    <row r="69">
      <c r="A69" s="74"/>
      <c r="B69" s="74"/>
      <c r="C69" s="74"/>
      <c r="D69" s="75"/>
      <c r="G69" s="39"/>
      <c r="H69" s="76"/>
      <c r="I69" s="6"/>
    </row>
    <row r="70">
      <c r="A70" s="74"/>
      <c r="B70" s="74"/>
      <c r="C70" s="74"/>
      <c r="D70" s="75"/>
      <c r="G70" s="39"/>
      <c r="H70" s="76"/>
      <c r="I70" s="6"/>
    </row>
    <row r="71">
      <c r="A71" s="74"/>
      <c r="B71" s="74"/>
      <c r="C71" s="74"/>
      <c r="D71" s="75"/>
      <c r="G71" s="39"/>
      <c r="H71" s="76"/>
      <c r="I71" s="6"/>
    </row>
    <row r="72">
      <c r="A72" s="74"/>
      <c r="B72" s="74"/>
      <c r="C72" s="74"/>
      <c r="D72" s="75"/>
      <c r="G72" s="39"/>
      <c r="H72" s="76"/>
      <c r="I72" s="6"/>
    </row>
    <row r="73">
      <c r="A73" s="74"/>
      <c r="B73" s="74"/>
      <c r="C73" s="74"/>
      <c r="D73" s="75"/>
      <c r="G73" s="39"/>
      <c r="H73" s="76"/>
      <c r="I73" s="6"/>
    </row>
    <row r="74">
      <c r="A74" s="74"/>
      <c r="B74" s="74"/>
      <c r="C74" s="74"/>
      <c r="D74" s="75"/>
      <c r="G74" s="39"/>
      <c r="H74" s="76"/>
      <c r="I74" s="6"/>
    </row>
    <row r="75">
      <c r="A75" s="74"/>
      <c r="B75" s="74"/>
      <c r="C75" s="74"/>
      <c r="D75" s="75"/>
      <c r="G75" s="39"/>
      <c r="H75" s="76"/>
      <c r="I75" s="6"/>
    </row>
    <row r="76">
      <c r="A76" s="74"/>
      <c r="B76" s="74"/>
      <c r="C76" s="74"/>
      <c r="D76" s="75"/>
      <c r="G76" s="39"/>
      <c r="H76" s="76"/>
      <c r="I76" s="6"/>
    </row>
    <row r="77">
      <c r="A77" s="74"/>
      <c r="B77" s="74"/>
      <c r="C77" s="74"/>
      <c r="D77" s="75"/>
      <c r="G77" s="39"/>
      <c r="H77" s="76"/>
      <c r="I77" s="6"/>
    </row>
    <row r="78">
      <c r="A78" s="74"/>
      <c r="B78" s="74"/>
      <c r="C78" s="74"/>
      <c r="D78" s="75"/>
      <c r="G78" s="39"/>
      <c r="H78" s="76"/>
      <c r="I78" s="6"/>
    </row>
    <row r="79">
      <c r="A79" s="74"/>
      <c r="B79" s="74"/>
      <c r="C79" s="74"/>
      <c r="D79" s="75"/>
      <c r="G79" s="39"/>
      <c r="H79" s="76"/>
      <c r="I79" s="6"/>
    </row>
    <row r="80">
      <c r="A80" s="74"/>
      <c r="B80" s="74"/>
      <c r="C80" s="74"/>
      <c r="D80" s="75"/>
      <c r="G80" s="39"/>
      <c r="H80" s="76"/>
      <c r="I80" s="6"/>
    </row>
    <row r="81">
      <c r="A81" s="74"/>
      <c r="B81" s="74"/>
      <c r="C81" s="74"/>
      <c r="D81" s="75"/>
      <c r="G81" s="39"/>
      <c r="H81" s="76"/>
      <c r="I81" s="6"/>
    </row>
    <row r="82">
      <c r="A82" s="74"/>
      <c r="B82" s="74"/>
      <c r="C82" s="74"/>
      <c r="D82" s="75"/>
      <c r="G82" s="39"/>
      <c r="H82" s="76"/>
      <c r="I82" s="6"/>
    </row>
    <row r="83">
      <c r="A83" s="74"/>
      <c r="B83" s="74"/>
      <c r="C83" s="74"/>
      <c r="D83" s="75"/>
      <c r="G83" s="39"/>
      <c r="H83" s="76"/>
      <c r="I83" s="6"/>
    </row>
    <row r="84">
      <c r="A84" s="74"/>
      <c r="B84" s="74"/>
      <c r="C84" s="74"/>
      <c r="D84" s="75"/>
      <c r="G84" s="39"/>
      <c r="H84" s="76"/>
      <c r="I84" s="6"/>
    </row>
    <row r="85">
      <c r="A85" s="74"/>
      <c r="B85" s="74"/>
      <c r="C85" s="74"/>
      <c r="D85" s="75"/>
      <c r="G85" s="39"/>
      <c r="H85" s="76"/>
      <c r="I85" s="6"/>
    </row>
    <row r="86">
      <c r="A86" s="74"/>
      <c r="B86" s="74"/>
      <c r="C86" s="74"/>
      <c r="D86" s="75"/>
      <c r="G86" s="39"/>
      <c r="H86" s="76"/>
      <c r="I86" s="6"/>
    </row>
    <row r="87">
      <c r="A87" s="74"/>
      <c r="B87" s="74"/>
      <c r="C87" s="74"/>
      <c r="D87" s="75"/>
      <c r="G87" s="39"/>
      <c r="H87" s="76"/>
      <c r="I87" s="6"/>
    </row>
    <row r="88">
      <c r="A88" s="74"/>
      <c r="B88" s="74"/>
      <c r="C88" s="74"/>
      <c r="D88" s="75"/>
      <c r="G88" s="39"/>
      <c r="H88" s="76"/>
      <c r="I88" s="6"/>
    </row>
    <row r="89">
      <c r="A89" s="74"/>
      <c r="B89" s="74"/>
      <c r="C89" s="74"/>
      <c r="D89" s="75"/>
      <c r="G89" s="39"/>
      <c r="H89" s="76"/>
      <c r="I89" s="6"/>
    </row>
    <row r="90">
      <c r="A90" s="74"/>
      <c r="B90" s="74"/>
      <c r="C90" s="74"/>
      <c r="D90" s="75"/>
      <c r="G90" s="39"/>
      <c r="H90" s="76"/>
      <c r="I90" s="6"/>
    </row>
    <row r="91">
      <c r="A91" s="74"/>
      <c r="B91" s="74"/>
      <c r="C91" s="74"/>
      <c r="D91" s="75"/>
      <c r="G91" s="39"/>
      <c r="H91" s="76"/>
      <c r="I91" s="6"/>
    </row>
    <row r="92">
      <c r="A92" s="74"/>
      <c r="B92" s="74"/>
      <c r="C92" s="74"/>
      <c r="D92" s="75"/>
      <c r="G92" s="39"/>
      <c r="H92" s="76"/>
      <c r="I92" s="6"/>
    </row>
    <row r="93">
      <c r="A93" s="74"/>
      <c r="B93" s="74"/>
      <c r="C93" s="74"/>
      <c r="D93" s="75"/>
      <c r="G93" s="39"/>
      <c r="H93" s="76"/>
      <c r="I93" s="6"/>
    </row>
    <row r="94">
      <c r="A94" s="74"/>
      <c r="B94" s="74"/>
      <c r="C94" s="74"/>
      <c r="D94" s="75"/>
      <c r="G94" s="39"/>
      <c r="H94" s="76"/>
      <c r="I94" s="6"/>
    </row>
    <row r="95">
      <c r="A95" s="74"/>
      <c r="B95" s="74"/>
      <c r="C95" s="74"/>
      <c r="D95" s="75"/>
      <c r="G95" s="39"/>
      <c r="H95" s="76"/>
      <c r="I95" s="6"/>
    </row>
    <row r="96">
      <c r="A96" s="74"/>
      <c r="B96" s="74"/>
      <c r="C96" s="74"/>
      <c r="D96" s="75"/>
      <c r="G96" s="39"/>
      <c r="H96" s="76"/>
      <c r="I96" s="6"/>
    </row>
    <row r="97">
      <c r="A97" s="74"/>
      <c r="B97" s="74"/>
      <c r="C97" s="74"/>
      <c r="D97" s="75"/>
      <c r="G97" s="39"/>
      <c r="H97" s="76"/>
      <c r="I97" s="6"/>
    </row>
    <row r="98">
      <c r="A98" s="74"/>
      <c r="B98" s="74"/>
      <c r="C98" s="74"/>
      <c r="D98" s="75"/>
      <c r="G98" s="39"/>
      <c r="H98" s="76"/>
      <c r="I98" s="6"/>
    </row>
    <row r="99">
      <c r="A99" s="74"/>
      <c r="B99" s="74"/>
      <c r="C99" s="74"/>
      <c r="D99" s="75"/>
      <c r="G99" s="39"/>
      <c r="H99" s="76"/>
      <c r="I99" s="6"/>
    </row>
    <row r="100">
      <c r="A100" s="74"/>
      <c r="B100" s="74"/>
      <c r="C100" s="74"/>
      <c r="D100" s="75"/>
      <c r="G100" s="39"/>
      <c r="H100" s="76"/>
      <c r="I100" s="6"/>
    </row>
    <row r="101">
      <c r="A101" s="74"/>
      <c r="B101" s="74"/>
      <c r="C101" s="74"/>
      <c r="D101" s="75"/>
      <c r="G101" s="39"/>
      <c r="H101" s="76"/>
      <c r="I101" s="6"/>
    </row>
    <row r="102">
      <c r="A102" s="74"/>
      <c r="B102" s="74"/>
      <c r="C102" s="74"/>
      <c r="D102" s="75"/>
      <c r="G102" s="39"/>
      <c r="H102" s="76"/>
      <c r="I102" s="6"/>
    </row>
    <row r="103">
      <c r="A103" s="74"/>
      <c r="B103" s="74"/>
      <c r="C103" s="74"/>
      <c r="D103" s="75"/>
      <c r="G103" s="39"/>
      <c r="H103" s="76"/>
      <c r="I103" s="6"/>
    </row>
    <row r="104">
      <c r="A104" s="74"/>
      <c r="B104" s="74"/>
      <c r="C104" s="74"/>
      <c r="D104" s="75"/>
      <c r="G104" s="39"/>
      <c r="H104" s="76"/>
      <c r="I104" s="6"/>
    </row>
    <row r="105">
      <c r="A105" s="74"/>
      <c r="B105" s="74"/>
      <c r="C105" s="74"/>
      <c r="D105" s="75"/>
      <c r="G105" s="39"/>
      <c r="H105" s="76"/>
      <c r="I105" s="6"/>
    </row>
    <row r="106">
      <c r="A106" s="74"/>
      <c r="B106" s="74"/>
      <c r="C106" s="74"/>
      <c r="D106" s="75"/>
      <c r="G106" s="39"/>
      <c r="H106" s="76"/>
      <c r="I106" s="6"/>
    </row>
    <row r="107">
      <c r="A107" s="74"/>
      <c r="B107" s="74"/>
      <c r="C107" s="74"/>
      <c r="D107" s="75"/>
      <c r="G107" s="39"/>
      <c r="H107" s="76"/>
      <c r="I107" s="6"/>
    </row>
    <row r="108">
      <c r="A108" s="74"/>
      <c r="B108" s="74"/>
      <c r="C108" s="74"/>
      <c r="D108" s="75"/>
      <c r="G108" s="39"/>
      <c r="H108" s="76"/>
      <c r="I108" s="6"/>
    </row>
    <row r="109">
      <c r="A109" s="74"/>
      <c r="B109" s="74"/>
      <c r="C109" s="74"/>
      <c r="D109" s="75"/>
      <c r="G109" s="39"/>
      <c r="H109" s="76"/>
      <c r="I109" s="6"/>
    </row>
    <row r="110">
      <c r="A110" s="74"/>
      <c r="B110" s="74"/>
      <c r="C110" s="74"/>
      <c r="D110" s="75"/>
      <c r="G110" s="39"/>
      <c r="H110" s="76"/>
      <c r="I110" s="6"/>
    </row>
    <row r="111">
      <c r="A111" s="74"/>
      <c r="B111" s="74"/>
      <c r="C111" s="74"/>
      <c r="D111" s="75"/>
      <c r="G111" s="39"/>
      <c r="H111" s="76"/>
      <c r="I111" s="6"/>
    </row>
    <row r="112">
      <c r="A112" s="74"/>
      <c r="B112" s="74"/>
      <c r="C112" s="74"/>
      <c r="D112" s="75"/>
      <c r="G112" s="39"/>
      <c r="H112" s="76"/>
      <c r="I112" s="6"/>
    </row>
    <row r="113">
      <c r="A113" s="74"/>
      <c r="B113" s="74"/>
      <c r="C113" s="74"/>
      <c r="D113" s="75"/>
      <c r="G113" s="39"/>
      <c r="H113" s="76"/>
      <c r="I113" s="6"/>
    </row>
    <row r="114">
      <c r="A114" s="74"/>
      <c r="B114" s="74"/>
      <c r="C114" s="74"/>
      <c r="D114" s="75"/>
      <c r="G114" s="39"/>
      <c r="H114" s="76"/>
      <c r="I114" s="6"/>
    </row>
    <row r="115">
      <c r="A115" s="74"/>
      <c r="B115" s="74"/>
      <c r="C115" s="74"/>
      <c r="D115" s="75"/>
      <c r="G115" s="39"/>
      <c r="H115" s="76"/>
      <c r="I115" s="6"/>
    </row>
    <row r="116">
      <c r="A116" s="74"/>
      <c r="B116" s="74"/>
      <c r="C116" s="74"/>
      <c r="D116" s="75"/>
      <c r="G116" s="39"/>
      <c r="H116" s="76"/>
      <c r="I116" s="6"/>
    </row>
    <row r="117">
      <c r="A117" s="74"/>
      <c r="B117" s="74"/>
      <c r="C117" s="74"/>
      <c r="D117" s="75"/>
      <c r="G117" s="39"/>
      <c r="H117" s="76"/>
      <c r="I117" s="6"/>
    </row>
    <row r="118">
      <c r="A118" s="74"/>
      <c r="B118" s="74"/>
      <c r="C118" s="74"/>
      <c r="D118" s="75"/>
      <c r="G118" s="39"/>
      <c r="H118" s="76"/>
      <c r="I118" s="6"/>
    </row>
    <row r="119">
      <c r="A119" s="74"/>
      <c r="B119" s="74"/>
      <c r="C119" s="74"/>
      <c r="D119" s="75"/>
      <c r="G119" s="39"/>
      <c r="H119" s="76"/>
      <c r="I119" s="6"/>
    </row>
    <row r="120">
      <c r="A120" s="74"/>
      <c r="B120" s="74"/>
      <c r="C120" s="74"/>
      <c r="D120" s="75"/>
      <c r="G120" s="39"/>
      <c r="H120" s="76"/>
      <c r="I120" s="6"/>
    </row>
    <row r="121">
      <c r="A121" s="74"/>
      <c r="B121" s="74"/>
      <c r="C121" s="74"/>
      <c r="D121" s="75"/>
      <c r="G121" s="39"/>
      <c r="H121" s="76"/>
      <c r="I121" s="6"/>
    </row>
    <row r="122">
      <c r="A122" s="74"/>
      <c r="B122" s="74"/>
      <c r="C122" s="74"/>
      <c r="D122" s="75"/>
      <c r="G122" s="39"/>
      <c r="H122" s="76"/>
      <c r="I122" s="6"/>
    </row>
    <row r="123">
      <c r="A123" s="74"/>
      <c r="B123" s="74"/>
      <c r="C123" s="74"/>
      <c r="D123" s="75"/>
      <c r="G123" s="39"/>
      <c r="H123" s="76"/>
      <c r="I123" s="6"/>
    </row>
    <row r="124">
      <c r="A124" s="74"/>
      <c r="B124" s="74"/>
      <c r="C124" s="74"/>
      <c r="D124" s="75"/>
      <c r="G124" s="39"/>
      <c r="H124" s="76"/>
      <c r="I124" s="6"/>
    </row>
    <row r="125">
      <c r="A125" s="74"/>
      <c r="B125" s="74"/>
      <c r="C125" s="74"/>
      <c r="D125" s="75"/>
      <c r="G125" s="39"/>
      <c r="H125" s="76"/>
      <c r="I125" s="6"/>
    </row>
    <row r="126">
      <c r="A126" s="74"/>
      <c r="B126" s="74"/>
      <c r="C126" s="74"/>
      <c r="D126" s="75"/>
      <c r="G126" s="39"/>
      <c r="H126" s="76"/>
      <c r="I126" s="6"/>
    </row>
    <row r="127">
      <c r="A127" s="74"/>
      <c r="B127" s="74"/>
      <c r="C127" s="74"/>
      <c r="D127" s="75"/>
      <c r="G127" s="39"/>
      <c r="H127" s="76"/>
      <c r="I127" s="6"/>
    </row>
    <row r="128">
      <c r="A128" s="74"/>
      <c r="B128" s="74"/>
      <c r="C128" s="74"/>
      <c r="D128" s="75"/>
      <c r="G128" s="39"/>
      <c r="H128" s="76"/>
      <c r="I128" s="6"/>
    </row>
    <row r="129">
      <c r="A129" s="74"/>
      <c r="B129" s="74"/>
      <c r="C129" s="74"/>
      <c r="D129" s="75"/>
      <c r="G129" s="39"/>
      <c r="H129" s="76"/>
      <c r="I129" s="6"/>
    </row>
    <row r="130">
      <c r="A130" s="74"/>
      <c r="B130" s="74"/>
      <c r="C130" s="74"/>
      <c r="D130" s="75"/>
      <c r="G130" s="39"/>
      <c r="H130" s="76"/>
      <c r="I130" s="6"/>
    </row>
    <row r="131">
      <c r="A131" s="74"/>
      <c r="B131" s="74"/>
      <c r="C131" s="74"/>
      <c r="D131" s="75"/>
      <c r="G131" s="39"/>
      <c r="H131" s="76"/>
      <c r="I131" s="6"/>
    </row>
    <row r="132">
      <c r="A132" s="74"/>
      <c r="B132" s="74"/>
      <c r="C132" s="74"/>
      <c r="D132" s="75"/>
      <c r="G132" s="39"/>
      <c r="H132" s="76"/>
      <c r="I132" s="6"/>
    </row>
    <row r="133">
      <c r="A133" s="74"/>
      <c r="B133" s="74"/>
      <c r="C133" s="74"/>
      <c r="D133" s="75"/>
      <c r="G133" s="39"/>
      <c r="H133" s="76"/>
      <c r="I133" s="6"/>
    </row>
    <row r="134">
      <c r="A134" s="74"/>
      <c r="B134" s="74"/>
      <c r="C134" s="74"/>
      <c r="D134" s="75"/>
      <c r="G134" s="39"/>
      <c r="H134" s="76"/>
      <c r="I134" s="6"/>
    </row>
    <row r="135">
      <c r="A135" s="74"/>
      <c r="B135" s="74"/>
      <c r="C135" s="74"/>
      <c r="D135" s="75"/>
      <c r="G135" s="39"/>
      <c r="H135" s="76"/>
      <c r="I135" s="6"/>
    </row>
    <row r="136">
      <c r="A136" s="74"/>
      <c r="B136" s="74"/>
      <c r="C136" s="74"/>
      <c r="D136" s="75"/>
      <c r="G136" s="39"/>
      <c r="H136" s="76"/>
      <c r="I136" s="6"/>
    </row>
    <row r="137">
      <c r="A137" s="74"/>
      <c r="B137" s="74"/>
      <c r="C137" s="74"/>
      <c r="D137" s="75"/>
      <c r="G137" s="39"/>
      <c r="H137" s="76"/>
      <c r="I137" s="6"/>
    </row>
    <row r="138">
      <c r="A138" s="74"/>
      <c r="B138" s="74"/>
      <c r="C138" s="74"/>
      <c r="D138" s="75"/>
      <c r="G138" s="39"/>
      <c r="H138" s="76"/>
      <c r="I138" s="6"/>
    </row>
    <row r="139">
      <c r="A139" s="74"/>
      <c r="B139" s="74"/>
      <c r="C139" s="74"/>
      <c r="D139" s="75"/>
      <c r="G139" s="39"/>
      <c r="H139" s="76"/>
      <c r="I139" s="6"/>
    </row>
    <row r="140">
      <c r="A140" s="74"/>
      <c r="B140" s="74"/>
      <c r="C140" s="74"/>
      <c r="D140" s="75"/>
      <c r="G140" s="39"/>
      <c r="H140" s="76"/>
      <c r="I140" s="6"/>
    </row>
    <row r="141">
      <c r="A141" s="74"/>
      <c r="B141" s="74"/>
      <c r="C141" s="74"/>
      <c r="D141" s="75"/>
      <c r="G141" s="39"/>
      <c r="H141" s="76"/>
      <c r="I141" s="6"/>
    </row>
    <row r="142">
      <c r="A142" s="74"/>
      <c r="B142" s="74"/>
      <c r="C142" s="74"/>
      <c r="D142" s="75"/>
      <c r="G142" s="39"/>
      <c r="H142" s="76"/>
      <c r="I142" s="6"/>
    </row>
    <row r="143">
      <c r="A143" s="74"/>
      <c r="B143" s="74"/>
      <c r="C143" s="74"/>
      <c r="D143" s="75"/>
      <c r="G143" s="39"/>
      <c r="H143" s="76"/>
      <c r="I143" s="6"/>
    </row>
    <row r="144">
      <c r="A144" s="74"/>
      <c r="B144" s="74"/>
      <c r="C144" s="74"/>
      <c r="D144" s="75"/>
      <c r="G144" s="39"/>
      <c r="H144" s="76"/>
      <c r="I144" s="6"/>
    </row>
    <row r="145">
      <c r="A145" s="74"/>
      <c r="B145" s="74"/>
      <c r="C145" s="74"/>
      <c r="D145" s="75"/>
      <c r="G145" s="39"/>
      <c r="H145" s="76"/>
      <c r="I145" s="6"/>
    </row>
    <row r="146">
      <c r="A146" s="74"/>
      <c r="B146" s="74"/>
      <c r="C146" s="74"/>
      <c r="D146" s="75"/>
      <c r="G146" s="39"/>
      <c r="H146" s="76"/>
      <c r="I146" s="6"/>
    </row>
    <row r="147">
      <c r="A147" s="74"/>
      <c r="B147" s="74"/>
      <c r="C147" s="74"/>
      <c r="D147" s="75"/>
      <c r="G147" s="39"/>
      <c r="H147" s="76"/>
      <c r="I147" s="6"/>
    </row>
    <row r="148">
      <c r="A148" s="74"/>
      <c r="B148" s="74"/>
      <c r="C148" s="74"/>
      <c r="D148" s="75"/>
      <c r="G148" s="39"/>
      <c r="H148" s="76"/>
      <c r="I148" s="6"/>
    </row>
    <row r="149">
      <c r="A149" s="74"/>
      <c r="B149" s="74"/>
      <c r="C149" s="74"/>
      <c r="D149" s="75"/>
      <c r="G149" s="39"/>
      <c r="H149" s="76"/>
      <c r="I149" s="6"/>
    </row>
    <row r="150">
      <c r="A150" s="74"/>
      <c r="B150" s="74"/>
      <c r="C150" s="74"/>
      <c r="D150" s="75"/>
      <c r="G150" s="39"/>
      <c r="H150" s="76"/>
      <c r="I150" s="6"/>
    </row>
    <row r="151">
      <c r="A151" s="74"/>
      <c r="B151" s="74"/>
      <c r="C151" s="74"/>
      <c r="D151" s="75"/>
      <c r="G151" s="39"/>
      <c r="H151" s="76"/>
      <c r="I151" s="6"/>
    </row>
    <row r="152">
      <c r="A152" s="74"/>
      <c r="B152" s="74"/>
      <c r="C152" s="74"/>
      <c r="D152" s="75"/>
      <c r="G152" s="39"/>
      <c r="H152" s="76"/>
      <c r="I152" s="6"/>
    </row>
    <row r="153">
      <c r="A153" s="74"/>
      <c r="B153" s="74"/>
      <c r="C153" s="74"/>
      <c r="D153" s="75"/>
      <c r="G153" s="39"/>
      <c r="H153" s="76"/>
      <c r="I153" s="6"/>
    </row>
    <row r="154">
      <c r="A154" s="74"/>
      <c r="B154" s="74"/>
      <c r="C154" s="74"/>
      <c r="D154" s="75"/>
      <c r="G154" s="39"/>
      <c r="H154" s="76"/>
      <c r="I154" s="6"/>
    </row>
    <row r="155">
      <c r="A155" s="74"/>
      <c r="B155" s="74"/>
      <c r="C155" s="74"/>
      <c r="D155" s="75"/>
      <c r="G155" s="39"/>
      <c r="H155" s="76"/>
      <c r="I155" s="6"/>
    </row>
    <row r="156">
      <c r="A156" s="74"/>
      <c r="B156" s="74"/>
      <c r="C156" s="74"/>
      <c r="D156" s="75"/>
      <c r="G156" s="39"/>
      <c r="H156" s="76"/>
      <c r="I156" s="6"/>
    </row>
    <row r="157">
      <c r="A157" s="74"/>
      <c r="B157" s="74"/>
      <c r="C157" s="74"/>
      <c r="D157" s="75"/>
      <c r="G157" s="39"/>
      <c r="H157" s="76"/>
      <c r="I157" s="6"/>
    </row>
    <row r="158">
      <c r="A158" s="74"/>
      <c r="B158" s="74"/>
      <c r="C158" s="74"/>
      <c r="D158" s="75"/>
      <c r="G158" s="39"/>
      <c r="H158" s="76"/>
      <c r="I158" s="6"/>
    </row>
    <row r="159">
      <c r="A159" s="74"/>
      <c r="B159" s="74"/>
      <c r="C159" s="74"/>
      <c r="D159" s="75"/>
      <c r="G159" s="39"/>
      <c r="H159" s="76"/>
      <c r="I159" s="6"/>
    </row>
    <row r="160">
      <c r="A160" s="74"/>
      <c r="B160" s="74"/>
      <c r="C160" s="74"/>
      <c r="D160" s="75"/>
      <c r="G160" s="39"/>
      <c r="H160" s="76"/>
      <c r="I160" s="6"/>
    </row>
    <row r="161">
      <c r="A161" s="74"/>
      <c r="B161" s="74"/>
      <c r="C161" s="74"/>
      <c r="D161" s="75"/>
      <c r="G161" s="39"/>
      <c r="H161" s="76"/>
      <c r="I161" s="6"/>
    </row>
    <row r="162">
      <c r="A162" s="74"/>
      <c r="B162" s="74"/>
      <c r="C162" s="74"/>
      <c r="D162" s="75"/>
      <c r="G162" s="39"/>
      <c r="H162" s="76"/>
      <c r="I162" s="6"/>
    </row>
    <row r="163">
      <c r="A163" s="74"/>
      <c r="B163" s="74"/>
      <c r="C163" s="74"/>
      <c r="D163" s="75"/>
      <c r="G163" s="39"/>
      <c r="H163" s="76"/>
      <c r="I163" s="6"/>
    </row>
    <row r="164">
      <c r="A164" s="74"/>
      <c r="B164" s="74"/>
      <c r="C164" s="74"/>
      <c r="D164" s="75"/>
      <c r="G164" s="39"/>
      <c r="H164" s="76"/>
      <c r="I164" s="6"/>
    </row>
    <row r="165">
      <c r="A165" s="74"/>
      <c r="B165" s="74"/>
      <c r="C165" s="74"/>
      <c r="D165" s="75"/>
      <c r="G165" s="39"/>
      <c r="H165" s="76"/>
      <c r="I165" s="6"/>
    </row>
    <row r="166">
      <c r="A166" s="74"/>
      <c r="B166" s="74"/>
      <c r="C166" s="74"/>
      <c r="D166" s="75"/>
      <c r="G166" s="39"/>
      <c r="H166" s="76"/>
      <c r="I166" s="6"/>
    </row>
    <row r="167">
      <c r="A167" s="74"/>
      <c r="B167" s="74"/>
      <c r="C167" s="74"/>
      <c r="D167" s="75"/>
      <c r="G167" s="39"/>
      <c r="H167" s="76"/>
      <c r="I167" s="6"/>
    </row>
    <row r="168">
      <c r="A168" s="74"/>
      <c r="B168" s="74"/>
      <c r="C168" s="74"/>
      <c r="D168" s="75"/>
      <c r="G168" s="39"/>
      <c r="H168" s="76"/>
      <c r="I168" s="6"/>
    </row>
    <row r="169">
      <c r="A169" s="74"/>
      <c r="B169" s="74"/>
      <c r="C169" s="74"/>
      <c r="D169" s="75"/>
      <c r="G169" s="39"/>
      <c r="H169" s="76"/>
      <c r="I169" s="6"/>
    </row>
    <row r="170">
      <c r="A170" s="74"/>
      <c r="B170" s="74"/>
      <c r="C170" s="74"/>
      <c r="D170" s="75"/>
      <c r="G170" s="39"/>
      <c r="H170" s="76"/>
      <c r="I170" s="6"/>
    </row>
    <row r="171">
      <c r="A171" s="74"/>
      <c r="B171" s="74"/>
      <c r="C171" s="74"/>
      <c r="D171" s="75"/>
      <c r="G171" s="39"/>
      <c r="H171" s="76"/>
      <c r="I171" s="6"/>
    </row>
    <row r="172">
      <c r="A172" s="74"/>
      <c r="B172" s="74"/>
      <c r="C172" s="74"/>
      <c r="D172" s="75"/>
      <c r="G172" s="39"/>
      <c r="H172" s="76"/>
      <c r="I172" s="6"/>
    </row>
    <row r="173">
      <c r="A173" s="74"/>
      <c r="B173" s="74"/>
      <c r="C173" s="74"/>
      <c r="D173" s="75"/>
      <c r="G173" s="39"/>
      <c r="H173" s="76"/>
      <c r="I173" s="6"/>
    </row>
    <row r="174">
      <c r="A174" s="74"/>
      <c r="B174" s="74"/>
      <c r="C174" s="74"/>
      <c r="D174" s="75"/>
      <c r="G174" s="39"/>
      <c r="H174" s="76"/>
      <c r="I174" s="6"/>
    </row>
    <row r="175">
      <c r="A175" s="74"/>
      <c r="B175" s="74"/>
      <c r="C175" s="74"/>
      <c r="D175" s="75"/>
      <c r="G175" s="39"/>
      <c r="H175" s="76"/>
      <c r="I175" s="6"/>
    </row>
    <row r="176">
      <c r="A176" s="74"/>
      <c r="B176" s="74"/>
      <c r="C176" s="74"/>
      <c r="D176" s="75"/>
      <c r="G176" s="39"/>
      <c r="H176" s="76"/>
      <c r="I176" s="6"/>
    </row>
    <row r="177">
      <c r="A177" s="74"/>
      <c r="B177" s="74"/>
      <c r="C177" s="74"/>
      <c r="D177" s="75"/>
      <c r="G177" s="39"/>
      <c r="H177" s="76"/>
      <c r="I177" s="6"/>
    </row>
    <row r="178">
      <c r="A178" s="74"/>
      <c r="B178" s="74"/>
      <c r="C178" s="74"/>
      <c r="D178" s="75"/>
      <c r="G178" s="39"/>
      <c r="H178" s="76"/>
      <c r="I178" s="6"/>
    </row>
    <row r="179">
      <c r="A179" s="74"/>
      <c r="B179" s="74"/>
      <c r="C179" s="74"/>
      <c r="D179" s="75"/>
      <c r="G179" s="39"/>
      <c r="H179" s="76"/>
      <c r="I179" s="6"/>
    </row>
    <row r="180">
      <c r="A180" s="74"/>
      <c r="B180" s="74"/>
      <c r="C180" s="74"/>
      <c r="D180" s="75"/>
      <c r="G180" s="39"/>
      <c r="H180" s="76"/>
      <c r="I180" s="6"/>
    </row>
    <row r="181">
      <c r="A181" s="74"/>
      <c r="B181" s="74"/>
      <c r="C181" s="74"/>
      <c r="D181" s="75"/>
      <c r="G181" s="39"/>
      <c r="H181" s="76"/>
      <c r="I181" s="6"/>
    </row>
    <row r="182">
      <c r="A182" s="74"/>
      <c r="B182" s="74"/>
      <c r="C182" s="74"/>
      <c r="D182" s="75"/>
      <c r="G182" s="39"/>
      <c r="H182" s="76"/>
      <c r="I182" s="6"/>
    </row>
    <row r="183">
      <c r="A183" s="74"/>
      <c r="B183" s="74"/>
      <c r="C183" s="74"/>
      <c r="D183" s="75"/>
      <c r="G183" s="39"/>
      <c r="H183" s="76"/>
      <c r="I183" s="6"/>
    </row>
    <row r="184">
      <c r="A184" s="74"/>
      <c r="B184" s="74"/>
      <c r="C184" s="74"/>
      <c r="D184" s="75"/>
      <c r="G184" s="39"/>
      <c r="H184" s="76"/>
      <c r="I184" s="6"/>
    </row>
    <row r="185">
      <c r="A185" s="74"/>
      <c r="B185" s="74"/>
      <c r="C185" s="74"/>
      <c r="D185" s="75"/>
      <c r="G185" s="39"/>
      <c r="H185" s="76"/>
      <c r="I185" s="6"/>
    </row>
    <row r="186">
      <c r="A186" s="74"/>
      <c r="B186" s="74"/>
      <c r="C186" s="74"/>
      <c r="D186" s="75"/>
      <c r="G186" s="39"/>
      <c r="H186" s="76"/>
      <c r="I186" s="6"/>
    </row>
    <row r="187">
      <c r="A187" s="74"/>
      <c r="B187" s="74"/>
      <c r="C187" s="74"/>
      <c r="D187" s="75"/>
      <c r="G187" s="39"/>
      <c r="H187" s="76"/>
      <c r="I187" s="6"/>
    </row>
    <row r="188">
      <c r="A188" s="74"/>
      <c r="B188" s="74"/>
      <c r="C188" s="74"/>
      <c r="D188" s="75"/>
      <c r="G188" s="39"/>
      <c r="H188" s="76"/>
      <c r="I188" s="6"/>
    </row>
    <row r="189">
      <c r="A189" s="74"/>
      <c r="B189" s="74"/>
      <c r="C189" s="74"/>
      <c r="D189" s="75"/>
      <c r="G189" s="39"/>
      <c r="H189" s="76"/>
      <c r="I189" s="6"/>
    </row>
    <row r="190">
      <c r="A190" s="74"/>
      <c r="B190" s="74"/>
      <c r="C190" s="74"/>
      <c r="D190" s="75"/>
      <c r="G190" s="39"/>
      <c r="H190" s="76"/>
      <c r="I190" s="6"/>
    </row>
    <row r="191">
      <c r="A191" s="74"/>
      <c r="B191" s="74"/>
      <c r="C191" s="74"/>
      <c r="D191" s="75"/>
      <c r="G191" s="39"/>
      <c r="H191" s="76"/>
      <c r="I191" s="6"/>
    </row>
    <row r="192">
      <c r="A192" s="74"/>
      <c r="B192" s="74"/>
      <c r="C192" s="74"/>
      <c r="D192" s="75"/>
      <c r="G192" s="39"/>
      <c r="H192" s="76"/>
      <c r="I192" s="6"/>
    </row>
    <row r="193">
      <c r="A193" s="74"/>
      <c r="B193" s="74"/>
      <c r="C193" s="74"/>
      <c r="D193" s="75"/>
      <c r="G193" s="39"/>
      <c r="H193" s="76"/>
      <c r="I193" s="6"/>
    </row>
    <row r="194">
      <c r="A194" s="74"/>
      <c r="B194" s="74"/>
      <c r="C194" s="74"/>
      <c r="D194" s="75"/>
      <c r="G194" s="39"/>
      <c r="H194" s="76"/>
      <c r="I194" s="6"/>
    </row>
    <row r="195">
      <c r="A195" s="74"/>
      <c r="B195" s="74"/>
      <c r="C195" s="74"/>
      <c r="D195" s="75"/>
      <c r="G195" s="39"/>
      <c r="H195" s="76"/>
      <c r="I195" s="6"/>
    </row>
    <row r="196">
      <c r="A196" s="74"/>
      <c r="B196" s="74"/>
      <c r="C196" s="74"/>
      <c r="D196" s="75"/>
      <c r="G196" s="39"/>
      <c r="H196" s="76"/>
      <c r="I196" s="6"/>
    </row>
    <row r="197">
      <c r="A197" s="74"/>
      <c r="B197" s="74"/>
      <c r="C197" s="74"/>
      <c r="D197" s="75"/>
      <c r="G197" s="39"/>
      <c r="H197" s="76"/>
      <c r="I197" s="6"/>
    </row>
    <row r="198">
      <c r="A198" s="74"/>
      <c r="B198" s="74"/>
      <c r="C198" s="74"/>
      <c r="D198" s="75"/>
      <c r="G198" s="39"/>
      <c r="H198" s="76"/>
      <c r="I198" s="6"/>
    </row>
    <row r="199">
      <c r="A199" s="74"/>
      <c r="B199" s="74"/>
      <c r="C199" s="74"/>
      <c r="D199" s="75"/>
      <c r="G199" s="39"/>
      <c r="H199" s="76"/>
      <c r="I199" s="6"/>
    </row>
    <row r="200">
      <c r="A200" s="74"/>
      <c r="B200" s="74"/>
      <c r="C200" s="74"/>
      <c r="D200" s="75"/>
      <c r="G200" s="39"/>
      <c r="H200" s="76"/>
      <c r="I200" s="6"/>
    </row>
    <row r="201">
      <c r="A201" s="74"/>
      <c r="B201" s="74"/>
      <c r="C201" s="74"/>
      <c r="D201" s="75"/>
      <c r="G201" s="39"/>
      <c r="H201" s="76"/>
      <c r="I201" s="6"/>
    </row>
    <row r="202">
      <c r="A202" s="74"/>
      <c r="B202" s="74"/>
      <c r="C202" s="74"/>
      <c r="D202" s="75"/>
      <c r="G202" s="39"/>
      <c r="H202" s="76"/>
      <c r="I202" s="6"/>
    </row>
    <row r="203">
      <c r="A203" s="74"/>
      <c r="B203" s="74"/>
      <c r="C203" s="74"/>
      <c r="D203" s="75"/>
      <c r="G203" s="39"/>
      <c r="H203" s="76"/>
      <c r="I203" s="6"/>
    </row>
    <row r="204">
      <c r="A204" s="74"/>
      <c r="B204" s="74"/>
      <c r="C204" s="74"/>
      <c r="D204" s="75"/>
      <c r="G204" s="39"/>
      <c r="H204" s="76"/>
      <c r="I204" s="6"/>
    </row>
    <row r="205">
      <c r="A205" s="74"/>
      <c r="B205" s="74"/>
      <c r="C205" s="74"/>
      <c r="D205" s="75"/>
      <c r="G205" s="39"/>
      <c r="H205" s="76"/>
      <c r="I205" s="6"/>
    </row>
    <row r="206">
      <c r="A206" s="74"/>
      <c r="B206" s="74"/>
      <c r="C206" s="74"/>
      <c r="D206" s="75"/>
      <c r="G206" s="39"/>
      <c r="H206" s="76"/>
      <c r="I206" s="6"/>
    </row>
    <row r="207">
      <c r="A207" s="74"/>
      <c r="B207" s="74"/>
      <c r="C207" s="74"/>
      <c r="D207" s="75"/>
      <c r="G207" s="39"/>
      <c r="H207" s="76"/>
      <c r="I207" s="6"/>
    </row>
    <row r="208">
      <c r="A208" s="74"/>
      <c r="B208" s="74"/>
      <c r="C208" s="74"/>
      <c r="D208" s="75"/>
      <c r="G208" s="39"/>
      <c r="H208" s="76"/>
      <c r="I208" s="6"/>
    </row>
    <row r="209">
      <c r="A209" s="74"/>
      <c r="B209" s="74"/>
      <c r="C209" s="74"/>
      <c r="D209" s="75"/>
      <c r="G209" s="39"/>
      <c r="H209" s="76"/>
      <c r="I209" s="6"/>
    </row>
    <row r="210">
      <c r="A210" s="74"/>
      <c r="B210" s="74"/>
      <c r="C210" s="74"/>
      <c r="D210" s="75"/>
      <c r="G210" s="39"/>
      <c r="H210" s="76"/>
      <c r="I210" s="6"/>
    </row>
    <row r="211">
      <c r="A211" s="74"/>
      <c r="B211" s="74"/>
      <c r="C211" s="74"/>
      <c r="D211" s="75"/>
      <c r="G211" s="39"/>
      <c r="H211" s="76"/>
      <c r="I211" s="6"/>
    </row>
    <row r="212">
      <c r="A212" s="74"/>
      <c r="B212" s="74"/>
      <c r="C212" s="74"/>
      <c r="D212" s="75"/>
      <c r="G212" s="39"/>
      <c r="H212" s="76"/>
      <c r="I212" s="6"/>
    </row>
    <row r="213">
      <c r="A213" s="74"/>
      <c r="B213" s="74"/>
      <c r="C213" s="74"/>
      <c r="D213" s="75"/>
      <c r="G213" s="39"/>
      <c r="H213" s="76"/>
      <c r="I213" s="6"/>
    </row>
    <row r="214">
      <c r="A214" s="74"/>
      <c r="B214" s="74"/>
      <c r="C214" s="74"/>
      <c r="D214" s="75"/>
      <c r="G214" s="39"/>
      <c r="H214" s="76"/>
      <c r="I214" s="6"/>
    </row>
    <row r="215">
      <c r="A215" s="74"/>
      <c r="B215" s="74"/>
      <c r="C215" s="74"/>
      <c r="D215" s="75"/>
      <c r="G215" s="39"/>
      <c r="H215" s="76"/>
      <c r="I215" s="6"/>
    </row>
    <row r="216">
      <c r="A216" s="74"/>
      <c r="B216" s="74"/>
      <c r="C216" s="74"/>
      <c r="D216" s="75"/>
      <c r="G216" s="39"/>
      <c r="H216" s="76"/>
      <c r="I216" s="6"/>
    </row>
    <row r="217">
      <c r="A217" s="74"/>
      <c r="B217" s="74"/>
      <c r="C217" s="74"/>
      <c r="D217" s="75"/>
      <c r="G217" s="39"/>
      <c r="H217" s="76"/>
      <c r="I217" s="6"/>
    </row>
    <row r="218">
      <c r="A218" s="74"/>
      <c r="B218" s="74"/>
      <c r="C218" s="74"/>
      <c r="D218" s="75"/>
      <c r="G218" s="39"/>
      <c r="H218" s="76"/>
      <c r="I218" s="6"/>
    </row>
    <row r="219">
      <c r="A219" s="74"/>
      <c r="B219" s="74"/>
      <c r="C219" s="74"/>
      <c r="D219" s="75"/>
      <c r="G219" s="39"/>
      <c r="H219" s="76"/>
      <c r="I219" s="6"/>
    </row>
    <row r="220">
      <c r="A220" s="74"/>
      <c r="B220" s="74"/>
      <c r="C220" s="74"/>
      <c r="D220" s="75"/>
      <c r="G220" s="39"/>
      <c r="H220" s="76"/>
      <c r="I220" s="6"/>
    </row>
    <row r="221">
      <c r="A221" s="74"/>
      <c r="B221" s="74"/>
      <c r="C221" s="74"/>
      <c r="D221" s="75"/>
      <c r="G221" s="39"/>
      <c r="H221" s="76"/>
      <c r="I221" s="6"/>
    </row>
    <row r="222">
      <c r="A222" s="74"/>
      <c r="B222" s="74"/>
      <c r="C222" s="74"/>
      <c r="D222" s="75"/>
      <c r="G222" s="39"/>
      <c r="H222" s="76"/>
      <c r="I222" s="6"/>
    </row>
    <row r="223">
      <c r="A223" s="74"/>
      <c r="B223" s="74"/>
      <c r="C223" s="74"/>
      <c r="D223" s="75"/>
      <c r="G223" s="39"/>
      <c r="H223" s="76"/>
      <c r="I223" s="6"/>
    </row>
    <row r="224">
      <c r="A224" s="74"/>
      <c r="B224" s="74"/>
      <c r="C224" s="74"/>
      <c r="D224" s="75"/>
      <c r="G224" s="39"/>
      <c r="H224" s="76"/>
      <c r="I224" s="6"/>
    </row>
    <row r="225">
      <c r="A225" s="74"/>
      <c r="B225" s="74"/>
      <c r="C225" s="74"/>
      <c r="D225" s="75"/>
      <c r="G225" s="39"/>
      <c r="H225" s="76"/>
      <c r="I225" s="6"/>
    </row>
    <row r="226">
      <c r="A226" s="74"/>
      <c r="B226" s="74"/>
      <c r="C226" s="74"/>
      <c r="D226" s="75"/>
      <c r="G226" s="39"/>
      <c r="H226" s="76"/>
      <c r="I226" s="6"/>
    </row>
    <row r="227">
      <c r="A227" s="74"/>
      <c r="B227" s="74"/>
      <c r="C227" s="74"/>
      <c r="D227" s="75"/>
      <c r="G227" s="39"/>
      <c r="H227" s="76"/>
      <c r="I227" s="6"/>
    </row>
    <row r="228">
      <c r="A228" s="74"/>
      <c r="B228" s="74"/>
      <c r="C228" s="74"/>
      <c r="D228" s="75"/>
      <c r="G228" s="39"/>
      <c r="H228" s="76"/>
      <c r="I228" s="6"/>
    </row>
    <row r="229">
      <c r="A229" s="74"/>
      <c r="B229" s="74"/>
      <c r="C229" s="74"/>
      <c r="D229" s="75"/>
      <c r="G229" s="39"/>
      <c r="H229" s="76"/>
      <c r="I229" s="6"/>
    </row>
    <row r="230">
      <c r="A230" s="74"/>
      <c r="B230" s="74"/>
      <c r="C230" s="74"/>
      <c r="D230" s="75"/>
      <c r="G230" s="39"/>
      <c r="H230" s="76"/>
      <c r="I230" s="6"/>
    </row>
    <row r="231">
      <c r="A231" s="74"/>
      <c r="B231" s="74"/>
      <c r="C231" s="74"/>
      <c r="D231" s="75"/>
      <c r="G231" s="39"/>
      <c r="H231" s="76"/>
      <c r="I231" s="6"/>
    </row>
    <row r="232">
      <c r="A232" s="74"/>
      <c r="B232" s="74"/>
      <c r="C232" s="74"/>
      <c r="D232" s="75"/>
      <c r="G232" s="39"/>
      <c r="H232" s="76"/>
      <c r="I232" s="6"/>
    </row>
    <row r="233">
      <c r="A233" s="74"/>
      <c r="B233" s="74"/>
      <c r="C233" s="74"/>
      <c r="D233" s="75"/>
      <c r="G233" s="39"/>
      <c r="H233" s="76"/>
      <c r="I233" s="6"/>
    </row>
    <row r="234">
      <c r="A234" s="74"/>
      <c r="B234" s="74"/>
      <c r="C234" s="74"/>
      <c r="D234" s="75"/>
      <c r="G234" s="39"/>
      <c r="H234" s="76"/>
      <c r="I234" s="6"/>
    </row>
    <row r="235">
      <c r="A235" s="74"/>
      <c r="B235" s="74"/>
      <c r="C235" s="74"/>
      <c r="D235" s="75"/>
      <c r="G235" s="39"/>
      <c r="H235" s="76"/>
      <c r="I235" s="6"/>
    </row>
    <row r="236">
      <c r="A236" s="74"/>
      <c r="B236" s="74"/>
      <c r="C236" s="74"/>
      <c r="D236" s="75"/>
      <c r="G236" s="39"/>
      <c r="H236" s="76"/>
      <c r="I236" s="6"/>
    </row>
    <row r="237">
      <c r="A237" s="74"/>
      <c r="B237" s="74"/>
      <c r="C237" s="74"/>
      <c r="D237" s="75"/>
      <c r="G237" s="39"/>
      <c r="H237" s="76"/>
      <c r="I237" s="6"/>
    </row>
    <row r="238">
      <c r="A238" s="74"/>
      <c r="B238" s="74"/>
      <c r="C238" s="74"/>
      <c r="D238" s="75"/>
      <c r="G238" s="39"/>
      <c r="H238" s="76"/>
      <c r="I238" s="6"/>
    </row>
    <row r="239">
      <c r="A239" s="74"/>
      <c r="B239" s="74"/>
      <c r="C239" s="74"/>
      <c r="D239" s="75"/>
      <c r="G239" s="39"/>
      <c r="H239" s="76"/>
      <c r="I239" s="6"/>
    </row>
    <row r="240">
      <c r="A240" s="74"/>
      <c r="B240" s="74"/>
      <c r="C240" s="74"/>
      <c r="D240" s="75"/>
      <c r="G240" s="39"/>
      <c r="H240" s="76"/>
      <c r="I240" s="6"/>
    </row>
    <row r="241">
      <c r="A241" s="74"/>
      <c r="B241" s="74"/>
      <c r="C241" s="74"/>
      <c r="D241" s="75"/>
      <c r="G241" s="39"/>
      <c r="H241" s="76"/>
      <c r="I241" s="6"/>
    </row>
    <row r="242">
      <c r="A242" s="74"/>
      <c r="B242" s="74"/>
      <c r="C242" s="74"/>
      <c r="D242" s="75"/>
      <c r="G242" s="39"/>
      <c r="H242" s="76"/>
      <c r="I242" s="6"/>
    </row>
    <row r="243">
      <c r="A243" s="74"/>
      <c r="B243" s="74"/>
      <c r="C243" s="74"/>
      <c r="D243" s="75"/>
      <c r="G243" s="39"/>
      <c r="H243" s="76"/>
      <c r="I243" s="6"/>
    </row>
    <row r="244">
      <c r="A244" s="74"/>
      <c r="B244" s="74"/>
      <c r="C244" s="74"/>
      <c r="D244" s="75"/>
      <c r="G244" s="39"/>
      <c r="H244" s="76"/>
      <c r="I244" s="6"/>
    </row>
    <row r="245">
      <c r="A245" s="74"/>
      <c r="B245" s="74"/>
      <c r="C245" s="74"/>
      <c r="D245" s="75"/>
      <c r="G245" s="39"/>
      <c r="H245" s="76"/>
      <c r="I245" s="6"/>
    </row>
    <row r="246">
      <c r="A246" s="74"/>
      <c r="B246" s="74"/>
      <c r="C246" s="74"/>
      <c r="D246" s="75"/>
      <c r="G246" s="39"/>
      <c r="H246" s="76"/>
      <c r="I246" s="6"/>
    </row>
    <row r="247">
      <c r="A247" s="74"/>
      <c r="B247" s="74"/>
      <c r="C247" s="74"/>
      <c r="D247" s="75"/>
      <c r="G247" s="39"/>
      <c r="H247" s="76"/>
      <c r="I247" s="6"/>
    </row>
    <row r="248">
      <c r="A248" s="74"/>
      <c r="B248" s="74"/>
      <c r="C248" s="74"/>
      <c r="D248" s="75"/>
      <c r="G248" s="39"/>
      <c r="H248" s="76"/>
      <c r="I248" s="6"/>
    </row>
    <row r="249">
      <c r="A249" s="74"/>
      <c r="B249" s="74"/>
      <c r="C249" s="74"/>
      <c r="D249" s="75"/>
      <c r="G249" s="39"/>
      <c r="H249" s="76"/>
      <c r="I249" s="6"/>
    </row>
    <row r="250">
      <c r="A250" s="74"/>
      <c r="B250" s="74"/>
      <c r="C250" s="74"/>
      <c r="D250" s="75"/>
      <c r="G250" s="39"/>
      <c r="H250" s="76"/>
      <c r="I250" s="6"/>
    </row>
    <row r="251">
      <c r="A251" s="74"/>
      <c r="B251" s="74"/>
      <c r="C251" s="74"/>
      <c r="D251" s="75"/>
      <c r="G251" s="39"/>
      <c r="H251" s="76"/>
      <c r="I251" s="6"/>
    </row>
    <row r="252">
      <c r="A252" s="74"/>
      <c r="B252" s="74"/>
      <c r="C252" s="74"/>
      <c r="D252" s="75"/>
      <c r="G252" s="39"/>
      <c r="H252" s="76"/>
      <c r="I252" s="6"/>
    </row>
    <row r="253">
      <c r="A253" s="74"/>
      <c r="B253" s="74"/>
      <c r="C253" s="74"/>
      <c r="D253" s="75"/>
      <c r="G253" s="39"/>
      <c r="H253" s="76"/>
      <c r="I253" s="6"/>
    </row>
    <row r="254">
      <c r="A254" s="74"/>
      <c r="B254" s="74"/>
      <c r="C254" s="74"/>
      <c r="D254" s="75"/>
      <c r="G254" s="39"/>
      <c r="H254" s="76"/>
      <c r="I254" s="6"/>
    </row>
    <row r="255">
      <c r="A255" s="74"/>
      <c r="B255" s="74"/>
      <c r="C255" s="74"/>
      <c r="D255" s="75"/>
      <c r="G255" s="39"/>
      <c r="H255" s="76"/>
      <c r="I255" s="6"/>
    </row>
    <row r="256">
      <c r="A256" s="74"/>
      <c r="B256" s="74"/>
      <c r="C256" s="74"/>
      <c r="D256" s="75"/>
      <c r="G256" s="39"/>
      <c r="H256" s="76"/>
      <c r="I256" s="6"/>
    </row>
    <row r="257">
      <c r="A257" s="74"/>
      <c r="B257" s="74"/>
      <c r="C257" s="74"/>
      <c r="D257" s="75"/>
      <c r="G257" s="39"/>
      <c r="H257" s="76"/>
      <c r="I257" s="6"/>
    </row>
    <row r="258">
      <c r="A258" s="74"/>
      <c r="B258" s="74"/>
      <c r="C258" s="74"/>
      <c r="D258" s="75"/>
      <c r="G258" s="39"/>
      <c r="H258" s="76"/>
      <c r="I258" s="6"/>
    </row>
    <row r="259">
      <c r="A259" s="74"/>
      <c r="B259" s="74"/>
      <c r="C259" s="74"/>
      <c r="D259" s="75"/>
      <c r="G259" s="39"/>
      <c r="H259" s="76"/>
      <c r="I259" s="6"/>
    </row>
    <row r="260">
      <c r="A260" s="74"/>
      <c r="B260" s="74"/>
      <c r="C260" s="74"/>
      <c r="D260" s="75"/>
      <c r="G260" s="39"/>
      <c r="H260" s="76"/>
      <c r="I260" s="6"/>
    </row>
    <row r="261">
      <c r="A261" s="74"/>
      <c r="B261" s="74"/>
      <c r="C261" s="74"/>
      <c r="D261" s="75"/>
      <c r="G261" s="39"/>
      <c r="H261" s="76"/>
      <c r="I261" s="6"/>
    </row>
    <row r="262">
      <c r="A262" s="74"/>
      <c r="B262" s="74"/>
      <c r="C262" s="74"/>
      <c r="D262" s="75"/>
      <c r="G262" s="39"/>
      <c r="H262" s="76"/>
      <c r="I262" s="6"/>
    </row>
    <row r="263">
      <c r="A263" s="74"/>
      <c r="B263" s="74"/>
      <c r="C263" s="74"/>
      <c r="D263" s="75"/>
      <c r="G263" s="39"/>
      <c r="H263" s="76"/>
      <c r="I263" s="6"/>
    </row>
    <row r="264">
      <c r="A264" s="74"/>
      <c r="B264" s="74"/>
      <c r="C264" s="74"/>
      <c r="D264" s="75"/>
      <c r="G264" s="39"/>
      <c r="H264" s="76"/>
      <c r="I264" s="6"/>
    </row>
    <row r="265">
      <c r="A265" s="74"/>
      <c r="B265" s="74"/>
      <c r="C265" s="74"/>
      <c r="D265" s="75"/>
      <c r="G265" s="39"/>
      <c r="H265" s="76"/>
      <c r="I265" s="6"/>
    </row>
    <row r="266">
      <c r="A266" s="74"/>
      <c r="B266" s="74"/>
      <c r="C266" s="74"/>
      <c r="D266" s="75"/>
      <c r="G266" s="39"/>
      <c r="H266" s="76"/>
      <c r="I266" s="6"/>
    </row>
    <row r="267">
      <c r="A267" s="74"/>
      <c r="B267" s="74"/>
      <c r="C267" s="74"/>
      <c r="D267" s="75"/>
      <c r="G267" s="39"/>
      <c r="H267" s="76"/>
      <c r="I267" s="6"/>
    </row>
    <row r="268">
      <c r="A268" s="74"/>
      <c r="B268" s="74"/>
      <c r="C268" s="74"/>
      <c r="D268" s="75"/>
      <c r="G268" s="39"/>
      <c r="H268" s="76"/>
      <c r="I268" s="6"/>
    </row>
    <row r="269">
      <c r="A269" s="74"/>
      <c r="B269" s="74"/>
      <c r="C269" s="74"/>
      <c r="D269" s="75"/>
      <c r="G269" s="39"/>
      <c r="H269" s="76"/>
      <c r="I269" s="6"/>
    </row>
    <row r="270">
      <c r="A270" s="74"/>
      <c r="B270" s="74"/>
      <c r="C270" s="74"/>
      <c r="D270" s="75"/>
      <c r="G270" s="39"/>
      <c r="H270" s="76"/>
      <c r="I270" s="6"/>
    </row>
    <row r="271">
      <c r="A271" s="74"/>
      <c r="B271" s="74"/>
      <c r="C271" s="74"/>
      <c r="D271" s="75"/>
      <c r="G271" s="39"/>
      <c r="H271" s="76"/>
      <c r="I271" s="6"/>
    </row>
    <row r="272">
      <c r="A272" s="74"/>
      <c r="B272" s="74"/>
      <c r="C272" s="74"/>
      <c r="D272" s="75"/>
      <c r="G272" s="39"/>
      <c r="H272" s="76"/>
      <c r="I272" s="6"/>
    </row>
    <row r="273">
      <c r="A273" s="74"/>
      <c r="B273" s="74"/>
      <c r="C273" s="74"/>
      <c r="D273" s="75"/>
      <c r="G273" s="39"/>
      <c r="H273" s="76"/>
      <c r="I273" s="6"/>
    </row>
    <row r="274">
      <c r="A274" s="74"/>
      <c r="B274" s="74"/>
      <c r="C274" s="74"/>
      <c r="D274" s="75"/>
      <c r="G274" s="39"/>
      <c r="H274" s="76"/>
      <c r="I274" s="6"/>
    </row>
    <row r="275">
      <c r="A275" s="74"/>
      <c r="B275" s="74"/>
      <c r="C275" s="74"/>
      <c r="D275" s="75"/>
      <c r="G275" s="39"/>
      <c r="H275" s="76"/>
      <c r="I275" s="6"/>
    </row>
    <row r="276">
      <c r="A276" s="74"/>
      <c r="B276" s="74"/>
      <c r="C276" s="74"/>
      <c r="D276" s="75"/>
      <c r="G276" s="39"/>
      <c r="H276" s="76"/>
      <c r="I276" s="6"/>
    </row>
    <row r="277">
      <c r="A277" s="74"/>
      <c r="B277" s="74"/>
      <c r="C277" s="74"/>
      <c r="D277" s="75"/>
      <c r="G277" s="39"/>
      <c r="H277" s="76"/>
      <c r="I277" s="6"/>
    </row>
    <row r="278">
      <c r="A278" s="74"/>
      <c r="B278" s="74"/>
      <c r="C278" s="74"/>
      <c r="D278" s="75"/>
      <c r="G278" s="39"/>
      <c r="H278" s="76"/>
      <c r="I278" s="6"/>
    </row>
    <row r="279">
      <c r="A279" s="74"/>
      <c r="B279" s="74"/>
      <c r="C279" s="74"/>
      <c r="D279" s="75"/>
      <c r="G279" s="39"/>
      <c r="H279" s="76"/>
      <c r="I279" s="6"/>
    </row>
    <row r="280">
      <c r="A280" s="74"/>
      <c r="B280" s="74"/>
      <c r="C280" s="74"/>
      <c r="D280" s="75"/>
      <c r="G280" s="39"/>
      <c r="H280" s="76"/>
      <c r="I280" s="6"/>
    </row>
    <row r="281">
      <c r="A281" s="74"/>
      <c r="B281" s="74"/>
      <c r="C281" s="74"/>
      <c r="D281" s="75"/>
      <c r="G281" s="39"/>
      <c r="H281" s="76"/>
      <c r="I281" s="6"/>
    </row>
    <row r="282">
      <c r="A282" s="74"/>
      <c r="B282" s="74"/>
      <c r="C282" s="74"/>
      <c r="D282" s="75"/>
      <c r="G282" s="39"/>
      <c r="H282" s="76"/>
      <c r="I282" s="6"/>
    </row>
    <row r="283">
      <c r="A283" s="74"/>
      <c r="B283" s="74"/>
      <c r="C283" s="74"/>
      <c r="D283" s="75"/>
      <c r="G283" s="39"/>
      <c r="H283" s="76"/>
      <c r="I283" s="6"/>
    </row>
    <row r="284">
      <c r="A284" s="74"/>
      <c r="B284" s="74"/>
      <c r="C284" s="74"/>
      <c r="D284" s="75"/>
      <c r="G284" s="39"/>
      <c r="H284" s="76"/>
      <c r="I284" s="6"/>
    </row>
    <row r="285">
      <c r="A285" s="74"/>
      <c r="B285" s="74"/>
      <c r="C285" s="74"/>
      <c r="D285" s="75"/>
      <c r="G285" s="39"/>
      <c r="H285" s="76"/>
      <c r="I285" s="6"/>
    </row>
    <row r="286">
      <c r="A286" s="74"/>
      <c r="B286" s="74"/>
      <c r="C286" s="74"/>
      <c r="D286" s="75"/>
      <c r="G286" s="39"/>
      <c r="H286" s="76"/>
      <c r="I286" s="6"/>
    </row>
    <row r="287">
      <c r="A287" s="74"/>
      <c r="B287" s="74"/>
      <c r="C287" s="74"/>
      <c r="D287" s="75"/>
      <c r="G287" s="39"/>
      <c r="H287" s="76"/>
      <c r="I287" s="6"/>
    </row>
    <row r="288">
      <c r="A288" s="74"/>
      <c r="B288" s="74"/>
      <c r="C288" s="74"/>
      <c r="D288" s="75"/>
      <c r="G288" s="39"/>
      <c r="H288" s="76"/>
      <c r="I288" s="6"/>
    </row>
    <row r="289">
      <c r="A289" s="74"/>
      <c r="B289" s="74"/>
      <c r="C289" s="74"/>
      <c r="D289" s="75"/>
      <c r="G289" s="39"/>
      <c r="H289" s="76"/>
      <c r="I289" s="6"/>
    </row>
    <row r="290">
      <c r="A290" s="74"/>
      <c r="B290" s="74"/>
      <c r="C290" s="74"/>
      <c r="D290" s="75"/>
      <c r="G290" s="39"/>
      <c r="H290" s="76"/>
      <c r="I290" s="6"/>
    </row>
    <row r="291">
      <c r="A291" s="74"/>
      <c r="B291" s="74"/>
      <c r="C291" s="74"/>
      <c r="D291" s="75"/>
      <c r="G291" s="39"/>
      <c r="H291" s="76"/>
      <c r="I291" s="6"/>
    </row>
    <row r="292">
      <c r="A292" s="74"/>
      <c r="B292" s="74"/>
      <c r="C292" s="74"/>
      <c r="D292" s="75"/>
      <c r="G292" s="39"/>
      <c r="H292" s="76"/>
      <c r="I292" s="6"/>
    </row>
    <row r="293">
      <c r="A293" s="74"/>
      <c r="B293" s="74"/>
      <c r="C293" s="74"/>
      <c r="D293" s="75"/>
      <c r="G293" s="39"/>
      <c r="H293" s="76"/>
      <c r="I293" s="6"/>
    </row>
    <row r="294">
      <c r="A294" s="74"/>
      <c r="B294" s="74"/>
      <c r="C294" s="74"/>
      <c r="D294" s="75"/>
      <c r="G294" s="39"/>
      <c r="H294" s="76"/>
      <c r="I294" s="6"/>
    </row>
    <row r="295">
      <c r="A295" s="74"/>
      <c r="B295" s="74"/>
      <c r="C295" s="74"/>
      <c r="D295" s="75"/>
      <c r="G295" s="39"/>
      <c r="H295" s="76"/>
      <c r="I295" s="6"/>
    </row>
    <row r="296">
      <c r="A296" s="74"/>
      <c r="B296" s="74"/>
      <c r="C296" s="74"/>
      <c r="D296" s="75"/>
      <c r="G296" s="39"/>
      <c r="H296" s="76"/>
      <c r="I296" s="6"/>
    </row>
    <row r="297">
      <c r="A297" s="74"/>
      <c r="B297" s="74"/>
      <c r="C297" s="74"/>
      <c r="D297" s="75"/>
      <c r="G297" s="39"/>
      <c r="H297" s="76"/>
      <c r="I297" s="6"/>
    </row>
    <row r="298">
      <c r="A298" s="74"/>
      <c r="B298" s="74"/>
      <c r="C298" s="74"/>
      <c r="D298" s="75"/>
      <c r="G298" s="39"/>
      <c r="H298" s="76"/>
      <c r="I298" s="6"/>
    </row>
    <row r="299">
      <c r="A299" s="74"/>
      <c r="B299" s="74"/>
      <c r="C299" s="74"/>
      <c r="D299" s="75"/>
      <c r="G299" s="39"/>
      <c r="H299" s="76"/>
      <c r="I299" s="6"/>
    </row>
    <row r="300">
      <c r="A300" s="74"/>
      <c r="B300" s="74"/>
      <c r="C300" s="74"/>
      <c r="D300" s="75"/>
      <c r="G300" s="39"/>
      <c r="H300" s="76"/>
      <c r="I300" s="6"/>
    </row>
    <row r="301">
      <c r="A301" s="74"/>
      <c r="B301" s="74"/>
      <c r="C301" s="74"/>
      <c r="D301" s="75"/>
      <c r="G301" s="39"/>
      <c r="H301" s="76"/>
      <c r="I301" s="6"/>
    </row>
    <row r="302">
      <c r="A302" s="74"/>
      <c r="B302" s="74"/>
      <c r="C302" s="74"/>
      <c r="D302" s="75"/>
      <c r="G302" s="39"/>
      <c r="H302" s="76"/>
      <c r="I302" s="6"/>
    </row>
    <row r="303">
      <c r="A303" s="74"/>
      <c r="B303" s="74"/>
      <c r="C303" s="74"/>
      <c r="D303" s="75"/>
      <c r="G303" s="39"/>
      <c r="H303" s="76"/>
      <c r="I303" s="6"/>
    </row>
    <row r="304">
      <c r="A304" s="74"/>
      <c r="B304" s="74"/>
      <c r="C304" s="74"/>
      <c r="D304" s="75"/>
      <c r="G304" s="39"/>
      <c r="H304" s="76"/>
      <c r="I304" s="6"/>
    </row>
    <row r="305">
      <c r="A305" s="74"/>
      <c r="B305" s="74"/>
      <c r="C305" s="74"/>
      <c r="D305" s="75"/>
      <c r="G305" s="39"/>
      <c r="H305" s="76"/>
      <c r="I305" s="6"/>
    </row>
    <row r="306">
      <c r="A306" s="74"/>
      <c r="B306" s="74"/>
      <c r="C306" s="74"/>
      <c r="D306" s="75"/>
      <c r="G306" s="39"/>
      <c r="H306" s="76"/>
      <c r="I306" s="6"/>
    </row>
    <row r="307">
      <c r="A307" s="74"/>
      <c r="B307" s="74"/>
      <c r="C307" s="74"/>
      <c r="D307" s="75"/>
      <c r="G307" s="39"/>
      <c r="H307" s="76"/>
      <c r="I307" s="6"/>
    </row>
    <row r="308">
      <c r="A308" s="74"/>
      <c r="B308" s="74"/>
      <c r="C308" s="74"/>
      <c r="D308" s="75"/>
      <c r="G308" s="39"/>
      <c r="H308" s="76"/>
      <c r="I308" s="6"/>
    </row>
    <row r="309">
      <c r="A309" s="74"/>
      <c r="B309" s="74"/>
      <c r="C309" s="74"/>
      <c r="D309" s="75"/>
      <c r="G309" s="39"/>
      <c r="H309" s="76"/>
      <c r="I309" s="6"/>
    </row>
    <row r="310">
      <c r="A310" s="74"/>
      <c r="B310" s="74"/>
      <c r="C310" s="74"/>
      <c r="D310" s="75"/>
      <c r="G310" s="39"/>
      <c r="H310" s="76"/>
      <c r="I310" s="6"/>
    </row>
    <row r="311">
      <c r="A311" s="74"/>
      <c r="B311" s="74"/>
      <c r="C311" s="74"/>
      <c r="D311" s="75"/>
      <c r="G311" s="39"/>
      <c r="H311" s="76"/>
      <c r="I311" s="6"/>
    </row>
    <row r="312">
      <c r="A312" s="74"/>
      <c r="B312" s="74"/>
      <c r="C312" s="74"/>
      <c r="D312" s="75"/>
      <c r="G312" s="39"/>
      <c r="H312" s="76"/>
      <c r="I312" s="6"/>
    </row>
    <row r="313">
      <c r="A313" s="74"/>
      <c r="B313" s="74"/>
      <c r="C313" s="74"/>
      <c r="D313" s="75"/>
      <c r="G313" s="39"/>
      <c r="H313" s="76"/>
      <c r="I313" s="6"/>
    </row>
    <row r="314">
      <c r="A314" s="74"/>
      <c r="B314" s="74"/>
      <c r="C314" s="74"/>
      <c r="D314" s="75"/>
      <c r="G314" s="39"/>
      <c r="H314" s="76"/>
      <c r="I314" s="6"/>
    </row>
    <row r="315">
      <c r="A315" s="74"/>
      <c r="B315" s="74"/>
      <c r="C315" s="74"/>
      <c r="D315" s="75"/>
      <c r="G315" s="39"/>
      <c r="H315" s="76"/>
      <c r="I315" s="6"/>
    </row>
    <row r="316">
      <c r="A316" s="74"/>
      <c r="B316" s="74"/>
      <c r="C316" s="74"/>
      <c r="D316" s="75"/>
      <c r="G316" s="39"/>
      <c r="H316" s="76"/>
      <c r="I316" s="6"/>
    </row>
    <row r="317">
      <c r="A317" s="74"/>
      <c r="B317" s="74"/>
      <c r="C317" s="74"/>
      <c r="D317" s="75"/>
      <c r="G317" s="39"/>
      <c r="H317" s="76"/>
      <c r="I317" s="6"/>
    </row>
    <row r="318">
      <c r="A318" s="74"/>
      <c r="B318" s="74"/>
      <c r="C318" s="74"/>
      <c r="D318" s="75"/>
      <c r="G318" s="39"/>
      <c r="H318" s="76"/>
      <c r="I318" s="6"/>
    </row>
    <row r="319">
      <c r="A319" s="74"/>
      <c r="B319" s="74"/>
      <c r="C319" s="74"/>
      <c r="D319" s="75"/>
      <c r="G319" s="39"/>
      <c r="H319" s="76"/>
      <c r="I319" s="6"/>
    </row>
    <row r="320">
      <c r="A320" s="74"/>
      <c r="B320" s="74"/>
      <c r="C320" s="74"/>
      <c r="D320" s="75"/>
      <c r="G320" s="39"/>
      <c r="H320" s="76"/>
      <c r="I320" s="6"/>
    </row>
    <row r="321">
      <c r="A321" s="74"/>
      <c r="B321" s="74"/>
      <c r="C321" s="74"/>
      <c r="D321" s="75"/>
      <c r="G321" s="39"/>
      <c r="H321" s="76"/>
      <c r="I321" s="6"/>
    </row>
    <row r="322">
      <c r="A322" s="74"/>
      <c r="B322" s="74"/>
      <c r="C322" s="74"/>
      <c r="D322" s="75"/>
      <c r="G322" s="39"/>
      <c r="H322" s="76"/>
      <c r="I322" s="6"/>
    </row>
    <row r="323">
      <c r="A323" s="74"/>
      <c r="B323" s="74"/>
      <c r="C323" s="74"/>
      <c r="D323" s="75"/>
      <c r="G323" s="39"/>
      <c r="H323" s="76"/>
      <c r="I323" s="6"/>
    </row>
    <row r="324">
      <c r="A324" s="74"/>
      <c r="B324" s="74"/>
      <c r="C324" s="74"/>
      <c r="D324" s="75"/>
      <c r="G324" s="39"/>
      <c r="H324" s="76"/>
      <c r="I324" s="6"/>
    </row>
    <row r="325">
      <c r="A325" s="74"/>
      <c r="B325" s="74"/>
      <c r="C325" s="74"/>
      <c r="D325" s="75"/>
      <c r="G325" s="39"/>
      <c r="H325" s="76"/>
      <c r="I325" s="6"/>
    </row>
    <row r="326">
      <c r="A326" s="74"/>
      <c r="B326" s="74"/>
      <c r="C326" s="74"/>
      <c r="D326" s="75"/>
      <c r="G326" s="39"/>
      <c r="H326" s="76"/>
      <c r="I326" s="6"/>
    </row>
    <row r="327">
      <c r="A327" s="74"/>
      <c r="B327" s="74"/>
      <c r="C327" s="74"/>
      <c r="D327" s="75"/>
      <c r="G327" s="39"/>
      <c r="H327" s="76"/>
      <c r="I327" s="6"/>
    </row>
    <row r="328">
      <c r="A328" s="74"/>
      <c r="B328" s="74"/>
      <c r="C328" s="74"/>
      <c r="D328" s="75"/>
      <c r="G328" s="39"/>
      <c r="H328" s="76"/>
      <c r="I328" s="6"/>
    </row>
    <row r="329">
      <c r="A329" s="74"/>
      <c r="B329" s="74"/>
      <c r="C329" s="74"/>
      <c r="D329" s="75"/>
      <c r="G329" s="39"/>
      <c r="H329" s="76"/>
      <c r="I329" s="6"/>
    </row>
    <row r="330">
      <c r="A330" s="74"/>
      <c r="B330" s="74"/>
      <c r="C330" s="74"/>
      <c r="D330" s="75"/>
      <c r="G330" s="39"/>
      <c r="H330" s="76"/>
      <c r="I330" s="6"/>
    </row>
    <row r="331">
      <c r="A331" s="74"/>
      <c r="B331" s="74"/>
      <c r="C331" s="74"/>
      <c r="D331" s="75"/>
      <c r="G331" s="39"/>
      <c r="H331" s="76"/>
      <c r="I331" s="6"/>
    </row>
    <row r="332">
      <c r="A332" s="74"/>
      <c r="B332" s="74"/>
      <c r="C332" s="74"/>
      <c r="D332" s="75"/>
      <c r="G332" s="39"/>
      <c r="H332" s="76"/>
      <c r="I332" s="6"/>
    </row>
    <row r="333">
      <c r="A333" s="74"/>
      <c r="B333" s="74"/>
      <c r="C333" s="74"/>
      <c r="D333" s="75"/>
      <c r="G333" s="39"/>
      <c r="H333" s="76"/>
      <c r="I333" s="6"/>
    </row>
    <row r="334">
      <c r="A334" s="74"/>
      <c r="B334" s="74"/>
      <c r="C334" s="74"/>
      <c r="D334" s="75"/>
      <c r="G334" s="39"/>
      <c r="H334" s="76"/>
      <c r="I334" s="6"/>
    </row>
    <row r="335">
      <c r="A335" s="74"/>
      <c r="B335" s="74"/>
      <c r="C335" s="74"/>
      <c r="D335" s="75"/>
      <c r="G335" s="39"/>
      <c r="H335" s="76"/>
      <c r="I335" s="6"/>
    </row>
    <row r="336">
      <c r="A336" s="74"/>
      <c r="B336" s="74"/>
      <c r="C336" s="74"/>
      <c r="D336" s="75"/>
      <c r="G336" s="39"/>
      <c r="H336" s="76"/>
      <c r="I336" s="6"/>
    </row>
    <row r="337">
      <c r="A337" s="74"/>
      <c r="B337" s="74"/>
      <c r="C337" s="74"/>
      <c r="D337" s="75"/>
      <c r="G337" s="39"/>
      <c r="H337" s="76"/>
      <c r="I337" s="6"/>
    </row>
    <row r="338">
      <c r="A338" s="74"/>
      <c r="B338" s="74"/>
      <c r="C338" s="74"/>
      <c r="D338" s="75"/>
      <c r="G338" s="39"/>
      <c r="H338" s="76"/>
      <c r="I338" s="6"/>
    </row>
    <row r="339">
      <c r="A339" s="74"/>
      <c r="B339" s="74"/>
      <c r="C339" s="74"/>
      <c r="D339" s="75"/>
      <c r="G339" s="39"/>
      <c r="H339" s="76"/>
      <c r="I339" s="6"/>
    </row>
    <row r="340">
      <c r="A340" s="74"/>
      <c r="B340" s="74"/>
      <c r="C340" s="74"/>
      <c r="D340" s="75"/>
      <c r="G340" s="39"/>
      <c r="H340" s="76"/>
      <c r="I340" s="6"/>
    </row>
    <row r="341">
      <c r="A341" s="74"/>
      <c r="B341" s="74"/>
      <c r="C341" s="74"/>
      <c r="D341" s="75"/>
      <c r="G341" s="39"/>
      <c r="H341" s="76"/>
      <c r="I341" s="6"/>
    </row>
    <row r="342">
      <c r="A342" s="74"/>
      <c r="B342" s="74"/>
      <c r="C342" s="74"/>
      <c r="D342" s="75"/>
      <c r="G342" s="39"/>
      <c r="H342" s="76"/>
      <c r="I342" s="6"/>
    </row>
    <row r="343">
      <c r="A343" s="74"/>
      <c r="B343" s="74"/>
      <c r="C343" s="74"/>
      <c r="D343" s="75"/>
      <c r="G343" s="39"/>
      <c r="H343" s="76"/>
      <c r="I343" s="6"/>
    </row>
    <row r="344">
      <c r="A344" s="74"/>
      <c r="B344" s="74"/>
      <c r="C344" s="74"/>
      <c r="D344" s="75"/>
      <c r="G344" s="39"/>
      <c r="H344" s="76"/>
      <c r="I344" s="6"/>
    </row>
    <row r="345">
      <c r="A345" s="74"/>
      <c r="B345" s="74"/>
      <c r="C345" s="74"/>
      <c r="D345" s="75"/>
      <c r="G345" s="39"/>
      <c r="H345" s="76"/>
      <c r="I345" s="6"/>
    </row>
    <row r="346">
      <c r="A346" s="74"/>
      <c r="B346" s="74"/>
      <c r="C346" s="74"/>
      <c r="D346" s="75"/>
      <c r="G346" s="39"/>
      <c r="H346" s="76"/>
      <c r="I346" s="6"/>
    </row>
    <row r="347">
      <c r="A347" s="74"/>
      <c r="B347" s="74"/>
      <c r="C347" s="74"/>
      <c r="D347" s="75"/>
      <c r="G347" s="39"/>
      <c r="H347" s="76"/>
      <c r="I347" s="6"/>
    </row>
    <row r="348">
      <c r="A348" s="74"/>
      <c r="B348" s="74"/>
      <c r="C348" s="74"/>
      <c r="D348" s="75"/>
      <c r="G348" s="39"/>
      <c r="H348" s="76"/>
      <c r="I348" s="6"/>
    </row>
    <row r="349">
      <c r="A349" s="74"/>
      <c r="B349" s="74"/>
      <c r="C349" s="74"/>
      <c r="D349" s="75"/>
      <c r="G349" s="39"/>
      <c r="H349" s="76"/>
      <c r="I349" s="6"/>
    </row>
    <row r="350">
      <c r="A350" s="74"/>
      <c r="B350" s="74"/>
      <c r="C350" s="74"/>
      <c r="D350" s="75"/>
      <c r="G350" s="39"/>
      <c r="H350" s="76"/>
      <c r="I350" s="6"/>
    </row>
    <row r="351">
      <c r="A351" s="74"/>
      <c r="B351" s="74"/>
      <c r="C351" s="74"/>
      <c r="D351" s="75"/>
      <c r="G351" s="39"/>
      <c r="H351" s="76"/>
      <c r="I351" s="6"/>
    </row>
    <row r="352">
      <c r="A352" s="74"/>
      <c r="B352" s="74"/>
      <c r="C352" s="74"/>
      <c r="D352" s="75"/>
      <c r="G352" s="39"/>
      <c r="H352" s="76"/>
      <c r="I352" s="6"/>
    </row>
    <row r="353">
      <c r="A353" s="74"/>
      <c r="B353" s="74"/>
      <c r="C353" s="74"/>
      <c r="D353" s="75"/>
      <c r="G353" s="39"/>
      <c r="H353" s="76"/>
      <c r="I353" s="6"/>
    </row>
    <row r="354">
      <c r="A354" s="74"/>
      <c r="B354" s="74"/>
      <c r="C354" s="74"/>
      <c r="D354" s="75"/>
      <c r="G354" s="39"/>
      <c r="H354" s="76"/>
      <c r="I354" s="6"/>
    </row>
    <row r="355">
      <c r="A355" s="74"/>
      <c r="B355" s="74"/>
      <c r="C355" s="74"/>
      <c r="D355" s="75"/>
      <c r="G355" s="39"/>
      <c r="H355" s="76"/>
      <c r="I355" s="6"/>
    </row>
    <row r="356">
      <c r="A356" s="74"/>
      <c r="B356" s="74"/>
      <c r="C356" s="74"/>
      <c r="D356" s="75"/>
      <c r="G356" s="39"/>
      <c r="H356" s="76"/>
      <c r="I356" s="6"/>
    </row>
    <row r="357">
      <c r="A357" s="74"/>
      <c r="B357" s="74"/>
      <c r="C357" s="74"/>
      <c r="D357" s="75"/>
      <c r="G357" s="39"/>
      <c r="H357" s="76"/>
      <c r="I357" s="6"/>
    </row>
    <row r="358">
      <c r="A358" s="74"/>
      <c r="B358" s="74"/>
      <c r="C358" s="74"/>
      <c r="D358" s="75"/>
      <c r="G358" s="39"/>
      <c r="H358" s="76"/>
      <c r="I358" s="6"/>
    </row>
    <row r="359">
      <c r="A359" s="74"/>
      <c r="B359" s="74"/>
      <c r="C359" s="74"/>
      <c r="D359" s="75"/>
      <c r="G359" s="39"/>
      <c r="H359" s="76"/>
      <c r="I359" s="6"/>
    </row>
    <row r="360">
      <c r="A360" s="74"/>
      <c r="B360" s="74"/>
      <c r="C360" s="74"/>
      <c r="D360" s="75"/>
      <c r="G360" s="39"/>
      <c r="H360" s="76"/>
      <c r="I360" s="6"/>
    </row>
    <row r="361">
      <c r="A361" s="74"/>
      <c r="B361" s="74"/>
      <c r="C361" s="74"/>
      <c r="D361" s="75"/>
      <c r="G361" s="39"/>
      <c r="H361" s="76"/>
      <c r="I361" s="6"/>
    </row>
    <row r="362">
      <c r="A362" s="74"/>
      <c r="B362" s="74"/>
      <c r="C362" s="74"/>
      <c r="D362" s="75"/>
      <c r="G362" s="39"/>
      <c r="H362" s="76"/>
      <c r="I362" s="6"/>
    </row>
    <row r="363">
      <c r="A363" s="74"/>
      <c r="B363" s="74"/>
      <c r="C363" s="74"/>
      <c r="D363" s="75"/>
      <c r="G363" s="39"/>
      <c r="H363" s="76"/>
      <c r="I363" s="6"/>
    </row>
    <row r="364">
      <c r="A364" s="74"/>
      <c r="B364" s="74"/>
      <c r="C364" s="74"/>
      <c r="D364" s="75"/>
      <c r="G364" s="39"/>
      <c r="H364" s="76"/>
      <c r="I364" s="6"/>
    </row>
    <row r="365">
      <c r="A365" s="74"/>
      <c r="B365" s="74"/>
      <c r="C365" s="74"/>
      <c r="D365" s="75"/>
      <c r="G365" s="39"/>
      <c r="H365" s="76"/>
      <c r="I365" s="6"/>
    </row>
    <row r="366">
      <c r="A366" s="74"/>
      <c r="B366" s="74"/>
      <c r="C366" s="74"/>
      <c r="D366" s="75"/>
      <c r="G366" s="39"/>
      <c r="H366" s="76"/>
      <c r="I366" s="6"/>
    </row>
    <row r="367">
      <c r="A367" s="74"/>
      <c r="B367" s="74"/>
      <c r="C367" s="74"/>
      <c r="D367" s="75"/>
      <c r="G367" s="39"/>
      <c r="H367" s="76"/>
      <c r="I367" s="6"/>
    </row>
    <row r="368">
      <c r="A368" s="74"/>
      <c r="B368" s="74"/>
      <c r="C368" s="74"/>
      <c r="D368" s="75"/>
      <c r="G368" s="39"/>
      <c r="H368" s="76"/>
      <c r="I368" s="6"/>
    </row>
    <row r="369">
      <c r="A369" s="74"/>
      <c r="B369" s="74"/>
      <c r="C369" s="74"/>
      <c r="D369" s="75"/>
      <c r="G369" s="39"/>
      <c r="H369" s="76"/>
      <c r="I369" s="6"/>
    </row>
    <row r="370">
      <c r="A370" s="74"/>
      <c r="B370" s="74"/>
      <c r="C370" s="74"/>
      <c r="D370" s="75"/>
      <c r="G370" s="39"/>
      <c r="H370" s="76"/>
      <c r="I370" s="6"/>
    </row>
    <row r="371">
      <c r="A371" s="74"/>
      <c r="B371" s="74"/>
      <c r="C371" s="74"/>
      <c r="D371" s="75"/>
      <c r="G371" s="39"/>
      <c r="H371" s="76"/>
      <c r="I371" s="6"/>
    </row>
    <row r="372">
      <c r="A372" s="74"/>
      <c r="B372" s="74"/>
      <c r="C372" s="74"/>
      <c r="D372" s="75"/>
      <c r="G372" s="39"/>
      <c r="H372" s="76"/>
      <c r="I372" s="6"/>
    </row>
    <row r="373">
      <c r="A373" s="74"/>
      <c r="B373" s="74"/>
      <c r="C373" s="74"/>
      <c r="D373" s="75"/>
      <c r="G373" s="39"/>
      <c r="H373" s="76"/>
      <c r="I373" s="6"/>
    </row>
    <row r="374">
      <c r="A374" s="74"/>
      <c r="B374" s="74"/>
      <c r="C374" s="74"/>
      <c r="D374" s="75"/>
      <c r="G374" s="39"/>
      <c r="H374" s="76"/>
      <c r="I374" s="6"/>
    </row>
    <row r="375">
      <c r="A375" s="74"/>
      <c r="B375" s="74"/>
      <c r="C375" s="74"/>
      <c r="D375" s="75"/>
      <c r="G375" s="39"/>
      <c r="H375" s="76"/>
      <c r="I375" s="6"/>
    </row>
    <row r="376">
      <c r="A376" s="74"/>
      <c r="B376" s="74"/>
      <c r="C376" s="74"/>
      <c r="D376" s="75"/>
      <c r="G376" s="39"/>
      <c r="H376" s="76"/>
      <c r="I376" s="6"/>
    </row>
    <row r="377">
      <c r="A377" s="74"/>
      <c r="B377" s="74"/>
      <c r="C377" s="74"/>
      <c r="D377" s="75"/>
      <c r="G377" s="39"/>
      <c r="H377" s="76"/>
      <c r="I377" s="6"/>
    </row>
    <row r="378">
      <c r="A378" s="74"/>
      <c r="B378" s="74"/>
      <c r="C378" s="74"/>
      <c r="D378" s="75"/>
      <c r="G378" s="39"/>
      <c r="H378" s="76"/>
      <c r="I378" s="6"/>
    </row>
    <row r="379">
      <c r="A379" s="74"/>
      <c r="B379" s="74"/>
      <c r="C379" s="74"/>
      <c r="D379" s="75"/>
      <c r="G379" s="39"/>
      <c r="H379" s="76"/>
      <c r="I379" s="6"/>
    </row>
    <row r="380">
      <c r="A380" s="74"/>
      <c r="B380" s="74"/>
      <c r="C380" s="74"/>
      <c r="D380" s="75"/>
      <c r="G380" s="39"/>
      <c r="H380" s="76"/>
      <c r="I380" s="6"/>
    </row>
    <row r="381">
      <c r="A381" s="74"/>
      <c r="B381" s="74"/>
      <c r="C381" s="74"/>
      <c r="D381" s="75"/>
      <c r="G381" s="39"/>
      <c r="H381" s="76"/>
      <c r="I381" s="6"/>
    </row>
    <row r="382">
      <c r="A382" s="74"/>
      <c r="B382" s="74"/>
      <c r="C382" s="74"/>
      <c r="D382" s="75"/>
      <c r="G382" s="39"/>
      <c r="H382" s="76"/>
      <c r="I382" s="6"/>
    </row>
    <row r="383">
      <c r="A383" s="74"/>
      <c r="B383" s="74"/>
      <c r="C383" s="74"/>
      <c r="D383" s="75"/>
      <c r="G383" s="39"/>
      <c r="H383" s="76"/>
      <c r="I383" s="6"/>
    </row>
    <row r="384">
      <c r="A384" s="74"/>
      <c r="B384" s="74"/>
      <c r="C384" s="74"/>
      <c r="D384" s="75"/>
      <c r="G384" s="39"/>
      <c r="H384" s="76"/>
      <c r="I384" s="6"/>
    </row>
    <row r="385">
      <c r="A385" s="74"/>
      <c r="B385" s="74"/>
      <c r="C385" s="74"/>
      <c r="D385" s="75"/>
      <c r="G385" s="39"/>
      <c r="H385" s="76"/>
      <c r="I385" s="6"/>
    </row>
    <row r="386">
      <c r="A386" s="74"/>
      <c r="B386" s="74"/>
      <c r="C386" s="74"/>
      <c r="D386" s="75"/>
      <c r="G386" s="39"/>
      <c r="H386" s="76"/>
      <c r="I386" s="6"/>
    </row>
    <row r="387">
      <c r="A387" s="74"/>
      <c r="B387" s="74"/>
      <c r="C387" s="74"/>
      <c r="D387" s="75"/>
      <c r="G387" s="39"/>
      <c r="H387" s="76"/>
      <c r="I387" s="6"/>
    </row>
    <row r="388">
      <c r="A388" s="74"/>
      <c r="B388" s="74"/>
      <c r="C388" s="74"/>
      <c r="D388" s="75"/>
      <c r="G388" s="39"/>
      <c r="H388" s="76"/>
      <c r="I388" s="6"/>
    </row>
    <row r="389">
      <c r="A389" s="74"/>
      <c r="B389" s="74"/>
      <c r="C389" s="74"/>
      <c r="D389" s="75"/>
      <c r="G389" s="39"/>
      <c r="H389" s="76"/>
      <c r="I389" s="6"/>
    </row>
    <row r="390">
      <c r="A390" s="74"/>
      <c r="B390" s="74"/>
      <c r="C390" s="74"/>
      <c r="D390" s="75"/>
      <c r="G390" s="39"/>
      <c r="H390" s="76"/>
      <c r="I390" s="6"/>
    </row>
    <row r="391">
      <c r="A391" s="74"/>
      <c r="B391" s="74"/>
      <c r="C391" s="74"/>
      <c r="D391" s="75"/>
      <c r="G391" s="39"/>
      <c r="H391" s="76"/>
      <c r="I391" s="6"/>
    </row>
    <row r="392">
      <c r="A392" s="74"/>
      <c r="B392" s="74"/>
      <c r="C392" s="74"/>
      <c r="D392" s="75"/>
      <c r="G392" s="39"/>
      <c r="H392" s="76"/>
      <c r="I392" s="6"/>
    </row>
    <row r="393">
      <c r="A393" s="74"/>
      <c r="B393" s="74"/>
      <c r="C393" s="74"/>
      <c r="D393" s="75"/>
      <c r="G393" s="39"/>
      <c r="H393" s="76"/>
      <c r="I393" s="6"/>
    </row>
    <row r="394">
      <c r="A394" s="74"/>
      <c r="B394" s="74"/>
      <c r="C394" s="74"/>
      <c r="D394" s="75"/>
      <c r="G394" s="39"/>
      <c r="H394" s="76"/>
      <c r="I394" s="6"/>
    </row>
    <row r="395">
      <c r="A395" s="74"/>
      <c r="B395" s="74"/>
      <c r="C395" s="74"/>
      <c r="D395" s="75"/>
      <c r="G395" s="39"/>
      <c r="H395" s="76"/>
      <c r="I395" s="6"/>
    </row>
    <row r="396">
      <c r="A396" s="74"/>
      <c r="B396" s="74"/>
      <c r="C396" s="74"/>
      <c r="D396" s="75"/>
      <c r="G396" s="39"/>
      <c r="H396" s="76"/>
      <c r="I396" s="6"/>
    </row>
    <row r="397">
      <c r="A397" s="74"/>
      <c r="B397" s="74"/>
      <c r="C397" s="74"/>
      <c r="D397" s="75"/>
      <c r="G397" s="39"/>
      <c r="H397" s="76"/>
      <c r="I397" s="6"/>
    </row>
    <row r="398">
      <c r="A398" s="74"/>
      <c r="B398" s="74"/>
      <c r="C398" s="74"/>
      <c r="D398" s="75"/>
      <c r="G398" s="39"/>
      <c r="H398" s="76"/>
      <c r="I398" s="6"/>
    </row>
    <row r="399">
      <c r="A399" s="74"/>
      <c r="B399" s="74"/>
      <c r="C399" s="74"/>
      <c r="D399" s="75"/>
      <c r="G399" s="39"/>
      <c r="H399" s="76"/>
      <c r="I399" s="6"/>
    </row>
    <row r="400">
      <c r="A400" s="74"/>
      <c r="B400" s="74"/>
      <c r="C400" s="74"/>
      <c r="D400" s="75"/>
      <c r="G400" s="39"/>
      <c r="H400" s="76"/>
      <c r="I400" s="6"/>
    </row>
    <row r="401">
      <c r="A401" s="74"/>
      <c r="B401" s="74"/>
      <c r="C401" s="74"/>
      <c r="D401" s="75"/>
      <c r="G401" s="39"/>
      <c r="H401" s="76"/>
      <c r="I401" s="6"/>
    </row>
    <row r="402">
      <c r="A402" s="74"/>
      <c r="B402" s="74"/>
      <c r="C402" s="74"/>
      <c r="D402" s="75"/>
      <c r="G402" s="39"/>
      <c r="H402" s="76"/>
      <c r="I402" s="6"/>
    </row>
    <row r="403">
      <c r="A403" s="74"/>
      <c r="B403" s="74"/>
      <c r="C403" s="74"/>
      <c r="D403" s="75"/>
      <c r="G403" s="39"/>
      <c r="H403" s="76"/>
      <c r="I403" s="6"/>
    </row>
    <row r="404">
      <c r="A404" s="74"/>
      <c r="B404" s="74"/>
      <c r="C404" s="74"/>
      <c r="D404" s="75"/>
      <c r="G404" s="39"/>
      <c r="H404" s="76"/>
      <c r="I404" s="6"/>
    </row>
    <row r="405">
      <c r="A405" s="74"/>
      <c r="B405" s="74"/>
      <c r="C405" s="74"/>
      <c r="D405" s="75"/>
      <c r="G405" s="39"/>
      <c r="H405" s="76"/>
      <c r="I405" s="6"/>
    </row>
    <row r="406">
      <c r="A406" s="74"/>
      <c r="B406" s="74"/>
      <c r="C406" s="74"/>
      <c r="D406" s="75"/>
      <c r="G406" s="39"/>
      <c r="H406" s="76"/>
      <c r="I406" s="6"/>
    </row>
    <row r="407">
      <c r="A407" s="74"/>
      <c r="B407" s="74"/>
      <c r="C407" s="74"/>
      <c r="D407" s="75"/>
      <c r="G407" s="39"/>
      <c r="H407" s="76"/>
      <c r="I407" s="6"/>
    </row>
    <row r="408">
      <c r="A408" s="74"/>
      <c r="B408" s="74"/>
      <c r="C408" s="74"/>
      <c r="D408" s="75"/>
      <c r="G408" s="39"/>
      <c r="H408" s="76"/>
      <c r="I408" s="6"/>
    </row>
    <row r="409">
      <c r="A409" s="74"/>
      <c r="B409" s="74"/>
      <c r="C409" s="74"/>
      <c r="D409" s="75"/>
      <c r="G409" s="39"/>
      <c r="H409" s="76"/>
      <c r="I409" s="6"/>
    </row>
    <row r="410">
      <c r="A410" s="74"/>
      <c r="B410" s="74"/>
      <c r="C410" s="74"/>
      <c r="D410" s="75"/>
      <c r="G410" s="39"/>
      <c r="H410" s="76"/>
      <c r="I410" s="6"/>
    </row>
    <row r="411">
      <c r="A411" s="74"/>
      <c r="B411" s="74"/>
      <c r="C411" s="74"/>
      <c r="D411" s="75"/>
      <c r="G411" s="39"/>
      <c r="H411" s="76"/>
      <c r="I411" s="6"/>
    </row>
    <row r="412">
      <c r="A412" s="74"/>
      <c r="B412" s="74"/>
      <c r="C412" s="74"/>
      <c r="D412" s="75"/>
      <c r="G412" s="39"/>
      <c r="H412" s="76"/>
      <c r="I412" s="6"/>
    </row>
    <row r="413">
      <c r="A413" s="74"/>
      <c r="B413" s="74"/>
      <c r="C413" s="74"/>
      <c r="D413" s="75"/>
      <c r="G413" s="39"/>
      <c r="H413" s="76"/>
      <c r="I413" s="6"/>
    </row>
    <row r="414">
      <c r="A414" s="74"/>
      <c r="B414" s="74"/>
      <c r="C414" s="74"/>
      <c r="D414" s="75"/>
      <c r="G414" s="39"/>
      <c r="H414" s="76"/>
      <c r="I414" s="6"/>
    </row>
    <row r="415">
      <c r="A415" s="74"/>
      <c r="B415" s="74"/>
      <c r="C415" s="74"/>
      <c r="D415" s="75"/>
      <c r="G415" s="39"/>
      <c r="H415" s="76"/>
      <c r="I415" s="6"/>
    </row>
    <row r="416">
      <c r="A416" s="74"/>
      <c r="B416" s="74"/>
      <c r="C416" s="74"/>
      <c r="D416" s="75"/>
      <c r="G416" s="39"/>
      <c r="H416" s="76"/>
      <c r="I416" s="6"/>
    </row>
    <row r="417">
      <c r="A417" s="74"/>
      <c r="B417" s="74"/>
      <c r="C417" s="74"/>
      <c r="D417" s="75"/>
      <c r="G417" s="39"/>
      <c r="H417" s="76"/>
      <c r="I417" s="6"/>
    </row>
    <row r="418">
      <c r="A418" s="74"/>
      <c r="B418" s="74"/>
      <c r="C418" s="74"/>
      <c r="D418" s="75"/>
      <c r="G418" s="39"/>
      <c r="H418" s="76"/>
      <c r="I418" s="6"/>
    </row>
    <row r="419">
      <c r="A419" s="74"/>
      <c r="B419" s="74"/>
      <c r="C419" s="74"/>
      <c r="D419" s="75"/>
      <c r="G419" s="39"/>
      <c r="H419" s="76"/>
      <c r="I419" s="6"/>
    </row>
    <row r="420">
      <c r="A420" s="74"/>
      <c r="B420" s="74"/>
      <c r="C420" s="74"/>
      <c r="D420" s="75"/>
      <c r="G420" s="39"/>
      <c r="H420" s="76"/>
      <c r="I420" s="6"/>
    </row>
    <row r="421">
      <c r="A421" s="74"/>
      <c r="B421" s="74"/>
      <c r="C421" s="74"/>
      <c r="D421" s="75"/>
      <c r="G421" s="39"/>
      <c r="H421" s="76"/>
      <c r="I421" s="6"/>
    </row>
    <row r="422">
      <c r="A422" s="74"/>
      <c r="B422" s="74"/>
      <c r="C422" s="74"/>
      <c r="D422" s="75"/>
      <c r="G422" s="39"/>
      <c r="H422" s="76"/>
      <c r="I422" s="6"/>
    </row>
    <row r="423">
      <c r="A423" s="74"/>
      <c r="B423" s="74"/>
      <c r="C423" s="74"/>
      <c r="D423" s="75"/>
      <c r="G423" s="39"/>
      <c r="H423" s="76"/>
      <c r="I423" s="6"/>
    </row>
    <row r="424">
      <c r="A424" s="74"/>
      <c r="B424" s="74"/>
      <c r="C424" s="74"/>
      <c r="D424" s="75"/>
      <c r="G424" s="39"/>
      <c r="H424" s="76"/>
      <c r="I424" s="6"/>
    </row>
    <row r="425">
      <c r="A425" s="74"/>
      <c r="B425" s="74"/>
      <c r="C425" s="74"/>
      <c r="D425" s="75"/>
      <c r="G425" s="39"/>
      <c r="H425" s="76"/>
      <c r="I425" s="6"/>
    </row>
    <row r="426">
      <c r="A426" s="74"/>
      <c r="B426" s="74"/>
      <c r="C426" s="74"/>
      <c r="D426" s="75"/>
      <c r="G426" s="39"/>
      <c r="H426" s="76"/>
      <c r="I426" s="6"/>
    </row>
    <row r="427">
      <c r="A427" s="74"/>
      <c r="B427" s="74"/>
      <c r="C427" s="74"/>
      <c r="D427" s="75"/>
      <c r="G427" s="39"/>
      <c r="H427" s="76"/>
      <c r="I427" s="6"/>
    </row>
    <row r="428">
      <c r="A428" s="74"/>
      <c r="B428" s="74"/>
      <c r="C428" s="74"/>
      <c r="D428" s="75"/>
      <c r="G428" s="39"/>
      <c r="H428" s="76"/>
      <c r="I428" s="6"/>
    </row>
    <row r="429">
      <c r="A429" s="74"/>
      <c r="B429" s="74"/>
      <c r="C429" s="74"/>
      <c r="D429" s="75"/>
      <c r="G429" s="39"/>
      <c r="H429" s="76"/>
      <c r="I429" s="6"/>
    </row>
    <row r="430">
      <c r="A430" s="74"/>
      <c r="B430" s="74"/>
      <c r="C430" s="74"/>
      <c r="D430" s="75"/>
      <c r="G430" s="39"/>
      <c r="H430" s="76"/>
      <c r="I430" s="6"/>
    </row>
    <row r="431">
      <c r="A431" s="74"/>
      <c r="B431" s="74"/>
      <c r="C431" s="74"/>
      <c r="D431" s="75"/>
      <c r="G431" s="39"/>
      <c r="H431" s="76"/>
      <c r="I431" s="6"/>
    </row>
    <row r="432">
      <c r="A432" s="74"/>
      <c r="B432" s="74"/>
      <c r="C432" s="74"/>
      <c r="D432" s="75"/>
      <c r="G432" s="39"/>
      <c r="H432" s="76"/>
      <c r="I432" s="6"/>
    </row>
    <row r="433">
      <c r="A433" s="74"/>
      <c r="B433" s="74"/>
      <c r="C433" s="74"/>
      <c r="D433" s="75"/>
      <c r="G433" s="39"/>
      <c r="H433" s="76"/>
      <c r="I433" s="6"/>
    </row>
    <row r="434">
      <c r="A434" s="74"/>
      <c r="B434" s="74"/>
      <c r="C434" s="74"/>
      <c r="D434" s="75"/>
      <c r="G434" s="39"/>
      <c r="H434" s="76"/>
      <c r="I434" s="6"/>
    </row>
    <row r="435">
      <c r="A435" s="74"/>
      <c r="B435" s="74"/>
      <c r="C435" s="74"/>
      <c r="D435" s="75"/>
      <c r="G435" s="39"/>
      <c r="H435" s="76"/>
      <c r="I435" s="6"/>
    </row>
    <row r="436">
      <c r="A436" s="74"/>
      <c r="B436" s="74"/>
      <c r="C436" s="74"/>
      <c r="D436" s="75"/>
      <c r="G436" s="39"/>
      <c r="H436" s="76"/>
      <c r="I436" s="6"/>
    </row>
    <row r="437">
      <c r="A437" s="74"/>
      <c r="B437" s="74"/>
      <c r="C437" s="74"/>
      <c r="D437" s="75"/>
      <c r="G437" s="39"/>
      <c r="H437" s="76"/>
      <c r="I437" s="6"/>
    </row>
    <row r="438">
      <c r="A438" s="74"/>
      <c r="B438" s="74"/>
      <c r="C438" s="74"/>
      <c r="D438" s="75"/>
      <c r="G438" s="39"/>
      <c r="H438" s="76"/>
      <c r="I438" s="6"/>
    </row>
    <row r="439">
      <c r="A439" s="74"/>
      <c r="B439" s="74"/>
      <c r="C439" s="74"/>
      <c r="D439" s="75"/>
      <c r="G439" s="39"/>
      <c r="H439" s="76"/>
      <c r="I439" s="6"/>
    </row>
    <row r="440">
      <c r="A440" s="74"/>
      <c r="B440" s="74"/>
      <c r="C440" s="74"/>
      <c r="D440" s="75"/>
      <c r="G440" s="39"/>
      <c r="H440" s="76"/>
      <c r="I440" s="6"/>
    </row>
    <row r="441">
      <c r="A441" s="74"/>
      <c r="B441" s="74"/>
      <c r="C441" s="74"/>
      <c r="D441" s="75"/>
      <c r="G441" s="39"/>
      <c r="H441" s="76"/>
      <c r="I441" s="6"/>
    </row>
    <row r="442">
      <c r="A442" s="74"/>
      <c r="B442" s="74"/>
      <c r="C442" s="74"/>
      <c r="D442" s="75"/>
      <c r="G442" s="39"/>
      <c r="H442" s="76"/>
      <c r="I442" s="6"/>
    </row>
    <row r="443">
      <c r="A443" s="74"/>
      <c r="B443" s="74"/>
      <c r="C443" s="74"/>
      <c r="D443" s="75"/>
      <c r="G443" s="39"/>
      <c r="H443" s="76"/>
      <c r="I443" s="6"/>
    </row>
    <row r="444">
      <c r="A444" s="74"/>
      <c r="B444" s="74"/>
      <c r="C444" s="74"/>
      <c r="D444" s="75"/>
      <c r="G444" s="39"/>
      <c r="H444" s="76"/>
      <c r="I444" s="6"/>
    </row>
    <row r="445">
      <c r="A445" s="74"/>
      <c r="B445" s="74"/>
      <c r="C445" s="74"/>
      <c r="D445" s="75"/>
      <c r="G445" s="39"/>
      <c r="H445" s="76"/>
      <c r="I445" s="6"/>
    </row>
    <row r="446">
      <c r="A446" s="74"/>
      <c r="B446" s="74"/>
      <c r="C446" s="74"/>
      <c r="D446" s="75"/>
      <c r="G446" s="39"/>
      <c r="H446" s="76"/>
      <c r="I446" s="6"/>
    </row>
    <row r="447">
      <c r="A447" s="74"/>
      <c r="B447" s="74"/>
      <c r="C447" s="74"/>
      <c r="D447" s="75"/>
      <c r="G447" s="39"/>
      <c r="H447" s="76"/>
      <c r="I447" s="6"/>
    </row>
    <row r="448">
      <c r="A448" s="74"/>
      <c r="B448" s="74"/>
      <c r="C448" s="74"/>
      <c r="D448" s="75"/>
      <c r="G448" s="39"/>
      <c r="H448" s="76"/>
      <c r="I448" s="6"/>
    </row>
    <row r="449">
      <c r="A449" s="74"/>
      <c r="B449" s="74"/>
      <c r="C449" s="74"/>
      <c r="D449" s="75"/>
      <c r="G449" s="39"/>
      <c r="H449" s="76"/>
      <c r="I449" s="6"/>
    </row>
    <row r="450">
      <c r="A450" s="74"/>
      <c r="B450" s="74"/>
      <c r="C450" s="74"/>
      <c r="D450" s="75"/>
      <c r="G450" s="39"/>
      <c r="H450" s="76"/>
      <c r="I450" s="6"/>
    </row>
    <row r="451">
      <c r="A451" s="74"/>
      <c r="B451" s="74"/>
      <c r="C451" s="74"/>
      <c r="D451" s="75"/>
      <c r="G451" s="39"/>
      <c r="H451" s="76"/>
      <c r="I451" s="6"/>
    </row>
    <row r="452">
      <c r="A452" s="74"/>
      <c r="B452" s="74"/>
      <c r="C452" s="74"/>
      <c r="D452" s="75"/>
      <c r="G452" s="39"/>
      <c r="H452" s="76"/>
      <c r="I452" s="6"/>
    </row>
    <row r="453">
      <c r="A453" s="74"/>
      <c r="B453" s="74"/>
      <c r="C453" s="74"/>
      <c r="D453" s="75"/>
      <c r="G453" s="39"/>
      <c r="H453" s="76"/>
      <c r="I453" s="6"/>
    </row>
    <row r="454">
      <c r="A454" s="74"/>
      <c r="B454" s="74"/>
      <c r="C454" s="74"/>
      <c r="D454" s="75"/>
      <c r="G454" s="39"/>
      <c r="H454" s="76"/>
      <c r="I454" s="6"/>
    </row>
    <row r="455">
      <c r="A455" s="74"/>
      <c r="B455" s="74"/>
      <c r="C455" s="74"/>
      <c r="D455" s="75"/>
      <c r="G455" s="39"/>
      <c r="H455" s="76"/>
      <c r="I455" s="6"/>
    </row>
    <row r="456">
      <c r="A456" s="74"/>
      <c r="B456" s="74"/>
      <c r="C456" s="74"/>
      <c r="D456" s="75"/>
      <c r="G456" s="39"/>
      <c r="H456" s="76"/>
      <c r="I456" s="6"/>
    </row>
    <row r="457">
      <c r="A457" s="74"/>
      <c r="B457" s="74"/>
      <c r="C457" s="74"/>
      <c r="D457" s="75"/>
      <c r="G457" s="39"/>
      <c r="H457" s="76"/>
      <c r="I457" s="6"/>
    </row>
    <row r="458">
      <c r="A458" s="74"/>
      <c r="B458" s="74"/>
      <c r="C458" s="74"/>
      <c r="D458" s="75"/>
      <c r="G458" s="39"/>
      <c r="H458" s="76"/>
      <c r="I458" s="6"/>
    </row>
    <row r="459">
      <c r="A459" s="74"/>
      <c r="B459" s="74"/>
      <c r="C459" s="74"/>
      <c r="D459" s="75"/>
      <c r="G459" s="39"/>
      <c r="H459" s="76"/>
      <c r="I459" s="6"/>
    </row>
    <row r="460">
      <c r="A460" s="74"/>
      <c r="B460" s="74"/>
      <c r="C460" s="74"/>
      <c r="D460" s="75"/>
      <c r="G460" s="39"/>
      <c r="H460" s="76"/>
      <c r="I460" s="6"/>
    </row>
    <row r="461">
      <c r="A461" s="74"/>
      <c r="B461" s="74"/>
      <c r="C461" s="74"/>
      <c r="D461" s="75"/>
      <c r="G461" s="39"/>
      <c r="H461" s="76"/>
      <c r="I461" s="6"/>
    </row>
    <row r="462">
      <c r="A462" s="74"/>
      <c r="B462" s="74"/>
      <c r="C462" s="74"/>
      <c r="D462" s="75"/>
      <c r="G462" s="39"/>
      <c r="H462" s="76"/>
      <c r="I462" s="6"/>
    </row>
    <row r="463">
      <c r="A463" s="74"/>
      <c r="B463" s="74"/>
      <c r="C463" s="74"/>
      <c r="D463" s="75"/>
      <c r="G463" s="39"/>
      <c r="H463" s="76"/>
      <c r="I463" s="6"/>
    </row>
    <row r="464">
      <c r="A464" s="74"/>
      <c r="B464" s="74"/>
      <c r="C464" s="74"/>
      <c r="D464" s="75"/>
      <c r="G464" s="39"/>
      <c r="H464" s="76"/>
      <c r="I464" s="6"/>
    </row>
    <row r="465">
      <c r="A465" s="74"/>
      <c r="B465" s="74"/>
      <c r="C465" s="74"/>
      <c r="D465" s="75"/>
      <c r="G465" s="39"/>
      <c r="H465" s="76"/>
      <c r="I465" s="6"/>
    </row>
    <row r="466">
      <c r="A466" s="74"/>
      <c r="B466" s="74"/>
      <c r="C466" s="74"/>
      <c r="D466" s="75"/>
      <c r="G466" s="39"/>
      <c r="H466" s="76"/>
      <c r="I466" s="6"/>
    </row>
    <row r="467">
      <c r="A467" s="74"/>
      <c r="B467" s="74"/>
      <c r="C467" s="74"/>
      <c r="D467" s="75"/>
      <c r="G467" s="39"/>
      <c r="H467" s="76"/>
      <c r="I467" s="6"/>
    </row>
    <row r="468">
      <c r="A468" s="74"/>
      <c r="B468" s="74"/>
      <c r="C468" s="74"/>
      <c r="D468" s="75"/>
      <c r="G468" s="39"/>
      <c r="H468" s="76"/>
      <c r="I468" s="6"/>
    </row>
    <row r="469">
      <c r="A469" s="74"/>
      <c r="B469" s="74"/>
      <c r="C469" s="74"/>
      <c r="D469" s="75"/>
      <c r="G469" s="39"/>
      <c r="H469" s="76"/>
      <c r="I469" s="6"/>
    </row>
    <row r="470">
      <c r="A470" s="74"/>
      <c r="B470" s="74"/>
      <c r="C470" s="74"/>
      <c r="D470" s="75"/>
      <c r="G470" s="39"/>
      <c r="H470" s="76"/>
      <c r="I470" s="6"/>
    </row>
    <row r="471">
      <c r="A471" s="74"/>
      <c r="B471" s="74"/>
      <c r="C471" s="74"/>
      <c r="D471" s="75"/>
      <c r="G471" s="39"/>
      <c r="H471" s="76"/>
      <c r="I471" s="6"/>
    </row>
    <row r="472">
      <c r="A472" s="74"/>
      <c r="B472" s="74"/>
      <c r="C472" s="74"/>
      <c r="D472" s="75"/>
      <c r="G472" s="39"/>
      <c r="H472" s="76"/>
      <c r="I472" s="6"/>
    </row>
    <row r="473">
      <c r="A473" s="74"/>
      <c r="B473" s="74"/>
      <c r="C473" s="74"/>
      <c r="D473" s="75"/>
      <c r="G473" s="39"/>
      <c r="H473" s="76"/>
      <c r="I473" s="6"/>
    </row>
    <row r="474">
      <c r="A474" s="74"/>
      <c r="B474" s="74"/>
      <c r="C474" s="74"/>
      <c r="D474" s="75"/>
      <c r="G474" s="39"/>
      <c r="H474" s="76"/>
      <c r="I474" s="6"/>
    </row>
    <row r="475">
      <c r="A475" s="74"/>
      <c r="B475" s="74"/>
      <c r="C475" s="74"/>
      <c r="D475" s="75"/>
      <c r="G475" s="39"/>
      <c r="H475" s="76"/>
      <c r="I475" s="6"/>
    </row>
    <row r="476">
      <c r="A476" s="74"/>
      <c r="B476" s="74"/>
      <c r="C476" s="74"/>
      <c r="D476" s="75"/>
      <c r="G476" s="39"/>
      <c r="H476" s="76"/>
      <c r="I476" s="6"/>
    </row>
    <row r="477">
      <c r="A477" s="74"/>
      <c r="B477" s="74"/>
      <c r="C477" s="74"/>
      <c r="D477" s="75"/>
      <c r="G477" s="39"/>
      <c r="H477" s="76"/>
      <c r="I477" s="6"/>
    </row>
    <row r="478">
      <c r="A478" s="74"/>
      <c r="B478" s="74"/>
      <c r="C478" s="74"/>
      <c r="D478" s="75"/>
      <c r="G478" s="39"/>
      <c r="H478" s="76"/>
      <c r="I478" s="6"/>
    </row>
    <row r="479">
      <c r="A479" s="74"/>
      <c r="B479" s="74"/>
      <c r="C479" s="74"/>
      <c r="D479" s="75"/>
      <c r="G479" s="39"/>
      <c r="H479" s="76"/>
      <c r="I479" s="6"/>
    </row>
    <row r="480">
      <c r="A480" s="74"/>
      <c r="B480" s="74"/>
      <c r="C480" s="74"/>
      <c r="D480" s="75"/>
      <c r="G480" s="39"/>
      <c r="H480" s="76"/>
      <c r="I480" s="6"/>
    </row>
    <row r="481">
      <c r="A481" s="74"/>
      <c r="B481" s="74"/>
      <c r="C481" s="74"/>
      <c r="D481" s="75"/>
      <c r="G481" s="39"/>
      <c r="H481" s="76"/>
      <c r="I481" s="6"/>
    </row>
    <row r="482">
      <c r="A482" s="74"/>
      <c r="B482" s="74"/>
      <c r="C482" s="74"/>
      <c r="D482" s="75"/>
      <c r="G482" s="39"/>
      <c r="H482" s="76"/>
      <c r="I482" s="6"/>
    </row>
    <row r="483">
      <c r="A483" s="74"/>
      <c r="B483" s="74"/>
      <c r="C483" s="74"/>
      <c r="D483" s="75"/>
      <c r="G483" s="39"/>
      <c r="H483" s="76"/>
      <c r="I483" s="6"/>
    </row>
    <row r="484">
      <c r="A484" s="74"/>
      <c r="B484" s="74"/>
      <c r="C484" s="74"/>
      <c r="D484" s="75"/>
      <c r="G484" s="39"/>
      <c r="H484" s="76"/>
      <c r="I484" s="6"/>
    </row>
    <row r="485">
      <c r="A485" s="74"/>
      <c r="B485" s="74"/>
      <c r="C485" s="74"/>
      <c r="D485" s="75"/>
      <c r="G485" s="39"/>
      <c r="H485" s="76"/>
      <c r="I485" s="6"/>
    </row>
    <row r="486">
      <c r="A486" s="74"/>
      <c r="B486" s="74"/>
      <c r="C486" s="74"/>
      <c r="D486" s="75"/>
      <c r="G486" s="39"/>
      <c r="H486" s="76"/>
      <c r="I486" s="6"/>
    </row>
    <row r="487">
      <c r="A487" s="74"/>
      <c r="B487" s="74"/>
      <c r="C487" s="74"/>
      <c r="D487" s="75"/>
      <c r="G487" s="39"/>
      <c r="H487" s="76"/>
      <c r="I487" s="6"/>
    </row>
    <row r="488">
      <c r="A488" s="74"/>
      <c r="B488" s="74"/>
      <c r="C488" s="74"/>
      <c r="D488" s="75"/>
      <c r="G488" s="39"/>
      <c r="H488" s="76"/>
      <c r="I488" s="6"/>
    </row>
    <row r="489">
      <c r="A489" s="74"/>
      <c r="B489" s="74"/>
      <c r="C489" s="74"/>
      <c r="D489" s="75"/>
      <c r="G489" s="39"/>
      <c r="H489" s="76"/>
      <c r="I489" s="6"/>
    </row>
    <row r="490">
      <c r="A490" s="74"/>
      <c r="B490" s="74"/>
      <c r="C490" s="74"/>
      <c r="D490" s="75"/>
      <c r="G490" s="39"/>
      <c r="H490" s="76"/>
      <c r="I490" s="6"/>
    </row>
    <row r="491">
      <c r="A491" s="74"/>
      <c r="B491" s="74"/>
      <c r="C491" s="74"/>
      <c r="D491" s="75"/>
      <c r="G491" s="39"/>
      <c r="H491" s="76"/>
      <c r="I491" s="6"/>
    </row>
    <row r="492">
      <c r="A492" s="74"/>
      <c r="B492" s="74"/>
      <c r="C492" s="74"/>
      <c r="D492" s="75"/>
      <c r="G492" s="39"/>
      <c r="H492" s="76"/>
      <c r="I492" s="6"/>
    </row>
    <row r="493">
      <c r="A493" s="74"/>
      <c r="B493" s="74"/>
      <c r="C493" s="74"/>
      <c r="D493" s="75"/>
      <c r="G493" s="39"/>
      <c r="H493" s="76"/>
      <c r="I493" s="6"/>
    </row>
    <row r="494">
      <c r="A494" s="74"/>
      <c r="B494" s="74"/>
      <c r="C494" s="74"/>
      <c r="D494" s="75"/>
      <c r="G494" s="39"/>
      <c r="H494" s="76"/>
      <c r="I494" s="6"/>
    </row>
    <row r="495">
      <c r="A495" s="74"/>
      <c r="B495" s="74"/>
      <c r="C495" s="74"/>
      <c r="D495" s="75"/>
      <c r="G495" s="39"/>
      <c r="H495" s="76"/>
      <c r="I495" s="6"/>
    </row>
    <row r="496">
      <c r="A496" s="74"/>
      <c r="B496" s="74"/>
      <c r="C496" s="74"/>
      <c r="D496" s="75"/>
      <c r="G496" s="39"/>
      <c r="H496" s="76"/>
      <c r="I496" s="6"/>
    </row>
    <row r="497">
      <c r="A497" s="74"/>
      <c r="B497" s="74"/>
      <c r="C497" s="74"/>
      <c r="D497" s="75"/>
      <c r="G497" s="39"/>
      <c r="H497" s="76"/>
      <c r="I497" s="6"/>
    </row>
    <row r="498">
      <c r="A498" s="74"/>
      <c r="B498" s="74"/>
      <c r="C498" s="74"/>
      <c r="D498" s="75"/>
      <c r="G498" s="39"/>
      <c r="H498" s="76"/>
      <c r="I498" s="6"/>
    </row>
    <row r="499">
      <c r="A499" s="74"/>
      <c r="B499" s="74"/>
      <c r="C499" s="74"/>
      <c r="D499" s="75"/>
      <c r="G499" s="39"/>
      <c r="H499" s="76"/>
      <c r="I499" s="6"/>
    </row>
    <row r="500">
      <c r="A500" s="74"/>
      <c r="B500" s="74"/>
      <c r="C500" s="74"/>
      <c r="D500" s="75"/>
      <c r="G500" s="39"/>
      <c r="H500" s="76"/>
      <c r="I500" s="6"/>
    </row>
    <row r="501">
      <c r="A501" s="74"/>
      <c r="B501" s="74"/>
      <c r="C501" s="74"/>
      <c r="D501" s="75"/>
      <c r="G501" s="39"/>
      <c r="H501" s="76"/>
      <c r="I501" s="6"/>
    </row>
    <row r="502">
      <c r="A502" s="74"/>
      <c r="B502" s="74"/>
      <c r="C502" s="74"/>
      <c r="D502" s="75"/>
      <c r="G502" s="39"/>
      <c r="H502" s="76"/>
      <c r="I502" s="6"/>
    </row>
    <row r="503">
      <c r="A503" s="74"/>
      <c r="B503" s="74"/>
      <c r="C503" s="74"/>
      <c r="D503" s="75"/>
      <c r="G503" s="39"/>
      <c r="H503" s="76"/>
      <c r="I503" s="6"/>
    </row>
    <row r="504">
      <c r="A504" s="74"/>
      <c r="B504" s="74"/>
      <c r="C504" s="74"/>
      <c r="D504" s="75"/>
      <c r="G504" s="39"/>
      <c r="H504" s="76"/>
      <c r="I504" s="6"/>
    </row>
    <row r="505">
      <c r="A505" s="74"/>
      <c r="B505" s="74"/>
      <c r="C505" s="74"/>
      <c r="D505" s="75"/>
      <c r="G505" s="39"/>
      <c r="H505" s="76"/>
      <c r="I505" s="6"/>
    </row>
    <row r="506">
      <c r="A506" s="74"/>
      <c r="B506" s="74"/>
      <c r="C506" s="74"/>
      <c r="D506" s="75"/>
      <c r="G506" s="39"/>
      <c r="H506" s="76"/>
      <c r="I506" s="6"/>
    </row>
    <row r="507">
      <c r="A507" s="74"/>
      <c r="B507" s="74"/>
      <c r="C507" s="74"/>
      <c r="D507" s="75"/>
      <c r="G507" s="39"/>
      <c r="H507" s="76"/>
      <c r="I507" s="6"/>
    </row>
    <row r="508">
      <c r="A508" s="74"/>
      <c r="B508" s="74"/>
      <c r="C508" s="74"/>
      <c r="D508" s="75"/>
      <c r="G508" s="39"/>
      <c r="H508" s="76"/>
      <c r="I508" s="6"/>
    </row>
    <row r="509">
      <c r="A509" s="74"/>
      <c r="B509" s="74"/>
      <c r="C509" s="74"/>
      <c r="D509" s="75"/>
      <c r="G509" s="39"/>
      <c r="H509" s="76"/>
      <c r="I509" s="6"/>
    </row>
    <row r="510">
      <c r="A510" s="74"/>
      <c r="B510" s="74"/>
      <c r="C510" s="74"/>
      <c r="D510" s="75"/>
      <c r="G510" s="39"/>
      <c r="H510" s="76"/>
      <c r="I510" s="6"/>
    </row>
    <row r="511">
      <c r="A511" s="74"/>
      <c r="B511" s="74"/>
      <c r="C511" s="74"/>
      <c r="D511" s="75"/>
      <c r="G511" s="39"/>
      <c r="H511" s="76"/>
      <c r="I511" s="6"/>
    </row>
    <row r="512">
      <c r="A512" s="74"/>
      <c r="B512" s="74"/>
      <c r="C512" s="74"/>
      <c r="D512" s="75"/>
      <c r="G512" s="39"/>
      <c r="H512" s="76"/>
      <c r="I512" s="6"/>
    </row>
    <row r="513">
      <c r="A513" s="74"/>
      <c r="B513" s="74"/>
      <c r="C513" s="74"/>
      <c r="D513" s="75"/>
      <c r="G513" s="39"/>
      <c r="H513" s="76"/>
      <c r="I513" s="6"/>
    </row>
    <row r="514">
      <c r="A514" s="74"/>
      <c r="B514" s="74"/>
      <c r="C514" s="74"/>
      <c r="D514" s="75"/>
      <c r="G514" s="39"/>
      <c r="H514" s="76"/>
      <c r="I514" s="6"/>
    </row>
    <row r="515">
      <c r="A515" s="74"/>
      <c r="B515" s="74"/>
      <c r="C515" s="74"/>
      <c r="D515" s="75"/>
      <c r="G515" s="39"/>
      <c r="H515" s="76"/>
      <c r="I515" s="6"/>
    </row>
    <row r="516">
      <c r="A516" s="74"/>
      <c r="B516" s="74"/>
      <c r="C516" s="74"/>
      <c r="D516" s="75"/>
      <c r="G516" s="39"/>
      <c r="H516" s="76"/>
      <c r="I516" s="6"/>
    </row>
    <row r="517">
      <c r="A517" s="74"/>
      <c r="B517" s="74"/>
      <c r="C517" s="74"/>
      <c r="D517" s="75"/>
      <c r="G517" s="39"/>
      <c r="H517" s="76"/>
      <c r="I517" s="6"/>
    </row>
    <row r="518">
      <c r="A518" s="74"/>
      <c r="B518" s="74"/>
      <c r="C518" s="74"/>
      <c r="D518" s="75"/>
      <c r="G518" s="39"/>
      <c r="H518" s="76"/>
      <c r="I518" s="6"/>
    </row>
    <row r="519">
      <c r="A519" s="74"/>
      <c r="B519" s="74"/>
      <c r="C519" s="74"/>
      <c r="D519" s="75"/>
      <c r="G519" s="39"/>
      <c r="H519" s="76"/>
      <c r="I519" s="6"/>
    </row>
    <row r="520">
      <c r="A520" s="74"/>
      <c r="B520" s="74"/>
      <c r="C520" s="74"/>
      <c r="D520" s="75"/>
      <c r="G520" s="39"/>
      <c r="H520" s="76"/>
      <c r="I520" s="6"/>
    </row>
    <row r="521">
      <c r="A521" s="74"/>
      <c r="B521" s="74"/>
      <c r="C521" s="74"/>
      <c r="D521" s="75"/>
      <c r="G521" s="39"/>
      <c r="H521" s="76"/>
      <c r="I521" s="6"/>
    </row>
    <row r="522">
      <c r="A522" s="74"/>
      <c r="B522" s="74"/>
      <c r="C522" s="74"/>
      <c r="D522" s="75"/>
      <c r="G522" s="39"/>
      <c r="H522" s="76"/>
      <c r="I522" s="6"/>
    </row>
    <row r="523">
      <c r="A523" s="74"/>
      <c r="B523" s="74"/>
      <c r="C523" s="74"/>
      <c r="D523" s="75"/>
      <c r="G523" s="39"/>
      <c r="H523" s="76"/>
      <c r="I523" s="6"/>
    </row>
    <row r="524">
      <c r="A524" s="74"/>
      <c r="B524" s="74"/>
      <c r="C524" s="74"/>
      <c r="D524" s="75"/>
      <c r="G524" s="39"/>
      <c r="H524" s="76"/>
      <c r="I524" s="6"/>
    </row>
    <row r="525">
      <c r="A525" s="74"/>
      <c r="B525" s="74"/>
      <c r="C525" s="74"/>
      <c r="D525" s="75"/>
      <c r="G525" s="39"/>
      <c r="H525" s="76"/>
      <c r="I525" s="6"/>
    </row>
    <row r="526">
      <c r="A526" s="74"/>
      <c r="B526" s="74"/>
      <c r="C526" s="74"/>
      <c r="D526" s="75"/>
      <c r="G526" s="39"/>
      <c r="H526" s="76"/>
      <c r="I526" s="6"/>
    </row>
    <row r="527">
      <c r="A527" s="74"/>
      <c r="B527" s="74"/>
      <c r="C527" s="74"/>
      <c r="D527" s="75"/>
      <c r="G527" s="39"/>
      <c r="H527" s="76"/>
      <c r="I527" s="6"/>
    </row>
    <row r="528">
      <c r="A528" s="74"/>
      <c r="B528" s="74"/>
      <c r="C528" s="74"/>
      <c r="D528" s="75"/>
      <c r="G528" s="39"/>
      <c r="H528" s="76"/>
      <c r="I528" s="6"/>
    </row>
    <row r="529">
      <c r="A529" s="74"/>
      <c r="B529" s="74"/>
      <c r="C529" s="74"/>
      <c r="D529" s="75"/>
      <c r="G529" s="39"/>
      <c r="H529" s="76"/>
      <c r="I529" s="6"/>
    </row>
    <row r="530">
      <c r="A530" s="74"/>
      <c r="B530" s="74"/>
      <c r="C530" s="74"/>
      <c r="D530" s="75"/>
      <c r="G530" s="39"/>
      <c r="H530" s="76"/>
      <c r="I530" s="6"/>
    </row>
    <row r="531">
      <c r="A531" s="74"/>
      <c r="B531" s="74"/>
      <c r="C531" s="74"/>
      <c r="D531" s="75"/>
      <c r="G531" s="39"/>
      <c r="H531" s="76"/>
      <c r="I531" s="6"/>
    </row>
    <row r="532">
      <c r="A532" s="74"/>
      <c r="B532" s="74"/>
      <c r="C532" s="74"/>
      <c r="D532" s="75"/>
      <c r="G532" s="39"/>
      <c r="H532" s="76"/>
      <c r="I532" s="6"/>
    </row>
    <row r="533">
      <c r="A533" s="74"/>
      <c r="B533" s="74"/>
      <c r="C533" s="74"/>
      <c r="D533" s="75"/>
      <c r="G533" s="39"/>
      <c r="H533" s="76"/>
      <c r="I533" s="6"/>
    </row>
    <row r="534">
      <c r="A534" s="74"/>
      <c r="B534" s="74"/>
      <c r="C534" s="74"/>
      <c r="D534" s="75"/>
      <c r="G534" s="39"/>
      <c r="H534" s="76"/>
      <c r="I534" s="6"/>
    </row>
    <row r="535">
      <c r="A535" s="74"/>
      <c r="B535" s="74"/>
      <c r="C535" s="74"/>
      <c r="D535" s="75"/>
      <c r="G535" s="39"/>
      <c r="H535" s="76"/>
      <c r="I535" s="6"/>
    </row>
    <row r="536">
      <c r="A536" s="74"/>
      <c r="B536" s="74"/>
      <c r="C536" s="74"/>
      <c r="D536" s="75"/>
      <c r="G536" s="39"/>
      <c r="H536" s="76"/>
      <c r="I536" s="6"/>
    </row>
    <row r="537">
      <c r="A537" s="74"/>
      <c r="B537" s="74"/>
      <c r="C537" s="74"/>
      <c r="D537" s="75"/>
      <c r="G537" s="39"/>
      <c r="H537" s="76"/>
      <c r="I537" s="6"/>
    </row>
    <row r="538">
      <c r="A538" s="74"/>
      <c r="B538" s="74"/>
      <c r="C538" s="74"/>
      <c r="D538" s="75"/>
      <c r="G538" s="39"/>
      <c r="H538" s="76"/>
      <c r="I538" s="6"/>
    </row>
    <row r="539">
      <c r="A539" s="74"/>
      <c r="B539" s="74"/>
      <c r="C539" s="74"/>
      <c r="D539" s="75"/>
      <c r="G539" s="39"/>
      <c r="H539" s="76"/>
      <c r="I539" s="6"/>
    </row>
    <row r="540">
      <c r="A540" s="74"/>
      <c r="B540" s="74"/>
      <c r="C540" s="74"/>
      <c r="D540" s="75"/>
      <c r="G540" s="39"/>
      <c r="H540" s="76"/>
      <c r="I540" s="6"/>
    </row>
    <row r="541">
      <c r="A541" s="74"/>
      <c r="B541" s="74"/>
      <c r="C541" s="74"/>
      <c r="D541" s="75"/>
      <c r="G541" s="39"/>
      <c r="H541" s="76"/>
      <c r="I541" s="6"/>
    </row>
    <row r="542">
      <c r="A542" s="74"/>
      <c r="B542" s="74"/>
      <c r="C542" s="74"/>
      <c r="D542" s="75"/>
      <c r="G542" s="39"/>
      <c r="H542" s="76"/>
      <c r="I542" s="6"/>
    </row>
    <row r="543">
      <c r="A543" s="74"/>
      <c r="B543" s="74"/>
      <c r="C543" s="74"/>
      <c r="D543" s="75"/>
      <c r="G543" s="39"/>
      <c r="H543" s="76"/>
      <c r="I543" s="6"/>
    </row>
    <row r="544">
      <c r="A544" s="74"/>
      <c r="B544" s="74"/>
      <c r="C544" s="74"/>
      <c r="D544" s="75"/>
      <c r="G544" s="39"/>
      <c r="H544" s="76"/>
      <c r="I544" s="6"/>
    </row>
    <row r="545">
      <c r="A545" s="74"/>
      <c r="B545" s="74"/>
      <c r="C545" s="74"/>
      <c r="D545" s="75"/>
      <c r="G545" s="39"/>
      <c r="H545" s="76"/>
      <c r="I545" s="6"/>
    </row>
    <row r="546">
      <c r="A546" s="74"/>
      <c r="B546" s="74"/>
      <c r="C546" s="74"/>
      <c r="D546" s="75"/>
      <c r="G546" s="39"/>
      <c r="H546" s="76"/>
      <c r="I546" s="6"/>
    </row>
    <row r="547">
      <c r="A547" s="74"/>
      <c r="B547" s="74"/>
      <c r="C547" s="74"/>
      <c r="D547" s="75"/>
      <c r="G547" s="39"/>
      <c r="H547" s="76"/>
      <c r="I547" s="6"/>
    </row>
    <row r="548">
      <c r="A548" s="74"/>
      <c r="B548" s="74"/>
      <c r="C548" s="74"/>
      <c r="D548" s="75"/>
      <c r="G548" s="39"/>
      <c r="H548" s="76"/>
      <c r="I548" s="6"/>
    </row>
    <row r="549">
      <c r="A549" s="74"/>
      <c r="B549" s="74"/>
      <c r="C549" s="74"/>
      <c r="D549" s="75"/>
      <c r="G549" s="39"/>
      <c r="H549" s="76"/>
      <c r="I549" s="6"/>
    </row>
    <row r="550">
      <c r="A550" s="74"/>
      <c r="B550" s="74"/>
      <c r="C550" s="74"/>
      <c r="D550" s="75"/>
      <c r="G550" s="39"/>
      <c r="H550" s="76"/>
      <c r="I550" s="6"/>
    </row>
    <row r="551">
      <c r="A551" s="74"/>
      <c r="B551" s="74"/>
      <c r="C551" s="74"/>
      <c r="D551" s="75"/>
      <c r="G551" s="39"/>
      <c r="H551" s="76"/>
      <c r="I551" s="6"/>
    </row>
    <row r="552">
      <c r="A552" s="74"/>
      <c r="B552" s="74"/>
      <c r="C552" s="74"/>
      <c r="D552" s="75"/>
      <c r="G552" s="39"/>
      <c r="H552" s="76"/>
      <c r="I552" s="6"/>
    </row>
    <row r="553">
      <c r="A553" s="74"/>
      <c r="B553" s="74"/>
      <c r="C553" s="74"/>
      <c r="D553" s="75"/>
      <c r="G553" s="39"/>
      <c r="H553" s="76"/>
      <c r="I553" s="6"/>
    </row>
    <row r="554">
      <c r="A554" s="74"/>
      <c r="B554" s="74"/>
      <c r="C554" s="74"/>
      <c r="D554" s="75"/>
      <c r="G554" s="39"/>
      <c r="H554" s="76"/>
      <c r="I554" s="6"/>
    </row>
    <row r="555">
      <c r="A555" s="74"/>
      <c r="B555" s="74"/>
      <c r="C555" s="74"/>
      <c r="D555" s="75"/>
      <c r="G555" s="39"/>
      <c r="H555" s="76"/>
      <c r="I555" s="6"/>
    </row>
    <row r="556">
      <c r="A556" s="74"/>
      <c r="B556" s="74"/>
      <c r="C556" s="74"/>
      <c r="D556" s="75"/>
      <c r="G556" s="39"/>
      <c r="H556" s="76"/>
      <c r="I556" s="6"/>
    </row>
    <row r="557">
      <c r="A557" s="74"/>
      <c r="B557" s="74"/>
      <c r="C557" s="74"/>
      <c r="D557" s="75"/>
      <c r="G557" s="39"/>
      <c r="H557" s="76"/>
      <c r="I557" s="6"/>
    </row>
    <row r="558">
      <c r="A558" s="74"/>
      <c r="B558" s="74"/>
      <c r="C558" s="74"/>
      <c r="D558" s="75"/>
      <c r="G558" s="39"/>
      <c r="H558" s="76"/>
      <c r="I558" s="6"/>
    </row>
    <row r="559">
      <c r="A559" s="74"/>
      <c r="B559" s="74"/>
      <c r="C559" s="74"/>
      <c r="D559" s="75"/>
      <c r="G559" s="39"/>
      <c r="H559" s="76"/>
      <c r="I559" s="6"/>
    </row>
    <row r="560">
      <c r="A560" s="74"/>
      <c r="B560" s="74"/>
      <c r="C560" s="74"/>
      <c r="D560" s="75"/>
      <c r="G560" s="39"/>
      <c r="H560" s="76"/>
      <c r="I560" s="6"/>
    </row>
    <row r="561">
      <c r="A561" s="74"/>
      <c r="B561" s="74"/>
      <c r="C561" s="74"/>
      <c r="D561" s="75"/>
      <c r="G561" s="39"/>
      <c r="H561" s="76"/>
      <c r="I561" s="6"/>
    </row>
    <row r="562">
      <c r="A562" s="74"/>
      <c r="B562" s="74"/>
      <c r="C562" s="74"/>
      <c r="D562" s="75"/>
      <c r="G562" s="39"/>
      <c r="H562" s="76"/>
      <c r="I562" s="6"/>
    </row>
    <row r="563">
      <c r="A563" s="74"/>
      <c r="B563" s="74"/>
      <c r="C563" s="74"/>
      <c r="D563" s="75"/>
      <c r="G563" s="39"/>
      <c r="H563" s="76"/>
      <c r="I563" s="6"/>
    </row>
    <row r="564">
      <c r="A564" s="74"/>
      <c r="B564" s="74"/>
      <c r="C564" s="74"/>
      <c r="D564" s="75"/>
      <c r="G564" s="39"/>
      <c r="H564" s="76"/>
      <c r="I564" s="6"/>
    </row>
    <row r="565">
      <c r="A565" s="74"/>
      <c r="B565" s="74"/>
      <c r="C565" s="74"/>
      <c r="D565" s="75"/>
      <c r="G565" s="39"/>
      <c r="H565" s="76"/>
      <c r="I565" s="6"/>
    </row>
    <row r="566">
      <c r="A566" s="74"/>
      <c r="B566" s="74"/>
      <c r="C566" s="74"/>
      <c r="D566" s="75"/>
      <c r="G566" s="39"/>
      <c r="H566" s="76"/>
      <c r="I566" s="6"/>
    </row>
    <row r="567">
      <c r="A567" s="74"/>
      <c r="B567" s="74"/>
      <c r="C567" s="74"/>
      <c r="D567" s="75"/>
      <c r="G567" s="39"/>
      <c r="H567" s="76"/>
      <c r="I567" s="6"/>
    </row>
    <row r="568">
      <c r="A568" s="74"/>
      <c r="B568" s="74"/>
      <c r="C568" s="74"/>
      <c r="D568" s="75"/>
      <c r="G568" s="39"/>
      <c r="H568" s="76"/>
      <c r="I568" s="6"/>
    </row>
    <row r="569">
      <c r="A569" s="74"/>
      <c r="B569" s="74"/>
      <c r="C569" s="74"/>
      <c r="D569" s="75"/>
      <c r="G569" s="39"/>
      <c r="H569" s="76"/>
      <c r="I569" s="6"/>
    </row>
    <row r="570">
      <c r="A570" s="74"/>
      <c r="B570" s="74"/>
      <c r="C570" s="74"/>
      <c r="D570" s="75"/>
      <c r="G570" s="39"/>
      <c r="H570" s="76"/>
      <c r="I570" s="6"/>
    </row>
    <row r="571">
      <c r="A571" s="74"/>
      <c r="B571" s="74"/>
      <c r="C571" s="74"/>
      <c r="D571" s="75"/>
      <c r="G571" s="39"/>
      <c r="H571" s="76"/>
      <c r="I571" s="6"/>
    </row>
    <row r="572">
      <c r="A572" s="74"/>
      <c r="B572" s="74"/>
      <c r="C572" s="74"/>
      <c r="D572" s="75"/>
      <c r="G572" s="39"/>
      <c r="H572" s="76"/>
      <c r="I572" s="6"/>
    </row>
    <row r="573">
      <c r="A573" s="74"/>
      <c r="B573" s="74"/>
      <c r="C573" s="74"/>
      <c r="D573" s="75"/>
      <c r="G573" s="39"/>
      <c r="H573" s="76"/>
      <c r="I573" s="6"/>
    </row>
    <row r="574">
      <c r="A574" s="74"/>
      <c r="B574" s="74"/>
      <c r="C574" s="74"/>
      <c r="D574" s="75"/>
      <c r="G574" s="39"/>
      <c r="H574" s="76"/>
      <c r="I574" s="6"/>
    </row>
    <row r="575">
      <c r="A575" s="74"/>
      <c r="B575" s="74"/>
      <c r="C575" s="74"/>
      <c r="D575" s="75"/>
      <c r="G575" s="39"/>
      <c r="H575" s="76"/>
      <c r="I575" s="6"/>
    </row>
    <row r="576">
      <c r="A576" s="74"/>
      <c r="B576" s="74"/>
      <c r="C576" s="74"/>
      <c r="D576" s="75"/>
      <c r="G576" s="39"/>
      <c r="H576" s="76"/>
      <c r="I576" s="6"/>
    </row>
    <row r="577">
      <c r="A577" s="74"/>
      <c r="B577" s="74"/>
      <c r="C577" s="74"/>
      <c r="D577" s="75"/>
      <c r="G577" s="39"/>
      <c r="H577" s="76"/>
      <c r="I577" s="6"/>
    </row>
    <row r="578">
      <c r="A578" s="74"/>
      <c r="B578" s="74"/>
      <c r="C578" s="74"/>
      <c r="D578" s="75"/>
      <c r="G578" s="39"/>
      <c r="H578" s="76"/>
      <c r="I578" s="6"/>
    </row>
    <row r="579">
      <c r="A579" s="74"/>
      <c r="B579" s="74"/>
      <c r="C579" s="74"/>
      <c r="D579" s="75"/>
      <c r="G579" s="39"/>
      <c r="H579" s="76"/>
      <c r="I579" s="6"/>
    </row>
    <row r="580">
      <c r="A580" s="74"/>
      <c r="B580" s="74"/>
      <c r="C580" s="74"/>
      <c r="D580" s="75"/>
      <c r="G580" s="39"/>
      <c r="H580" s="76"/>
      <c r="I580" s="6"/>
    </row>
    <row r="581">
      <c r="A581" s="74"/>
      <c r="B581" s="74"/>
      <c r="C581" s="74"/>
      <c r="D581" s="75"/>
      <c r="G581" s="39"/>
      <c r="H581" s="76"/>
      <c r="I581" s="6"/>
    </row>
    <row r="582">
      <c r="A582" s="74"/>
      <c r="B582" s="74"/>
      <c r="C582" s="74"/>
      <c r="D582" s="75"/>
      <c r="G582" s="39"/>
      <c r="H582" s="76"/>
      <c r="I582" s="6"/>
    </row>
    <row r="583">
      <c r="A583" s="74"/>
      <c r="B583" s="74"/>
      <c r="C583" s="74"/>
      <c r="D583" s="75"/>
      <c r="G583" s="39"/>
      <c r="H583" s="76"/>
      <c r="I583" s="6"/>
    </row>
    <row r="584">
      <c r="A584" s="74"/>
      <c r="B584" s="74"/>
      <c r="C584" s="74"/>
      <c r="D584" s="75"/>
      <c r="G584" s="39"/>
      <c r="H584" s="76"/>
      <c r="I584" s="6"/>
    </row>
    <row r="585">
      <c r="A585" s="74"/>
      <c r="B585" s="74"/>
      <c r="C585" s="74"/>
      <c r="D585" s="75"/>
      <c r="G585" s="39"/>
      <c r="H585" s="76"/>
      <c r="I585" s="6"/>
    </row>
    <row r="586">
      <c r="A586" s="74"/>
      <c r="B586" s="74"/>
      <c r="C586" s="74"/>
      <c r="D586" s="75"/>
      <c r="G586" s="39"/>
      <c r="H586" s="76"/>
      <c r="I586" s="6"/>
    </row>
    <row r="587">
      <c r="A587" s="74"/>
      <c r="B587" s="74"/>
      <c r="C587" s="74"/>
      <c r="D587" s="75"/>
      <c r="G587" s="39"/>
      <c r="H587" s="76"/>
      <c r="I587" s="6"/>
    </row>
    <row r="588">
      <c r="A588" s="74"/>
      <c r="B588" s="74"/>
      <c r="C588" s="74"/>
      <c r="D588" s="75"/>
      <c r="G588" s="39"/>
      <c r="H588" s="76"/>
      <c r="I588" s="6"/>
    </row>
    <row r="589">
      <c r="A589" s="74"/>
      <c r="B589" s="74"/>
      <c r="C589" s="74"/>
      <c r="D589" s="75"/>
      <c r="G589" s="39"/>
      <c r="H589" s="76"/>
      <c r="I589" s="6"/>
    </row>
    <row r="590">
      <c r="A590" s="74"/>
      <c r="B590" s="74"/>
      <c r="C590" s="74"/>
      <c r="D590" s="75"/>
      <c r="G590" s="39"/>
      <c r="H590" s="76"/>
      <c r="I590" s="6"/>
    </row>
    <row r="591">
      <c r="A591" s="74"/>
      <c r="B591" s="74"/>
      <c r="C591" s="74"/>
      <c r="D591" s="75"/>
      <c r="G591" s="39"/>
      <c r="H591" s="76"/>
      <c r="I591" s="6"/>
    </row>
    <row r="592">
      <c r="A592" s="74"/>
      <c r="B592" s="74"/>
      <c r="C592" s="74"/>
      <c r="D592" s="75"/>
      <c r="G592" s="39"/>
      <c r="H592" s="76"/>
      <c r="I592" s="6"/>
    </row>
    <row r="593">
      <c r="A593" s="74"/>
      <c r="B593" s="74"/>
      <c r="C593" s="74"/>
      <c r="D593" s="75"/>
      <c r="G593" s="39"/>
      <c r="H593" s="76"/>
      <c r="I593" s="6"/>
    </row>
    <row r="594">
      <c r="A594" s="74"/>
      <c r="B594" s="74"/>
      <c r="C594" s="74"/>
      <c r="D594" s="75"/>
      <c r="G594" s="39"/>
      <c r="H594" s="76"/>
      <c r="I594" s="6"/>
    </row>
    <row r="595">
      <c r="A595" s="74"/>
      <c r="B595" s="74"/>
      <c r="C595" s="74"/>
      <c r="D595" s="75"/>
      <c r="G595" s="39"/>
      <c r="H595" s="76"/>
      <c r="I595" s="6"/>
    </row>
    <row r="596">
      <c r="A596" s="74"/>
      <c r="B596" s="74"/>
      <c r="C596" s="74"/>
      <c r="D596" s="75"/>
      <c r="G596" s="39"/>
      <c r="H596" s="76"/>
      <c r="I596" s="6"/>
    </row>
    <row r="597">
      <c r="A597" s="74"/>
      <c r="B597" s="74"/>
      <c r="C597" s="74"/>
      <c r="D597" s="75"/>
      <c r="G597" s="39"/>
      <c r="H597" s="76"/>
      <c r="I597" s="6"/>
    </row>
    <row r="598">
      <c r="A598" s="74"/>
      <c r="B598" s="74"/>
      <c r="C598" s="74"/>
      <c r="D598" s="75"/>
      <c r="G598" s="39"/>
      <c r="H598" s="76"/>
      <c r="I598" s="6"/>
    </row>
    <row r="599">
      <c r="A599" s="74"/>
      <c r="B599" s="74"/>
      <c r="C599" s="74"/>
      <c r="D599" s="75"/>
      <c r="G599" s="39"/>
      <c r="H599" s="76"/>
      <c r="I599" s="6"/>
    </row>
    <row r="600">
      <c r="A600" s="74"/>
      <c r="B600" s="74"/>
      <c r="C600" s="74"/>
      <c r="D600" s="75"/>
      <c r="G600" s="39"/>
      <c r="H600" s="76"/>
      <c r="I600" s="6"/>
    </row>
    <row r="601">
      <c r="A601" s="74"/>
      <c r="B601" s="74"/>
      <c r="C601" s="74"/>
      <c r="D601" s="75"/>
      <c r="G601" s="39"/>
      <c r="H601" s="76"/>
      <c r="I601" s="6"/>
    </row>
    <row r="602">
      <c r="A602" s="74"/>
      <c r="B602" s="74"/>
      <c r="C602" s="74"/>
      <c r="D602" s="75"/>
      <c r="G602" s="39"/>
      <c r="H602" s="76"/>
      <c r="I602" s="6"/>
    </row>
    <row r="603">
      <c r="A603" s="74"/>
      <c r="B603" s="74"/>
      <c r="C603" s="74"/>
      <c r="D603" s="75"/>
      <c r="G603" s="39"/>
      <c r="H603" s="76"/>
      <c r="I603" s="6"/>
    </row>
    <row r="604">
      <c r="A604" s="74"/>
      <c r="B604" s="74"/>
      <c r="C604" s="74"/>
      <c r="D604" s="75"/>
      <c r="G604" s="39"/>
      <c r="H604" s="76"/>
      <c r="I604" s="6"/>
    </row>
    <row r="605">
      <c r="A605" s="74"/>
      <c r="B605" s="74"/>
      <c r="C605" s="74"/>
      <c r="D605" s="75"/>
      <c r="G605" s="39"/>
      <c r="H605" s="76"/>
      <c r="I605" s="6"/>
    </row>
    <row r="606">
      <c r="A606" s="74"/>
      <c r="B606" s="74"/>
      <c r="C606" s="74"/>
      <c r="D606" s="75"/>
      <c r="G606" s="39"/>
      <c r="H606" s="76"/>
      <c r="I606" s="6"/>
    </row>
    <row r="607">
      <c r="A607" s="74"/>
      <c r="B607" s="74"/>
      <c r="C607" s="74"/>
      <c r="D607" s="75"/>
      <c r="G607" s="39"/>
      <c r="H607" s="76"/>
      <c r="I607" s="6"/>
    </row>
    <row r="608">
      <c r="A608" s="74"/>
      <c r="B608" s="74"/>
      <c r="C608" s="74"/>
      <c r="D608" s="75"/>
      <c r="G608" s="39"/>
      <c r="H608" s="76"/>
      <c r="I608" s="6"/>
    </row>
    <row r="609">
      <c r="A609" s="74"/>
      <c r="B609" s="74"/>
      <c r="C609" s="74"/>
      <c r="D609" s="75"/>
      <c r="G609" s="39"/>
      <c r="H609" s="76"/>
      <c r="I609" s="6"/>
    </row>
    <row r="610">
      <c r="A610" s="74"/>
      <c r="B610" s="74"/>
      <c r="C610" s="74"/>
      <c r="D610" s="75"/>
      <c r="G610" s="39"/>
      <c r="H610" s="76"/>
      <c r="I610" s="6"/>
    </row>
    <row r="611">
      <c r="A611" s="74"/>
      <c r="B611" s="74"/>
      <c r="C611" s="74"/>
      <c r="D611" s="75"/>
      <c r="G611" s="39"/>
      <c r="H611" s="76"/>
      <c r="I611" s="6"/>
    </row>
    <row r="612">
      <c r="A612" s="74"/>
      <c r="B612" s="74"/>
      <c r="C612" s="74"/>
      <c r="D612" s="75"/>
      <c r="G612" s="39"/>
      <c r="H612" s="76"/>
      <c r="I612" s="6"/>
    </row>
    <row r="613">
      <c r="A613" s="74"/>
      <c r="B613" s="74"/>
      <c r="C613" s="74"/>
      <c r="D613" s="75"/>
      <c r="G613" s="39"/>
      <c r="H613" s="76"/>
      <c r="I613" s="6"/>
    </row>
    <row r="614">
      <c r="A614" s="74"/>
      <c r="B614" s="74"/>
      <c r="C614" s="74"/>
      <c r="D614" s="75"/>
      <c r="G614" s="39"/>
      <c r="H614" s="76"/>
      <c r="I614" s="6"/>
    </row>
    <row r="615">
      <c r="A615" s="74"/>
      <c r="B615" s="74"/>
      <c r="C615" s="74"/>
      <c r="D615" s="75"/>
      <c r="G615" s="39"/>
      <c r="H615" s="76"/>
      <c r="I615" s="6"/>
    </row>
    <row r="616">
      <c r="A616" s="74"/>
      <c r="B616" s="74"/>
      <c r="C616" s="74"/>
      <c r="D616" s="75"/>
      <c r="G616" s="39"/>
      <c r="H616" s="76"/>
      <c r="I616" s="6"/>
    </row>
    <row r="617">
      <c r="A617" s="74"/>
      <c r="B617" s="74"/>
      <c r="C617" s="74"/>
      <c r="D617" s="75"/>
      <c r="G617" s="39"/>
      <c r="H617" s="76"/>
      <c r="I617" s="6"/>
    </row>
    <row r="618">
      <c r="A618" s="74"/>
      <c r="B618" s="74"/>
      <c r="C618" s="74"/>
      <c r="D618" s="75"/>
      <c r="G618" s="39"/>
      <c r="H618" s="76"/>
      <c r="I618" s="6"/>
    </row>
    <row r="619">
      <c r="A619" s="74"/>
      <c r="B619" s="74"/>
      <c r="C619" s="74"/>
      <c r="D619" s="75"/>
      <c r="G619" s="39"/>
      <c r="H619" s="76"/>
      <c r="I619" s="6"/>
    </row>
    <row r="620">
      <c r="A620" s="74"/>
      <c r="B620" s="74"/>
      <c r="C620" s="74"/>
      <c r="D620" s="75"/>
      <c r="G620" s="39"/>
      <c r="H620" s="76"/>
      <c r="I620" s="6"/>
    </row>
    <row r="621">
      <c r="A621" s="74"/>
      <c r="B621" s="74"/>
      <c r="C621" s="74"/>
      <c r="D621" s="75"/>
      <c r="G621" s="39"/>
      <c r="H621" s="76"/>
      <c r="I621" s="6"/>
    </row>
    <row r="622">
      <c r="A622" s="74"/>
      <c r="B622" s="74"/>
      <c r="C622" s="74"/>
      <c r="D622" s="75"/>
      <c r="G622" s="39"/>
      <c r="H622" s="76"/>
      <c r="I622" s="6"/>
    </row>
    <row r="623">
      <c r="A623" s="74"/>
      <c r="B623" s="74"/>
      <c r="C623" s="74"/>
      <c r="D623" s="75"/>
      <c r="G623" s="39"/>
      <c r="H623" s="76"/>
      <c r="I623" s="6"/>
    </row>
    <row r="624">
      <c r="A624" s="74"/>
      <c r="B624" s="74"/>
      <c r="C624" s="74"/>
      <c r="D624" s="75"/>
      <c r="G624" s="39"/>
      <c r="H624" s="76"/>
      <c r="I624" s="6"/>
    </row>
    <row r="625">
      <c r="A625" s="74"/>
      <c r="B625" s="74"/>
      <c r="C625" s="74"/>
      <c r="D625" s="75"/>
      <c r="G625" s="39"/>
      <c r="H625" s="76"/>
      <c r="I625" s="6"/>
    </row>
    <row r="626">
      <c r="A626" s="74"/>
      <c r="B626" s="74"/>
      <c r="C626" s="74"/>
      <c r="D626" s="75"/>
      <c r="G626" s="39"/>
      <c r="H626" s="76"/>
      <c r="I626" s="6"/>
    </row>
    <row r="627">
      <c r="A627" s="74"/>
      <c r="B627" s="74"/>
      <c r="C627" s="74"/>
      <c r="D627" s="75"/>
      <c r="G627" s="39"/>
      <c r="H627" s="76"/>
      <c r="I627" s="6"/>
    </row>
    <row r="628">
      <c r="A628" s="74"/>
      <c r="B628" s="74"/>
      <c r="C628" s="74"/>
      <c r="D628" s="75"/>
      <c r="G628" s="39"/>
      <c r="H628" s="76"/>
      <c r="I628" s="6"/>
    </row>
    <row r="629">
      <c r="A629" s="74"/>
      <c r="B629" s="74"/>
      <c r="C629" s="74"/>
      <c r="D629" s="75"/>
      <c r="G629" s="39"/>
      <c r="H629" s="76"/>
      <c r="I629" s="6"/>
    </row>
    <row r="630">
      <c r="A630" s="74"/>
      <c r="B630" s="74"/>
      <c r="C630" s="74"/>
      <c r="D630" s="75"/>
      <c r="G630" s="39"/>
      <c r="H630" s="76"/>
      <c r="I630" s="6"/>
    </row>
    <row r="631">
      <c r="A631" s="74"/>
      <c r="B631" s="74"/>
      <c r="C631" s="74"/>
      <c r="D631" s="75"/>
      <c r="G631" s="39"/>
      <c r="H631" s="76"/>
      <c r="I631" s="6"/>
    </row>
    <row r="632">
      <c r="A632" s="74"/>
      <c r="B632" s="74"/>
      <c r="C632" s="74"/>
      <c r="D632" s="75"/>
      <c r="G632" s="39"/>
      <c r="H632" s="76"/>
      <c r="I632" s="6"/>
    </row>
    <row r="633">
      <c r="A633" s="74"/>
      <c r="B633" s="74"/>
      <c r="C633" s="74"/>
      <c r="D633" s="75"/>
      <c r="G633" s="39"/>
      <c r="H633" s="76"/>
      <c r="I633" s="6"/>
    </row>
    <row r="634">
      <c r="A634" s="74"/>
      <c r="B634" s="74"/>
      <c r="C634" s="74"/>
      <c r="D634" s="75"/>
      <c r="G634" s="39"/>
      <c r="H634" s="76"/>
      <c r="I634" s="6"/>
    </row>
    <row r="635">
      <c r="A635" s="74"/>
      <c r="B635" s="74"/>
      <c r="C635" s="74"/>
      <c r="D635" s="75"/>
      <c r="G635" s="39"/>
      <c r="H635" s="76"/>
      <c r="I635" s="6"/>
    </row>
    <row r="636">
      <c r="A636" s="74"/>
      <c r="B636" s="74"/>
      <c r="C636" s="74"/>
      <c r="D636" s="75"/>
      <c r="G636" s="39"/>
      <c r="H636" s="76"/>
      <c r="I636" s="6"/>
    </row>
    <row r="637">
      <c r="A637" s="74"/>
      <c r="B637" s="74"/>
      <c r="C637" s="74"/>
      <c r="D637" s="75"/>
      <c r="G637" s="39"/>
      <c r="H637" s="76"/>
      <c r="I637" s="6"/>
    </row>
    <row r="638">
      <c r="A638" s="74"/>
      <c r="B638" s="74"/>
      <c r="C638" s="74"/>
      <c r="D638" s="75"/>
      <c r="G638" s="39"/>
      <c r="H638" s="76"/>
      <c r="I638" s="6"/>
    </row>
    <row r="639">
      <c r="A639" s="74"/>
      <c r="B639" s="74"/>
      <c r="C639" s="74"/>
      <c r="D639" s="75"/>
      <c r="G639" s="39"/>
      <c r="H639" s="76"/>
      <c r="I639" s="6"/>
    </row>
    <row r="640">
      <c r="A640" s="74"/>
      <c r="B640" s="74"/>
      <c r="C640" s="74"/>
      <c r="D640" s="75"/>
      <c r="G640" s="39"/>
      <c r="H640" s="76"/>
      <c r="I640" s="6"/>
    </row>
    <row r="641">
      <c r="A641" s="74"/>
      <c r="B641" s="74"/>
      <c r="C641" s="74"/>
      <c r="D641" s="75"/>
      <c r="G641" s="39"/>
      <c r="H641" s="76"/>
      <c r="I641" s="6"/>
    </row>
    <row r="642">
      <c r="A642" s="74"/>
      <c r="B642" s="74"/>
      <c r="C642" s="74"/>
      <c r="D642" s="75"/>
      <c r="G642" s="39"/>
      <c r="H642" s="76"/>
      <c r="I642" s="6"/>
    </row>
    <row r="643">
      <c r="A643" s="74"/>
      <c r="B643" s="74"/>
      <c r="C643" s="74"/>
      <c r="D643" s="75"/>
      <c r="G643" s="39"/>
      <c r="H643" s="76"/>
      <c r="I643" s="6"/>
    </row>
    <row r="644">
      <c r="A644" s="74"/>
      <c r="B644" s="74"/>
      <c r="C644" s="74"/>
      <c r="D644" s="75"/>
      <c r="G644" s="39"/>
      <c r="H644" s="76"/>
      <c r="I644" s="6"/>
    </row>
    <row r="645">
      <c r="A645" s="74"/>
      <c r="B645" s="74"/>
      <c r="C645" s="74"/>
      <c r="D645" s="75"/>
      <c r="G645" s="39"/>
      <c r="H645" s="76"/>
      <c r="I645" s="6"/>
    </row>
    <row r="646">
      <c r="A646" s="74"/>
      <c r="B646" s="74"/>
      <c r="C646" s="74"/>
      <c r="D646" s="75"/>
      <c r="G646" s="39"/>
      <c r="H646" s="76"/>
      <c r="I646" s="6"/>
    </row>
    <row r="647">
      <c r="A647" s="74"/>
      <c r="B647" s="74"/>
      <c r="C647" s="74"/>
      <c r="D647" s="75"/>
      <c r="G647" s="39"/>
      <c r="H647" s="76"/>
      <c r="I647" s="6"/>
    </row>
    <row r="648">
      <c r="A648" s="74"/>
      <c r="B648" s="74"/>
      <c r="C648" s="74"/>
      <c r="D648" s="75"/>
      <c r="G648" s="39"/>
      <c r="H648" s="76"/>
      <c r="I648" s="6"/>
    </row>
    <row r="649">
      <c r="A649" s="74"/>
      <c r="B649" s="74"/>
      <c r="C649" s="74"/>
      <c r="D649" s="75"/>
      <c r="G649" s="39"/>
      <c r="H649" s="76"/>
      <c r="I649" s="6"/>
    </row>
    <row r="650">
      <c r="A650" s="74"/>
      <c r="B650" s="74"/>
      <c r="C650" s="74"/>
      <c r="D650" s="75"/>
      <c r="G650" s="39"/>
      <c r="H650" s="76"/>
      <c r="I650" s="6"/>
    </row>
    <row r="651">
      <c r="A651" s="74"/>
      <c r="B651" s="74"/>
      <c r="C651" s="74"/>
      <c r="D651" s="75"/>
      <c r="G651" s="39"/>
      <c r="H651" s="76"/>
      <c r="I651" s="6"/>
    </row>
    <row r="652">
      <c r="A652" s="74"/>
      <c r="B652" s="74"/>
      <c r="C652" s="74"/>
      <c r="D652" s="75"/>
      <c r="G652" s="39"/>
      <c r="H652" s="76"/>
      <c r="I652" s="6"/>
    </row>
    <row r="653">
      <c r="A653" s="74"/>
      <c r="B653" s="74"/>
      <c r="C653" s="74"/>
      <c r="D653" s="75"/>
      <c r="G653" s="39"/>
      <c r="H653" s="76"/>
      <c r="I653" s="6"/>
    </row>
    <row r="654">
      <c r="A654" s="74"/>
      <c r="B654" s="74"/>
      <c r="C654" s="74"/>
      <c r="D654" s="75"/>
      <c r="G654" s="39"/>
      <c r="H654" s="76"/>
      <c r="I654" s="6"/>
    </row>
    <row r="655">
      <c r="A655" s="74"/>
      <c r="B655" s="74"/>
      <c r="C655" s="74"/>
      <c r="D655" s="75"/>
      <c r="G655" s="39"/>
      <c r="H655" s="76"/>
      <c r="I655" s="6"/>
    </row>
    <row r="656">
      <c r="A656" s="74"/>
      <c r="B656" s="74"/>
      <c r="C656" s="74"/>
      <c r="D656" s="75"/>
      <c r="G656" s="39"/>
      <c r="H656" s="76"/>
      <c r="I656" s="6"/>
    </row>
    <row r="657">
      <c r="A657" s="74"/>
      <c r="B657" s="74"/>
      <c r="C657" s="74"/>
      <c r="D657" s="75"/>
      <c r="G657" s="39"/>
      <c r="H657" s="76"/>
      <c r="I657" s="6"/>
    </row>
    <row r="658">
      <c r="A658" s="74"/>
      <c r="B658" s="74"/>
      <c r="C658" s="74"/>
      <c r="D658" s="75"/>
      <c r="G658" s="39"/>
      <c r="H658" s="76"/>
      <c r="I658" s="6"/>
    </row>
    <row r="659">
      <c r="A659" s="74"/>
      <c r="B659" s="74"/>
      <c r="C659" s="74"/>
      <c r="D659" s="75"/>
      <c r="G659" s="39"/>
      <c r="H659" s="76"/>
      <c r="I659" s="6"/>
    </row>
    <row r="660">
      <c r="A660" s="74"/>
      <c r="B660" s="74"/>
      <c r="C660" s="74"/>
      <c r="D660" s="75"/>
      <c r="G660" s="39"/>
      <c r="H660" s="76"/>
      <c r="I660" s="6"/>
    </row>
    <row r="661">
      <c r="A661" s="74"/>
      <c r="B661" s="74"/>
      <c r="C661" s="74"/>
      <c r="D661" s="75"/>
      <c r="G661" s="39"/>
      <c r="H661" s="76"/>
      <c r="I661" s="6"/>
    </row>
    <row r="662">
      <c r="A662" s="74"/>
      <c r="B662" s="74"/>
      <c r="C662" s="74"/>
      <c r="D662" s="75"/>
      <c r="G662" s="39"/>
      <c r="H662" s="76"/>
      <c r="I662" s="6"/>
    </row>
    <row r="663">
      <c r="A663" s="74"/>
      <c r="B663" s="74"/>
      <c r="C663" s="74"/>
      <c r="D663" s="75"/>
      <c r="G663" s="39"/>
      <c r="H663" s="76"/>
      <c r="I663" s="6"/>
    </row>
    <row r="664">
      <c r="A664" s="74"/>
      <c r="B664" s="74"/>
      <c r="C664" s="74"/>
      <c r="D664" s="75"/>
      <c r="G664" s="39"/>
      <c r="H664" s="76"/>
      <c r="I664" s="6"/>
    </row>
    <row r="665">
      <c r="A665" s="74"/>
      <c r="B665" s="74"/>
      <c r="C665" s="74"/>
      <c r="D665" s="75"/>
      <c r="G665" s="39"/>
      <c r="H665" s="76"/>
      <c r="I665" s="6"/>
    </row>
    <row r="666">
      <c r="A666" s="74"/>
      <c r="B666" s="74"/>
      <c r="C666" s="74"/>
      <c r="D666" s="75"/>
      <c r="G666" s="39"/>
      <c r="H666" s="76"/>
      <c r="I666" s="6"/>
    </row>
    <row r="667">
      <c r="A667" s="74"/>
      <c r="B667" s="74"/>
      <c r="C667" s="74"/>
      <c r="D667" s="75"/>
      <c r="G667" s="39"/>
      <c r="H667" s="76"/>
      <c r="I667" s="6"/>
    </row>
    <row r="668">
      <c r="A668" s="74"/>
      <c r="B668" s="74"/>
      <c r="C668" s="74"/>
      <c r="D668" s="75"/>
      <c r="G668" s="39"/>
      <c r="H668" s="76"/>
      <c r="I668" s="6"/>
    </row>
    <row r="669">
      <c r="A669" s="74"/>
      <c r="B669" s="74"/>
      <c r="C669" s="74"/>
      <c r="D669" s="75"/>
      <c r="G669" s="39"/>
      <c r="H669" s="76"/>
      <c r="I669" s="6"/>
    </row>
    <row r="670">
      <c r="A670" s="74"/>
      <c r="B670" s="74"/>
      <c r="C670" s="74"/>
      <c r="D670" s="75"/>
      <c r="G670" s="39"/>
      <c r="H670" s="76"/>
      <c r="I670" s="6"/>
    </row>
    <row r="671">
      <c r="A671" s="74"/>
      <c r="B671" s="74"/>
      <c r="C671" s="74"/>
      <c r="D671" s="75"/>
      <c r="G671" s="39"/>
      <c r="H671" s="76"/>
      <c r="I671" s="6"/>
    </row>
    <row r="672">
      <c r="A672" s="74"/>
      <c r="B672" s="74"/>
      <c r="C672" s="74"/>
      <c r="D672" s="75"/>
      <c r="G672" s="39"/>
      <c r="H672" s="76"/>
      <c r="I672" s="6"/>
    </row>
    <row r="673">
      <c r="A673" s="74"/>
      <c r="B673" s="74"/>
      <c r="C673" s="74"/>
      <c r="D673" s="75"/>
      <c r="G673" s="39"/>
      <c r="H673" s="76"/>
      <c r="I673" s="6"/>
    </row>
    <row r="674">
      <c r="A674" s="74"/>
      <c r="B674" s="74"/>
      <c r="C674" s="74"/>
      <c r="D674" s="75"/>
      <c r="G674" s="39"/>
      <c r="H674" s="76"/>
      <c r="I674" s="6"/>
    </row>
    <row r="675">
      <c r="A675" s="74"/>
      <c r="B675" s="74"/>
      <c r="C675" s="74"/>
      <c r="D675" s="75"/>
      <c r="G675" s="39"/>
      <c r="H675" s="76"/>
      <c r="I675" s="6"/>
    </row>
    <row r="676">
      <c r="A676" s="74"/>
      <c r="B676" s="74"/>
      <c r="C676" s="74"/>
      <c r="D676" s="75"/>
      <c r="G676" s="39"/>
      <c r="H676" s="76"/>
      <c r="I676" s="6"/>
    </row>
    <row r="677">
      <c r="A677" s="74"/>
      <c r="B677" s="74"/>
      <c r="C677" s="74"/>
      <c r="D677" s="75"/>
      <c r="G677" s="39"/>
      <c r="H677" s="76"/>
      <c r="I677" s="6"/>
    </row>
    <row r="678">
      <c r="A678" s="74"/>
      <c r="B678" s="74"/>
      <c r="C678" s="74"/>
      <c r="D678" s="75"/>
      <c r="G678" s="39"/>
      <c r="H678" s="76"/>
      <c r="I678" s="6"/>
    </row>
    <row r="679">
      <c r="A679" s="74"/>
      <c r="B679" s="74"/>
      <c r="C679" s="74"/>
      <c r="D679" s="75"/>
      <c r="G679" s="39"/>
      <c r="H679" s="76"/>
      <c r="I679" s="6"/>
    </row>
    <row r="680">
      <c r="A680" s="74"/>
      <c r="B680" s="74"/>
      <c r="C680" s="74"/>
      <c r="D680" s="75"/>
      <c r="G680" s="39"/>
      <c r="H680" s="76"/>
      <c r="I680" s="6"/>
    </row>
    <row r="681">
      <c r="A681" s="74"/>
      <c r="B681" s="74"/>
      <c r="C681" s="74"/>
      <c r="D681" s="75"/>
      <c r="G681" s="39"/>
      <c r="H681" s="76"/>
      <c r="I681" s="6"/>
    </row>
    <row r="682">
      <c r="A682" s="74"/>
      <c r="B682" s="74"/>
      <c r="C682" s="74"/>
      <c r="D682" s="75"/>
      <c r="G682" s="39"/>
      <c r="H682" s="76"/>
      <c r="I682" s="6"/>
    </row>
    <row r="683">
      <c r="A683" s="74"/>
      <c r="B683" s="74"/>
      <c r="C683" s="74"/>
      <c r="D683" s="75"/>
      <c r="G683" s="39"/>
      <c r="H683" s="76"/>
      <c r="I683" s="6"/>
    </row>
    <row r="684">
      <c r="A684" s="74"/>
      <c r="B684" s="74"/>
      <c r="C684" s="74"/>
      <c r="D684" s="75"/>
      <c r="G684" s="39"/>
      <c r="H684" s="76"/>
      <c r="I684" s="6"/>
    </row>
    <row r="685">
      <c r="A685" s="74"/>
      <c r="B685" s="74"/>
      <c r="C685" s="74"/>
      <c r="D685" s="75"/>
      <c r="G685" s="39"/>
      <c r="H685" s="76"/>
      <c r="I685" s="6"/>
    </row>
    <row r="686">
      <c r="A686" s="74"/>
      <c r="B686" s="74"/>
      <c r="C686" s="74"/>
      <c r="D686" s="75"/>
      <c r="G686" s="39"/>
      <c r="H686" s="76"/>
      <c r="I686" s="6"/>
    </row>
    <row r="687">
      <c r="A687" s="74"/>
      <c r="B687" s="74"/>
      <c r="C687" s="74"/>
      <c r="D687" s="75"/>
      <c r="G687" s="39"/>
      <c r="H687" s="76"/>
      <c r="I687" s="6"/>
    </row>
    <row r="688">
      <c r="A688" s="74"/>
      <c r="B688" s="74"/>
      <c r="C688" s="74"/>
      <c r="D688" s="75"/>
      <c r="G688" s="39"/>
      <c r="H688" s="76"/>
      <c r="I688" s="6"/>
    </row>
    <row r="689">
      <c r="A689" s="74"/>
      <c r="B689" s="74"/>
      <c r="C689" s="74"/>
      <c r="D689" s="75"/>
      <c r="G689" s="39"/>
      <c r="H689" s="76"/>
      <c r="I689" s="6"/>
    </row>
    <row r="690">
      <c r="A690" s="74"/>
      <c r="B690" s="74"/>
      <c r="C690" s="74"/>
      <c r="D690" s="75"/>
      <c r="G690" s="39"/>
      <c r="H690" s="76"/>
      <c r="I690" s="6"/>
    </row>
    <row r="691">
      <c r="A691" s="74"/>
      <c r="B691" s="74"/>
      <c r="C691" s="74"/>
      <c r="D691" s="75"/>
      <c r="G691" s="39"/>
      <c r="H691" s="76"/>
      <c r="I691" s="6"/>
    </row>
    <row r="692">
      <c r="A692" s="74"/>
      <c r="B692" s="74"/>
      <c r="C692" s="74"/>
      <c r="D692" s="75"/>
      <c r="G692" s="39"/>
      <c r="H692" s="76"/>
      <c r="I692" s="6"/>
    </row>
    <row r="693">
      <c r="A693" s="74"/>
      <c r="B693" s="74"/>
      <c r="C693" s="74"/>
      <c r="D693" s="75"/>
      <c r="G693" s="39"/>
      <c r="H693" s="76"/>
      <c r="I693" s="6"/>
    </row>
    <row r="694">
      <c r="A694" s="74"/>
      <c r="B694" s="74"/>
      <c r="C694" s="74"/>
      <c r="D694" s="75"/>
      <c r="G694" s="39"/>
      <c r="H694" s="76"/>
      <c r="I694" s="6"/>
    </row>
    <row r="695">
      <c r="A695" s="74"/>
      <c r="B695" s="74"/>
      <c r="C695" s="74"/>
      <c r="D695" s="75"/>
      <c r="G695" s="39"/>
      <c r="H695" s="76"/>
      <c r="I695" s="6"/>
    </row>
    <row r="696">
      <c r="A696" s="74"/>
      <c r="B696" s="74"/>
      <c r="C696" s="74"/>
      <c r="D696" s="75"/>
      <c r="G696" s="39"/>
      <c r="H696" s="76"/>
      <c r="I696" s="6"/>
    </row>
    <row r="697">
      <c r="A697" s="74"/>
      <c r="B697" s="74"/>
      <c r="C697" s="74"/>
      <c r="D697" s="75"/>
      <c r="G697" s="39"/>
      <c r="H697" s="76"/>
      <c r="I697" s="6"/>
    </row>
    <row r="698">
      <c r="A698" s="74"/>
      <c r="B698" s="74"/>
      <c r="C698" s="74"/>
      <c r="D698" s="75"/>
      <c r="G698" s="39"/>
      <c r="H698" s="76"/>
      <c r="I698" s="6"/>
    </row>
    <row r="699">
      <c r="A699" s="74"/>
      <c r="B699" s="74"/>
      <c r="C699" s="74"/>
      <c r="D699" s="75"/>
      <c r="G699" s="39"/>
      <c r="H699" s="76"/>
      <c r="I699" s="6"/>
    </row>
    <row r="700">
      <c r="A700" s="74"/>
      <c r="B700" s="74"/>
      <c r="C700" s="74"/>
      <c r="D700" s="75"/>
      <c r="G700" s="39"/>
      <c r="H700" s="76"/>
      <c r="I700" s="6"/>
    </row>
    <row r="701">
      <c r="A701" s="74"/>
      <c r="B701" s="74"/>
      <c r="C701" s="74"/>
      <c r="D701" s="75"/>
      <c r="G701" s="39"/>
      <c r="H701" s="76"/>
      <c r="I701" s="6"/>
    </row>
    <row r="702">
      <c r="A702" s="74"/>
      <c r="B702" s="74"/>
      <c r="C702" s="74"/>
      <c r="D702" s="75"/>
      <c r="G702" s="39"/>
      <c r="H702" s="76"/>
      <c r="I702" s="6"/>
    </row>
    <row r="703">
      <c r="A703" s="74"/>
      <c r="B703" s="74"/>
      <c r="C703" s="74"/>
      <c r="D703" s="75"/>
      <c r="G703" s="39"/>
      <c r="H703" s="76"/>
      <c r="I703" s="6"/>
    </row>
    <row r="704">
      <c r="A704" s="74"/>
      <c r="B704" s="74"/>
      <c r="C704" s="74"/>
      <c r="D704" s="75"/>
      <c r="G704" s="39"/>
      <c r="H704" s="76"/>
      <c r="I704" s="6"/>
    </row>
    <row r="705">
      <c r="A705" s="74"/>
      <c r="B705" s="74"/>
      <c r="C705" s="74"/>
      <c r="D705" s="75"/>
      <c r="G705" s="39"/>
      <c r="H705" s="76"/>
      <c r="I705" s="6"/>
    </row>
    <row r="706">
      <c r="A706" s="74"/>
      <c r="B706" s="74"/>
      <c r="C706" s="74"/>
      <c r="D706" s="75"/>
      <c r="G706" s="39"/>
      <c r="H706" s="76"/>
      <c r="I706" s="6"/>
    </row>
    <row r="707">
      <c r="A707" s="74"/>
      <c r="B707" s="74"/>
      <c r="C707" s="74"/>
      <c r="D707" s="75"/>
      <c r="G707" s="39"/>
      <c r="H707" s="76"/>
      <c r="I707" s="6"/>
    </row>
    <row r="708">
      <c r="A708" s="74"/>
      <c r="B708" s="74"/>
      <c r="C708" s="74"/>
      <c r="D708" s="75"/>
      <c r="G708" s="39"/>
      <c r="H708" s="76"/>
      <c r="I708" s="6"/>
    </row>
    <row r="709">
      <c r="A709" s="74"/>
      <c r="B709" s="74"/>
      <c r="C709" s="74"/>
      <c r="D709" s="75"/>
      <c r="G709" s="39"/>
      <c r="H709" s="76"/>
      <c r="I709" s="6"/>
    </row>
    <row r="710">
      <c r="A710" s="74"/>
      <c r="B710" s="74"/>
      <c r="C710" s="74"/>
      <c r="D710" s="75"/>
      <c r="G710" s="39"/>
      <c r="H710" s="76"/>
      <c r="I710" s="6"/>
    </row>
    <row r="711">
      <c r="A711" s="74"/>
      <c r="B711" s="74"/>
      <c r="C711" s="74"/>
      <c r="D711" s="75"/>
      <c r="G711" s="39"/>
      <c r="H711" s="76"/>
      <c r="I711" s="6"/>
    </row>
    <row r="712">
      <c r="A712" s="74"/>
      <c r="B712" s="74"/>
      <c r="C712" s="74"/>
      <c r="D712" s="75"/>
      <c r="G712" s="39"/>
      <c r="H712" s="76"/>
      <c r="I712" s="6"/>
    </row>
    <row r="713">
      <c r="A713" s="74"/>
      <c r="B713" s="74"/>
      <c r="C713" s="74"/>
      <c r="D713" s="75"/>
      <c r="G713" s="39"/>
      <c r="H713" s="76"/>
      <c r="I713" s="6"/>
    </row>
    <row r="714">
      <c r="A714" s="74"/>
      <c r="B714" s="74"/>
      <c r="C714" s="74"/>
      <c r="D714" s="75"/>
      <c r="G714" s="39"/>
      <c r="H714" s="76"/>
      <c r="I714" s="6"/>
    </row>
    <row r="715">
      <c r="A715" s="74"/>
      <c r="B715" s="74"/>
      <c r="C715" s="74"/>
      <c r="D715" s="75"/>
      <c r="G715" s="39"/>
      <c r="H715" s="76"/>
      <c r="I715" s="6"/>
    </row>
    <row r="716">
      <c r="A716" s="74"/>
      <c r="B716" s="74"/>
      <c r="C716" s="74"/>
      <c r="D716" s="75"/>
      <c r="G716" s="39"/>
      <c r="H716" s="76"/>
      <c r="I716" s="6"/>
    </row>
    <row r="717">
      <c r="A717" s="74"/>
      <c r="B717" s="74"/>
      <c r="C717" s="74"/>
      <c r="D717" s="75"/>
      <c r="G717" s="39"/>
      <c r="H717" s="76"/>
      <c r="I717" s="6"/>
    </row>
    <row r="718">
      <c r="A718" s="74"/>
      <c r="B718" s="74"/>
      <c r="C718" s="74"/>
      <c r="D718" s="75"/>
      <c r="G718" s="39"/>
      <c r="H718" s="76"/>
      <c r="I718" s="6"/>
    </row>
    <row r="719">
      <c r="A719" s="74"/>
      <c r="B719" s="74"/>
      <c r="C719" s="74"/>
      <c r="D719" s="75"/>
      <c r="G719" s="39"/>
      <c r="H719" s="76"/>
      <c r="I719" s="6"/>
    </row>
    <row r="720">
      <c r="A720" s="74"/>
      <c r="B720" s="74"/>
      <c r="C720" s="74"/>
      <c r="D720" s="75"/>
      <c r="G720" s="39"/>
      <c r="H720" s="76"/>
      <c r="I720" s="6"/>
    </row>
    <row r="721">
      <c r="A721" s="74"/>
      <c r="B721" s="74"/>
      <c r="C721" s="74"/>
      <c r="D721" s="75"/>
      <c r="G721" s="39"/>
      <c r="H721" s="76"/>
      <c r="I721" s="6"/>
    </row>
    <row r="722">
      <c r="A722" s="74"/>
      <c r="B722" s="74"/>
      <c r="C722" s="74"/>
      <c r="D722" s="75"/>
      <c r="G722" s="39"/>
      <c r="H722" s="76"/>
      <c r="I722" s="6"/>
    </row>
    <row r="723">
      <c r="A723" s="74"/>
      <c r="B723" s="74"/>
      <c r="C723" s="74"/>
      <c r="D723" s="75"/>
      <c r="G723" s="39"/>
      <c r="H723" s="76"/>
      <c r="I723" s="6"/>
    </row>
    <row r="724">
      <c r="A724" s="74"/>
      <c r="B724" s="74"/>
      <c r="C724" s="74"/>
      <c r="D724" s="75"/>
      <c r="G724" s="39"/>
      <c r="H724" s="76"/>
      <c r="I724" s="6"/>
    </row>
    <row r="725">
      <c r="A725" s="74"/>
      <c r="B725" s="74"/>
      <c r="C725" s="74"/>
      <c r="D725" s="75"/>
      <c r="G725" s="39"/>
      <c r="H725" s="76"/>
      <c r="I725" s="6"/>
    </row>
    <row r="726">
      <c r="A726" s="74"/>
      <c r="B726" s="74"/>
      <c r="C726" s="74"/>
      <c r="D726" s="75"/>
      <c r="G726" s="39"/>
      <c r="H726" s="76"/>
      <c r="I726" s="6"/>
    </row>
    <row r="727">
      <c r="A727" s="74"/>
      <c r="B727" s="74"/>
      <c r="C727" s="74"/>
      <c r="D727" s="75"/>
      <c r="G727" s="39"/>
      <c r="H727" s="76"/>
      <c r="I727" s="6"/>
    </row>
    <row r="728">
      <c r="A728" s="74"/>
      <c r="B728" s="74"/>
      <c r="C728" s="74"/>
      <c r="D728" s="75"/>
      <c r="G728" s="39"/>
      <c r="H728" s="76"/>
      <c r="I728" s="6"/>
    </row>
    <row r="729">
      <c r="A729" s="74"/>
      <c r="B729" s="74"/>
      <c r="C729" s="74"/>
      <c r="D729" s="75"/>
      <c r="G729" s="39"/>
      <c r="H729" s="76"/>
      <c r="I729" s="6"/>
    </row>
    <row r="730">
      <c r="A730" s="74"/>
      <c r="B730" s="74"/>
      <c r="C730" s="74"/>
      <c r="D730" s="75"/>
      <c r="G730" s="39"/>
      <c r="H730" s="76"/>
      <c r="I730" s="6"/>
    </row>
    <row r="731">
      <c r="A731" s="74"/>
      <c r="B731" s="74"/>
      <c r="C731" s="74"/>
      <c r="D731" s="75"/>
      <c r="G731" s="39"/>
      <c r="H731" s="76"/>
      <c r="I731" s="6"/>
    </row>
    <row r="732">
      <c r="A732" s="74"/>
      <c r="B732" s="74"/>
      <c r="C732" s="74"/>
      <c r="D732" s="75"/>
      <c r="G732" s="39"/>
      <c r="H732" s="76"/>
      <c r="I732" s="6"/>
    </row>
    <row r="733">
      <c r="A733" s="74"/>
      <c r="B733" s="74"/>
      <c r="C733" s="74"/>
      <c r="D733" s="75"/>
      <c r="G733" s="39"/>
      <c r="H733" s="76"/>
      <c r="I733" s="6"/>
    </row>
    <row r="734">
      <c r="A734" s="74"/>
      <c r="B734" s="74"/>
      <c r="C734" s="74"/>
      <c r="D734" s="75"/>
      <c r="G734" s="39"/>
      <c r="H734" s="76"/>
      <c r="I734" s="6"/>
    </row>
    <row r="735">
      <c r="A735" s="74"/>
      <c r="B735" s="74"/>
      <c r="C735" s="74"/>
      <c r="D735" s="75"/>
      <c r="G735" s="39"/>
      <c r="H735" s="76"/>
      <c r="I735" s="6"/>
    </row>
    <row r="736">
      <c r="A736" s="74"/>
      <c r="B736" s="74"/>
      <c r="C736" s="74"/>
      <c r="D736" s="75"/>
      <c r="G736" s="39"/>
      <c r="H736" s="76"/>
      <c r="I736" s="6"/>
    </row>
    <row r="737">
      <c r="A737" s="74"/>
      <c r="B737" s="74"/>
      <c r="C737" s="74"/>
      <c r="D737" s="75"/>
      <c r="G737" s="39"/>
      <c r="H737" s="76"/>
      <c r="I737" s="6"/>
    </row>
    <row r="738">
      <c r="A738" s="74"/>
      <c r="B738" s="74"/>
      <c r="C738" s="74"/>
      <c r="D738" s="75"/>
      <c r="G738" s="39"/>
      <c r="H738" s="76"/>
      <c r="I738" s="6"/>
    </row>
    <row r="739">
      <c r="A739" s="74"/>
      <c r="B739" s="74"/>
      <c r="C739" s="74"/>
      <c r="D739" s="75"/>
      <c r="G739" s="39"/>
      <c r="H739" s="76"/>
      <c r="I739" s="6"/>
    </row>
    <row r="740">
      <c r="A740" s="74"/>
      <c r="B740" s="74"/>
      <c r="C740" s="74"/>
      <c r="D740" s="75"/>
      <c r="G740" s="39"/>
      <c r="H740" s="76"/>
      <c r="I740" s="6"/>
    </row>
    <row r="741">
      <c r="A741" s="74"/>
      <c r="B741" s="74"/>
      <c r="C741" s="74"/>
      <c r="D741" s="75"/>
      <c r="G741" s="39"/>
      <c r="H741" s="76"/>
      <c r="I741" s="6"/>
    </row>
    <row r="742">
      <c r="A742" s="74"/>
      <c r="B742" s="74"/>
      <c r="C742" s="74"/>
      <c r="D742" s="75"/>
      <c r="G742" s="39"/>
      <c r="H742" s="76"/>
      <c r="I742" s="6"/>
    </row>
    <row r="743">
      <c r="A743" s="74"/>
      <c r="B743" s="74"/>
      <c r="C743" s="74"/>
      <c r="D743" s="75"/>
      <c r="G743" s="39"/>
      <c r="H743" s="76"/>
      <c r="I743" s="6"/>
    </row>
    <row r="744">
      <c r="A744" s="74"/>
      <c r="B744" s="74"/>
      <c r="C744" s="74"/>
      <c r="D744" s="75"/>
      <c r="G744" s="39"/>
      <c r="H744" s="76"/>
      <c r="I744" s="6"/>
    </row>
    <row r="745">
      <c r="A745" s="74"/>
      <c r="B745" s="74"/>
      <c r="C745" s="74"/>
      <c r="D745" s="75"/>
      <c r="G745" s="39"/>
      <c r="H745" s="76"/>
      <c r="I745" s="6"/>
    </row>
    <row r="746">
      <c r="A746" s="74"/>
      <c r="B746" s="74"/>
      <c r="C746" s="74"/>
      <c r="D746" s="75"/>
      <c r="G746" s="39"/>
      <c r="H746" s="76"/>
      <c r="I746" s="6"/>
    </row>
    <row r="747">
      <c r="A747" s="74"/>
      <c r="B747" s="74"/>
      <c r="C747" s="74"/>
      <c r="D747" s="75"/>
      <c r="G747" s="39"/>
      <c r="H747" s="76"/>
      <c r="I747" s="6"/>
    </row>
    <row r="748">
      <c r="A748" s="74"/>
      <c r="B748" s="74"/>
      <c r="C748" s="74"/>
      <c r="D748" s="75"/>
      <c r="G748" s="39"/>
      <c r="H748" s="76"/>
      <c r="I748" s="6"/>
    </row>
    <row r="749">
      <c r="A749" s="74"/>
      <c r="B749" s="74"/>
      <c r="C749" s="74"/>
      <c r="D749" s="75"/>
      <c r="G749" s="39"/>
      <c r="H749" s="76"/>
      <c r="I749" s="6"/>
    </row>
    <row r="750">
      <c r="A750" s="74"/>
      <c r="B750" s="74"/>
      <c r="C750" s="74"/>
      <c r="D750" s="75"/>
      <c r="G750" s="39"/>
      <c r="H750" s="76"/>
      <c r="I750" s="6"/>
    </row>
    <row r="751">
      <c r="A751" s="74"/>
      <c r="B751" s="74"/>
      <c r="C751" s="74"/>
      <c r="D751" s="75"/>
      <c r="G751" s="39"/>
      <c r="H751" s="76"/>
      <c r="I751" s="6"/>
    </row>
    <row r="752">
      <c r="A752" s="74"/>
      <c r="B752" s="74"/>
      <c r="C752" s="74"/>
      <c r="D752" s="75"/>
      <c r="G752" s="39"/>
      <c r="H752" s="76"/>
      <c r="I752" s="6"/>
    </row>
    <row r="753">
      <c r="A753" s="74"/>
      <c r="B753" s="74"/>
      <c r="C753" s="74"/>
      <c r="D753" s="75"/>
      <c r="G753" s="39"/>
      <c r="H753" s="76"/>
      <c r="I753" s="6"/>
    </row>
    <row r="754">
      <c r="A754" s="74"/>
      <c r="B754" s="74"/>
      <c r="C754" s="74"/>
      <c r="D754" s="75"/>
      <c r="G754" s="39"/>
      <c r="H754" s="76"/>
      <c r="I754" s="6"/>
    </row>
    <row r="755">
      <c r="A755" s="74"/>
      <c r="B755" s="74"/>
      <c r="C755" s="74"/>
      <c r="D755" s="75"/>
      <c r="G755" s="39"/>
      <c r="H755" s="76"/>
      <c r="I755" s="6"/>
    </row>
    <row r="756">
      <c r="A756" s="74"/>
      <c r="B756" s="74"/>
      <c r="C756" s="74"/>
      <c r="D756" s="75"/>
      <c r="G756" s="39"/>
      <c r="H756" s="76"/>
      <c r="I756" s="6"/>
    </row>
    <row r="757">
      <c r="A757" s="74"/>
      <c r="B757" s="74"/>
      <c r="C757" s="74"/>
      <c r="D757" s="75"/>
      <c r="G757" s="39"/>
      <c r="H757" s="76"/>
      <c r="I757" s="6"/>
    </row>
    <row r="758">
      <c r="A758" s="74"/>
      <c r="B758" s="74"/>
      <c r="C758" s="74"/>
      <c r="D758" s="75"/>
      <c r="G758" s="39"/>
      <c r="H758" s="76"/>
      <c r="I758" s="6"/>
    </row>
    <row r="759">
      <c r="A759" s="74"/>
      <c r="B759" s="74"/>
      <c r="C759" s="74"/>
      <c r="D759" s="75"/>
      <c r="G759" s="39"/>
      <c r="H759" s="76"/>
      <c r="I759" s="6"/>
    </row>
    <row r="760">
      <c r="A760" s="74"/>
      <c r="B760" s="74"/>
      <c r="C760" s="74"/>
      <c r="D760" s="75"/>
      <c r="G760" s="39"/>
      <c r="H760" s="76"/>
      <c r="I760" s="6"/>
    </row>
    <row r="761">
      <c r="A761" s="74"/>
      <c r="B761" s="74"/>
      <c r="C761" s="74"/>
      <c r="D761" s="75"/>
      <c r="G761" s="39"/>
      <c r="H761" s="76"/>
      <c r="I761" s="6"/>
    </row>
    <row r="762">
      <c r="A762" s="74"/>
      <c r="B762" s="74"/>
      <c r="C762" s="74"/>
      <c r="D762" s="75"/>
      <c r="G762" s="39"/>
      <c r="H762" s="76"/>
      <c r="I762" s="6"/>
    </row>
    <row r="763">
      <c r="A763" s="74"/>
      <c r="B763" s="74"/>
      <c r="C763" s="74"/>
      <c r="D763" s="75"/>
      <c r="G763" s="39"/>
      <c r="H763" s="76"/>
      <c r="I763" s="6"/>
    </row>
    <row r="764">
      <c r="A764" s="74"/>
      <c r="B764" s="74"/>
      <c r="C764" s="74"/>
      <c r="D764" s="75"/>
      <c r="G764" s="39"/>
      <c r="H764" s="76"/>
      <c r="I764" s="6"/>
    </row>
    <row r="765">
      <c r="A765" s="74"/>
      <c r="B765" s="74"/>
      <c r="C765" s="74"/>
      <c r="D765" s="75"/>
      <c r="G765" s="39"/>
      <c r="H765" s="76"/>
      <c r="I765" s="6"/>
    </row>
    <row r="766">
      <c r="A766" s="74"/>
      <c r="B766" s="74"/>
      <c r="C766" s="74"/>
      <c r="D766" s="75"/>
      <c r="G766" s="39"/>
      <c r="H766" s="76"/>
      <c r="I766" s="6"/>
    </row>
    <row r="767">
      <c r="A767" s="74"/>
      <c r="B767" s="74"/>
      <c r="C767" s="74"/>
      <c r="D767" s="75"/>
      <c r="G767" s="39"/>
      <c r="H767" s="76"/>
      <c r="I767" s="6"/>
    </row>
    <row r="768">
      <c r="A768" s="74"/>
      <c r="B768" s="74"/>
      <c r="C768" s="74"/>
      <c r="D768" s="75"/>
      <c r="G768" s="39"/>
      <c r="H768" s="76"/>
      <c r="I768" s="6"/>
    </row>
    <row r="769">
      <c r="A769" s="74"/>
      <c r="B769" s="74"/>
      <c r="C769" s="74"/>
      <c r="D769" s="75"/>
      <c r="G769" s="39"/>
      <c r="H769" s="76"/>
      <c r="I769" s="6"/>
    </row>
    <row r="770">
      <c r="A770" s="74"/>
      <c r="B770" s="74"/>
      <c r="C770" s="74"/>
      <c r="D770" s="75"/>
      <c r="G770" s="39"/>
      <c r="H770" s="76"/>
      <c r="I770" s="6"/>
    </row>
    <row r="771">
      <c r="A771" s="74"/>
      <c r="B771" s="74"/>
      <c r="C771" s="74"/>
      <c r="D771" s="75"/>
      <c r="G771" s="39"/>
      <c r="H771" s="76"/>
      <c r="I771" s="6"/>
    </row>
    <row r="772">
      <c r="A772" s="74"/>
      <c r="B772" s="74"/>
      <c r="C772" s="74"/>
      <c r="D772" s="75"/>
      <c r="G772" s="39"/>
      <c r="H772" s="76"/>
      <c r="I772" s="6"/>
    </row>
    <row r="773">
      <c r="A773" s="74"/>
      <c r="B773" s="74"/>
      <c r="C773" s="74"/>
      <c r="D773" s="75"/>
      <c r="G773" s="39"/>
      <c r="H773" s="76"/>
      <c r="I773" s="6"/>
    </row>
    <row r="774">
      <c r="A774" s="74"/>
      <c r="B774" s="74"/>
      <c r="C774" s="74"/>
      <c r="D774" s="75"/>
      <c r="G774" s="39"/>
      <c r="H774" s="76"/>
      <c r="I774" s="6"/>
    </row>
    <row r="775">
      <c r="A775" s="74"/>
      <c r="B775" s="74"/>
      <c r="C775" s="74"/>
      <c r="D775" s="75"/>
      <c r="G775" s="39"/>
      <c r="H775" s="76"/>
      <c r="I775" s="6"/>
    </row>
    <row r="776">
      <c r="A776" s="74"/>
      <c r="B776" s="74"/>
      <c r="C776" s="74"/>
      <c r="D776" s="75"/>
      <c r="G776" s="39"/>
      <c r="H776" s="76"/>
      <c r="I776" s="6"/>
    </row>
    <row r="777">
      <c r="A777" s="74"/>
      <c r="B777" s="74"/>
      <c r="C777" s="74"/>
      <c r="D777" s="75"/>
      <c r="G777" s="39"/>
      <c r="H777" s="76"/>
      <c r="I777" s="6"/>
    </row>
    <row r="778">
      <c r="A778" s="74"/>
      <c r="B778" s="74"/>
      <c r="C778" s="74"/>
      <c r="D778" s="75"/>
      <c r="G778" s="39"/>
      <c r="H778" s="76"/>
      <c r="I778" s="6"/>
    </row>
    <row r="779">
      <c r="A779" s="74"/>
      <c r="B779" s="74"/>
      <c r="C779" s="74"/>
      <c r="D779" s="75"/>
      <c r="G779" s="39"/>
      <c r="H779" s="76"/>
      <c r="I779" s="6"/>
    </row>
    <row r="780">
      <c r="A780" s="74"/>
      <c r="B780" s="74"/>
      <c r="C780" s="74"/>
      <c r="D780" s="75"/>
      <c r="G780" s="39"/>
      <c r="H780" s="76"/>
      <c r="I780" s="6"/>
    </row>
    <row r="781">
      <c r="A781" s="74"/>
      <c r="B781" s="74"/>
      <c r="C781" s="74"/>
      <c r="D781" s="75"/>
      <c r="G781" s="39"/>
      <c r="H781" s="76"/>
      <c r="I781" s="6"/>
    </row>
    <row r="782">
      <c r="A782" s="74"/>
      <c r="B782" s="74"/>
      <c r="C782" s="74"/>
      <c r="D782" s="75"/>
      <c r="G782" s="39"/>
      <c r="H782" s="76"/>
      <c r="I782" s="6"/>
    </row>
    <row r="783">
      <c r="A783" s="74"/>
      <c r="B783" s="74"/>
      <c r="C783" s="74"/>
      <c r="D783" s="75"/>
      <c r="G783" s="39"/>
      <c r="H783" s="76"/>
      <c r="I783" s="6"/>
    </row>
    <row r="784">
      <c r="A784" s="74"/>
      <c r="B784" s="74"/>
      <c r="C784" s="74"/>
      <c r="D784" s="75"/>
      <c r="G784" s="39"/>
      <c r="H784" s="76"/>
      <c r="I784" s="6"/>
    </row>
    <row r="785">
      <c r="A785" s="74"/>
      <c r="B785" s="74"/>
      <c r="C785" s="74"/>
      <c r="D785" s="75"/>
      <c r="G785" s="39"/>
      <c r="H785" s="76"/>
      <c r="I785" s="6"/>
    </row>
    <row r="786">
      <c r="A786" s="74"/>
      <c r="B786" s="74"/>
      <c r="C786" s="74"/>
      <c r="D786" s="75"/>
      <c r="G786" s="39"/>
      <c r="H786" s="76"/>
      <c r="I786" s="6"/>
    </row>
    <row r="787">
      <c r="A787" s="74"/>
      <c r="B787" s="74"/>
      <c r="C787" s="74"/>
      <c r="D787" s="75"/>
      <c r="G787" s="39"/>
      <c r="H787" s="76"/>
      <c r="I787" s="6"/>
    </row>
    <row r="788">
      <c r="A788" s="74"/>
      <c r="B788" s="74"/>
      <c r="C788" s="74"/>
      <c r="D788" s="75"/>
      <c r="G788" s="39"/>
      <c r="H788" s="76"/>
      <c r="I788" s="6"/>
    </row>
    <row r="789">
      <c r="A789" s="74"/>
      <c r="B789" s="74"/>
      <c r="C789" s="74"/>
      <c r="D789" s="75"/>
      <c r="G789" s="39"/>
      <c r="H789" s="76"/>
      <c r="I789" s="6"/>
    </row>
    <row r="790">
      <c r="A790" s="74"/>
      <c r="B790" s="74"/>
      <c r="C790" s="74"/>
      <c r="D790" s="75"/>
      <c r="G790" s="39"/>
      <c r="H790" s="76"/>
      <c r="I790" s="6"/>
    </row>
    <row r="791">
      <c r="A791" s="74"/>
      <c r="B791" s="74"/>
      <c r="C791" s="74"/>
      <c r="D791" s="75"/>
      <c r="G791" s="39"/>
      <c r="H791" s="76"/>
      <c r="I791" s="6"/>
    </row>
    <row r="792">
      <c r="A792" s="74"/>
      <c r="B792" s="74"/>
      <c r="C792" s="74"/>
      <c r="D792" s="75"/>
      <c r="G792" s="39"/>
      <c r="H792" s="76"/>
      <c r="I792" s="6"/>
    </row>
    <row r="793">
      <c r="A793" s="74"/>
      <c r="B793" s="74"/>
      <c r="C793" s="74"/>
      <c r="D793" s="75"/>
      <c r="G793" s="39"/>
      <c r="H793" s="76"/>
      <c r="I793" s="6"/>
    </row>
    <row r="794">
      <c r="A794" s="74"/>
      <c r="B794" s="74"/>
      <c r="C794" s="74"/>
      <c r="D794" s="75"/>
      <c r="G794" s="39"/>
      <c r="H794" s="76"/>
      <c r="I794" s="6"/>
    </row>
    <row r="795">
      <c r="A795" s="74"/>
      <c r="B795" s="74"/>
      <c r="C795" s="74"/>
      <c r="D795" s="75"/>
      <c r="G795" s="39"/>
      <c r="H795" s="76"/>
      <c r="I795" s="6"/>
    </row>
    <row r="796">
      <c r="A796" s="74"/>
      <c r="B796" s="74"/>
      <c r="C796" s="74"/>
      <c r="D796" s="75"/>
      <c r="G796" s="39"/>
      <c r="H796" s="76"/>
      <c r="I796" s="6"/>
    </row>
    <row r="797">
      <c r="A797" s="74"/>
      <c r="B797" s="74"/>
      <c r="C797" s="74"/>
      <c r="D797" s="75"/>
      <c r="G797" s="39"/>
      <c r="H797" s="76"/>
      <c r="I797" s="6"/>
    </row>
    <row r="798">
      <c r="A798" s="74"/>
      <c r="B798" s="74"/>
      <c r="C798" s="74"/>
      <c r="D798" s="75"/>
      <c r="G798" s="39"/>
      <c r="H798" s="76"/>
      <c r="I798" s="6"/>
    </row>
    <row r="799">
      <c r="A799" s="74"/>
      <c r="B799" s="74"/>
      <c r="C799" s="74"/>
      <c r="D799" s="75"/>
      <c r="G799" s="39"/>
      <c r="H799" s="76"/>
      <c r="I799" s="6"/>
    </row>
    <row r="800">
      <c r="A800" s="74"/>
      <c r="B800" s="74"/>
      <c r="C800" s="74"/>
      <c r="D800" s="75"/>
      <c r="G800" s="39"/>
      <c r="H800" s="76"/>
      <c r="I800" s="6"/>
    </row>
    <row r="801">
      <c r="A801" s="74"/>
      <c r="B801" s="74"/>
      <c r="C801" s="74"/>
      <c r="D801" s="75"/>
      <c r="G801" s="39"/>
      <c r="H801" s="76"/>
      <c r="I801" s="6"/>
    </row>
    <row r="802">
      <c r="A802" s="74"/>
      <c r="B802" s="74"/>
      <c r="C802" s="74"/>
      <c r="D802" s="75"/>
      <c r="G802" s="39"/>
      <c r="H802" s="76"/>
      <c r="I802" s="6"/>
    </row>
    <row r="803">
      <c r="A803" s="74"/>
      <c r="B803" s="74"/>
      <c r="C803" s="74"/>
      <c r="D803" s="75"/>
      <c r="G803" s="39"/>
      <c r="H803" s="76"/>
      <c r="I803" s="6"/>
    </row>
    <row r="804">
      <c r="A804" s="74"/>
      <c r="B804" s="74"/>
      <c r="C804" s="74"/>
      <c r="D804" s="75"/>
      <c r="G804" s="39"/>
      <c r="H804" s="76"/>
      <c r="I804" s="6"/>
    </row>
    <row r="805">
      <c r="A805" s="74"/>
      <c r="B805" s="74"/>
      <c r="C805" s="74"/>
      <c r="D805" s="75"/>
      <c r="G805" s="39"/>
      <c r="H805" s="76"/>
      <c r="I805" s="6"/>
    </row>
    <row r="806">
      <c r="A806" s="74"/>
      <c r="B806" s="74"/>
      <c r="C806" s="74"/>
      <c r="D806" s="75"/>
      <c r="G806" s="39"/>
      <c r="H806" s="76"/>
      <c r="I806" s="6"/>
    </row>
    <row r="807">
      <c r="A807" s="74"/>
      <c r="B807" s="74"/>
      <c r="C807" s="74"/>
      <c r="D807" s="75"/>
      <c r="G807" s="39"/>
      <c r="H807" s="76"/>
      <c r="I807" s="6"/>
    </row>
    <row r="808">
      <c r="A808" s="74"/>
      <c r="B808" s="74"/>
      <c r="C808" s="74"/>
      <c r="D808" s="75"/>
      <c r="G808" s="39"/>
      <c r="H808" s="76"/>
      <c r="I808" s="6"/>
    </row>
    <row r="809">
      <c r="A809" s="74"/>
      <c r="B809" s="74"/>
      <c r="C809" s="74"/>
      <c r="D809" s="75"/>
      <c r="G809" s="39"/>
      <c r="H809" s="76"/>
      <c r="I809" s="6"/>
    </row>
    <row r="810">
      <c r="A810" s="74"/>
      <c r="B810" s="74"/>
      <c r="C810" s="74"/>
      <c r="D810" s="75"/>
      <c r="G810" s="39"/>
      <c r="H810" s="76"/>
      <c r="I810" s="6"/>
    </row>
    <row r="811">
      <c r="A811" s="74"/>
      <c r="B811" s="74"/>
      <c r="C811" s="74"/>
      <c r="D811" s="75"/>
      <c r="G811" s="39"/>
      <c r="H811" s="76"/>
      <c r="I811" s="6"/>
    </row>
    <row r="812">
      <c r="A812" s="74"/>
      <c r="B812" s="74"/>
      <c r="C812" s="74"/>
      <c r="D812" s="75"/>
      <c r="G812" s="39"/>
      <c r="H812" s="76"/>
      <c r="I812" s="6"/>
    </row>
    <row r="813">
      <c r="A813" s="74"/>
      <c r="B813" s="74"/>
      <c r="C813" s="74"/>
      <c r="D813" s="75"/>
      <c r="G813" s="39"/>
      <c r="H813" s="76"/>
      <c r="I813" s="6"/>
    </row>
    <row r="814">
      <c r="A814" s="74"/>
      <c r="B814" s="74"/>
      <c r="C814" s="74"/>
      <c r="D814" s="75"/>
      <c r="G814" s="39"/>
      <c r="H814" s="76"/>
      <c r="I814" s="6"/>
    </row>
    <row r="815">
      <c r="A815" s="74"/>
      <c r="B815" s="74"/>
      <c r="C815" s="74"/>
      <c r="D815" s="75"/>
      <c r="G815" s="39"/>
      <c r="H815" s="76"/>
      <c r="I815" s="6"/>
    </row>
    <row r="816">
      <c r="A816" s="74"/>
      <c r="B816" s="74"/>
      <c r="C816" s="74"/>
      <c r="D816" s="75"/>
      <c r="G816" s="39"/>
      <c r="H816" s="76"/>
      <c r="I816" s="6"/>
    </row>
    <row r="817">
      <c r="A817" s="74"/>
      <c r="B817" s="74"/>
      <c r="C817" s="74"/>
      <c r="D817" s="75"/>
      <c r="G817" s="39"/>
      <c r="H817" s="76"/>
      <c r="I817" s="6"/>
    </row>
    <row r="818">
      <c r="A818" s="74"/>
      <c r="B818" s="74"/>
      <c r="C818" s="74"/>
      <c r="D818" s="75"/>
      <c r="G818" s="39"/>
      <c r="H818" s="76"/>
      <c r="I818" s="6"/>
    </row>
    <row r="819">
      <c r="A819" s="74"/>
      <c r="B819" s="74"/>
      <c r="C819" s="74"/>
      <c r="D819" s="75"/>
      <c r="G819" s="39"/>
      <c r="H819" s="76"/>
      <c r="I819" s="6"/>
    </row>
    <row r="820">
      <c r="A820" s="74"/>
      <c r="B820" s="74"/>
      <c r="C820" s="74"/>
      <c r="D820" s="75"/>
      <c r="G820" s="39"/>
      <c r="H820" s="76"/>
      <c r="I820" s="6"/>
    </row>
    <row r="821">
      <c r="A821" s="74"/>
      <c r="B821" s="74"/>
      <c r="C821" s="74"/>
      <c r="D821" s="75"/>
      <c r="G821" s="39"/>
      <c r="H821" s="76"/>
      <c r="I821" s="6"/>
    </row>
    <row r="822">
      <c r="A822" s="74"/>
      <c r="B822" s="74"/>
      <c r="C822" s="74"/>
      <c r="D822" s="75"/>
      <c r="G822" s="39"/>
      <c r="H822" s="76"/>
      <c r="I822" s="6"/>
    </row>
    <row r="823">
      <c r="A823" s="74"/>
      <c r="B823" s="74"/>
      <c r="C823" s="74"/>
      <c r="D823" s="75"/>
      <c r="G823" s="39"/>
      <c r="H823" s="76"/>
      <c r="I823" s="6"/>
    </row>
    <row r="824">
      <c r="A824" s="74"/>
      <c r="B824" s="74"/>
      <c r="C824" s="74"/>
      <c r="D824" s="75"/>
      <c r="G824" s="39"/>
      <c r="H824" s="76"/>
      <c r="I824" s="6"/>
    </row>
    <row r="825">
      <c r="A825" s="74"/>
      <c r="B825" s="74"/>
      <c r="C825" s="74"/>
      <c r="D825" s="75"/>
      <c r="G825" s="39"/>
      <c r="H825" s="76"/>
      <c r="I825" s="6"/>
    </row>
    <row r="826">
      <c r="A826" s="74"/>
      <c r="B826" s="74"/>
      <c r="C826" s="74"/>
      <c r="D826" s="75"/>
      <c r="G826" s="39"/>
      <c r="H826" s="76"/>
      <c r="I826" s="6"/>
    </row>
    <row r="827">
      <c r="A827" s="74"/>
      <c r="B827" s="74"/>
      <c r="C827" s="74"/>
      <c r="D827" s="75"/>
      <c r="G827" s="39"/>
      <c r="H827" s="76"/>
      <c r="I827" s="6"/>
    </row>
    <row r="828">
      <c r="A828" s="74"/>
      <c r="B828" s="74"/>
      <c r="C828" s="74"/>
      <c r="D828" s="75"/>
      <c r="G828" s="39"/>
      <c r="H828" s="76"/>
      <c r="I828" s="6"/>
    </row>
    <row r="829">
      <c r="A829" s="74"/>
      <c r="B829" s="74"/>
      <c r="C829" s="74"/>
      <c r="D829" s="75"/>
      <c r="G829" s="39"/>
      <c r="H829" s="76"/>
      <c r="I829" s="6"/>
    </row>
    <row r="830">
      <c r="A830" s="74"/>
      <c r="B830" s="74"/>
      <c r="C830" s="74"/>
      <c r="D830" s="75"/>
      <c r="G830" s="39"/>
      <c r="H830" s="76"/>
      <c r="I830" s="6"/>
    </row>
    <row r="831">
      <c r="A831" s="74"/>
      <c r="B831" s="74"/>
      <c r="C831" s="74"/>
      <c r="D831" s="75"/>
      <c r="G831" s="39"/>
      <c r="H831" s="76"/>
      <c r="I831" s="6"/>
    </row>
    <row r="832">
      <c r="A832" s="74"/>
      <c r="B832" s="74"/>
      <c r="C832" s="74"/>
      <c r="D832" s="75"/>
      <c r="G832" s="39"/>
      <c r="H832" s="76"/>
      <c r="I832" s="6"/>
    </row>
    <row r="833">
      <c r="A833" s="74"/>
      <c r="B833" s="74"/>
      <c r="C833" s="74"/>
      <c r="D833" s="75"/>
      <c r="G833" s="39"/>
      <c r="H833" s="76"/>
      <c r="I833" s="6"/>
    </row>
    <row r="834">
      <c r="A834" s="74"/>
      <c r="B834" s="74"/>
      <c r="C834" s="74"/>
      <c r="D834" s="75"/>
      <c r="G834" s="39"/>
      <c r="H834" s="76"/>
      <c r="I834" s="6"/>
    </row>
    <row r="835">
      <c r="A835" s="74"/>
      <c r="B835" s="74"/>
      <c r="C835" s="74"/>
      <c r="D835" s="75"/>
      <c r="G835" s="39"/>
      <c r="H835" s="76"/>
      <c r="I835" s="6"/>
    </row>
    <row r="836">
      <c r="A836" s="74"/>
      <c r="B836" s="74"/>
      <c r="C836" s="74"/>
      <c r="D836" s="75"/>
      <c r="G836" s="39"/>
      <c r="H836" s="76"/>
      <c r="I836" s="6"/>
    </row>
    <row r="837">
      <c r="A837" s="74"/>
      <c r="B837" s="74"/>
      <c r="C837" s="74"/>
      <c r="D837" s="75"/>
      <c r="G837" s="39"/>
      <c r="H837" s="76"/>
      <c r="I837" s="6"/>
    </row>
    <row r="838">
      <c r="A838" s="74"/>
      <c r="B838" s="74"/>
      <c r="C838" s="74"/>
      <c r="D838" s="75"/>
      <c r="G838" s="39"/>
      <c r="H838" s="76"/>
      <c r="I838" s="6"/>
    </row>
    <row r="839">
      <c r="A839" s="74"/>
      <c r="B839" s="74"/>
      <c r="C839" s="74"/>
      <c r="D839" s="75"/>
      <c r="G839" s="39"/>
      <c r="H839" s="76"/>
      <c r="I839" s="6"/>
    </row>
    <row r="840">
      <c r="A840" s="74"/>
      <c r="B840" s="74"/>
      <c r="C840" s="74"/>
      <c r="D840" s="75"/>
      <c r="G840" s="39"/>
      <c r="H840" s="76"/>
      <c r="I840" s="6"/>
    </row>
    <row r="841">
      <c r="A841" s="74"/>
      <c r="B841" s="74"/>
      <c r="C841" s="74"/>
      <c r="D841" s="75"/>
      <c r="G841" s="39"/>
      <c r="H841" s="76"/>
      <c r="I841" s="6"/>
    </row>
    <row r="842">
      <c r="A842" s="74"/>
      <c r="B842" s="74"/>
      <c r="C842" s="74"/>
      <c r="D842" s="75"/>
      <c r="G842" s="39"/>
      <c r="H842" s="76"/>
      <c r="I842" s="6"/>
    </row>
    <row r="843">
      <c r="A843" s="74"/>
      <c r="B843" s="74"/>
      <c r="C843" s="74"/>
      <c r="D843" s="75"/>
      <c r="G843" s="39"/>
      <c r="H843" s="76"/>
      <c r="I843" s="6"/>
    </row>
    <row r="844">
      <c r="A844" s="74"/>
      <c r="B844" s="74"/>
      <c r="C844" s="74"/>
      <c r="D844" s="75"/>
      <c r="G844" s="39"/>
      <c r="H844" s="76"/>
      <c r="I844" s="6"/>
    </row>
    <row r="845">
      <c r="A845" s="74"/>
      <c r="B845" s="74"/>
      <c r="C845" s="74"/>
      <c r="D845" s="75"/>
      <c r="G845" s="39"/>
      <c r="H845" s="76"/>
      <c r="I845" s="6"/>
    </row>
    <row r="846">
      <c r="A846" s="74"/>
      <c r="B846" s="74"/>
      <c r="C846" s="74"/>
      <c r="D846" s="75"/>
      <c r="G846" s="39"/>
      <c r="H846" s="76"/>
      <c r="I846" s="6"/>
    </row>
    <row r="847">
      <c r="A847" s="74"/>
      <c r="B847" s="74"/>
      <c r="C847" s="74"/>
      <c r="D847" s="75"/>
      <c r="G847" s="39"/>
      <c r="H847" s="76"/>
      <c r="I847" s="6"/>
    </row>
    <row r="848">
      <c r="A848" s="74"/>
      <c r="B848" s="74"/>
      <c r="C848" s="74"/>
      <c r="D848" s="75"/>
      <c r="G848" s="39"/>
      <c r="H848" s="76"/>
      <c r="I848" s="6"/>
    </row>
    <row r="849">
      <c r="A849" s="74"/>
      <c r="B849" s="74"/>
      <c r="C849" s="74"/>
      <c r="D849" s="75"/>
      <c r="G849" s="39"/>
      <c r="H849" s="76"/>
      <c r="I849" s="6"/>
    </row>
    <row r="850">
      <c r="A850" s="74"/>
      <c r="B850" s="74"/>
      <c r="C850" s="74"/>
      <c r="D850" s="75"/>
      <c r="G850" s="39"/>
      <c r="H850" s="76"/>
      <c r="I850" s="6"/>
    </row>
    <row r="851">
      <c r="A851" s="74"/>
      <c r="B851" s="74"/>
      <c r="C851" s="74"/>
      <c r="D851" s="75"/>
      <c r="G851" s="39"/>
      <c r="H851" s="76"/>
      <c r="I851" s="6"/>
    </row>
    <row r="852">
      <c r="A852" s="74"/>
      <c r="B852" s="74"/>
      <c r="C852" s="74"/>
      <c r="D852" s="75"/>
      <c r="G852" s="39"/>
      <c r="H852" s="76"/>
      <c r="I852" s="6"/>
    </row>
    <row r="853">
      <c r="A853" s="74"/>
      <c r="B853" s="74"/>
      <c r="C853" s="74"/>
      <c r="D853" s="75"/>
      <c r="G853" s="39"/>
      <c r="H853" s="76"/>
      <c r="I853" s="6"/>
    </row>
    <row r="854">
      <c r="A854" s="74"/>
      <c r="B854" s="74"/>
      <c r="C854" s="74"/>
      <c r="D854" s="75"/>
      <c r="G854" s="39"/>
      <c r="H854" s="76"/>
      <c r="I854" s="6"/>
    </row>
    <row r="855">
      <c r="A855" s="74"/>
      <c r="B855" s="74"/>
      <c r="C855" s="74"/>
      <c r="D855" s="75"/>
      <c r="G855" s="39"/>
      <c r="H855" s="76"/>
      <c r="I855" s="6"/>
    </row>
    <row r="856">
      <c r="A856" s="74"/>
      <c r="B856" s="74"/>
      <c r="C856" s="74"/>
      <c r="D856" s="75"/>
      <c r="G856" s="39"/>
      <c r="H856" s="76"/>
      <c r="I856" s="6"/>
    </row>
    <row r="857">
      <c r="A857" s="74"/>
      <c r="B857" s="74"/>
      <c r="C857" s="74"/>
      <c r="D857" s="75"/>
      <c r="G857" s="39"/>
      <c r="H857" s="76"/>
      <c r="I857" s="6"/>
    </row>
    <row r="858">
      <c r="A858" s="74"/>
      <c r="B858" s="74"/>
      <c r="C858" s="74"/>
      <c r="D858" s="75"/>
      <c r="G858" s="39"/>
      <c r="H858" s="76"/>
      <c r="I858" s="6"/>
    </row>
    <row r="859">
      <c r="A859" s="74"/>
      <c r="B859" s="74"/>
      <c r="C859" s="74"/>
      <c r="D859" s="75"/>
      <c r="G859" s="39"/>
      <c r="H859" s="76"/>
      <c r="I859" s="6"/>
    </row>
    <row r="860">
      <c r="A860" s="74"/>
      <c r="B860" s="74"/>
      <c r="C860" s="74"/>
      <c r="D860" s="75"/>
      <c r="G860" s="39"/>
      <c r="H860" s="76"/>
      <c r="I860" s="6"/>
    </row>
    <row r="861">
      <c r="A861" s="74"/>
      <c r="B861" s="74"/>
      <c r="C861" s="74"/>
      <c r="D861" s="75"/>
      <c r="G861" s="39"/>
      <c r="H861" s="76"/>
      <c r="I861" s="6"/>
    </row>
    <row r="862">
      <c r="A862" s="74"/>
      <c r="B862" s="74"/>
      <c r="C862" s="74"/>
      <c r="D862" s="75"/>
      <c r="G862" s="39"/>
      <c r="H862" s="76"/>
      <c r="I862" s="6"/>
    </row>
    <row r="863">
      <c r="A863" s="74"/>
      <c r="B863" s="74"/>
      <c r="C863" s="74"/>
      <c r="D863" s="75"/>
      <c r="G863" s="39"/>
      <c r="H863" s="76"/>
      <c r="I863" s="6"/>
    </row>
    <row r="864">
      <c r="A864" s="74"/>
      <c r="B864" s="74"/>
      <c r="C864" s="74"/>
      <c r="D864" s="75"/>
      <c r="G864" s="39"/>
      <c r="H864" s="76"/>
      <c r="I864" s="6"/>
    </row>
    <row r="865">
      <c r="A865" s="74"/>
      <c r="B865" s="74"/>
      <c r="C865" s="74"/>
      <c r="D865" s="75"/>
      <c r="G865" s="39"/>
      <c r="H865" s="76"/>
      <c r="I865" s="6"/>
    </row>
    <row r="866">
      <c r="A866" s="74"/>
      <c r="B866" s="74"/>
      <c r="C866" s="74"/>
      <c r="D866" s="75"/>
      <c r="G866" s="39"/>
      <c r="H866" s="76"/>
      <c r="I866" s="6"/>
    </row>
    <row r="867">
      <c r="A867" s="74"/>
      <c r="B867" s="74"/>
      <c r="C867" s="74"/>
      <c r="D867" s="75"/>
      <c r="G867" s="39"/>
      <c r="H867" s="76"/>
      <c r="I867" s="6"/>
    </row>
    <row r="868">
      <c r="A868" s="74"/>
      <c r="B868" s="74"/>
      <c r="C868" s="74"/>
      <c r="D868" s="75"/>
      <c r="G868" s="39"/>
      <c r="H868" s="76"/>
      <c r="I868" s="6"/>
    </row>
    <row r="869">
      <c r="A869" s="74"/>
      <c r="B869" s="74"/>
      <c r="C869" s="74"/>
      <c r="D869" s="75"/>
      <c r="G869" s="39"/>
      <c r="H869" s="76"/>
      <c r="I869" s="6"/>
    </row>
    <row r="870">
      <c r="A870" s="74"/>
      <c r="B870" s="74"/>
      <c r="C870" s="74"/>
      <c r="D870" s="75"/>
      <c r="G870" s="39"/>
      <c r="H870" s="76"/>
      <c r="I870" s="6"/>
    </row>
    <row r="871">
      <c r="A871" s="74"/>
      <c r="B871" s="74"/>
      <c r="C871" s="74"/>
      <c r="D871" s="75"/>
      <c r="G871" s="39"/>
      <c r="H871" s="76"/>
      <c r="I871" s="6"/>
    </row>
    <row r="872">
      <c r="A872" s="74"/>
      <c r="B872" s="74"/>
      <c r="C872" s="74"/>
      <c r="D872" s="75"/>
      <c r="G872" s="39"/>
      <c r="H872" s="76"/>
      <c r="I872" s="6"/>
    </row>
    <row r="873">
      <c r="A873" s="74"/>
      <c r="B873" s="74"/>
      <c r="C873" s="74"/>
      <c r="D873" s="75"/>
      <c r="G873" s="39"/>
      <c r="H873" s="76"/>
      <c r="I873" s="6"/>
    </row>
    <row r="874">
      <c r="A874" s="74"/>
      <c r="B874" s="74"/>
      <c r="C874" s="74"/>
      <c r="D874" s="75"/>
      <c r="G874" s="39"/>
      <c r="H874" s="76"/>
      <c r="I874" s="6"/>
    </row>
    <row r="875">
      <c r="A875" s="74"/>
      <c r="B875" s="74"/>
      <c r="C875" s="74"/>
      <c r="D875" s="75"/>
      <c r="G875" s="39"/>
      <c r="H875" s="76"/>
      <c r="I875" s="6"/>
    </row>
    <row r="876">
      <c r="A876" s="74"/>
      <c r="B876" s="74"/>
      <c r="C876" s="74"/>
      <c r="D876" s="75"/>
      <c r="G876" s="39"/>
      <c r="H876" s="76"/>
      <c r="I876" s="6"/>
    </row>
    <row r="877">
      <c r="A877" s="74"/>
      <c r="B877" s="74"/>
      <c r="C877" s="74"/>
      <c r="D877" s="75"/>
      <c r="G877" s="39"/>
      <c r="H877" s="76"/>
      <c r="I877" s="6"/>
    </row>
    <row r="878">
      <c r="A878" s="74"/>
      <c r="B878" s="74"/>
      <c r="C878" s="74"/>
      <c r="D878" s="75"/>
      <c r="G878" s="39"/>
      <c r="H878" s="76"/>
      <c r="I878" s="6"/>
    </row>
    <row r="879">
      <c r="A879" s="74"/>
      <c r="B879" s="74"/>
      <c r="C879" s="74"/>
      <c r="D879" s="75"/>
      <c r="G879" s="39"/>
      <c r="H879" s="76"/>
      <c r="I879" s="6"/>
    </row>
    <row r="880">
      <c r="A880" s="74"/>
      <c r="B880" s="74"/>
      <c r="C880" s="74"/>
      <c r="D880" s="75"/>
      <c r="G880" s="39"/>
      <c r="H880" s="76"/>
      <c r="I880" s="6"/>
    </row>
    <row r="881">
      <c r="A881" s="74"/>
      <c r="B881" s="74"/>
      <c r="C881" s="74"/>
      <c r="D881" s="75"/>
      <c r="G881" s="39"/>
      <c r="H881" s="76"/>
      <c r="I881" s="6"/>
    </row>
    <row r="882">
      <c r="A882" s="74"/>
      <c r="B882" s="74"/>
      <c r="C882" s="74"/>
      <c r="D882" s="75"/>
      <c r="G882" s="39"/>
      <c r="H882" s="76"/>
      <c r="I882" s="6"/>
    </row>
    <row r="883">
      <c r="A883" s="74"/>
      <c r="B883" s="74"/>
      <c r="C883" s="74"/>
      <c r="D883" s="75"/>
      <c r="G883" s="39"/>
      <c r="H883" s="76"/>
      <c r="I883" s="6"/>
    </row>
    <row r="884">
      <c r="A884" s="74"/>
      <c r="B884" s="74"/>
      <c r="C884" s="74"/>
      <c r="D884" s="75"/>
      <c r="G884" s="39"/>
      <c r="H884" s="76"/>
      <c r="I884" s="6"/>
    </row>
    <row r="885">
      <c r="A885" s="74"/>
      <c r="B885" s="74"/>
      <c r="C885" s="74"/>
      <c r="D885" s="75"/>
      <c r="G885" s="39"/>
      <c r="H885" s="76"/>
      <c r="I885" s="6"/>
    </row>
    <row r="886">
      <c r="A886" s="74"/>
      <c r="B886" s="74"/>
      <c r="C886" s="74"/>
      <c r="D886" s="75"/>
      <c r="G886" s="39"/>
      <c r="H886" s="76"/>
      <c r="I886" s="6"/>
    </row>
    <row r="887">
      <c r="A887" s="74"/>
      <c r="B887" s="74"/>
      <c r="C887" s="74"/>
      <c r="D887" s="75"/>
      <c r="G887" s="39"/>
      <c r="H887" s="76"/>
      <c r="I887" s="6"/>
    </row>
    <row r="888">
      <c r="A888" s="74"/>
      <c r="B888" s="74"/>
      <c r="C888" s="74"/>
      <c r="D888" s="75"/>
      <c r="G888" s="39"/>
      <c r="H888" s="76"/>
      <c r="I888" s="6"/>
    </row>
    <row r="889">
      <c r="A889" s="74"/>
      <c r="B889" s="74"/>
      <c r="C889" s="74"/>
      <c r="D889" s="75"/>
      <c r="G889" s="39"/>
      <c r="H889" s="76"/>
      <c r="I889" s="6"/>
    </row>
    <row r="890">
      <c r="A890" s="74"/>
      <c r="B890" s="74"/>
      <c r="C890" s="74"/>
      <c r="D890" s="75"/>
      <c r="G890" s="39"/>
      <c r="H890" s="76"/>
      <c r="I890" s="6"/>
    </row>
    <row r="891">
      <c r="A891" s="74"/>
      <c r="B891" s="74"/>
      <c r="C891" s="74"/>
      <c r="D891" s="75"/>
      <c r="G891" s="39"/>
      <c r="H891" s="76"/>
      <c r="I891" s="6"/>
    </row>
    <row r="892">
      <c r="A892" s="74"/>
      <c r="B892" s="74"/>
      <c r="C892" s="74"/>
      <c r="D892" s="75"/>
      <c r="G892" s="39"/>
      <c r="H892" s="76"/>
      <c r="I892" s="6"/>
    </row>
    <row r="893">
      <c r="A893" s="74"/>
      <c r="B893" s="74"/>
      <c r="C893" s="74"/>
      <c r="D893" s="75"/>
      <c r="G893" s="39"/>
      <c r="H893" s="76"/>
      <c r="I893" s="6"/>
    </row>
    <row r="894">
      <c r="A894" s="74"/>
      <c r="B894" s="74"/>
      <c r="C894" s="74"/>
      <c r="D894" s="75"/>
      <c r="G894" s="39"/>
      <c r="H894" s="76"/>
      <c r="I894" s="6"/>
    </row>
    <row r="895">
      <c r="A895" s="74"/>
      <c r="B895" s="74"/>
      <c r="C895" s="74"/>
      <c r="D895" s="75"/>
      <c r="G895" s="39"/>
      <c r="H895" s="76"/>
      <c r="I895" s="6"/>
    </row>
    <row r="896">
      <c r="A896" s="74"/>
      <c r="B896" s="74"/>
      <c r="C896" s="74"/>
      <c r="D896" s="75"/>
      <c r="G896" s="39"/>
      <c r="H896" s="76"/>
      <c r="I896" s="6"/>
    </row>
    <row r="897">
      <c r="A897" s="74"/>
      <c r="B897" s="74"/>
      <c r="C897" s="74"/>
      <c r="D897" s="75"/>
      <c r="G897" s="39"/>
      <c r="H897" s="76"/>
      <c r="I897" s="6"/>
    </row>
    <row r="898">
      <c r="A898" s="74"/>
      <c r="B898" s="74"/>
      <c r="C898" s="74"/>
      <c r="D898" s="75"/>
      <c r="G898" s="39"/>
      <c r="H898" s="76"/>
      <c r="I898" s="6"/>
    </row>
    <row r="899">
      <c r="A899" s="74"/>
      <c r="B899" s="74"/>
      <c r="C899" s="74"/>
      <c r="D899" s="75"/>
      <c r="G899" s="39"/>
      <c r="H899" s="76"/>
      <c r="I899" s="6"/>
    </row>
    <row r="900">
      <c r="A900" s="74"/>
      <c r="B900" s="74"/>
      <c r="C900" s="74"/>
      <c r="D900" s="75"/>
      <c r="G900" s="39"/>
      <c r="H900" s="76"/>
      <c r="I900" s="6"/>
    </row>
    <row r="901">
      <c r="A901" s="74"/>
      <c r="B901" s="74"/>
      <c r="C901" s="74"/>
      <c r="D901" s="75"/>
      <c r="G901" s="39"/>
      <c r="H901" s="76"/>
      <c r="I901" s="6"/>
    </row>
    <row r="902">
      <c r="A902" s="74"/>
      <c r="B902" s="74"/>
      <c r="C902" s="74"/>
      <c r="D902" s="75"/>
      <c r="G902" s="39"/>
      <c r="H902" s="76"/>
      <c r="I902" s="6"/>
    </row>
    <row r="903">
      <c r="A903" s="74"/>
      <c r="B903" s="74"/>
      <c r="C903" s="74"/>
      <c r="D903" s="75"/>
      <c r="G903" s="39"/>
      <c r="H903" s="76"/>
      <c r="I903" s="6"/>
    </row>
    <row r="904">
      <c r="A904" s="74"/>
      <c r="B904" s="74"/>
      <c r="C904" s="74"/>
      <c r="D904" s="75"/>
      <c r="G904" s="39"/>
      <c r="H904" s="76"/>
      <c r="I904" s="6"/>
    </row>
    <row r="905">
      <c r="A905" s="74"/>
      <c r="B905" s="74"/>
      <c r="C905" s="74"/>
      <c r="D905" s="75"/>
      <c r="G905" s="39"/>
      <c r="H905" s="76"/>
      <c r="I905" s="6"/>
    </row>
    <row r="906">
      <c r="A906" s="74"/>
      <c r="B906" s="74"/>
      <c r="C906" s="74"/>
      <c r="D906" s="75"/>
      <c r="G906" s="39"/>
      <c r="H906" s="76"/>
      <c r="I906" s="6"/>
    </row>
    <row r="907">
      <c r="A907" s="74"/>
      <c r="B907" s="74"/>
      <c r="C907" s="74"/>
      <c r="D907" s="75"/>
      <c r="G907" s="39"/>
      <c r="H907" s="76"/>
      <c r="I907" s="6"/>
    </row>
    <row r="908">
      <c r="A908" s="74"/>
      <c r="B908" s="74"/>
      <c r="C908" s="74"/>
      <c r="D908" s="75"/>
      <c r="G908" s="39"/>
      <c r="H908" s="76"/>
      <c r="I908" s="6"/>
    </row>
    <row r="909">
      <c r="A909" s="74"/>
      <c r="B909" s="74"/>
      <c r="C909" s="74"/>
      <c r="D909" s="75"/>
      <c r="G909" s="39"/>
      <c r="H909" s="76"/>
      <c r="I909" s="6"/>
    </row>
    <row r="910">
      <c r="A910" s="74"/>
      <c r="B910" s="74"/>
      <c r="C910" s="74"/>
      <c r="D910" s="75"/>
      <c r="G910" s="39"/>
      <c r="H910" s="76"/>
      <c r="I910" s="6"/>
    </row>
    <row r="911">
      <c r="A911" s="74"/>
      <c r="B911" s="74"/>
      <c r="C911" s="74"/>
      <c r="D911" s="75"/>
      <c r="G911" s="39"/>
      <c r="H911" s="76"/>
      <c r="I911" s="6"/>
    </row>
    <row r="912">
      <c r="A912" s="74"/>
      <c r="B912" s="74"/>
      <c r="C912" s="74"/>
      <c r="D912" s="75"/>
      <c r="G912" s="39"/>
      <c r="H912" s="76"/>
      <c r="I912" s="6"/>
    </row>
    <row r="913">
      <c r="A913" s="74"/>
      <c r="B913" s="74"/>
      <c r="C913" s="74"/>
      <c r="D913" s="75"/>
      <c r="G913" s="39"/>
      <c r="H913" s="76"/>
      <c r="I913" s="6"/>
    </row>
    <row r="914">
      <c r="A914" s="74"/>
      <c r="B914" s="74"/>
      <c r="C914" s="74"/>
      <c r="D914" s="75"/>
      <c r="G914" s="39"/>
      <c r="H914" s="76"/>
      <c r="I914" s="6"/>
    </row>
    <row r="915">
      <c r="A915" s="74"/>
      <c r="B915" s="74"/>
      <c r="C915" s="74"/>
      <c r="D915" s="75"/>
      <c r="G915" s="39"/>
      <c r="H915" s="76"/>
      <c r="I915" s="6"/>
    </row>
    <row r="916">
      <c r="A916" s="74"/>
      <c r="B916" s="74"/>
      <c r="C916" s="74"/>
      <c r="D916" s="75"/>
      <c r="G916" s="39"/>
      <c r="H916" s="76"/>
      <c r="I916" s="6"/>
    </row>
    <row r="917">
      <c r="A917" s="74"/>
      <c r="B917" s="74"/>
      <c r="C917" s="74"/>
      <c r="D917" s="75"/>
      <c r="G917" s="39"/>
      <c r="H917" s="76"/>
      <c r="I917" s="6"/>
    </row>
    <row r="918">
      <c r="A918" s="74"/>
      <c r="B918" s="74"/>
      <c r="C918" s="74"/>
      <c r="D918" s="75"/>
      <c r="G918" s="39"/>
      <c r="H918" s="76"/>
      <c r="I918" s="6"/>
    </row>
    <row r="919">
      <c r="A919" s="74"/>
      <c r="B919" s="74"/>
      <c r="C919" s="74"/>
      <c r="D919" s="75"/>
      <c r="G919" s="39"/>
      <c r="H919" s="76"/>
      <c r="I919" s="6"/>
    </row>
    <row r="920">
      <c r="A920" s="74"/>
      <c r="B920" s="74"/>
      <c r="C920" s="74"/>
      <c r="D920" s="75"/>
      <c r="G920" s="39"/>
      <c r="H920" s="76"/>
      <c r="I920" s="6"/>
    </row>
    <row r="921">
      <c r="A921" s="74"/>
      <c r="B921" s="74"/>
      <c r="C921" s="74"/>
      <c r="D921" s="75"/>
      <c r="G921" s="39"/>
      <c r="H921" s="76"/>
      <c r="I921" s="6"/>
    </row>
    <row r="922">
      <c r="A922" s="74"/>
      <c r="B922" s="74"/>
      <c r="C922" s="74"/>
      <c r="D922" s="75"/>
      <c r="G922" s="39"/>
      <c r="H922" s="76"/>
      <c r="I922" s="6"/>
    </row>
    <row r="923">
      <c r="A923" s="74"/>
      <c r="B923" s="74"/>
      <c r="C923" s="74"/>
      <c r="D923" s="75"/>
      <c r="G923" s="39"/>
      <c r="H923" s="76"/>
      <c r="I923" s="6"/>
    </row>
    <row r="924">
      <c r="A924" s="74"/>
      <c r="B924" s="74"/>
      <c r="C924" s="74"/>
      <c r="D924" s="75"/>
      <c r="G924" s="39"/>
      <c r="H924" s="76"/>
      <c r="I924" s="6"/>
    </row>
    <row r="925">
      <c r="A925" s="74"/>
      <c r="B925" s="74"/>
      <c r="C925" s="74"/>
      <c r="D925" s="75"/>
      <c r="G925" s="39"/>
      <c r="H925" s="76"/>
      <c r="I925" s="6"/>
    </row>
    <row r="926">
      <c r="A926" s="74"/>
      <c r="B926" s="74"/>
      <c r="C926" s="74"/>
      <c r="D926" s="75"/>
      <c r="G926" s="39"/>
      <c r="H926" s="76"/>
      <c r="I926" s="6"/>
    </row>
    <row r="927">
      <c r="A927" s="74"/>
      <c r="B927" s="74"/>
      <c r="C927" s="74"/>
      <c r="D927" s="75"/>
      <c r="G927" s="39"/>
      <c r="H927" s="76"/>
      <c r="I927" s="6"/>
    </row>
    <row r="928">
      <c r="A928" s="74"/>
      <c r="B928" s="74"/>
      <c r="C928" s="74"/>
      <c r="D928" s="75"/>
      <c r="G928" s="39"/>
      <c r="H928" s="76"/>
      <c r="I928" s="6"/>
    </row>
    <row r="929">
      <c r="A929" s="74"/>
      <c r="B929" s="74"/>
      <c r="C929" s="74"/>
      <c r="D929" s="75"/>
      <c r="G929" s="39"/>
      <c r="H929" s="76"/>
      <c r="I929" s="6"/>
    </row>
    <row r="930">
      <c r="A930" s="74"/>
      <c r="B930" s="74"/>
      <c r="C930" s="74"/>
      <c r="D930" s="75"/>
      <c r="G930" s="39"/>
      <c r="H930" s="76"/>
      <c r="I930" s="6"/>
    </row>
    <row r="931">
      <c r="A931" s="74"/>
      <c r="B931" s="74"/>
      <c r="C931" s="74"/>
      <c r="D931" s="75"/>
      <c r="G931" s="39"/>
      <c r="H931" s="76"/>
      <c r="I931" s="6"/>
    </row>
    <row r="932">
      <c r="A932" s="74"/>
      <c r="B932" s="74"/>
      <c r="C932" s="74"/>
      <c r="D932" s="75"/>
      <c r="G932" s="39"/>
      <c r="H932" s="76"/>
      <c r="I932" s="6"/>
    </row>
    <row r="933">
      <c r="A933" s="74"/>
      <c r="B933" s="74"/>
      <c r="C933" s="74"/>
      <c r="D933" s="75"/>
      <c r="G933" s="39"/>
      <c r="H933" s="76"/>
      <c r="I933" s="6"/>
    </row>
    <row r="934">
      <c r="A934" s="74"/>
      <c r="B934" s="74"/>
      <c r="C934" s="74"/>
      <c r="D934" s="75"/>
      <c r="G934" s="39"/>
      <c r="H934" s="76"/>
      <c r="I934" s="6"/>
    </row>
    <row r="935">
      <c r="A935" s="74"/>
      <c r="B935" s="74"/>
      <c r="C935" s="74"/>
      <c r="D935" s="75"/>
      <c r="G935" s="39"/>
      <c r="H935" s="76"/>
      <c r="I935" s="6"/>
    </row>
    <row r="936">
      <c r="A936" s="74"/>
      <c r="B936" s="74"/>
      <c r="C936" s="74"/>
      <c r="D936" s="75"/>
      <c r="G936" s="39"/>
      <c r="H936" s="76"/>
      <c r="I936" s="6"/>
    </row>
    <row r="937">
      <c r="A937" s="74"/>
      <c r="B937" s="74"/>
      <c r="C937" s="74"/>
      <c r="D937" s="75"/>
      <c r="G937" s="39"/>
      <c r="H937" s="76"/>
      <c r="I937" s="6"/>
    </row>
    <row r="938">
      <c r="A938" s="74"/>
      <c r="B938" s="74"/>
      <c r="C938" s="74"/>
      <c r="D938" s="75"/>
      <c r="G938" s="39"/>
      <c r="H938" s="76"/>
      <c r="I938" s="6"/>
    </row>
    <row r="939">
      <c r="A939" s="74"/>
      <c r="B939" s="74"/>
      <c r="C939" s="74"/>
      <c r="D939" s="75"/>
      <c r="G939" s="39"/>
      <c r="H939" s="76"/>
      <c r="I939" s="6"/>
    </row>
    <row r="940">
      <c r="A940" s="74"/>
      <c r="B940" s="74"/>
      <c r="C940" s="74"/>
      <c r="D940" s="75"/>
      <c r="G940" s="39"/>
      <c r="H940" s="76"/>
      <c r="I940" s="6"/>
    </row>
    <row r="941">
      <c r="A941" s="74"/>
      <c r="B941" s="74"/>
      <c r="C941" s="74"/>
      <c r="D941" s="75"/>
      <c r="G941" s="39"/>
      <c r="H941" s="76"/>
      <c r="I941" s="6"/>
    </row>
    <row r="942">
      <c r="A942" s="74"/>
      <c r="B942" s="74"/>
      <c r="C942" s="74"/>
      <c r="D942" s="75"/>
      <c r="G942" s="39"/>
      <c r="H942" s="76"/>
      <c r="I942" s="6"/>
    </row>
    <row r="943">
      <c r="A943" s="74"/>
      <c r="B943" s="74"/>
      <c r="C943" s="74"/>
      <c r="D943" s="75"/>
      <c r="G943" s="39"/>
      <c r="H943" s="76"/>
      <c r="I943" s="6"/>
    </row>
    <row r="944">
      <c r="A944" s="74"/>
      <c r="B944" s="74"/>
      <c r="C944" s="74"/>
      <c r="D944" s="75"/>
      <c r="G944" s="39"/>
      <c r="H944" s="76"/>
      <c r="I944" s="6"/>
    </row>
    <row r="945">
      <c r="A945" s="74"/>
      <c r="B945" s="74"/>
      <c r="C945" s="74"/>
      <c r="D945" s="75"/>
      <c r="G945" s="39"/>
      <c r="H945" s="76"/>
      <c r="I945" s="6"/>
    </row>
    <row r="946">
      <c r="A946" s="74"/>
      <c r="B946" s="74"/>
      <c r="C946" s="74"/>
      <c r="D946" s="75"/>
      <c r="G946" s="39"/>
      <c r="H946" s="76"/>
      <c r="I946" s="6"/>
    </row>
    <row r="947">
      <c r="A947" s="74"/>
      <c r="B947" s="74"/>
      <c r="C947" s="74"/>
      <c r="D947" s="75"/>
      <c r="G947" s="39"/>
      <c r="H947" s="76"/>
      <c r="I947" s="6"/>
    </row>
    <row r="948">
      <c r="A948" s="74"/>
      <c r="B948" s="74"/>
      <c r="C948" s="74"/>
      <c r="D948" s="75"/>
      <c r="G948" s="39"/>
      <c r="H948" s="76"/>
      <c r="I948" s="6"/>
    </row>
    <row r="949">
      <c r="A949" s="74"/>
      <c r="B949" s="74"/>
      <c r="C949" s="74"/>
      <c r="D949" s="75"/>
      <c r="G949" s="39"/>
      <c r="H949" s="76"/>
      <c r="I949" s="6"/>
    </row>
    <row r="950">
      <c r="A950" s="74"/>
      <c r="B950" s="74"/>
      <c r="C950" s="74"/>
      <c r="D950" s="75"/>
      <c r="G950" s="39"/>
      <c r="H950" s="76"/>
      <c r="I950" s="6"/>
    </row>
    <row r="951">
      <c r="A951" s="74"/>
      <c r="B951" s="74"/>
      <c r="C951" s="74"/>
      <c r="D951" s="75"/>
      <c r="G951" s="39"/>
      <c r="H951" s="76"/>
      <c r="I951" s="6"/>
    </row>
    <row r="952">
      <c r="A952" s="74"/>
      <c r="B952" s="74"/>
      <c r="C952" s="74"/>
      <c r="D952" s="75"/>
      <c r="G952" s="39"/>
      <c r="H952" s="76"/>
      <c r="I952" s="6"/>
    </row>
    <row r="953">
      <c r="A953" s="74"/>
      <c r="B953" s="74"/>
      <c r="C953" s="74"/>
      <c r="D953" s="75"/>
      <c r="G953" s="39"/>
      <c r="H953" s="76"/>
      <c r="I953" s="6"/>
    </row>
    <row r="954">
      <c r="A954" s="74"/>
      <c r="B954" s="74"/>
      <c r="C954" s="74"/>
      <c r="D954" s="75"/>
      <c r="G954" s="39"/>
      <c r="H954" s="76"/>
      <c r="I954" s="6"/>
    </row>
    <row r="955">
      <c r="A955" s="74"/>
      <c r="B955" s="74"/>
      <c r="C955" s="74"/>
      <c r="D955" s="75"/>
      <c r="G955" s="39"/>
      <c r="H955" s="76"/>
      <c r="I955" s="6"/>
    </row>
    <row r="956">
      <c r="A956" s="74"/>
      <c r="B956" s="74"/>
      <c r="C956" s="74"/>
      <c r="D956" s="75"/>
      <c r="G956" s="39"/>
      <c r="H956" s="76"/>
      <c r="I956" s="6"/>
    </row>
    <row r="957">
      <c r="A957" s="74"/>
      <c r="B957" s="74"/>
      <c r="C957" s="74"/>
      <c r="D957" s="75"/>
      <c r="G957" s="39"/>
      <c r="H957" s="76"/>
      <c r="I957" s="6"/>
    </row>
    <row r="958">
      <c r="A958" s="74"/>
      <c r="B958" s="74"/>
      <c r="C958" s="74"/>
      <c r="D958" s="75"/>
      <c r="G958" s="39"/>
      <c r="H958" s="76"/>
      <c r="I958" s="6"/>
    </row>
    <row r="959">
      <c r="A959" s="74"/>
      <c r="B959" s="74"/>
      <c r="C959" s="74"/>
      <c r="D959" s="75"/>
      <c r="G959" s="39"/>
      <c r="H959" s="76"/>
      <c r="I959" s="6"/>
    </row>
    <row r="960">
      <c r="A960" s="74"/>
      <c r="B960" s="74"/>
      <c r="C960" s="74"/>
      <c r="D960" s="75"/>
      <c r="G960" s="39"/>
      <c r="H960" s="76"/>
      <c r="I960" s="6"/>
    </row>
    <row r="961">
      <c r="A961" s="74"/>
      <c r="B961" s="74"/>
      <c r="C961" s="74"/>
      <c r="D961" s="75"/>
      <c r="G961" s="39"/>
      <c r="H961" s="76"/>
      <c r="I961" s="6"/>
    </row>
    <row r="962">
      <c r="A962" s="74"/>
      <c r="B962" s="74"/>
      <c r="C962" s="74"/>
      <c r="D962" s="75"/>
      <c r="G962" s="39"/>
      <c r="H962" s="76"/>
      <c r="I962" s="6"/>
    </row>
    <row r="963">
      <c r="A963" s="74"/>
      <c r="B963" s="74"/>
      <c r="C963" s="74"/>
      <c r="D963" s="75"/>
      <c r="G963" s="39"/>
      <c r="H963" s="76"/>
      <c r="I963" s="6"/>
    </row>
    <row r="964">
      <c r="A964" s="74"/>
      <c r="B964" s="74"/>
      <c r="C964" s="74"/>
      <c r="D964" s="75"/>
      <c r="G964" s="39"/>
      <c r="H964" s="76"/>
      <c r="I964" s="6"/>
    </row>
    <row r="965">
      <c r="A965" s="74"/>
      <c r="B965" s="74"/>
      <c r="C965" s="74"/>
      <c r="D965" s="75"/>
      <c r="G965" s="39"/>
      <c r="H965" s="76"/>
      <c r="I965" s="6"/>
    </row>
    <row r="966">
      <c r="A966" s="74"/>
      <c r="B966" s="74"/>
      <c r="C966" s="74"/>
      <c r="D966" s="75"/>
      <c r="G966" s="39"/>
      <c r="H966" s="76"/>
      <c r="I966" s="6"/>
    </row>
    <row r="967">
      <c r="A967" s="74"/>
      <c r="B967" s="74"/>
      <c r="C967" s="74"/>
      <c r="D967" s="75"/>
      <c r="G967" s="39"/>
      <c r="H967" s="76"/>
      <c r="I967" s="6"/>
    </row>
    <row r="968">
      <c r="A968" s="74"/>
      <c r="B968" s="74"/>
      <c r="C968" s="74"/>
      <c r="D968" s="75"/>
      <c r="G968" s="39"/>
      <c r="H968" s="76"/>
      <c r="I968" s="6"/>
    </row>
    <row r="969">
      <c r="A969" s="74"/>
      <c r="B969" s="74"/>
      <c r="C969" s="74"/>
      <c r="D969" s="75"/>
      <c r="G969" s="39"/>
      <c r="H969" s="76"/>
      <c r="I969" s="6"/>
    </row>
    <row r="970">
      <c r="A970" s="74"/>
      <c r="B970" s="74"/>
      <c r="C970" s="74"/>
      <c r="D970" s="75"/>
      <c r="G970" s="39"/>
      <c r="H970" s="76"/>
      <c r="I970" s="6"/>
    </row>
    <row r="971">
      <c r="A971" s="74"/>
      <c r="B971" s="74"/>
      <c r="C971" s="74"/>
      <c r="D971" s="75"/>
      <c r="G971" s="39"/>
      <c r="H971" s="76"/>
      <c r="I971" s="6"/>
    </row>
    <row r="972">
      <c r="A972" s="74"/>
      <c r="B972" s="74"/>
      <c r="C972" s="74"/>
      <c r="D972" s="75"/>
      <c r="G972" s="39"/>
      <c r="H972" s="76"/>
      <c r="I972" s="6"/>
    </row>
    <row r="973">
      <c r="A973" s="74"/>
      <c r="B973" s="74"/>
      <c r="C973" s="74"/>
      <c r="D973" s="75"/>
      <c r="G973" s="39"/>
      <c r="H973" s="76"/>
      <c r="I973" s="6"/>
    </row>
    <row r="974">
      <c r="A974" s="74"/>
      <c r="B974" s="74"/>
      <c r="C974" s="74"/>
      <c r="D974" s="75"/>
      <c r="G974" s="39"/>
      <c r="H974" s="76"/>
      <c r="I974" s="6"/>
    </row>
    <row r="975">
      <c r="A975" s="74"/>
      <c r="B975" s="74"/>
      <c r="C975" s="74"/>
      <c r="D975" s="75"/>
      <c r="G975" s="39"/>
      <c r="H975" s="76"/>
      <c r="I975" s="6"/>
    </row>
    <row r="976">
      <c r="A976" s="74"/>
      <c r="B976" s="74"/>
      <c r="C976" s="74"/>
      <c r="D976" s="75"/>
      <c r="G976" s="39"/>
      <c r="H976" s="76"/>
      <c r="I976" s="6"/>
    </row>
    <row r="977">
      <c r="A977" s="74"/>
      <c r="B977" s="74"/>
      <c r="C977" s="74"/>
      <c r="D977" s="75"/>
      <c r="G977" s="39"/>
      <c r="H977" s="76"/>
      <c r="I977" s="6"/>
    </row>
    <row r="978">
      <c r="A978" s="74"/>
      <c r="B978" s="74"/>
      <c r="C978" s="74"/>
      <c r="D978" s="75"/>
      <c r="G978" s="39"/>
      <c r="H978" s="76"/>
      <c r="I978" s="6"/>
    </row>
    <row r="979">
      <c r="A979" s="74"/>
      <c r="B979" s="74"/>
      <c r="C979" s="74"/>
      <c r="D979" s="75"/>
      <c r="G979" s="39"/>
      <c r="H979" s="76"/>
      <c r="I979" s="6"/>
    </row>
    <row r="980">
      <c r="A980" s="74"/>
      <c r="B980" s="74"/>
      <c r="C980" s="74"/>
      <c r="D980" s="75"/>
      <c r="G980" s="39"/>
      <c r="H980" s="76"/>
      <c r="I980" s="6"/>
    </row>
    <row r="981">
      <c r="A981" s="74"/>
      <c r="B981" s="74"/>
      <c r="C981" s="74"/>
      <c r="D981" s="75"/>
      <c r="G981" s="39"/>
      <c r="H981" s="76"/>
      <c r="I981" s="6"/>
    </row>
    <row r="982">
      <c r="A982" s="74"/>
      <c r="B982" s="74"/>
      <c r="C982" s="74"/>
      <c r="D982" s="75"/>
      <c r="G982" s="39"/>
      <c r="H982" s="76"/>
      <c r="I982" s="6"/>
    </row>
    <row r="983">
      <c r="A983" s="74"/>
      <c r="B983" s="74"/>
      <c r="C983" s="74"/>
      <c r="D983" s="75"/>
      <c r="G983" s="39"/>
      <c r="H983" s="76"/>
      <c r="I983" s="6"/>
    </row>
    <row r="984">
      <c r="A984" s="74"/>
      <c r="B984" s="74"/>
      <c r="C984" s="74"/>
      <c r="D984" s="75"/>
      <c r="G984" s="39"/>
      <c r="H984" s="76"/>
      <c r="I984" s="6"/>
    </row>
    <row r="985">
      <c r="A985" s="74"/>
      <c r="B985" s="74"/>
      <c r="C985" s="74"/>
      <c r="D985" s="75"/>
      <c r="G985" s="39"/>
      <c r="H985" s="76"/>
      <c r="I985" s="6"/>
    </row>
    <row r="986">
      <c r="A986" s="74"/>
      <c r="B986" s="74"/>
      <c r="C986" s="74"/>
      <c r="D986" s="75"/>
      <c r="G986" s="39"/>
      <c r="H986" s="76"/>
      <c r="I986" s="6"/>
    </row>
    <row r="987">
      <c r="A987" s="74"/>
      <c r="B987" s="74"/>
      <c r="C987" s="74"/>
      <c r="D987" s="75"/>
      <c r="G987" s="39"/>
      <c r="H987" s="76"/>
      <c r="I987" s="6"/>
    </row>
    <row r="988">
      <c r="A988" s="74"/>
      <c r="B988" s="74"/>
      <c r="C988" s="74"/>
      <c r="D988" s="75"/>
      <c r="G988" s="39"/>
      <c r="H988" s="76"/>
      <c r="I988" s="6"/>
    </row>
    <row r="989">
      <c r="A989" s="74"/>
      <c r="B989" s="74"/>
      <c r="C989" s="74"/>
      <c r="D989" s="75"/>
      <c r="G989" s="39"/>
      <c r="H989" s="76"/>
      <c r="I989" s="6"/>
    </row>
    <row r="990">
      <c r="A990" s="74"/>
      <c r="B990" s="74"/>
      <c r="C990" s="74"/>
      <c r="D990" s="75"/>
      <c r="G990" s="39"/>
      <c r="H990" s="76"/>
      <c r="I990" s="6"/>
    </row>
    <row r="991">
      <c r="A991" s="74"/>
      <c r="B991" s="74"/>
      <c r="C991" s="74"/>
      <c r="D991" s="75"/>
      <c r="G991" s="39"/>
      <c r="H991" s="76"/>
      <c r="I991" s="6"/>
    </row>
    <row r="992">
      <c r="A992" s="74"/>
      <c r="B992" s="74"/>
      <c r="C992" s="74"/>
      <c r="D992" s="75"/>
      <c r="G992" s="39"/>
      <c r="H992" s="76"/>
      <c r="I992" s="6"/>
    </row>
    <row r="993">
      <c r="A993" s="74"/>
      <c r="B993" s="74"/>
      <c r="C993" s="74"/>
      <c r="D993" s="75"/>
      <c r="G993" s="39"/>
      <c r="H993" s="76"/>
      <c r="I993" s="6"/>
    </row>
    <row r="994">
      <c r="A994" s="74"/>
      <c r="B994" s="74"/>
      <c r="C994" s="74"/>
      <c r="D994" s="75"/>
      <c r="G994" s="39"/>
      <c r="H994" s="76"/>
      <c r="I994" s="6"/>
    </row>
    <row r="995">
      <c r="A995" s="74"/>
      <c r="B995" s="74"/>
      <c r="C995" s="74"/>
      <c r="D995" s="75"/>
      <c r="G995" s="39"/>
      <c r="H995" s="76"/>
      <c r="I995" s="6"/>
    </row>
    <row r="996">
      <c r="A996" s="74"/>
      <c r="B996" s="74"/>
      <c r="C996" s="74"/>
      <c r="D996" s="75"/>
      <c r="G996" s="39"/>
      <c r="H996" s="76"/>
      <c r="I996" s="6"/>
    </row>
    <row r="997">
      <c r="A997" s="74"/>
      <c r="B997" s="74"/>
      <c r="C997" s="74"/>
      <c r="D997" s="75"/>
      <c r="G997" s="39"/>
      <c r="H997" s="76"/>
      <c r="I997" s="6"/>
    </row>
    <row r="998">
      <c r="A998" s="74"/>
      <c r="B998" s="74"/>
      <c r="C998" s="74"/>
      <c r="D998" s="75"/>
      <c r="G998" s="39"/>
      <c r="H998" s="76"/>
      <c r="I998" s="6"/>
    </row>
    <row r="999">
      <c r="A999" s="74"/>
      <c r="B999" s="74"/>
      <c r="C999" s="74"/>
      <c r="D999" s="75"/>
      <c r="G999" s="39"/>
      <c r="H999" s="76"/>
      <c r="I999" s="6"/>
    </row>
    <row r="1000">
      <c r="A1000" s="74"/>
      <c r="B1000" s="74"/>
      <c r="C1000" s="74"/>
      <c r="D1000" s="75"/>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5.0"/>
    <col customWidth="1" min="3" max="3" width="60.29"/>
    <col customWidth="1" min="4" max="4" width="113.29"/>
    <col customWidth="1" min="5" max="5" width="17.43"/>
    <col customWidth="1" min="6" max="6" width="9.86"/>
    <col customWidth="1" min="7" max="7" width="10.86"/>
    <col customWidth="1" min="8" max="8" width="11.71"/>
    <col customWidth="1" min="9" max="9" width="39.71"/>
    <col customWidth="1" min="10" max="10" width="17.43"/>
  </cols>
  <sheetData>
    <row r="1" ht="51.75" customHeight="1">
      <c r="A1" s="4" t="str">
        <f t="array" ref="A1:C36">TRANSPOSE(Guides!A1:AJ3)</f>
        <v>Marker</v>
      </c>
      <c r="B1" s="9" t="s">
        <v>1</v>
      </c>
      <c r="C1" s="9" t="s">
        <v>9</v>
      </c>
      <c r="D1" s="11" t="s">
        <v>10</v>
      </c>
      <c r="E1" s="14" t="s">
        <v>12</v>
      </c>
      <c r="F1" s="16" t="s">
        <v>13</v>
      </c>
      <c r="G1" s="17" t="s">
        <v>15</v>
      </c>
      <c r="H1" s="18" t="s">
        <v>16</v>
      </c>
      <c r="I1" s="20" t="s">
        <v>17</v>
      </c>
      <c r="J1" s="21"/>
      <c r="K1" s="22"/>
      <c r="L1" s="22"/>
      <c r="M1" s="22"/>
      <c r="N1" s="22"/>
      <c r="O1" s="22"/>
      <c r="P1" s="22"/>
      <c r="Q1" s="22"/>
      <c r="R1" s="22"/>
      <c r="S1" s="22"/>
      <c r="T1" s="22"/>
      <c r="U1" s="22"/>
      <c r="V1" s="22"/>
      <c r="W1" s="22"/>
      <c r="X1" s="22"/>
      <c r="Y1" s="22"/>
      <c r="Z1" s="22"/>
      <c r="AA1" s="22"/>
    </row>
    <row r="2">
      <c r="A2" s="23" t="s">
        <v>21</v>
      </c>
      <c r="B2" s="24" t="s">
        <v>25</v>
      </c>
      <c r="C2" s="25" t="s">
        <v>28</v>
      </c>
      <c r="D2" s="77" t="str">
        <f t="array" ref="D2:D36">TRANSPOSE(Guides!B17:AJ17)</f>
        <v>Germany</v>
      </c>
      <c r="E2" s="24" t="s">
        <v>25</v>
      </c>
      <c r="F2" s="28"/>
      <c r="G2" s="29">
        <v>5.0</v>
      </c>
      <c r="H2" s="30">
        <v>40.0</v>
      </c>
      <c r="I2" s="31"/>
      <c r="J2" s="32"/>
      <c r="K2" s="33"/>
      <c r="L2" s="33"/>
      <c r="M2" s="33"/>
      <c r="N2" s="33"/>
      <c r="O2" s="33"/>
      <c r="P2" s="33"/>
      <c r="Q2" s="33"/>
      <c r="R2" s="33"/>
      <c r="S2" s="33"/>
      <c r="T2" s="33"/>
      <c r="U2" s="33"/>
      <c r="V2" s="33"/>
      <c r="W2" s="33"/>
      <c r="X2" s="33"/>
      <c r="Y2" s="33"/>
      <c r="Z2" s="33"/>
      <c r="AA2" s="33"/>
    </row>
    <row r="3" ht="32.25" customHeight="1">
      <c r="A3" s="34"/>
      <c r="B3" s="34"/>
      <c r="C3" s="25" t="s">
        <v>31</v>
      </c>
      <c r="D3" s="35" t="s">
        <v>279</v>
      </c>
      <c r="E3" s="34"/>
      <c r="F3" s="34"/>
      <c r="G3" s="37"/>
      <c r="H3" s="37"/>
      <c r="I3" s="38"/>
      <c r="J3" s="37"/>
      <c r="K3" s="33"/>
      <c r="L3" s="33"/>
      <c r="M3" s="33"/>
      <c r="N3" s="33"/>
      <c r="O3" s="33"/>
      <c r="P3" s="33"/>
      <c r="Q3" s="33"/>
      <c r="R3" s="33"/>
      <c r="S3" s="33"/>
      <c r="T3" s="33"/>
      <c r="U3" s="33"/>
      <c r="V3" s="33"/>
      <c r="W3" s="33"/>
      <c r="X3" s="33"/>
      <c r="Y3" s="33"/>
      <c r="Z3" s="33"/>
      <c r="AA3" s="33"/>
    </row>
    <row r="4">
      <c r="A4" s="34"/>
      <c r="B4" s="34"/>
      <c r="C4" s="25" t="s">
        <v>33</v>
      </c>
      <c r="D4" s="78"/>
      <c r="E4" s="34"/>
      <c r="F4" s="34"/>
      <c r="G4" s="37"/>
      <c r="H4" s="37"/>
      <c r="I4" s="38"/>
      <c r="J4" s="37"/>
      <c r="K4" s="33"/>
      <c r="L4" s="33"/>
      <c r="M4" s="33"/>
      <c r="N4" s="33"/>
      <c r="O4" s="33"/>
      <c r="P4" s="33"/>
      <c r="Q4" s="33"/>
      <c r="R4" s="33"/>
      <c r="S4" s="33"/>
      <c r="T4" s="33"/>
      <c r="U4" s="33"/>
      <c r="V4" s="33"/>
      <c r="W4" s="33"/>
      <c r="X4" s="33"/>
      <c r="Y4" s="33"/>
      <c r="Z4" s="33"/>
      <c r="AA4" s="33"/>
    </row>
    <row r="5" ht="19.5" customHeight="1">
      <c r="A5" s="34"/>
      <c r="B5" s="34"/>
      <c r="C5" s="25" t="s">
        <v>35</v>
      </c>
      <c r="D5" s="35" t="s">
        <v>255</v>
      </c>
      <c r="E5" s="34"/>
      <c r="F5" s="34"/>
      <c r="G5" s="37"/>
      <c r="H5" s="37"/>
      <c r="I5" s="38"/>
      <c r="J5" s="37"/>
      <c r="K5" s="33"/>
      <c r="L5" s="33"/>
      <c r="M5" s="33"/>
      <c r="N5" s="33"/>
      <c r="O5" s="33"/>
      <c r="P5" s="33"/>
      <c r="Q5" s="33"/>
      <c r="R5" s="33"/>
      <c r="S5" s="33"/>
      <c r="T5" s="33"/>
      <c r="U5" s="33"/>
      <c r="V5" s="33"/>
      <c r="W5" s="33"/>
      <c r="X5" s="33"/>
      <c r="Y5" s="33"/>
      <c r="Z5" s="33"/>
      <c r="AA5" s="33"/>
    </row>
    <row r="6">
      <c r="A6" s="34"/>
      <c r="B6" s="34"/>
      <c r="C6" s="25" t="s">
        <v>37</v>
      </c>
      <c r="D6" s="78"/>
      <c r="E6" s="34"/>
      <c r="F6" s="34"/>
      <c r="G6" s="37"/>
      <c r="H6" s="37"/>
      <c r="I6" s="38"/>
      <c r="J6" s="37"/>
      <c r="K6" s="33"/>
      <c r="L6" s="33"/>
      <c r="M6" s="33"/>
      <c r="N6" s="33"/>
      <c r="O6" s="33"/>
      <c r="P6" s="33"/>
      <c r="Q6" s="33"/>
      <c r="R6" s="33"/>
      <c r="S6" s="33"/>
      <c r="T6" s="33"/>
      <c r="U6" s="33"/>
      <c r="V6" s="33"/>
      <c r="W6" s="33"/>
      <c r="X6" s="33"/>
      <c r="Y6" s="33"/>
      <c r="Z6" s="33"/>
      <c r="AA6" s="33"/>
    </row>
    <row r="7">
      <c r="A7" s="34"/>
      <c r="B7" s="34"/>
      <c r="C7" s="25" t="s">
        <v>38</v>
      </c>
      <c r="D7" s="78" t="s">
        <v>280</v>
      </c>
      <c r="E7" s="34"/>
      <c r="F7" s="34"/>
      <c r="G7" s="37"/>
      <c r="H7" s="37"/>
      <c r="I7" s="38"/>
      <c r="J7" s="37"/>
      <c r="K7" s="33"/>
      <c r="L7" s="33"/>
      <c r="M7" s="33"/>
      <c r="N7" s="33"/>
      <c r="O7" s="33"/>
      <c r="P7" s="33"/>
      <c r="Q7" s="33"/>
      <c r="R7" s="33"/>
      <c r="S7" s="33"/>
      <c r="T7" s="33"/>
      <c r="U7" s="33"/>
      <c r="V7" s="33"/>
      <c r="W7" s="33"/>
      <c r="X7" s="33"/>
      <c r="Y7" s="33"/>
      <c r="Z7" s="33"/>
      <c r="AA7" s="33"/>
    </row>
    <row r="8">
      <c r="A8" s="34"/>
      <c r="B8" s="34"/>
      <c r="C8" s="25" t="s">
        <v>40</v>
      </c>
      <c r="D8" s="78" t="s">
        <v>253</v>
      </c>
      <c r="E8" s="34"/>
      <c r="F8" s="34"/>
      <c r="G8" s="37"/>
      <c r="H8" s="37"/>
      <c r="I8" s="38"/>
      <c r="J8" s="37"/>
      <c r="K8" s="33"/>
      <c r="L8" s="33"/>
      <c r="M8" s="33"/>
      <c r="N8" s="33"/>
      <c r="O8" s="33"/>
      <c r="P8" s="33"/>
      <c r="Q8" s="33"/>
      <c r="R8" s="33"/>
      <c r="S8" s="33"/>
      <c r="T8" s="33"/>
      <c r="U8" s="33"/>
      <c r="V8" s="33"/>
      <c r="W8" s="33"/>
      <c r="X8" s="33"/>
      <c r="Y8" s="33"/>
      <c r="Z8" s="33"/>
      <c r="AA8" s="33"/>
    </row>
    <row r="9">
      <c r="A9" s="34"/>
      <c r="B9" s="34"/>
      <c r="C9" s="25" t="s">
        <v>42</v>
      </c>
      <c r="D9" s="78"/>
      <c r="E9" s="34"/>
      <c r="F9" s="34"/>
      <c r="G9" s="37"/>
      <c r="H9" s="37"/>
      <c r="I9" s="38"/>
      <c r="J9" s="37"/>
      <c r="K9" s="33"/>
      <c r="L9" s="33"/>
      <c r="M9" s="33"/>
      <c r="N9" s="33"/>
      <c r="O9" s="33"/>
      <c r="P9" s="33"/>
      <c r="Q9" s="33"/>
      <c r="R9" s="33"/>
      <c r="S9" s="33"/>
      <c r="T9" s="33"/>
      <c r="U9" s="33"/>
      <c r="V9" s="33"/>
      <c r="W9" s="33"/>
      <c r="X9" s="33"/>
      <c r="Y9" s="33"/>
      <c r="Z9" s="33"/>
      <c r="AA9" s="33"/>
    </row>
    <row r="10">
      <c r="A10" s="34"/>
      <c r="B10" s="34"/>
      <c r="C10" s="25" t="s">
        <v>44</v>
      </c>
      <c r="D10" s="78" t="s">
        <v>255</v>
      </c>
      <c r="E10" s="34"/>
      <c r="F10" s="34"/>
      <c r="G10" s="37"/>
      <c r="H10" s="37"/>
      <c r="I10" s="38"/>
      <c r="J10" s="37"/>
      <c r="K10" s="33"/>
      <c r="L10" s="33"/>
      <c r="M10" s="33"/>
      <c r="N10" s="33"/>
      <c r="O10" s="33"/>
      <c r="P10" s="33"/>
      <c r="Q10" s="33"/>
      <c r="R10" s="33"/>
      <c r="S10" s="33"/>
      <c r="T10" s="33"/>
      <c r="U10" s="33"/>
      <c r="V10" s="33"/>
      <c r="W10" s="33"/>
      <c r="X10" s="33"/>
      <c r="Y10" s="33"/>
      <c r="Z10" s="33"/>
      <c r="AA10" s="33"/>
    </row>
    <row r="11" ht="18.75" customHeight="1">
      <c r="A11" s="34"/>
      <c r="B11" s="40"/>
      <c r="C11" s="25" t="s">
        <v>45</v>
      </c>
      <c r="D11" s="78"/>
      <c r="E11" s="40"/>
      <c r="F11" s="40"/>
      <c r="G11" s="41"/>
      <c r="H11" s="37"/>
      <c r="I11" s="42"/>
      <c r="J11" s="41"/>
      <c r="K11" s="33"/>
      <c r="L11" s="33"/>
      <c r="M11" s="33"/>
      <c r="N11" s="33"/>
      <c r="O11" s="33"/>
      <c r="P11" s="33"/>
      <c r="Q11" s="33"/>
      <c r="R11" s="33"/>
      <c r="S11" s="33"/>
      <c r="T11" s="33"/>
      <c r="U11" s="33"/>
      <c r="V11" s="33"/>
      <c r="W11" s="33"/>
      <c r="X11" s="33"/>
      <c r="Y11" s="33"/>
      <c r="Z11" s="33"/>
      <c r="AA11" s="33"/>
    </row>
    <row r="12">
      <c r="A12" s="34"/>
      <c r="B12" s="43" t="s">
        <v>46</v>
      </c>
      <c r="C12" s="44" t="s">
        <v>47</v>
      </c>
      <c r="D12" s="79" t="s">
        <v>48</v>
      </c>
      <c r="E12" s="43" t="s">
        <v>46</v>
      </c>
      <c r="F12" s="46">
        <f>sum(J12:J22)</f>
        <v>0</v>
      </c>
      <c r="G12" s="47">
        <v>10.0</v>
      </c>
      <c r="H12" s="37"/>
      <c r="I12" s="48" t="s">
        <v>49</v>
      </c>
      <c r="J12" s="49">
        <v>0.0</v>
      </c>
      <c r="K12" s="33"/>
      <c r="L12" s="33"/>
      <c r="M12" s="33"/>
      <c r="N12" s="33"/>
      <c r="O12" s="33"/>
      <c r="P12" s="33"/>
      <c r="Q12" s="33"/>
      <c r="R12" s="33"/>
      <c r="S12" s="33"/>
      <c r="T12" s="33"/>
      <c r="U12" s="33"/>
      <c r="V12" s="33"/>
      <c r="W12" s="33"/>
      <c r="X12" s="33"/>
      <c r="Y12" s="33"/>
      <c r="Z12" s="33"/>
      <c r="AA12" s="33"/>
    </row>
    <row r="13">
      <c r="A13" s="34"/>
      <c r="B13" s="34"/>
      <c r="C13" s="44" t="s">
        <v>50</v>
      </c>
      <c r="D13" s="79" t="s">
        <v>281</v>
      </c>
      <c r="E13" s="34"/>
      <c r="F13" s="34"/>
      <c r="G13" s="34"/>
      <c r="H13" s="37"/>
      <c r="I13" s="40"/>
      <c r="J13" s="40"/>
      <c r="K13" s="33"/>
      <c r="L13" s="33"/>
      <c r="M13" s="33"/>
      <c r="N13" s="33"/>
      <c r="O13" s="33"/>
      <c r="P13" s="33"/>
      <c r="Q13" s="33"/>
      <c r="R13" s="33"/>
      <c r="S13" s="33"/>
      <c r="T13" s="33"/>
      <c r="U13" s="33"/>
      <c r="V13" s="33"/>
      <c r="W13" s="33"/>
      <c r="X13" s="33"/>
      <c r="Y13" s="33"/>
      <c r="Z13" s="33"/>
      <c r="AA13" s="33"/>
    </row>
    <row r="14">
      <c r="A14" s="34"/>
      <c r="B14" s="34"/>
      <c r="C14" s="44" t="s">
        <v>52</v>
      </c>
      <c r="D14" s="79">
        <v>16.0</v>
      </c>
      <c r="E14" s="34"/>
      <c r="F14" s="34"/>
      <c r="G14" s="34"/>
      <c r="H14" s="37"/>
      <c r="I14" s="48" t="s">
        <v>53</v>
      </c>
      <c r="J14" s="49">
        <v>0.0</v>
      </c>
      <c r="K14" s="33"/>
      <c r="L14" s="33"/>
      <c r="M14" s="33"/>
      <c r="N14" s="33"/>
      <c r="O14" s="33"/>
      <c r="P14" s="33"/>
      <c r="Q14" s="33"/>
      <c r="R14" s="33"/>
      <c r="S14" s="33"/>
      <c r="T14" s="33"/>
      <c r="U14" s="33"/>
      <c r="V14" s="33"/>
      <c r="W14" s="33"/>
      <c r="X14" s="33"/>
      <c r="Y14" s="33"/>
      <c r="Z14" s="33"/>
      <c r="AA14" s="33"/>
    </row>
    <row r="15" ht="49.5" customHeight="1">
      <c r="A15" s="34"/>
      <c r="B15" s="34"/>
      <c r="C15" s="44" t="s">
        <v>54</v>
      </c>
      <c r="D15" s="79" t="s">
        <v>282</v>
      </c>
      <c r="E15" s="34"/>
      <c r="F15" s="34"/>
      <c r="G15" s="34"/>
      <c r="H15" s="37"/>
      <c r="I15" s="40"/>
      <c r="J15" s="40"/>
      <c r="K15" s="33"/>
      <c r="L15" s="33"/>
      <c r="M15" s="33"/>
      <c r="N15" s="33"/>
      <c r="O15" s="33"/>
      <c r="P15" s="33"/>
      <c r="Q15" s="33"/>
      <c r="R15" s="33"/>
      <c r="S15" s="33"/>
      <c r="T15" s="33"/>
      <c r="U15" s="33"/>
      <c r="V15" s="33"/>
      <c r="W15" s="33"/>
      <c r="X15" s="33"/>
      <c r="Y15" s="33"/>
      <c r="Z15" s="33"/>
      <c r="AA15" s="33"/>
    </row>
    <row r="16">
      <c r="A16" s="34"/>
      <c r="B16" s="34"/>
      <c r="C16" s="44" t="s">
        <v>56</v>
      </c>
      <c r="D16" s="45" t="s">
        <v>267</v>
      </c>
      <c r="E16" s="34"/>
      <c r="F16" s="34"/>
      <c r="G16" s="34"/>
      <c r="H16" s="37"/>
      <c r="I16" s="48" t="s">
        <v>58</v>
      </c>
      <c r="J16" s="49">
        <v>0.0</v>
      </c>
      <c r="K16" s="33"/>
      <c r="L16" s="33"/>
      <c r="M16" s="33"/>
      <c r="N16" s="33"/>
      <c r="O16" s="33"/>
      <c r="P16" s="33"/>
      <c r="Q16" s="33"/>
      <c r="R16" s="33"/>
      <c r="S16" s="33"/>
      <c r="T16" s="33"/>
      <c r="U16" s="33"/>
      <c r="V16" s="33"/>
      <c r="W16" s="33"/>
      <c r="X16" s="33"/>
      <c r="Y16" s="33"/>
      <c r="Z16" s="33"/>
      <c r="AA16" s="33"/>
    </row>
    <row r="17" ht="48.0" customHeight="1">
      <c r="A17" s="34"/>
      <c r="B17" s="34"/>
      <c r="C17" s="44" t="s">
        <v>59</v>
      </c>
      <c r="D17" s="79" t="s">
        <v>60</v>
      </c>
      <c r="E17" s="34"/>
      <c r="F17" s="34"/>
      <c r="G17" s="34"/>
      <c r="H17" s="37"/>
      <c r="I17" s="40"/>
      <c r="J17" s="40"/>
      <c r="K17" s="33"/>
      <c r="L17" s="33"/>
      <c r="M17" s="33"/>
      <c r="N17" s="33"/>
      <c r="O17" s="33"/>
      <c r="P17" s="33"/>
      <c r="Q17" s="33"/>
      <c r="R17" s="33"/>
      <c r="S17" s="33"/>
      <c r="T17" s="33"/>
      <c r="U17" s="33"/>
      <c r="V17" s="33"/>
      <c r="W17" s="33"/>
      <c r="X17" s="33"/>
      <c r="Y17" s="33"/>
      <c r="Z17" s="33"/>
      <c r="AA17" s="33"/>
    </row>
    <row r="18" ht="18.0" customHeight="1">
      <c r="A18" s="34"/>
      <c r="B18" s="34"/>
      <c r="C18" s="44" t="s">
        <v>61</v>
      </c>
      <c r="D18" s="79" t="s">
        <v>283</v>
      </c>
      <c r="E18" s="34"/>
      <c r="F18" s="34"/>
      <c r="G18" s="34"/>
      <c r="H18" s="37"/>
      <c r="I18" s="48" t="s">
        <v>63</v>
      </c>
      <c r="J18" s="49">
        <v>0.0</v>
      </c>
      <c r="K18" s="33"/>
      <c r="L18" s="33"/>
      <c r="M18" s="33"/>
      <c r="N18" s="33"/>
      <c r="O18" s="33"/>
      <c r="P18" s="33"/>
      <c r="Q18" s="33"/>
      <c r="R18" s="33"/>
      <c r="S18" s="33"/>
      <c r="T18" s="33"/>
      <c r="U18" s="33"/>
      <c r="V18" s="33"/>
      <c r="W18" s="33"/>
      <c r="X18" s="33"/>
      <c r="Y18" s="33"/>
      <c r="Z18" s="33"/>
      <c r="AA18" s="33"/>
    </row>
    <row r="19" ht="27.75" customHeight="1">
      <c r="A19" s="34"/>
      <c r="B19" s="34"/>
      <c r="C19" s="44" t="s">
        <v>64</v>
      </c>
      <c r="D19" s="79" t="s">
        <v>284</v>
      </c>
      <c r="E19" s="34"/>
      <c r="F19" s="34"/>
      <c r="G19" s="34"/>
      <c r="H19" s="37"/>
      <c r="I19" s="40"/>
      <c r="J19" s="40"/>
      <c r="K19" s="33"/>
      <c r="L19" s="33"/>
      <c r="M19" s="33"/>
      <c r="N19" s="33"/>
      <c r="O19" s="33"/>
      <c r="P19" s="33"/>
      <c r="Q19" s="33"/>
      <c r="R19" s="33"/>
      <c r="S19" s="33"/>
      <c r="T19" s="33"/>
      <c r="U19" s="33"/>
      <c r="V19" s="33"/>
      <c r="W19" s="33"/>
      <c r="X19" s="33"/>
      <c r="Y19" s="33"/>
      <c r="Z19" s="33"/>
      <c r="AA19" s="33"/>
    </row>
    <row r="20">
      <c r="A20" s="34"/>
      <c r="B20" s="34"/>
      <c r="C20" s="44" t="s">
        <v>66</v>
      </c>
      <c r="D20" s="79" t="s">
        <v>285</v>
      </c>
      <c r="E20" s="34"/>
      <c r="F20" s="34"/>
      <c r="G20" s="34"/>
      <c r="H20" s="37"/>
      <c r="I20" s="48" t="s">
        <v>68</v>
      </c>
      <c r="J20" s="49">
        <v>0.0</v>
      </c>
      <c r="K20" s="33"/>
      <c r="L20" s="33"/>
      <c r="M20" s="33"/>
      <c r="N20" s="33"/>
      <c r="O20" s="33"/>
      <c r="P20" s="33"/>
      <c r="Q20" s="33"/>
      <c r="R20" s="33"/>
      <c r="S20" s="33"/>
      <c r="T20" s="33"/>
      <c r="U20" s="33"/>
      <c r="V20" s="33"/>
      <c r="W20" s="33"/>
      <c r="X20" s="33"/>
      <c r="Y20" s="33"/>
      <c r="Z20" s="33"/>
      <c r="AA20" s="33"/>
    </row>
    <row r="21" ht="51.0" customHeight="1">
      <c r="A21" s="34"/>
      <c r="B21" s="34"/>
      <c r="C21" s="44" t="s">
        <v>69</v>
      </c>
      <c r="D21" s="79" t="s">
        <v>60</v>
      </c>
      <c r="E21" s="34"/>
      <c r="F21" s="34"/>
      <c r="G21" s="34"/>
      <c r="H21" s="37"/>
      <c r="I21" s="40"/>
      <c r="J21" s="40"/>
      <c r="K21" s="33"/>
      <c r="L21" s="33"/>
      <c r="M21" s="33"/>
      <c r="N21" s="33"/>
      <c r="O21" s="33"/>
      <c r="P21" s="33"/>
      <c r="Q21" s="33"/>
      <c r="R21" s="33"/>
      <c r="S21" s="33"/>
      <c r="T21" s="33"/>
      <c r="U21" s="33"/>
      <c r="V21" s="33"/>
      <c r="W21" s="33"/>
      <c r="X21" s="33"/>
      <c r="Y21" s="33"/>
      <c r="Z21" s="33"/>
      <c r="AA21" s="33"/>
    </row>
    <row r="22">
      <c r="A22" s="34"/>
      <c r="B22" s="40"/>
      <c r="C22" s="44" t="s">
        <v>70</v>
      </c>
      <c r="D22" s="79" t="s">
        <v>286</v>
      </c>
      <c r="E22" s="40"/>
      <c r="F22" s="40"/>
      <c r="G22" s="34"/>
      <c r="H22" s="37"/>
      <c r="I22" s="50" t="s">
        <v>72</v>
      </c>
      <c r="J22" s="51">
        <v>0.0</v>
      </c>
      <c r="K22" s="33"/>
      <c r="L22" s="33"/>
      <c r="M22" s="33"/>
      <c r="N22" s="33"/>
      <c r="O22" s="33"/>
      <c r="P22" s="33"/>
      <c r="Q22" s="33"/>
      <c r="R22" s="33"/>
      <c r="S22" s="33"/>
      <c r="T22" s="33"/>
      <c r="U22" s="33"/>
      <c r="V22" s="33"/>
      <c r="W22" s="33"/>
      <c r="X22" s="33"/>
      <c r="Y22" s="33"/>
      <c r="Z22" s="33"/>
      <c r="AA22" s="33"/>
    </row>
    <row r="23">
      <c r="A23" s="34"/>
      <c r="B23" s="52" t="s">
        <v>73</v>
      </c>
      <c r="C23" s="53" t="s">
        <v>74</v>
      </c>
      <c r="D23" s="80">
        <v>5.0</v>
      </c>
      <c r="E23" s="52" t="s">
        <v>73</v>
      </c>
      <c r="F23" s="56"/>
      <c r="G23" s="57">
        <v>10.0</v>
      </c>
      <c r="H23" s="37"/>
      <c r="I23" s="58"/>
      <c r="J23" s="37"/>
      <c r="K23" s="33"/>
      <c r="L23" s="33"/>
      <c r="M23" s="33"/>
      <c r="N23" s="33"/>
      <c r="O23" s="33"/>
      <c r="P23" s="33"/>
      <c r="Q23" s="33"/>
      <c r="R23" s="33"/>
      <c r="S23" s="33"/>
      <c r="T23" s="33"/>
      <c r="U23" s="33"/>
      <c r="V23" s="33"/>
      <c r="W23" s="33"/>
      <c r="X23" s="33"/>
      <c r="Y23" s="33"/>
      <c r="Z23" s="33"/>
      <c r="AA23" s="33"/>
    </row>
    <row r="24">
      <c r="A24" s="34"/>
      <c r="B24" s="34"/>
      <c r="C24" s="53" t="s">
        <v>76</v>
      </c>
      <c r="D24" s="80" t="s">
        <v>287</v>
      </c>
      <c r="E24" s="34"/>
      <c r="F24" s="34"/>
      <c r="G24" s="34"/>
      <c r="H24" s="37"/>
      <c r="I24" s="38"/>
      <c r="J24" s="37"/>
      <c r="K24" s="33"/>
      <c r="L24" s="33"/>
      <c r="M24" s="33"/>
      <c r="N24" s="33"/>
      <c r="O24" s="33"/>
      <c r="P24" s="33"/>
      <c r="Q24" s="33"/>
      <c r="R24" s="33"/>
      <c r="S24" s="33"/>
      <c r="T24" s="33"/>
      <c r="U24" s="33"/>
      <c r="V24" s="33"/>
      <c r="W24" s="33"/>
      <c r="X24" s="33"/>
      <c r="Y24" s="33"/>
      <c r="Z24" s="33"/>
      <c r="AA24" s="33"/>
    </row>
    <row r="25">
      <c r="A25" s="34"/>
      <c r="B25" s="34"/>
      <c r="C25" s="53" t="s">
        <v>77</v>
      </c>
      <c r="D25" s="80" t="s">
        <v>288</v>
      </c>
      <c r="E25" s="34"/>
      <c r="F25" s="34"/>
      <c r="G25" s="34"/>
      <c r="H25" s="37"/>
      <c r="I25" s="38"/>
      <c r="J25" s="37"/>
      <c r="K25" s="33"/>
      <c r="L25" s="33"/>
      <c r="M25" s="33"/>
      <c r="N25" s="33"/>
      <c r="O25" s="33"/>
      <c r="P25" s="33"/>
      <c r="Q25" s="33"/>
      <c r="R25" s="33"/>
      <c r="S25" s="33"/>
      <c r="T25" s="33"/>
      <c r="U25" s="33"/>
      <c r="V25" s="33"/>
      <c r="W25" s="33"/>
      <c r="X25" s="33"/>
      <c r="Y25" s="33"/>
      <c r="Z25" s="33"/>
      <c r="AA25" s="33"/>
    </row>
    <row r="26">
      <c r="A26" s="34"/>
      <c r="B26" s="34"/>
      <c r="C26" s="53" t="s">
        <v>79</v>
      </c>
      <c r="D26" s="80" t="s">
        <v>289</v>
      </c>
      <c r="E26" s="34"/>
      <c r="F26" s="34"/>
      <c r="G26" s="34"/>
      <c r="H26" s="37"/>
      <c r="I26" s="38"/>
      <c r="J26" s="37"/>
      <c r="K26" s="33"/>
      <c r="L26" s="33"/>
      <c r="M26" s="33"/>
      <c r="N26" s="33"/>
      <c r="O26" s="33"/>
      <c r="P26" s="33"/>
      <c r="Q26" s="33"/>
      <c r="R26" s="33"/>
      <c r="S26" s="33"/>
      <c r="T26" s="33"/>
      <c r="U26" s="33"/>
      <c r="V26" s="33"/>
      <c r="W26" s="33"/>
      <c r="X26" s="33"/>
      <c r="Y26" s="33"/>
      <c r="Z26" s="33"/>
      <c r="AA26" s="33"/>
    </row>
    <row r="27">
      <c r="A27" s="34"/>
      <c r="B27" s="34"/>
      <c r="C27" s="53" t="s">
        <v>81</v>
      </c>
      <c r="D27" s="80" t="s">
        <v>48</v>
      </c>
      <c r="E27" s="34"/>
      <c r="F27" s="34"/>
      <c r="G27" s="34"/>
      <c r="H27" s="37"/>
      <c r="I27" s="38"/>
      <c r="J27" s="37"/>
      <c r="K27" s="33"/>
      <c r="L27" s="33"/>
      <c r="M27" s="33"/>
      <c r="N27" s="33"/>
      <c r="O27" s="33"/>
      <c r="P27" s="33"/>
      <c r="Q27" s="33"/>
      <c r="R27" s="33"/>
      <c r="S27" s="33"/>
      <c r="T27" s="33"/>
      <c r="U27" s="33"/>
      <c r="V27" s="33"/>
      <c r="W27" s="33"/>
      <c r="X27" s="33"/>
      <c r="Y27" s="33"/>
      <c r="Z27" s="33"/>
      <c r="AA27" s="33"/>
    </row>
    <row r="28">
      <c r="A28" s="34"/>
      <c r="B28" s="34"/>
      <c r="C28" s="53" t="s">
        <v>82</v>
      </c>
      <c r="D28" s="80" t="s">
        <v>60</v>
      </c>
      <c r="E28" s="34"/>
      <c r="F28" s="34"/>
      <c r="G28" s="34"/>
      <c r="H28" s="37"/>
      <c r="I28" s="38"/>
      <c r="J28" s="37"/>
      <c r="K28" s="33"/>
      <c r="L28" s="33"/>
      <c r="M28" s="33"/>
      <c r="N28" s="33"/>
      <c r="O28" s="33"/>
      <c r="P28" s="33"/>
      <c r="Q28" s="33"/>
      <c r="R28" s="33"/>
      <c r="S28" s="33"/>
      <c r="T28" s="33"/>
      <c r="U28" s="33"/>
      <c r="V28" s="33"/>
      <c r="W28" s="33"/>
      <c r="X28" s="33"/>
      <c r="Y28" s="33"/>
      <c r="Z28" s="33"/>
      <c r="AA28" s="33"/>
    </row>
    <row r="29">
      <c r="A29" s="34"/>
      <c r="B29" s="34"/>
      <c r="C29" s="53" t="s">
        <v>83</v>
      </c>
      <c r="D29" s="80" t="s">
        <v>290</v>
      </c>
      <c r="E29" s="34"/>
      <c r="F29" s="34"/>
      <c r="G29" s="34"/>
      <c r="H29" s="37"/>
      <c r="I29" s="38"/>
      <c r="J29" s="37"/>
      <c r="K29" s="33"/>
      <c r="L29" s="33"/>
      <c r="M29" s="33"/>
      <c r="N29" s="33"/>
      <c r="O29" s="33"/>
      <c r="P29" s="33"/>
      <c r="Q29" s="33"/>
      <c r="R29" s="33"/>
      <c r="S29" s="33"/>
      <c r="T29" s="33"/>
      <c r="U29" s="33"/>
      <c r="V29" s="33"/>
      <c r="W29" s="33"/>
      <c r="X29" s="33"/>
      <c r="Y29" s="33"/>
      <c r="Z29" s="33"/>
      <c r="AA29" s="33"/>
    </row>
    <row r="30">
      <c r="A30" s="34"/>
      <c r="B30" s="34"/>
      <c r="C30" s="53" t="s">
        <v>85</v>
      </c>
      <c r="D30" s="81" t="s">
        <v>291</v>
      </c>
      <c r="E30" s="34"/>
      <c r="F30" s="34"/>
      <c r="G30" s="34"/>
      <c r="H30" s="37"/>
      <c r="I30" s="38"/>
      <c r="J30" s="37"/>
      <c r="K30" s="33"/>
      <c r="L30" s="33"/>
      <c r="M30" s="33"/>
      <c r="N30" s="33"/>
      <c r="O30" s="33"/>
      <c r="P30" s="33"/>
      <c r="Q30" s="33"/>
      <c r="R30" s="33"/>
      <c r="S30" s="33"/>
      <c r="T30" s="33"/>
      <c r="U30" s="33"/>
      <c r="V30" s="33"/>
      <c r="W30" s="33"/>
      <c r="X30" s="33"/>
      <c r="Y30" s="33"/>
      <c r="Z30" s="33"/>
      <c r="AA30" s="33"/>
    </row>
    <row r="31">
      <c r="A31" s="34"/>
      <c r="B31" s="34"/>
      <c r="C31" s="53" t="s">
        <v>87</v>
      </c>
      <c r="D31" s="81" t="s">
        <v>292</v>
      </c>
      <c r="E31" s="34"/>
      <c r="F31" s="34"/>
      <c r="G31" s="34"/>
      <c r="H31" s="37"/>
      <c r="I31" s="38"/>
      <c r="J31" s="37"/>
      <c r="K31" s="33"/>
      <c r="L31" s="33"/>
      <c r="M31" s="33"/>
      <c r="N31" s="33"/>
      <c r="O31" s="33"/>
      <c r="P31" s="33"/>
      <c r="Q31" s="33"/>
      <c r="R31" s="33"/>
      <c r="S31" s="33"/>
      <c r="T31" s="33"/>
      <c r="U31" s="33"/>
      <c r="V31" s="33"/>
      <c r="W31" s="33"/>
      <c r="X31" s="33"/>
      <c r="Y31" s="33"/>
      <c r="Z31" s="33"/>
      <c r="AA31" s="33"/>
    </row>
    <row r="32">
      <c r="A32" s="34"/>
      <c r="B32" s="34"/>
      <c r="C32" s="53" t="s">
        <v>89</v>
      </c>
      <c r="D32" s="81" t="s">
        <v>293</v>
      </c>
      <c r="E32" s="34"/>
      <c r="F32" s="34"/>
      <c r="G32" s="34"/>
      <c r="H32" s="37"/>
      <c r="I32" s="38"/>
      <c r="J32" s="37"/>
      <c r="K32" s="33"/>
      <c r="L32" s="33"/>
      <c r="M32" s="33"/>
      <c r="N32" s="33"/>
      <c r="O32" s="33"/>
      <c r="P32" s="33"/>
      <c r="Q32" s="33"/>
      <c r="R32" s="33"/>
      <c r="S32" s="33"/>
      <c r="T32" s="33"/>
      <c r="U32" s="33"/>
      <c r="V32" s="33"/>
      <c r="W32" s="33"/>
      <c r="X32" s="33"/>
      <c r="Y32" s="33"/>
      <c r="Z32" s="33"/>
      <c r="AA32" s="33"/>
    </row>
    <row r="33">
      <c r="A33" s="34"/>
      <c r="B33" s="34"/>
      <c r="C33" s="53" t="s">
        <v>91</v>
      </c>
      <c r="D33" s="81" t="s">
        <v>294</v>
      </c>
      <c r="E33" s="34"/>
      <c r="F33" s="34"/>
      <c r="G33" s="34"/>
      <c r="H33" s="37"/>
      <c r="I33" s="38"/>
      <c r="J33" s="37"/>
      <c r="K33" s="33"/>
      <c r="L33" s="33"/>
      <c r="M33" s="33"/>
      <c r="N33" s="33"/>
      <c r="O33" s="33"/>
      <c r="P33" s="33"/>
      <c r="Q33" s="33"/>
      <c r="R33" s="33"/>
      <c r="S33" s="33"/>
      <c r="T33" s="33"/>
      <c r="U33" s="33"/>
      <c r="V33" s="33"/>
      <c r="W33" s="33"/>
      <c r="X33" s="33"/>
      <c r="Y33" s="33"/>
      <c r="Z33" s="33"/>
      <c r="AA33" s="33"/>
    </row>
    <row r="34">
      <c r="A34" s="34"/>
      <c r="B34" s="40"/>
      <c r="C34" s="60" t="s">
        <v>93</v>
      </c>
      <c r="D34" s="53" t="s">
        <v>295</v>
      </c>
      <c r="E34" s="40"/>
      <c r="F34" s="40"/>
      <c r="G34" s="40"/>
      <c r="H34" s="37"/>
      <c r="I34" s="38"/>
      <c r="J34" s="37"/>
      <c r="K34" s="33"/>
      <c r="L34" s="33"/>
      <c r="M34" s="33"/>
      <c r="N34" s="33"/>
      <c r="O34" s="33"/>
      <c r="P34" s="33"/>
      <c r="Q34" s="33"/>
      <c r="R34" s="33"/>
      <c r="S34" s="33"/>
      <c r="T34" s="33"/>
      <c r="U34" s="33"/>
      <c r="V34" s="33"/>
      <c r="W34" s="33"/>
      <c r="X34" s="33"/>
      <c r="Y34" s="33"/>
      <c r="Z34" s="33"/>
      <c r="AA34" s="33"/>
    </row>
    <row r="35">
      <c r="A35" s="34"/>
      <c r="B35" s="61" t="s">
        <v>95</v>
      </c>
      <c r="C35" s="62" t="s">
        <v>96</v>
      </c>
      <c r="D35" s="85">
        <v>50.0</v>
      </c>
      <c r="E35" s="64" t="s">
        <v>95</v>
      </c>
      <c r="F35" s="65"/>
      <c r="G35" s="66">
        <v>15.0</v>
      </c>
      <c r="H35" s="37"/>
      <c r="I35" s="67"/>
      <c r="J35" s="32"/>
      <c r="K35" s="33"/>
      <c r="L35" s="33"/>
      <c r="M35" s="33"/>
      <c r="N35" s="33"/>
      <c r="O35" s="33"/>
      <c r="P35" s="33"/>
      <c r="Q35" s="33"/>
      <c r="R35" s="33"/>
      <c r="S35" s="33"/>
      <c r="T35" s="33"/>
      <c r="U35" s="33"/>
      <c r="V35" s="33"/>
      <c r="W35" s="33"/>
      <c r="X35" s="33"/>
      <c r="Y35" s="33"/>
      <c r="Z35" s="33"/>
      <c r="AA35" s="33"/>
    </row>
    <row r="36">
      <c r="A36" s="40"/>
      <c r="B36" s="40"/>
      <c r="C36" s="62" t="s">
        <v>97</v>
      </c>
      <c r="D36" s="85">
        <v>50.0</v>
      </c>
      <c r="E36" s="40"/>
      <c r="F36" s="40"/>
      <c r="G36" s="40"/>
      <c r="H36" s="41"/>
      <c r="I36" s="42"/>
      <c r="J36" s="41"/>
      <c r="K36" s="33"/>
      <c r="L36" s="33"/>
      <c r="M36" s="33"/>
      <c r="N36" s="33"/>
      <c r="O36" s="33"/>
      <c r="P36" s="33"/>
      <c r="Q36" s="33"/>
      <c r="R36" s="33"/>
      <c r="S36" s="33"/>
      <c r="T36" s="33"/>
      <c r="U36" s="33"/>
      <c r="V36" s="33"/>
      <c r="W36" s="33"/>
      <c r="X36" s="33"/>
      <c r="Y36" s="33"/>
      <c r="Z36" s="33"/>
      <c r="AA36" s="33"/>
    </row>
    <row r="37">
      <c r="A37" s="68"/>
      <c r="B37" s="68"/>
      <c r="C37" s="68"/>
      <c r="D37" s="83"/>
      <c r="E37" s="33"/>
      <c r="F37" s="70">
        <f>sum(F2:F36)</f>
        <v>0</v>
      </c>
      <c r="G37" s="71"/>
      <c r="H37" s="72"/>
      <c r="I37" s="73"/>
      <c r="J37" s="33"/>
      <c r="K37" s="33"/>
      <c r="L37" s="33"/>
      <c r="M37" s="33"/>
      <c r="N37" s="33"/>
      <c r="O37" s="33"/>
      <c r="P37" s="33"/>
      <c r="Q37" s="33"/>
      <c r="R37" s="33"/>
      <c r="S37" s="33"/>
      <c r="T37" s="33"/>
      <c r="U37" s="33"/>
      <c r="V37" s="33"/>
      <c r="W37" s="33"/>
      <c r="X37" s="33"/>
      <c r="Y37" s="33"/>
      <c r="Z37" s="33"/>
      <c r="AA37" s="33"/>
    </row>
    <row r="38">
      <c r="A38" s="68"/>
      <c r="B38" s="68"/>
      <c r="C38" s="68"/>
      <c r="D38" s="83"/>
      <c r="E38" s="33"/>
      <c r="F38" s="33"/>
      <c r="G38" s="71"/>
      <c r="H38" s="72"/>
      <c r="I38" s="73"/>
      <c r="J38" s="33"/>
      <c r="K38" s="33"/>
      <c r="L38" s="33"/>
      <c r="M38" s="33"/>
      <c r="N38" s="33"/>
      <c r="O38" s="33"/>
      <c r="P38" s="33"/>
      <c r="Q38" s="33"/>
      <c r="R38" s="33"/>
      <c r="S38" s="33"/>
      <c r="T38" s="33"/>
      <c r="U38" s="33"/>
      <c r="V38" s="33"/>
      <c r="W38" s="33"/>
      <c r="X38" s="33"/>
      <c r="Y38" s="33"/>
      <c r="Z38" s="33"/>
      <c r="AA38" s="33"/>
    </row>
    <row r="39">
      <c r="A39" s="68"/>
      <c r="B39" s="68"/>
      <c r="C39" s="68"/>
      <c r="D39" s="83"/>
      <c r="E39" s="33"/>
      <c r="F39" s="33"/>
      <c r="G39" s="71"/>
      <c r="H39" s="72"/>
      <c r="I39" s="73"/>
      <c r="J39" s="33"/>
      <c r="K39" s="33"/>
      <c r="L39" s="33"/>
      <c r="M39" s="33"/>
      <c r="N39" s="33"/>
      <c r="O39" s="33"/>
      <c r="P39" s="33"/>
      <c r="Q39" s="33"/>
      <c r="R39" s="33"/>
      <c r="S39" s="33"/>
      <c r="T39" s="33"/>
      <c r="U39" s="33"/>
      <c r="V39" s="33"/>
      <c r="W39" s="33"/>
      <c r="X39" s="33"/>
      <c r="Y39" s="33"/>
      <c r="Z39" s="33"/>
      <c r="AA39" s="33"/>
    </row>
    <row r="40">
      <c r="A40" s="68"/>
      <c r="B40" s="68"/>
      <c r="C40" s="68"/>
      <c r="D40" s="83"/>
      <c r="E40" s="33"/>
      <c r="F40" s="33"/>
      <c r="G40" s="71"/>
      <c r="H40" s="72"/>
      <c r="I40" s="73"/>
      <c r="J40" s="33"/>
      <c r="K40" s="33"/>
      <c r="L40" s="33"/>
      <c r="M40" s="33"/>
      <c r="N40" s="33"/>
      <c r="O40" s="33"/>
      <c r="P40" s="33"/>
      <c r="Q40" s="33"/>
      <c r="R40" s="33"/>
      <c r="S40" s="33"/>
      <c r="T40" s="33"/>
      <c r="U40" s="33"/>
      <c r="V40" s="33"/>
      <c r="W40" s="33"/>
      <c r="X40" s="33"/>
      <c r="Y40" s="33"/>
      <c r="Z40" s="33"/>
      <c r="AA40" s="33"/>
    </row>
    <row r="41">
      <c r="A41" s="68"/>
      <c r="B41" s="68"/>
      <c r="C41" s="68"/>
      <c r="D41" s="83"/>
      <c r="E41" s="33"/>
      <c r="F41" s="33"/>
      <c r="G41" s="71"/>
      <c r="H41" s="72"/>
      <c r="I41" s="73"/>
      <c r="J41" s="33"/>
      <c r="K41" s="33"/>
      <c r="L41" s="33"/>
      <c r="M41" s="33"/>
      <c r="N41" s="33"/>
      <c r="O41" s="33"/>
      <c r="P41" s="33"/>
      <c r="Q41" s="33"/>
      <c r="R41" s="33"/>
      <c r="S41" s="33"/>
      <c r="T41" s="33"/>
      <c r="U41" s="33"/>
      <c r="V41" s="33"/>
      <c r="W41" s="33"/>
      <c r="X41" s="33"/>
      <c r="Y41" s="33"/>
      <c r="Z41" s="33"/>
      <c r="AA41" s="33"/>
    </row>
    <row r="42">
      <c r="A42" s="68"/>
      <c r="B42" s="68"/>
      <c r="C42" s="68"/>
      <c r="D42" s="83"/>
      <c r="E42" s="33"/>
      <c r="F42" s="33"/>
      <c r="G42" s="71"/>
      <c r="H42" s="72"/>
      <c r="I42" s="73"/>
      <c r="J42" s="33"/>
      <c r="K42" s="33"/>
      <c r="L42" s="33"/>
      <c r="M42" s="33"/>
      <c r="N42" s="33"/>
      <c r="O42" s="33"/>
      <c r="P42" s="33"/>
      <c r="Q42" s="33"/>
      <c r="R42" s="33"/>
      <c r="S42" s="33"/>
      <c r="T42" s="33"/>
      <c r="U42" s="33"/>
      <c r="V42" s="33"/>
      <c r="W42" s="33"/>
      <c r="X42" s="33"/>
      <c r="Y42" s="33"/>
      <c r="Z42" s="33"/>
      <c r="AA42" s="33"/>
    </row>
    <row r="43">
      <c r="A43" s="68"/>
      <c r="B43" s="68"/>
      <c r="C43" s="68"/>
      <c r="D43" s="83"/>
      <c r="E43" s="33"/>
      <c r="F43" s="33"/>
      <c r="G43" s="71"/>
      <c r="H43" s="72"/>
      <c r="I43" s="73"/>
      <c r="J43" s="33"/>
      <c r="K43" s="33"/>
      <c r="L43" s="33"/>
      <c r="M43" s="33"/>
      <c r="N43" s="33"/>
      <c r="O43" s="33"/>
      <c r="P43" s="33"/>
      <c r="Q43" s="33"/>
      <c r="R43" s="33"/>
      <c r="S43" s="33"/>
      <c r="T43" s="33"/>
      <c r="U43" s="33"/>
      <c r="V43" s="33"/>
      <c r="W43" s="33"/>
      <c r="X43" s="33"/>
      <c r="Y43" s="33"/>
      <c r="Z43" s="33"/>
      <c r="AA43" s="33"/>
    </row>
    <row r="44">
      <c r="A44" s="68"/>
      <c r="B44" s="68"/>
      <c r="C44" s="68"/>
      <c r="D44" s="83"/>
      <c r="E44" s="33"/>
      <c r="F44" s="33"/>
      <c r="G44" s="71"/>
      <c r="H44" s="72"/>
      <c r="I44" s="73"/>
      <c r="J44" s="33"/>
      <c r="K44" s="33"/>
      <c r="L44" s="33"/>
      <c r="M44" s="33"/>
      <c r="N44" s="33"/>
      <c r="O44" s="33"/>
      <c r="P44" s="33"/>
      <c r="Q44" s="33"/>
      <c r="R44" s="33"/>
      <c r="S44" s="33"/>
      <c r="T44" s="33"/>
      <c r="U44" s="33"/>
      <c r="V44" s="33"/>
      <c r="W44" s="33"/>
      <c r="X44" s="33"/>
      <c r="Y44" s="33"/>
      <c r="Z44" s="33"/>
      <c r="AA44" s="33"/>
    </row>
    <row r="45">
      <c r="A45" s="68"/>
      <c r="B45" s="68"/>
      <c r="C45" s="68"/>
      <c r="D45" s="83"/>
      <c r="E45" s="33"/>
      <c r="F45" s="33"/>
      <c r="G45" s="71"/>
      <c r="H45" s="72"/>
      <c r="I45" s="73"/>
      <c r="J45" s="33"/>
      <c r="K45" s="33"/>
      <c r="L45" s="33"/>
      <c r="M45" s="33"/>
      <c r="N45" s="33"/>
      <c r="O45" s="33"/>
      <c r="P45" s="33"/>
      <c r="Q45" s="33"/>
      <c r="R45" s="33"/>
      <c r="S45" s="33"/>
      <c r="T45" s="33"/>
      <c r="U45" s="33"/>
      <c r="V45" s="33"/>
      <c r="W45" s="33"/>
      <c r="X45" s="33"/>
      <c r="Y45" s="33"/>
      <c r="Z45" s="33"/>
      <c r="AA45" s="33"/>
    </row>
    <row r="46">
      <c r="A46" s="68"/>
      <c r="B46" s="68"/>
      <c r="C46" s="68"/>
      <c r="D46" s="83"/>
      <c r="E46" s="33"/>
      <c r="F46" s="33"/>
      <c r="G46" s="71"/>
      <c r="H46" s="72"/>
      <c r="I46" s="73"/>
      <c r="J46" s="33"/>
      <c r="K46" s="33"/>
      <c r="L46" s="33"/>
      <c r="M46" s="33"/>
      <c r="N46" s="33"/>
      <c r="O46" s="33"/>
      <c r="P46" s="33"/>
      <c r="Q46" s="33"/>
      <c r="R46" s="33"/>
      <c r="S46" s="33"/>
      <c r="T46" s="33"/>
      <c r="U46" s="33"/>
      <c r="V46" s="33"/>
      <c r="W46" s="33"/>
      <c r="X46" s="33"/>
      <c r="Y46" s="33"/>
      <c r="Z46" s="33"/>
      <c r="AA46" s="33"/>
    </row>
    <row r="47">
      <c r="A47" s="68"/>
      <c r="B47" s="68"/>
      <c r="C47" s="68"/>
      <c r="D47" s="83"/>
      <c r="E47" s="33"/>
      <c r="F47" s="33"/>
      <c r="G47" s="71"/>
      <c r="H47" s="72"/>
      <c r="I47" s="73"/>
      <c r="J47" s="33"/>
      <c r="K47" s="33"/>
      <c r="L47" s="33"/>
      <c r="M47" s="33"/>
      <c r="N47" s="33"/>
      <c r="O47" s="33"/>
      <c r="P47" s="33"/>
      <c r="Q47" s="33"/>
      <c r="R47" s="33"/>
      <c r="S47" s="33"/>
      <c r="T47" s="33"/>
      <c r="U47" s="33"/>
      <c r="V47" s="33"/>
      <c r="W47" s="33"/>
      <c r="X47" s="33"/>
      <c r="Y47" s="33"/>
      <c r="Z47" s="33"/>
      <c r="AA47" s="33"/>
    </row>
    <row r="48">
      <c r="A48" s="68"/>
      <c r="B48" s="68"/>
      <c r="C48" s="68"/>
      <c r="D48" s="83"/>
      <c r="E48" s="33"/>
      <c r="F48" s="33"/>
      <c r="G48" s="71"/>
      <c r="H48" s="72"/>
      <c r="I48" s="73"/>
      <c r="J48" s="33"/>
      <c r="K48" s="33"/>
      <c r="L48" s="33"/>
      <c r="M48" s="33"/>
      <c r="N48" s="33"/>
      <c r="O48" s="33"/>
      <c r="P48" s="33"/>
      <c r="Q48" s="33"/>
      <c r="R48" s="33"/>
      <c r="S48" s="33"/>
      <c r="T48" s="33"/>
      <c r="U48" s="33"/>
      <c r="V48" s="33"/>
      <c r="W48" s="33"/>
      <c r="X48" s="33"/>
      <c r="Y48" s="33"/>
      <c r="Z48" s="33"/>
      <c r="AA48" s="33"/>
    </row>
    <row r="49">
      <c r="A49" s="68"/>
      <c r="B49" s="68"/>
      <c r="C49" s="68"/>
      <c r="D49" s="83"/>
      <c r="E49" s="33"/>
      <c r="F49" s="33"/>
      <c r="G49" s="71"/>
      <c r="H49" s="72"/>
      <c r="I49" s="73"/>
      <c r="J49" s="33"/>
      <c r="K49" s="33"/>
      <c r="L49" s="33"/>
      <c r="M49" s="33"/>
      <c r="N49" s="33"/>
      <c r="O49" s="33"/>
      <c r="P49" s="33"/>
      <c r="Q49" s="33"/>
      <c r="R49" s="33"/>
      <c r="S49" s="33"/>
      <c r="T49" s="33"/>
      <c r="U49" s="33"/>
      <c r="V49" s="33"/>
      <c r="W49" s="33"/>
      <c r="X49" s="33"/>
      <c r="Y49" s="33"/>
      <c r="Z49" s="33"/>
      <c r="AA49" s="33"/>
    </row>
    <row r="50">
      <c r="A50" s="68"/>
      <c r="B50" s="68"/>
      <c r="C50" s="68"/>
      <c r="D50" s="83"/>
      <c r="E50" s="33"/>
      <c r="F50" s="33"/>
      <c r="G50" s="71"/>
      <c r="H50" s="72"/>
      <c r="I50" s="73"/>
      <c r="J50" s="33"/>
      <c r="K50" s="33"/>
      <c r="L50" s="33"/>
      <c r="M50" s="33"/>
      <c r="N50" s="33"/>
      <c r="O50" s="33"/>
      <c r="P50" s="33"/>
      <c r="Q50" s="33"/>
      <c r="R50" s="33"/>
      <c r="S50" s="33"/>
      <c r="T50" s="33"/>
      <c r="U50" s="33"/>
      <c r="V50" s="33"/>
      <c r="W50" s="33"/>
      <c r="X50" s="33"/>
      <c r="Y50" s="33"/>
      <c r="Z50" s="33"/>
      <c r="AA50" s="33"/>
    </row>
    <row r="51">
      <c r="A51" s="68"/>
      <c r="B51" s="68"/>
      <c r="C51" s="68"/>
      <c r="D51" s="83"/>
      <c r="E51" s="33"/>
      <c r="F51" s="33"/>
      <c r="G51" s="71"/>
      <c r="H51" s="72"/>
      <c r="I51" s="73"/>
      <c r="J51" s="33"/>
      <c r="K51" s="33"/>
      <c r="L51" s="33"/>
      <c r="M51" s="33"/>
      <c r="N51" s="33"/>
      <c r="O51" s="33"/>
      <c r="P51" s="33"/>
      <c r="Q51" s="33"/>
      <c r="R51" s="33"/>
      <c r="S51" s="33"/>
      <c r="T51" s="33"/>
      <c r="U51" s="33"/>
      <c r="V51" s="33"/>
      <c r="W51" s="33"/>
      <c r="X51" s="33"/>
      <c r="Y51" s="33"/>
      <c r="Z51" s="33"/>
      <c r="AA51" s="33"/>
    </row>
    <row r="52">
      <c r="A52" s="68"/>
      <c r="B52" s="68"/>
      <c r="C52" s="68"/>
      <c r="D52" s="83"/>
      <c r="E52" s="33"/>
      <c r="F52" s="33"/>
      <c r="G52" s="71"/>
      <c r="H52" s="72"/>
      <c r="I52" s="73"/>
      <c r="J52" s="33"/>
      <c r="K52" s="33"/>
      <c r="L52" s="33"/>
      <c r="M52" s="33"/>
      <c r="N52" s="33"/>
      <c r="O52" s="33"/>
      <c r="P52" s="33"/>
      <c r="Q52" s="33"/>
      <c r="R52" s="33"/>
      <c r="S52" s="33"/>
      <c r="T52" s="33"/>
      <c r="U52" s="33"/>
      <c r="V52" s="33"/>
      <c r="W52" s="33"/>
      <c r="X52" s="33"/>
      <c r="Y52" s="33"/>
      <c r="Z52" s="33"/>
      <c r="AA52" s="33"/>
    </row>
    <row r="53">
      <c r="A53" s="68"/>
      <c r="B53" s="68"/>
      <c r="C53" s="68"/>
      <c r="D53" s="83"/>
      <c r="E53" s="33"/>
      <c r="F53" s="33"/>
      <c r="G53" s="71"/>
      <c r="H53" s="72"/>
      <c r="I53" s="73"/>
      <c r="J53" s="33"/>
      <c r="K53" s="33"/>
      <c r="L53" s="33"/>
      <c r="M53" s="33"/>
      <c r="N53" s="33"/>
      <c r="O53" s="33"/>
      <c r="P53" s="33"/>
      <c r="Q53" s="33"/>
      <c r="R53" s="33"/>
      <c r="S53" s="33"/>
      <c r="T53" s="33"/>
      <c r="U53" s="33"/>
      <c r="V53" s="33"/>
      <c r="W53" s="33"/>
      <c r="X53" s="33"/>
      <c r="Y53" s="33"/>
      <c r="Z53" s="33"/>
      <c r="AA53" s="33"/>
    </row>
    <row r="54">
      <c r="A54" s="68"/>
      <c r="B54" s="68"/>
      <c r="C54" s="68"/>
      <c r="D54" s="83"/>
      <c r="E54" s="33"/>
      <c r="F54" s="33"/>
      <c r="G54" s="71"/>
      <c r="H54" s="72"/>
      <c r="I54" s="73"/>
      <c r="J54" s="33"/>
      <c r="K54" s="33"/>
      <c r="L54" s="33"/>
      <c r="M54" s="33"/>
      <c r="N54" s="33"/>
      <c r="O54" s="33"/>
      <c r="P54" s="33"/>
      <c r="Q54" s="33"/>
      <c r="R54" s="33"/>
      <c r="S54" s="33"/>
      <c r="T54" s="33"/>
      <c r="U54" s="33"/>
      <c r="V54" s="33"/>
      <c r="W54" s="33"/>
      <c r="X54" s="33"/>
      <c r="Y54" s="33"/>
      <c r="Z54" s="33"/>
      <c r="AA54" s="33"/>
    </row>
    <row r="55">
      <c r="A55" s="68"/>
      <c r="B55" s="68"/>
      <c r="C55" s="68"/>
      <c r="D55" s="83"/>
      <c r="E55" s="33"/>
      <c r="F55" s="33"/>
      <c r="G55" s="71"/>
      <c r="H55" s="72"/>
      <c r="I55" s="73"/>
      <c r="J55" s="33"/>
      <c r="K55" s="33"/>
      <c r="L55" s="33"/>
      <c r="M55" s="33"/>
      <c r="N55" s="33"/>
      <c r="O55" s="33"/>
      <c r="P55" s="33"/>
      <c r="Q55" s="33"/>
      <c r="R55" s="33"/>
      <c r="S55" s="33"/>
      <c r="T55" s="33"/>
      <c r="U55" s="33"/>
      <c r="V55" s="33"/>
      <c r="W55" s="33"/>
      <c r="X55" s="33"/>
      <c r="Y55" s="33"/>
      <c r="Z55" s="33"/>
      <c r="AA55" s="33"/>
    </row>
    <row r="56">
      <c r="A56" s="68"/>
      <c r="B56" s="68"/>
      <c r="C56" s="68"/>
      <c r="D56" s="83"/>
      <c r="E56" s="33"/>
      <c r="F56" s="33"/>
      <c r="G56" s="71"/>
      <c r="H56" s="72"/>
      <c r="I56" s="73"/>
      <c r="J56" s="33"/>
      <c r="K56" s="33"/>
      <c r="L56" s="33"/>
      <c r="M56" s="33"/>
      <c r="N56" s="33"/>
      <c r="O56" s="33"/>
      <c r="P56" s="33"/>
      <c r="Q56" s="33"/>
      <c r="R56" s="33"/>
      <c r="S56" s="33"/>
      <c r="T56" s="33"/>
      <c r="U56" s="33"/>
      <c r="V56" s="33"/>
      <c r="W56" s="33"/>
      <c r="X56" s="33"/>
      <c r="Y56" s="33"/>
      <c r="Z56" s="33"/>
      <c r="AA56" s="33"/>
    </row>
    <row r="57">
      <c r="A57" s="68"/>
      <c r="B57" s="68"/>
      <c r="C57" s="68"/>
      <c r="D57" s="83"/>
      <c r="E57" s="33"/>
      <c r="F57" s="33"/>
      <c r="G57" s="71"/>
      <c r="H57" s="72"/>
      <c r="I57" s="73"/>
      <c r="J57" s="33"/>
      <c r="K57" s="33"/>
      <c r="L57" s="33"/>
      <c r="M57" s="33"/>
      <c r="N57" s="33"/>
      <c r="O57" s="33"/>
      <c r="P57" s="33"/>
      <c r="Q57" s="33"/>
      <c r="R57" s="33"/>
      <c r="S57" s="33"/>
      <c r="T57" s="33"/>
      <c r="U57" s="33"/>
      <c r="V57" s="33"/>
      <c r="W57" s="33"/>
      <c r="X57" s="33"/>
      <c r="Y57" s="33"/>
      <c r="Z57" s="33"/>
      <c r="AA57" s="33"/>
    </row>
    <row r="58">
      <c r="A58" s="68"/>
      <c r="B58" s="68"/>
      <c r="C58" s="68"/>
      <c r="D58" s="83"/>
      <c r="E58" s="33"/>
      <c r="F58" s="33"/>
      <c r="G58" s="71"/>
      <c r="H58" s="72"/>
      <c r="I58" s="73"/>
      <c r="J58" s="33"/>
      <c r="K58" s="33"/>
      <c r="L58" s="33"/>
      <c r="M58" s="33"/>
      <c r="N58" s="33"/>
      <c r="O58" s="33"/>
      <c r="P58" s="33"/>
      <c r="Q58" s="33"/>
      <c r="R58" s="33"/>
      <c r="S58" s="33"/>
      <c r="T58" s="33"/>
      <c r="U58" s="33"/>
      <c r="V58" s="33"/>
      <c r="W58" s="33"/>
      <c r="X58" s="33"/>
      <c r="Y58" s="33"/>
      <c r="Z58" s="33"/>
      <c r="AA58" s="33"/>
    </row>
    <row r="59">
      <c r="A59" s="68"/>
      <c r="B59" s="68"/>
      <c r="C59" s="68"/>
      <c r="D59" s="83"/>
      <c r="E59" s="33"/>
      <c r="F59" s="33"/>
      <c r="G59" s="71"/>
      <c r="H59" s="72"/>
      <c r="I59" s="73"/>
      <c r="J59" s="33"/>
      <c r="K59" s="33"/>
      <c r="L59" s="33"/>
      <c r="M59" s="33"/>
      <c r="N59" s="33"/>
      <c r="O59" s="33"/>
      <c r="P59" s="33"/>
      <c r="Q59" s="33"/>
      <c r="R59" s="33"/>
      <c r="S59" s="33"/>
      <c r="T59" s="33"/>
      <c r="U59" s="33"/>
      <c r="V59" s="33"/>
      <c r="W59" s="33"/>
      <c r="X59" s="33"/>
      <c r="Y59" s="33"/>
      <c r="Z59" s="33"/>
      <c r="AA59" s="33"/>
    </row>
    <row r="60">
      <c r="A60" s="68"/>
      <c r="B60" s="68"/>
      <c r="C60" s="68"/>
      <c r="D60" s="83"/>
      <c r="E60" s="33"/>
      <c r="F60" s="33"/>
      <c r="G60" s="71"/>
      <c r="H60" s="72"/>
      <c r="I60" s="73"/>
      <c r="J60" s="33"/>
      <c r="K60" s="33"/>
      <c r="L60" s="33"/>
      <c r="M60" s="33"/>
      <c r="N60" s="33"/>
      <c r="O60" s="33"/>
      <c r="P60" s="33"/>
      <c r="Q60" s="33"/>
      <c r="R60" s="33"/>
      <c r="S60" s="33"/>
      <c r="T60" s="33"/>
      <c r="U60" s="33"/>
      <c r="V60" s="33"/>
      <c r="W60" s="33"/>
      <c r="X60" s="33"/>
      <c r="Y60" s="33"/>
      <c r="Z60" s="33"/>
      <c r="AA60" s="33"/>
    </row>
    <row r="61">
      <c r="A61" s="68"/>
      <c r="B61" s="68"/>
      <c r="C61" s="68"/>
      <c r="D61" s="83"/>
      <c r="E61" s="33"/>
      <c r="F61" s="33"/>
      <c r="G61" s="71"/>
      <c r="H61" s="72"/>
      <c r="I61" s="73"/>
      <c r="J61" s="33"/>
      <c r="K61" s="33"/>
      <c r="L61" s="33"/>
      <c r="M61" s="33"/>
      <c r="N61" s="33"/>
      <c r="O61" s="33"/>
      <c r="P61" s="33"/>
      <c r="Q61" s="33"/>
      <c r="R61" s="33"/>
      <c r="S61" s="33"/>
      <c r="T61" s="33"/>
      <c r="U61" s="33"/>
      <c r="V61" s="33"/>
      <c r="W61" s="33"/>
      <c r="X61" s="33"/>
      <c r="Y61" s="33"/>
      <c r="Z61" s="33"/>
      <c r="AA61" s="33"/>
    </row>
    <row r="62">
      <c r="A62" s="68"/>
      <c r="B62" s="68"/>
      <c r="C62" s="68"/>
      <c r="D62" s="83"/>
      <c r="E62" s="33"/>
      <c r="F62" s="33"/>
      <c r="G62" s="71"/>
      <c r="H62" s="72"/>
      <c r="I62" s="73"/>
      <c r="J62" s="33"/>
      <c r="K62" s="33"/>
      <c r="L62" s="33"/>
      <c r="M62" s="33"/>
      <c r="N62" s="33"/>
      <c r="O62" s="33"/>
      <c r="P62" s="33"/>
      <c r="Q62" s="33"/>
      <c r="R62" s="33"/>
      <c r="S62" s="33"/>
      <c r="T62" s="33"/>
      <c r="U62" s="33"/>
      <c r="V62" s="33"/>
      <c r="W62" s="33"/>
      <c r="X62" s="33"/>
      <c r="Y62" s="33"/>
      <c r="Z62" s="33"/>
      <c r="AA62" s="33"/>
    </row>
    <row r="63">
      <c r="A63" s="68"/>
      <c r="B63" s="68"/>
      <c r="C63" s="68"/>
      <c r="D63" s="83"/>
      <c r="E63" s="33"/>
      <c r="F63" s="33"/>
      <c r="G63" s="71"/>
      <c r="H63" s="72"/>
      <c r="I63" s="73"/>
      <c r="J63" s="33"/>
      <c r="K63" s="33"/>
      <c r="L63" s="33"/>
      <c r="M63" s="33"/>
      <c r="N63" s="33"/>
      <c r="O63" s="33"/>
      <c r="P63" s="33"/>
      <c r="Q63" s="33"/>
      <c r="R63" s="33"/>
      <c r="S63" s="33"/>
      <c r="T63" s="33"/>
      <c r="U63" s="33"/>
      <c r="V63" s="33"/>
      <c r="W63" s="33"/>
      <c r="X63" s="33"/>
      <c r="Y63" s="33"/>
      <c r="Z63" s="33"/>
      <c r="AA63" s="33"/>
    </row>
    <row r="64">
      <c r="A64" s="68"/>
      <c r="B64" s="68"/>
      <c r="C64" s="68"/>
      <c r="D64" s="83"/>
      <c r="E64" s="33"/>
      <c r="F64" s="33"/>
      <c r="G64" s="71"/>
      <c r="H64" s="72"/>
      <c r="I64" s="73"/>
      <c r="J64" s="33"/>
      <c r="K64" s="33"/>
      <c r="L64" s="33"/>
      <c r="M64" s="33"/>
      <c r="N64" s="33"/>
      <c r="O64" s="33"/>
      <c r="P64" s="33"/>
      <c r="Q64" s="33"/>
      <c r="R64" s="33"/>
      <c r="S64" s="33"/>
      <c r="T64" s="33"/>
      <c r="U64" s="33"/>
      <c r="V64" s="33"/>
      <c r="W64" s="33"/>
      <c r="X64" s="33"/>
      <c r="Y64" s="33"/>
      <c r="Z64" s="33"/>
      <c r="AA64" s="33"/>
    </row>
    <row r="65">
      <c r="A65" s="68"/>
      <c r="B65" s="68"/>
      <c r="C65" s="68"/>
      <c r="D65" s="83"/>
      <c r="E65" s="33"/>
      <c r="F65" s="33"/>
      <c r="G65" s="71"/>
      <c r="H65" s="72"/>
      <c r="I65" s="73"/>
      <c r="J65" s="33"/>
      <c r="K65" s="33"/>
      <c r="L65" s="33"/>
      <c r="M65" s="33"/>
      <c r="N65" s="33"/>
      <c r="O65" s="33"/>
      <c r="P65" s="33"/>
      <c r="Q65" s="33"/>
      <c r="R65" s="33"/>
      <c r="S65" s="33"/>
      <c r="T65" s="33"/>
      <c r="U65" s="33"/>
      <c r="V65" s="33"/>
      <c r="W65" s="33"/>
      <c r="X65" s="33"/>
      <c r="Y65" s="33"/>
      <c r="Z65" s="33"/>
      <c r="AA65" s="33"/>
    </row>
    <row r="66">
      <c r="A66" s="68"/>
      <c r="B66" s="68"/>
      <c r="C66" s="68"/>
      <c r="D66" s="83"/>
      <c r="E66" s="33"/>
      <c r="F66" s="33"/>
      <c r="G66" s="71"/>
      <c r="H66" s="72"/>
      <c r="I66" s="73"/>
      <c r="J66" s="33"/>
      <c r="K66" s="33"/>
      <c r="L66" s="33"/>
      <c r="M66" s="33"/>
      <c r="N66" s="33"/>
      <c r="O66" s="33"/>
      <c r="P66" s="33"/>
      <c r="Q66" s="33"/>
      <c r="R66" s="33"/>
      <c r="S66" s="33"/>
      <c r="T66" s="33"/>
      <c r="U66" s="33"/>
      <c r="V66" s="33"/>
      <c r="W66" s="33"/>
      <c r="X66" s="33"/>
      <c r="Y66" s="33"/>
      <c r="Z66" s="33"/>
      <c r="AA66" s="33"/>
    </row>
    <row r="67">
      <c r="A67" s="74"/>
      <c r="B67" s="74"/>
      <c r="C67" s="74"/>
      <c r="D67" s="84"/>
      <c r="G67" s="39"/>
      <c r="H67" s="76"/>
      <c r="I67" s="6"/>
    </row>
    <row r="68">
      <c r="A68" s="74"/>
      <c r="B68" s="74"/>
      <c r="C68" s="74"/>
      <c r="D68" s="84"/>
      <c r="G68" s="39"/>
      <c r="H68" s="76"/>
      <c r="I68" s="6"/>
    </row>
    <row r="69">
      <c r="A69" s="74"/>
      <c r="B69" s="74"/>
      <c r="C69" s="74"/>
      <c r="D69" s="84"/>
      <c r="G69" s="39"/>
      <c r="H69" s="76"/>
      <c r="I69" s="6"/>
    </row>
    <row r="70">
      <c r="A70" s="74"/>
      <c r="B70" s="74"/>
      <c r="C70" s="74"/>
      <c r="D70" s="84"/>
      <c r="G70" s="39"/>
      <c r="H70" s="76"/>
      <c r="I70" s="6"/>
    </row>
    <row r="71">
      <c r="A71" s="74"/>
      <c r="B71" s="74"/>
      <c r="C71" s="74"/>
      <c r="D71" s="84"/>
      <c r="G71" s="39"/>
      <c r="H71" s="76"/>
      <c r="I71" s="6"/>
    </row>
    <row r="72">
      <c r="A72" s="74"/>
      <c r="B72" s="74"/>
      <c r="C72" s="74"/>
      <c r="D72" s="84"/>
      <c r="G72" s="39"/>
      <c r="H72" s="76"/>
      <c r="I72" s="6"/>
    </row>
    <row r="73">
      <c r="A73" s="74"/>
      <c r="B73" s="74"/>
      <c r="C73" s="74"/>
      <c r="D73" s="84"/>
      <c r="G73" s="39"/>
      <c r="H73" s="76"/>
      <c r="I73" s="6"/>
    </row>
    <row r="74">
      <c r="A74" s="74"/>
      <c r="B74" s="74"/>
      <c r="C74" s="74"/>
      <c r="D74" s="84"/>
      <c r="G74" s="39"/>
      <c r="H74" s="76"/>
      <c r="I74" s="6"/>
    </row>
    <row r="75">
      <c r="A75" s="74"/>
      <c r="B75" s="74"/>
      <c r="C75" s="74"/>
      <c r="D75" s="84"/>
      <c r="G75" s="39"/>
      <c r="H75" s="76"/>
      <c r="I75" s="6"/>
    </row>
    <row r="76">
      <c r="A76" s="74"/>
      <c r="B76" s="74"/>
      <c r="C76" s="74"/>
      <c r="D76" s="84"/>
      <c r="G76" s="39"/>
      <c r="H76" s="76"/>
      <c r="I76" s="6"/>
    </row>
    <row r="77">
      <c r="A77" s="74"/>
      <c r="B77" s="74"/>
      <c r="C77" s="74"/>
      <c r="D77" s="84"/>
      <c r="G77" s="39"/>
      <c r="H77" s="76"/>
      <c r="I77" s="6"/>
    </row>
    <row r="78">
      <c r="A78" s="74"/>
      <c r="B78" s="74"/>
      <c r="C78" s="74"/>
      <c r="D78" s="84"/>
      <c r="G78" s="39"/>
      <c r="H78" s="76"/>
      <c r="I78" s="6"/>
    </row>
    <row r="79">
      <c r="A79" s="74"/>
      <c r="B79" s="74"/>
      <c r="C79" s="74"/>
      <c r="D79" s="84"/>
      <c r="G79" s="39"/>
      <c r="H79" s="76"/>
      <c r="I79" s="6"/>
    </row>
    <row r="80">
      <c r="A80" s="74"/>
      <c r="B80" s="74"/>
      <c r="C80" s="74"/>
      <c r="D80" s="84"/>
      <c r="G80" s="39"/>
      <c r="H80" s="76"/>
      <c r="I80" s="6"/>
    </row>
    <row r="81">
      <c r="A81" s="74"/>
      <c r="B81" s="74"/>
      <c r="C81" s="74"/>
      <c r="D81" s="84"/>
      <c r="G81" s="39"/>
      <c r="H81" s="76"/>
      <c r="I81" s="6"/>
    </row>
    <row r="82">
      <c r="A82" s="74"/>
      <c r="B82" s="74"/>
      <c r="C82" s="74"/>
      <c r="D82" s="84"/>
      <c r="G82" s="39"/>
      <c r="H82" s="76"/>
      <c r="I82" s="6"/>
    </row>
    <row r="83">
      <c r="A83" s="74"/>
      <c r="B83" s="74"/>
      <c r="C83" s="74"/>
      <c r="D83" s="84"/>
      <c r="G83" s="39"/>
      <c r="H83" s="76"/>
      <c r="I83" s="6"/>
    </row>
    <row r="84">
      <c r="A84" s="74"/>
      <c r="B84" s="74"/>
      <c r="C84" s="74"/>
      <c r="D84" s="84"/>
      <c r="G84" s="39"/>
      <c r="H84" s="76"/>
      <c r="I84" s="6"/>
    </row>
    <row r="85">
      <c r="A85" s="74"/>
      <c r="B85" s="74"/>
      <c r="C85" s="74"/>
      <c r="D85" s="84"/>
      <c r="G85" s="39"/>
      <c r="H85" s="76"/>
      <c r="I85" s="6"/>
    </row>
    <row r="86">
      <c r="A86" s="74"/>
      <c r="B86" s="74"/>
      <c r="C86" s="74"/>
      <c r="D86" s="84"/>
      <c r="G86" s="39"/>
      <c r="H86" s="76"/>
      <c r="I86" s="6"/>
    </row>
    <row r="87">
      <c r="A87" s="74"/>
      <c r="B87" s="74"/>
      <c r="C87" s="74"/>
      <c r="D87" s="84"/>
      <c r="G87" s="39"/>
      <c r="H87" s="76"/>
      <c r="I87" s="6"/>
    </row>
    <row r="88">
      <c r="A88" s="74"/>
      <c r="B88" s="74"/>
      <c r="C88" s="74"/>
      <c r="D88" s="84"/>
      <c r="G88" s="39"/>
      <c r="H88" s="76"/>
      <c r="I88" s="6"/>
    </row>
    <row r="89">
      <c r="A89" s="74"/>
      <c r="B89" s="74"/>
      <c r="C89" s="74"/>
      <c r="D89" s="84"/>
      <c r="G89" s="39"/>
      <c r="H89" s="76"/>
      <c r="I89" s="6"/>
    </row>
    <row r="90">
      <c r="A90" s="74"/>
      <c r="B90" s="74"/>
      <c r="C90" s="74"/>
      <c r="D90" s="84"/>
      <c r="G90" s="39"/>
      <c r="H90" s="76"/>
      <c r="I90" s="6"/>
    </row>
    <row r="91">
      <c r="A91" s="74"/>
      <c r="B91" s="74"/>
      <c r="C91" s="74"/>
      <c r="D91" s="84"/>
      <c r="G91" s="39"/>
      <c r="H91" s="76"/>
      <c r="I91" s="6"/>
    </row>
    <row r="92">
      <c r="A92" s="74"/>
      <c r="B92" s="74"/>
      <c r="C92" s="74"/>
      <c r="D92" s="84"/>
      <c r="G92" s="39"/>
      <c r="H92" s="76"/>
      <c r="I92" s="6"/>
    </row>
    <row r="93">
      <c r="A93" s="74"/>
      <c r="B93" s="74"/>
      <c r="C93" s="74"/>
      <c r="D93" s="84"/>
      <c r="G93" s="39"/>
      <c r="H93" s="76"/>
      <c r="I93" s="6"/>
    </row>
    <row r="94">
      <c r="A94" s="74"/>
      <c r="B94" s="74"/>
      <c r="C94" s="74"/>
      <c r="D94" s="84"/>
      <c r="G94" s="39"/>
      <c r="H94" s="76"/>
      <c r="I94" s="6"/>
    </row>
    <row r="95">
      <c r="A95" s="74"/>
      <c r="B95" s="74"/>
      <c r="C95" s="74"/>
      <c r="D95" s="84"/>
      <c r="G95" s="39"/>
      <c r="H95" s="76"/>
      <c r="I95" s="6"/>
    </row>
    <row r="96">
      <c r="A96" s="74"/>
      <c r="B96" s="74"/>
      <c r="C96" s="74"/>
      <c r="D96" s="84"/>
      <c r="G96" s="39"/>
      <c r="H96" s="76"/>
      <c r="I96" s="6"/>
    </row>
    <row r="97">
      <c r="A97" s="74"/>
      <c r="B97" s="74"/>
      <c r="C97" s="74"/>
      <c r="D97" s="84"/>
      <c r="G97" s="39"/>
      <c r="H97" s="76"/>
      <c r="I97" s="6"/>
    </row>
    <row r="98">
      <c r="A98" s="74"/>
      <c r="B98" s="74"/>
      <c r="C98" s="74"/>
      <c r="D98" s="84"/>
      <c r="G98" s="39"/>
      <c r="H98" s="76"/>
      <c r="I98" s="6"/>
    </row>
    <row r="99">
      <c r="A99" s="74"/>
      <c r="B99" s="74"/>
      <c r="C99" s="74"/>
      <c r="D99" s="84"/>
      <c r="G99" s="39"/>
      <c r="H99" s="76"/>
      <c r="I99" s="6"/>
    </row>
    <row r="100">
      <c r="A100" s="74"/>
      <c r="B100" s="74"/>
      <c r="C100" s="74"/>
      <c r="D100" s="84"/>
      <c r="G100" s="39"/>
      <c r="H100" s="76"/>
      <c r="I100" s="6"/>
    </row>
    <row r="101">
      <c r="A101" s="74"/>
      <c r="B101" s="74"/>
      <c r="C101" s="74"/>
      <c r="D101" s="84"/>
      <c r="G101" s="39"/>
      <c r="H101" s="76"/>
      <c r="I101" s="6"/>
    </row>
    <row r="102">
      <c r="A102" s="74"/>
      <c r="B102" s="74"/>
      <c r="C102" s="74"/>
      <c r="D102" s="84"/>
      <c r="G102" s="39"/>
      <c r="H102" s="76"/>
      <c r="I102" s="6"/>
    </row>
    <row r="103">
      <c r="A103" s="74"/>
      <c r="B103" s="74"/>
      <c r="C103" s="74"/>
      <c r="D103" s="84"/>
      <c r="G103" s="39"/>
      <c r="H103" s="76"/>
      <c r="I103" s="6"/>
    </row>
    <row r="104">
      <c r="A104" s="74"/>
      <c r="B104" s="74"/>
      <c r="C104" s="74"/>
      <c r="D104" s="84"/>
      <c r="G104" s="39"/>
      <c r="H104" s="76"/>
      <c r="I104" s="6"/>
    </row>
    <row r="105">
      <c r="A105" s="74"/>
      <c r="B105" s="74"/>
      <c r="C105" s="74"/>
      <c r="D105" s="84"/>
      <c r="G105" s="39"/>
      <c r="H105" s="76"/>
      <c r="I105" s="6"/>
    </row>
    <row r="106">
      <c r="A106" s="74"/>
      <c r="B106" s="74"/>
      <c r="C106" s="74"/>
      <c r="D106" s="84"/>
      <c r="G106" s="39"/>
      <c r="H106" s="76"/>
      <c r="I106" s="6"/>
    </row>
    <row r="107">
      <c r="A107" s="74"/>
      <c r="B107" s="74"/>
      <c r="C107" s="74"/>
      <c r="D107" s="84"/>
      <c r="G107" s="39"/>
      <c r="H107" s="76"/>
      <c r="I107" s="6"/>
    </row>
    <row r="108">
      <c r="A108" s="74"/>
      <c r="B108" s="74"/>
      <c r="C108" s="74"/>
      <c r="D108" s="84"/>
      <c r="G108" s="39"/>
      <c r="H108" s="76"/>
      <c r="I108" s="6"/>
    </row>
    <row r="109">
      <c r="A109" s="74"/>
      <c r="B109" s="74"/>
      <c r="C109" s="74"/>
      <c r="D109" s="84"/>
      <c r="G109" s="39"/>
      <c r="H109" s="76"/>
      <c r="I109" s="6"/>
    </row>
    <row r="110">
      <c r="A110" s="74"/>
      <c r="B110" s="74"/>
      <c r="C110" s="74"/>
      <c r="D110" s="84"/>
      <c r="G110" s="39"/>
      <c r="H110" s="76"/>
      <c r="I110" s="6"/>
    </row>
    <row r="111">
      <c r="A111" s="74"/>
      <c r="B111" s="74"/>
      <c r="C111" s="74"/>
      <c r="D111" s="84"/>
      <c r="G111" s="39"/>
      <c r="H111" s="76"/>
      <c r="I111" s="6"/>
    </row>
    <row r="112">
      <c r="A112" s="74"/>
      <c r="B112" s="74"/>
      <c r="C112" s="74"/>
      <c r="D112" s="84"/>
      <c r="G112" s="39"/>
      <c r="H112" s="76"/>
      <c r="I112" s="6"/>
    </row>
    <row r="113">
      <c r="A113" s="74"/>
      <c r="B113" s="74"/>
      <c r="C113" s="74"/>
      <c r="D113" s="84"/>
      <c r="G113" s="39"/>
      <c r="H113" s="76"/>
      <c r="I113" s="6"/>
    </row>
    <row r="114">
      <c r="A114" s="74"/>
      <c r="B114" s="74"/>
      <c r="C114" s="74"/>
      <c r="D114" s="84"/>
      <c r="G114" s="39"/>
      <c r="H114" s="76"/>
      <c r="I114" s="6"/>
    </row>
    <row r="115">
      <c r="A115" s="74"/>
      <c r="B115" s="74"/>
      <c r="C115" s="74"/>
      <c r="D115" s="84"/>
      <c r="G115" s="39"/>
      <c r="H115" s="76"/>
      <c r="I115" s="6"/>
    </row>
    <row r="116">
      <c r="A116" s="74"/>
      <c r="B116" s="74"/>
      <c r="C116" s="74"/>
      <c r="D116" s="84"/>
      <c r="G116" s="39"/>
      <c r="H116" s="76"/>
      <c r="I116" s="6"/>
    </row>
    <row r="117">
      <c r="A117" s="74"/>
      <c r="B117" s="74"/>
      <c r="C117" s="74"/>
      <c r="D117" s="84"/>
      <c r="G117" s="39"/>
      <c r="H117" s="76"/>
      <c r="I117" s="6"/>
    </row>
    <row r="118">
      <c r="A118" s="74"/>
      <c r="B118" s="74"/>
      <c r="C118" s="74"/>
      <c r="D118" s="84"/>
      <c r="G118" s="39"/>
      <c r="H118" s="76"/>
      <c r="I118" s="6"/>
    </row>
    <row r="119">
      <c r="A119" s="74"/>
      <c r="B119" s="74"/>
      <c r="C119" s="74"/>
      <c r="D119" s="84"/>
      <c r="G119" s="39"/>
      <c r="H119" s="76"/>
      <c r="I119" s="6"/>
    </row>
    <row r="120">
      <c r="A120" s="74"/>
      <c r="B120" s="74"/>
      <c r="C120" s="74"/>
      <c r="D120" s="84"/>
      <c r="G120" s="39"/>
      <c r="H120" s="76"/>
      <c r="I120" s="6"/>
    </row>
    <row r="121">
      <c r="A121" s="74"/>
      <c r="B121" s="74"/>
      <c r="C121" s="74"/>
      <c r="D121" s="84"/>
      <c r="G121" s="39"/>
      <c r="H121" s="76"/>
      <c r="I121" s="6"/>
    </row>
    <row r="122">
      <c r="A122" s="74"/>
      <c r="B122" s="74"/>
      <c r="C122" s="74"/>
      <c r="D122" s="84"/>
      <c r="G122" s="39"/>
      <c r="H122" s="76"/>
      <c r="I122" s="6"/>
    </row>
    <row r="123">
      <c r="A123" s="74"/>
      <c r="B123" s="74"/>
      <c r="C123" s="74"/>
      <c r="D123" s="84"/>
      <c r="G123" s="39"/>
      <c r="H123" s="76"/>
      <c r="I123" s="6"/>
    </row>
    <row r="124">
      <c r="A124" s="74"/>
      <c r="B124" s="74"/>
      <c r="C124" s="74"/>
      <c r="D124" s="84"/>
      <c r="G124" s="39"/>
      <c r="H124" s="76"/>
      <c r="I124" s="6"/>
    </row>
    <row r="125">
      <c r="A125" s="74"/>
      <c r="B125" s="74"/>
      <c r="C125" s="74"/>
      <c r="D125" s="84"/>
      <c r="G125" s="39"/>
      <c r="H125" s="76"/>
      <c r="I125" s="6"/>
    </row>
    <row r="126">
      <c r="A126" s="74"/>
      <c r="B126" s="74"/>
      <c r="C126" s="74"/>
      <c r="D126" s="84"/>
      <c r="G126" s="39"/>
      <c r="H126" s="76"/>
      <c r="I126" s="6"/>
    </row>
    <row r="127">
      <c r="A127" s="74"/>
      <c r="B127" s="74"/>
      <c r="C127" s="74"/>
      <c r="D127" s="84"/>
      <c r="G127" s="39"/>
      <c r="H127" s="76"/>
      <c r="I127" s="6"/>
    </row>
    <row r="128">
      <c r="A128" s="74"/>
      <c r="B128" s="74"/>
      <c r="C128" s="74"/>
      <c r="D128" s="84"/>
      <c r="G128" s="39"/>
      <c r="H128" s="76"/>
      <c r="I128" s="6"/>
    </row>
    <row r="129">
      <c r="A129" s="74"/>
      <c r="B129" s="74"/>
      <c r="C129" s="74"/>
      <c r="D129" s="84"/>
      <c r="G129" s="39"/>
      <c r="H129" s="76"/>
      <c r="I129" s="6"/>
    </row>
    <row r="130">
      <c r="A130" s="74"/>
      <c r="B130" s="74"/>
      <c r="C130" s="74"/>
      <c r="D130" s="84"/>
      <c r="G130" s="39"/>
      <c r="H130" s="76"/>
      <c r="I130" s="6"/>
    </row>
    <row r="131">
      <c r="A131" s="74"/>
      <c r="B131" s="74"/>
      <c r="C131" s="74"/>
      <c r="D131" s="84"/>
      <c r="G131" s="39"/>
      <c r="H131" s="76"/>
      <c r="I131" s="6"/>
    </row>
    <row r="132">
      <c r="A132" s="74"/>
      <c r="B132" s="74"/>
      <c r="C132" s="74"/>
      <c r="D132" s="84"/>
      <c r="G132" s="39"/>
      <c r="H132" s="76"/>
      <c r="I132" s="6"/>
    </row>
    <row r="133">
      <c r="A133" s="74"/>
      <c r="B133" s="74"/>
      <c r="C133" s="74"/>
      <c r="D133" s="84"/>
      <c r="G133" s="39"/>
      <c r="H133" s="76"/>
      <c r="I133" s="6"/>
    </row>
    <row r="134">
      <c r="A134" s="74"/>
      <c r="B134" s="74"/>
      <c r="C134" s="74"/>
      <c r="D134" s="84"/>
      <c r="G134" s="39"/>
      <c r="H134" s="76"/>
      <c r="I134" s="6"/>
    </row>
    <row r="135">
      <c r="A135" s="74"/>
      <c r="B135" s="74"/>
      <c r="C135" s="74"/>
      <c r="D135" s="84"/>
      <c r="G135" s="39"/>
      <c r="H135" s="76"/>
      <c r="I135" s="6"/>
    </row>
    <row r="136">
      <c r="A136" s="74"/>
      <c r="B136" s="74"/>
      <c r="C136" s="74"/>
      <c r="D136" s="84"/>
      <c r="G136" s="39"/>
      <c r="H136" s="76"/>
      <c r="I136" s="6"/>
    </row>
    <row r="137">
      <c r="A137" s="74"/>
      <c r="B137" s="74"/>
      <c r="C137" s="74"/>
      <c r="D137" s="84"/>
      <c r="G137" s="39"/>
      <c r="H137" s="76"/>
      <c r="I137" s="6"/>
    </row>
    <row r="138">
      <c r="A138" s="74"/>
      <c r="B138" s="74"/>
      <c r="C138" s="74"/>
      <c r="D138" s="84"/>
      <c r="G138" s="39"/>
      <c r="H138" s="76"/>
      <c r="I138" s="6"/>
    </row>
    <row r="139">
      <c r="A139" s="74"/>
      <c r="B139" s="74"/>
      <c r="C139" s="74"/>
      <c r="D139" s="84"/>
      <c r="G139" s="39"/>
      <c r="H139" s="76"/>
      <c r="I139" s="6"/>
    </row>
    <row r="140">
      <c r="A140" s="74"/>
      <c r="B140" s="74"/>
      <c r="C140" s="74"/>
      <c r="D140" s="84"/>
      <c r="G140" s="39"/>
      <c r="H140" s="76"/>
      <c r="I140" s="6"/>
    </row>
    <row r="141">
      <c r="A141" s="74"/>
      <c r="B141" s="74"/>
      <c r="C141" s="74"/>
      <c r="D141" s="84"/>
      <c r="G141" s="39"/>
      <c r="H141" s="76"/>
      <c r="I141" s="6"/>
    </row>
    <row r="142">
      <c r="A142" s="74"/>
      <c r="B142" s="74"/>
      <c r="C142" s="74"/>
      <c r="D142" s="84"/>
      <c r="G142" s="39"/>
      <c r="H142" s="76"/>
      <c r="I142" s="6"/>
    </row>
    <row r="143">
      <c r="A143" s="74"/>
      <c r="B143" s="74"/>
      <c r="C143" s="74"/>
      <c r="D143" s="84"/>
      <c r="G143" s="39"/>
      <c r="H143" s="76"/>
      <c r="I143" s="6"/>
    </row>
    <row r="144">
      <c r="A144" s="74"/>
      <c r="B144" s="74"/>
      <c r="C144" s="74"/>
      <c r="D144" s="84"/>
      <c r="G144" s="39"/>
      <c r="H144" s="76"/>
      <c r="I144" s="6"/>
    </row>
    <row r="145">
      <c r="A145" s="74"/>
      <c r="B145" s="74"/>
      <c r="C145" s="74"/>
      <c r="D145" s="84"/>
      <c r="G145" s="39"/>
      <c r="H145" s="76"/>
      <c r="I145" s="6"/>
    </row>
    <row r="146">
      <c r="A146" s="74"/>
      <c r="B146" s="74"/>
      <c r="C146" s="74"/>
      <c r="D146" s="84"/>
      <c r="G146" s="39"/>
      <c r="H146" s="76"/>
      <c r="I146" s="6"/>
    </row>
    <row r="147">
      <c r="A147" s="74"/>
      <c r="B147" s="74"/>
      <c r="C147" s="74"/>
      <c r="D147" s="84"/>
      <c r="G147" s="39"/>
      <c r="H147" s="76"/>
      <c r="I147" s="6"/>
    </row>
    <row r="148">
      <c r="A148" s="74"/>
      <c r="B148" s="74"/>
      <c r="C148" s="74"/>
      <c r="D148" s="84"/>
      <c r="G148" s="39"/>
      <c r="H148" s="76"/>
      <c r="I148" s="6"/>
    </row>
    <row r="149">
      <c r="A149" s="74"/>
      <c r="B149" s="74"/>
      <c r="C149" s="74"/>
      <c r="D149" s="84"/>
      <c r="G149" s="39"/>
      <c r="H149" s="76"/>
      <c r="I149" s="6"/>
    </row>
    <row r="150">
      <c r="A150" s="74"/>
      <c r="B150" s="74"/>
      <c r="C150" s="74"/>
      <c r="D150" s="84"/>
      <c r="G150" s="39"/>
      <c r="H150" s="76"/>
      <c r="I150" s="6"/>
    </row>
    <row r="151">
      <c r="A151" s="74"/>
      <c r="B151" s="74"/>
      <c r="C151" s="74"/>
      <c r="D151" s="84"/>
      <c r="G151" s="39"/>
      <c r="H151" s="76"/>
      <c r="I151" s="6"/>
    </row>
    <row r="152">
      <c r="A152" s="74"/>
      <c r="B152" s="74"/>
      <c r="C152" s="74"/>
      <c r="D152" s="84"/>
      <c r="G152" s="39"/>
      <c r="H152" s="76"/>
      <c r="I152" s="6"/>
    </row>
    <row r="153">
      <c r="A153" s="74"/>
      <c r="B153" s="74"/>
      <c r="C153" s="74"/>
      <c r="D153" s="84"/>
      <c r="G153" s="39"/>
      <c r="H153" s="76"/>
      <c r="I153" s="6"/>
    </row>
    <row r="154">
      <c r="A154" s="74"/>
      <c r="B154" s="74"/>
      <c r="C154" s="74"/>
      <c r="D154" s="84"/>
      <c r="G154" s="39"/>
      <c r="H154" s="76"/>
      <c r="I154" s="6"/>
    </row>
    <row r="155">
      <c r="A155" s="74"/>
      <c r="B155" s="74"/>
      <c r="C155" s="74"/>
      <c r="D155" s="84"/>
      <c r="G155" s="39"/>
      <c r="H155" s="76"/>
      <c r="I155" s="6"/>
    </row>
    <row r="156">
      <c r="A156" s="74"/>
      <c r="B156" s="74"/>
      <c r="C156" s="74"/>
      <c r="D156" s="84"/>
      <c r="G156" s="39"/>
      <c r="H156" s="76"/>
      <c r="I156" s="6"/>
    </row>
    <row r="157">
      <c r="A157" s="74"/>
      <c r="B157" s="74"/>
      <c r="C157" s="74"/>
      <c r="D157" s="84"/>
      <c r="G157" s="39"/>
      <c r="H157" s="76"/>
      <c r="I157" s="6"/>
    </row>
    <row r="158">
      <c r="A158" s="74"/>
      <c r="B158" s="74"/>
      <c r="C158" s="74"/>
      <c r="D158" s="84"/>
      <c r="G158" s="39"/>
      <c r="H158" s="76"/>
      <c r="I158" s="6"/>
    </row>
    <row r="159">
      <c r="A159" s="74"/>
      <c r="B159" s="74"/>
      <c r="C159" s="74"/>
      <c r="D159" s="84"/>
      <c r="G159" s="39"/>
      <c r="H159" s="76"/>
      <c r="I159" s="6"/>
    </row>
    <row r="160">
      <c r="A160" s="74"/>
      <c r="B160" s="74"/>
      <c r="C160" s="74"/>
      <c r="D160" s="84"/>
      <c r="G160" s="39"/>
      <c r="H160" s="76"/>
      <c r="I160" s="6"/>
    </row>
    <row r="161">
      <c r="A161" s="74"/>
      <c r="B161" s="74"/>
      <c r="C161" s="74"/>
      <c r="D161" s="84"/>
      <c r="G161" s="39"/>
      <c r="H161" s="76"/>
      <c r="I161" s="6"/>
    </row>
    <row r="162">
      <c r="A162" s="74"/>
      <c r="B162" s="74"/>
      <c r="C162" s="74"/>
      <c r="D162" s="84"/>
      <c r="G162" s="39"/>
      <c r="H162" s="76"/>
      <c r="I162" s="6"/>
    </row>
    <row r="163">
      <c r="A163" s="74"/>
      <c r="B163" s="74"/>
      <c r="C163" s="74"/>
      <c r="D163" s="84"/>
      <c r="G163" s="39"/>
      <c r="H163" s="76"/>
      <c r="I163" s="6"/>
    </row>
    <row r="164">
      <c r="A164" s="74"/>
      <c r="B164" s="74"/>
      <c r="C164" s="74"/>
      <c r="D164" s="84"/>
      <c r="G164" s="39"/>
      <c r="H164" s="76"/>
      <c r="I164" s="6"/>
    </row>
    <row r="165">
      <c r="A165" s="74"/>
      <c r="B165" s="74"/>
      <c r="C165" s="74"/>
      <c r="D165" s="84"/>
      <c r="G165" s="39"/>
      <c r="H165" s="76"/>
      <c r="I165" s="6"/>
    </row>
    <row r="166">
      <c r="A166" s="74"/>
      <c r="B166" s="74"/>
      <c r="C166" s="74"/>
      <c r="D166" s="84"/>
      <c r="G166" s="39"/>
      <c r="H166" s="76"/>
      <c r="I166" s="6"/>
    </row>
    <row r="167">
      <c r="A167" s="74"/>
      <c r="B167" s="74"/>
      <c r="C167" s="74"/>
      <c r="D167" s="84"/>
      <c r="G167" s="39"/>
      <c r="H167" s="76"/>
      <c r="I167" s="6"/>
    </row>
    <row r="168">
      <c r="A168" s="74"/>
      <c r="B168" s="74"/>
      <c r="C168" s="74"/>
      <c r="D168" s="84"/>
      <c r="G168" s="39"/>
      <c r="H168" s="76"/>
      <c r="I168" s="6"/>
    </row>
    <row r="169">
      <c r="A169" s="74"/>
      <c r="B169" s="74"/>
      <c r="C169" s="74"/>
      <c r="D169" s="84"/>
      <c r="G169" s="39"/>
      <c r="H169" s="76"/>
      <c r="I169" s="6"/>
    </row>
    <row r="170">
      <c r="A170" s="74"/>
      <c r="B170" s="74"/>
      <c r="C170" s="74"/>
      <c r="D170" s="84"/>
      <c r="G170" s="39"/>
      <c r="H170" s="76"/>
      <c r="I170" s="6"/>
    </row>
    <row r="171">
      <c r="A171" s="74"/>
      <c r="B171" s="74"/>
      <c r="C171" s="74"/>
      <c r="D171" s="84"/>
      <c r="G171" s="39"/>
      <c r="H171" s="76"/>
      <c r="I171" s="6"/>
    </row>
    <row r="172">
      <c r="A172" s="74"/>
      <c r="B172" s="74"/>
      <c r="C172" s="74"/>
      <c r="D172" s="84"/>
      <c r="G172" s="39"/>
      <c r="H172" s="76"/>
      <c r="I172" s="6"/>
    </row>
    <row r="173">
      <c r="A173" s="74"/>
      <c r="B173" s="74"/>
      <c r="C173" s="74"/>
      <c r="D173" s="84"/>
      <c r="G173" s="39"/>
      <c r="H173" s="76"/>
      <c r="I173" s="6"/>
    </row>
    <row r="174">
      <c r="A174" s="74"/>
      <c r="B174" s="74"/>
      <c r="C174" s="74"/>
      <c r="D174" s="84"/>
      <c r="G174" s="39"/>
      <c r="H174" s="76"/>
      <c r="I174" s="6"/>
    </row>
    <row r="175">
      <c r="A175" s="74"/>
      <c r="B175" s="74"/>
      <c r="C175" s="74"/>
      <c r="D175" s="84"/>
      <c r="G175" s="39"/>
      <c r="H175" s="76"/>
      <c r="I175" s="6"/>
    </row>
    <row r="176">
      <c r="A176" s="74"/>
      <c r="B176" s="74"/>
      <c r="C176" s="74"/>
      <c r="D176" s="84"/>
      <c r="G176" s="39"/>
      <c r="H176" s="76"/>
      <c r="I176" s="6"/>
    </row>
    <row r="177">
      <c r="A177" s="74"/>
      <c r="B177" s="74"/>
      <c r="C177" s="74"/>
      <c r="D177" s="84"/>
      <c r="G177" s="39"/>
      <c r="H177" s="76"/>
      <c r="I177" s="6"/>
    </row>
    <row r="178">
      <c r="A178" s="74"/>
      <c r="B178" s="74"/>
      <c r="C178" s="74"/>
      <c r="D178" s="84"/>
      <c r="G178" s="39"/>
      <c r="H178" s="76"/>
      <c r="I178" s="6"/>
    </row>
    <row r="179">
      <c r="A179" s="74"/>
      <c r="B179" s="74"/>
      <c r="C179" s="74"/>
      <c r="D179" s="84"/>
      <c r="G179" s="39"/>
      <c r="H179" s="76"/>
      <c r="I179" s="6"/>
    </row>
    <row r="180">
      <c r="A180" s="74"/>
      <c r="B180" s="74"/>
      <c r="C180" s="74"/>
      <c r="D180" s="84"/>
      <c r="G180" s="39"/>
      <c r="H180" s="76"/>
      <c r="I180" s="6"/>
    </row>
    <row r="181">
      <c r="A181" s="74"/>
      <c r="B181" s="74"/>
      <c r="C181" s="74"/>
      <c r="D181" s="84"/>
      <c r="G181" s="39"/>
      <c r="H181" s="76"/>
      <c r="I181" s="6"/>
    </row>
    <row r="182">
      <c r="A182" s="74"/>
      <c r="B182" s="74"/>
      <c r="C182" s="74"/>
      <c r="D182" s="84"/>
      <c r="G182" s="39"/>
      <c r="H182" s="76"/>
      <c r="I182" s="6"/>
    </row>
    <row r="183">
      <c r="A183" s="74"/>
      <c r="B183" s="74"/>
      <c r="C183" s="74"/>
      <c r="D183" s="84"/>
      <c r="G183" s="39"/>
      <c r="H183" s="76"/>
      <c r="I183" s="6"/>
    </row>
    <row r="184">
      <c r="A184" s="74"/>
      <c r="B184" s="74"/>
      <c r="C184" s="74"/>
      <c r="D184" s="84"/>
      <c r="G184" s="39"/>
      <c r="H184" s="76"/>
      <c r="I184" s="6"/>
    </row>
    <row r="185">
      <c r="A185" s="74"/>
      <c r="B185" s="74"/>
      <c r="C185" s="74"/>
      <c r="D185" s="84"/>
      <c r="G185" s="39"/>
      <c r="H185" s="76"/>
      <c r="I185" s="6"/>
    </row>
    <row r="186">
      <c r="A186" s="74"/>
      <c r="B186" s="74"/>
      <c r="C186" s="74"/>
      <c r="D186" s="84"/>
      <c r="G186" s="39"/>
      <c r="H186" s="76"/>
      <c r="I186" s="6"/>
    </row>
    <row r="187">
      <c r="A187" s="74"/>
      <c r="B187" s="74"/>
      <c r="C187" s="74"/>
      <c r="D187" s="84"/>
      <c r="G187" s="39"/>
      <c r="H187" s="76"/>
      <c r="I187" s="6"/>
    </row>
    <row r="188">
      <c r="A188" s="74"/>
      <c r="B188" s="74"/>
      <c r="C188" s="74"/>
      <c r="D188" s="84"/>
      <c r="G188" s="39"/>
      <c r="H188" s="76"/>
      <c r="I188" s="6"/>
    </row>
    <row r="189">
      <c r="A189" s="74"/>
      <c r="B189" s="74"/>
      <c r="C189" s="74"/>
      <c r="D189" s="84"/>
      <c r="G189" s="39"/>
      <c r="H189" s="76"/>
      <c r="I189" s="6"/>
    </row>
    <row r="190">
      <c r="A190" s="74"/>
      <c r="B190" s="74"/>
      <c r="C190" s="74"/>
      <c r="D190" s="84"/>
      <c r="G190" s="39"/>
      <c r="H190" s="76"/>
      <c r="I190" s="6"/>
    </row>
    <row r="191">
      <c r="A191" s="74"/>
      <c r="B191" s="74"/>
      <c r="C191" s="74"/>
      <c r="D191" s="84"/>
      <c r="G191" s="39"/>
      <c r="H191" s="76"/>
      <c r="I191" s="6"/>
    </row>
    <row r="192">
      <c r="A192" s="74"/>
      <c r="B192" s="74"/>
      <c r="C192" s="74"/>
      <c r="D192" s="84"/>
      <c r="G192" s="39"/>
      <c r="H192" s="76"/>
      <c r="I192" s="6"/>
    </row>
    <row r="193">
      <c r="A193" s="74"/>
      <c r="B193" s="74"/>
      <c r="C193" s="74"/>
      <c r="D193" s="84"/>
      <c r="G193" s="39"/>
      <c r="H193" s="76"/>
      <c r="I193" s="6"/>
    </row>
    <row r="194">
      <c r="A194" s="74"/>
      <c r="B194" s="74"/>
      <c r="C194" s="74"/>
      <c r="D194" s="84"/>
      <c r="G194" s="39"/>
      <c r="H194" s="76"/>
      <c r="I194" s="6"/>
    </row>
    <row r="195">
      <c r="A195" s="74"/>
      <c r="B195" s="74"/>
      <c r="C195" s="74"/>
      <c r="D195" s="84"/>
      <c r="G195" s="39"/>
      <c r="H195" s="76"/>
      <c r="I195" s="6"/>
    </row>
    <row r="196">
      <c r="A196" s="74"/>
      <c r="B196" s="74"/>
      <c r="C196" s="74"/>
      <c r="D196" s="84"/>
      <c r="G196" s="39"/>
      <c r="H196" s="76"/>
      <c r="I196" s="6"/>
    </row>
    <row r="197">
      <c r="A197" s="74"/>
      <c r="B197" s="74"/>
      <c r="C197" s="74"/>
      <c r="D197" s="84"/>
      <c r="G197" s="39"/>
      <c r="H197" s="76"/>
      <c r="I197" s="6"/>
    </row>
    <row r="198">
      <c r="A198" s="74"/>
      <c r="B198" s="74"/>
      <c r="C198" s="74"/>
      <c r="D198" s="84"/>
      <c r="G198" s="39"/>
      <c r="H198" s="76"/>
      <c r="I198" s="6"/>
    </row>
    <row r="199">
      <c r="A199" s="74"/>
      <c r="B199" s="74"/>
      <c r="C199" s="74"/>
      <c r="D199" s="84"/>
      <c r="G199" s="39"/>
      <c r="H199" s="76"/>
      <c r="I199" s="6"/>
    </row>
    <row r="200">
      <c r="A200" s="74"/>
      <c r="B200" s="74"/>
      <c r="C200" s="74"/>
      <c r="D200" s="84"/>
      <c r="G200" s="39"/>
      <c r="H200" s="76"/>
      <c r="I200" s="6"/>
    </row>
    <row r="201">
      <c r="A201" s="74"/>
      <c r="B201" s="74"/>
      <c r="C201" s="74"/>
      <c r="D201" s="84"/>
      <c r="G201" s="39"/>
      <c r="H201" s="76"/>
      <c r="I201" s="6"/>
    </row>
    <row r="202">
      <c r="A202" s="74"/>
      <c r="B202" s="74"/>
      <c r="C202" s="74"/>
      <c r="D202" s="84"/>
      <c r="G202" s="39"/>
      <c r="H202" s="76"/>
      <c r="I202" s="6"/>
    </row>
    <row r="203">
      <c r="A203" s="74"/>
      <c r="B203" s="74"/>
      <c r="C203" s="74"/>
      <c r="D203" s="84"/>
      <c r="G203" s="39"/>
      <c r="H203" s="76"/>
      <c r="I203" s="6"/>
    </row>
    <row r="204">
      <c r="A204" s="74"/>
      <c r="B204" s="74"/>
      <c r="C204" s="74"/>
      <c r="D204" s="84"/>
      <c r="G204" s="39"/>
      <c r="H204" s="76"/>
      <c r="I204" s="6"/>
    </row>
    <row r="205">
      <c r="A205" s="74"/>
      <c r="B205" s="74"/>
      <c r="C205" s="74"/>
      <c r="D205" s="84"/>
      <c r="G205" s="39"/>
      <c r="H205" s="76"/>
      <c r="I205" s="6"/>
    </row>
    <row r="206">
      <c r="A206" s="74"/>
      <c r="B206" s="74"/>
      <c r="C206" s="74"/>
      <c r="D206" s="84"/>
      <c r="G206" s="39"/>
      <c r="H206" s="76"/>
      <c r="I206" s="6"/>
    </row>
    <row r="207">
      <c r="A207" s="74"/>
      <c r="B207" s="74"/>
      <c r="C207" s="74"/>
      <c r="D207" s="84"/>
      <c r="G207" s="39"/>
      <c r="H207" s="76"/>
      <c r="I207" s="6"/>
    </row>
    <row r="208">
      <c r="A208" s="74"/>
      <c r="B208" s="74"/>
      <c r="C208" s="74"/>
      <c r="D208" s="84"/>
      <c r="G208" s="39"/>
      <c r="H208" s="76"/>
      <c r="I208" s="6"/>
    </row>
    <row r="209">
      <c r="A209" s="74"/>
      <c r="B209" s="74"/>
      <c r="C209" s="74"/>
      <c r="D209" s="84"/>
      <c r="G209" s="39"/>
      <c r="H209" s="76"/>
      <c r="I209" s="6"/>
    </row>
    <row r="210">
      <c r="A210" s="74"/>
      <c r="B210" s="74"/>
      <c r="C210" s="74"/>
      <c r="D210" s="84"/>
      <c r="G210" s="39"/>
      <c r="H210" s="76"/>
      <c r="I210" s="6"/>
    </row>
    <row r="211">
      <c r="A211" s="74"/>
      <c r="B211" s="74"/>
      <c r="C211" s="74"/>
      <c r="D211" s="84"/>
      <c r="G211" s="39"/>
      <c r="H211" s="76"/>
      <c r="I211" s="6"/>
    </row>
    <row r="212">
      <c r="A212" s="74"/>
      <c r="B212" s="74"/>
      <c r="C212" s="74"/>
      <c r="D212" s="84"/>
      <c r="G212" s="39"/>
      <c r="H212" s="76"/>
      <c r="I212" s="6"/>
    </row>
    <row r="213">
      <c r="A213" s="74"/>
      <c r="B213" s="74"/>
      <c r="C213" s="74"/>
      <c r="D213" s="84"/>
      <c r="G213" s="39"/>
      <c r="H213" s="76"/>
      <c r="I213" s="6"/>
    </row>
    <row r="214">
      <c r="A214" s="74"/>
      <c r="B214" s="74"/>
      <c r="C214" s="74"/>
      <c r="D214" s="84"/>
      <c r="G214" s="39"/>
      <c r="H214" s="76"/>
      <c r="I214" s="6"/>
    </row>
    <row r="215">
      <c r="A215" s="74"/>
      <c r="B215" s="74"/>
      <c r="C215" s="74"/>
      <c r="D215" s="84"/>
      <c r="G215" s="39"/>
      <c r="H215" s="76"/>
      <c r="I215" s="6"/>
    </row>
    <row r="216">
      <c r="A216" s="74"/>
      <c r="B216" s="74"/>
      <c r="C216" s="74"/>
      <c r="D216" s="84"/>
      <c r="G216" s="39"/>
      <c r="H216" s="76"/>
      <c r="I216" s="6"/>
    </row>
    <row r="217">
      <c r="A217" s="74"/>
      <c r="B217" s="74"/>
      <c r="C217" s="74"/>
      <c r="D217" s="84"/>
      <c r="G217" s="39"/>
      <c r="H217" s="76"/>
      <c r="I217" s="6"/>
    </row>
    <row r="218">
      <c r="A218" s="74"/>
      <c r="B218" s="74"/>
      <c r="C218" s="74"/>
      <c r="D218" s="84"/>
      <c r="G218" s="39"/>
      <c r="H218" s="76"/>
      <c r="I218" s="6"/>
    </row>
    <row r="219">
      <c r="A219" s="74"/>
      <c r="B219" s="74"/>
      <c r="C219" s="74"/>
      <c r="D219" s="84"/>
      <c r="G219" s="39"/>
      <c r="H219" s="76"/>
      <c r="I219" s="6"/>
    </row>
    <row r="220">
      <c r="A220" s="74"/>
      <c r="B220" s="74"/>
      <c r="C220" s="74"/>
      <c r="D220" s="84"/>
      <c r="G220" s="39"/>
      <c r="H220" s="76"/>
      <c r="I220" s="6"/>
    </row>
    <row r="221">
      <c r="A221" s="74"/>
      <c r="B221" s="74"/>
      <c r="C221" s="74"/>
      <c r="D221" s="84"/>
      <c r="G221" s="39"/>
      <c r="H221" s="76"/>
      <c r="I221" s="6"/>
    </row>
    <row r="222">
      <c r="A222" s="74"/>
      <c r="B222" s="74"/>
      <c r="C222" s="74"/>
      <c r="D222" s="84"/>
      <c r="G222" s="39"/>
      <c r="H222" s="76"/>
      <c r="I222" s="6"/>
    </row>
    <row r="223">
      <c r="A223" s="74"/>
      <c r="B223" s="74"/>
      <c r="C223" s="74"/>
      <c r="D223" s="84"/>
      <c r="G223" s="39"/>
      <c r="H223" s="76"/>
      <c r="I223" s="6"/>
    </row>
    <row r="224">
      <c r="A224" s="74"/>
      <c r="B224" s="74"/>
      <c r="C224" s="74"/>
      <c r="D224" s="84"/>
      <c r="G224" s="39"/>
      <c r="H224" s="76"/>
      <c r="I224" s="6"/>
    </row>
    <row r="225">
      <c r="A225" s="74"/>
      <c r="B225" s="74"/>
      <c r="C225" s="74"/>
      <c r="D225" s="84"/>
      <c r="G225" s="39"/>
      <c r="H225" s="76"/>
      <c r="I225" s="6"/>
    </row>
    <row r="226">
      <c r="A226" s="74"/>
      <c r="B226" s="74"/>
      <c r="C226" s="74"/>
      <c r="D226" s="84"/>
      <c r="G226" s="39"/>
      <c r="H226" s="76"/>
      <c r="I226" s="6"/>
    </row>
    <row r="227">
      <c r="A227" s="74"/>
      <c r="B227" s="74"/>
      <c r="C227" s="74"/>
      <c r="D227" s="84"/>
      <c r="G227" s="39"/>
      <c r="H227" s="76"/>
      <c r="I227" s="6"/>
    </row>
    <row r="228">
      <c r="A228" s="74"/>
      <c r="B228" s="74"/>
      <c r="C228" s="74"/>
      <c r="D228" s="84"/>
      <c r="G228" s="39"/>
      <c r="H228" s="76"/>
      <c r="I228" s="6"/>
    </row>
    <row r="229">
      <c r="A229" s="74"/>
      <c r="B229" s="74"/>
      <c r="C229" s="74"/>
      <c r="D229" s="84"/>
      <c r="G229" s="39"/>
      <c r="H229" s="76"/>
      <c r="I229" s="6"/>
    </row>
    <row r="230">
      <c r="A230" s="74"/>
      <c r="B230" s="74"/>
      <c r="C230" s="74"/>
      <c r="D230" s="84"/>
      <c r="G230" s="39"/>
      <c r="H230" s="76"/>
      <c r="I230" s="6"/>
    </row>
    <row r="231">
      <c r="A231" s="74"/>
      <c r="B231" s="74"/>
      <c r="C231" s="74"/>
      <c r="D231" s="84"/>
      <c r="G231" s="39"/>
      <c r="H231" s="76"/>
      <c r="I231" s="6"/>
    </row>
    <row r="232">
      <c r="A232" s="74"/>
      <c r="B232" s="74"/>
      <c r="C232" s="74"/>
      <c r="D232" s="84"/>
      <c r="G232" s="39"/>
      <c r="H232" s="76"/>
      <c r="I232" s="6"/>
    </row>
    <row r="233">
      <c r="A233" s="74"/>
      <c r="B233" s="74"/>
      <c r="C233" s="74"/>
      <c r="D233" s="84"/>
      <c r="G233" s="39"/>
      <c r="H233" s="76"/>
      <c r="I233" s="6"/>
    </row>
    <row r="234">
      <c r="A234" s="74"/>
      <c r="B234" s="74"/>
      <c r="C234" s="74"/>
      <c r="D234" s="84"/>
      <c r="G234" s="39"/>
      <c r="H234" s="76"/>
      <c r="I234" s="6"/>
    </row>
    <row r="235">
      <c r="A235" s="74"/>
      <c r="B235" s="74"/>
      <c r="C235" s="74"/>
      <c r="D235" s="84"/>
      <c r="G235" s="39"/>
      <c r="H235" s="76"/>
      <c r="I235" s="6"/>
    </row>
    <row r="236">
      <c r="A236" s="74"/>
      <c r="B236" s="74"/>
      <c r="C236" s="74"/>
      <c r="D236" s="84"/>
      <c r="G236" s="39"/>
      <c r="H236" s="76"/>
      <c r="I236" s="6"/>
    </row>
    <row r="237">
      <c r="A237" s="74"/>
      <c r="B237" s="74"/>
      <c r="C237" s="74"/>
      <c r="D237" s="84"/>
      <c r="G237" s="39"/>
      <c r="H237" s="76"/>
      <c r="I237" s="6"/>
    </row>
    <row r="238">
      <c r="A238" s="74"/>
      <c r="B238" s="74"/>
      <c r="C238" s="74"/>
      <c r="D238" s="84"/>
      <c r="G238" s="39"/>
      <c r="H238" s="76"/>
      <c r="I238" s="6"/>
    </row>
    <row r="239">
      <c r="A239" s="74"/>
      <c r="B239" s="74"/>
      <c r="C239" s="74"/>
      <c r="D239" s="84"/>
      <c r="G239" s="39"/>
      <c r="H239" s="76"/>
      <c r="I239" s="6"/>
    </row>
    <row r="240">
      <c r="A240" s="74"/>
      <c r="B240" s="74"/>
      <c r="C240" s="74"/>
      <c r="D240" s="84"/>
      <c r="G240" s="39"/>
      <c r="H240" s="76"/>
      <c r="I240" s="6"/>
    </row>
    <row r="241">
      <c r="A241" s="74"/>
      <c r="B241" s="74"/>
      <c r="C241" s="74"/>
      <c r="D241" s="84"/>
      <c r="G241" s="39"/>
      <c r="H241" s="76"/>
      <c r="I241" s="6"/>
    </row>
    <row r="242">
      <c r="A242" s="74"/>
      <c r="B242" s="74"/>
      <c r="C242" s="74"/>
      <c r="D242" s="84"/>
      <c r="G242" s="39"/>
      <c r="H242" s="76"/>
      <c r="I242" s="6"/>
    </row>
    <row r="243">
      <c r="A243" s="74"/>
      <c r="B243" s="74"/>
      <c r="C243" s="74"/>
      <c r="D243" s="84"/>
      <c r="G243" s="39"/>
      <c r="H243" s="76"/>
      <c r="I243" s="6"/>
    </row>
    <row r="244">
      <c r="A244" s="74"/>
      <c r="B244" s="74"/>
      <c r="C244" s="74"/>
      <c r="D244" s="84"/>
      <c r="G244" s="39"/>
      <c r="H244" s="76"/>
      <c r="I244" s="6"/>
    </row>
    <row r="245">
      <c r="A245" s="74"/>
      <c r="B245" s="74"/>
      <c r="C245" s="74"/>
      <c r="D245" s="84"/>
      <c r="G245" s="39"/>
      <c r="H245" s="76"/>
      <c r="I245" s="6"/>
    </row>
    <row r="246">
      <c r="A246" s="74"/>
      <c r="B246" s="74"/>
      <c r="C246" s="74"/>
      <c r="D246" s="84"/>
      <c r="G246" s="39"/>
      <c r="H246" s="76"/>
      <c r="I246" s="6"/>
    </row>
    <row r="247">
      <c r="A247" s="74"/>
      <c r="B247" s="74"/>
      <c r="C247" s="74"/>
      <c r="D247" s="84"/>
      <c r="G247" s="39"/>
      <c r="H247" s="76"/>
      <c r="I247" s="6"/>
    </row>
    <row r="248">
      <c r="A248" s="74"/>
      <c r="B248" s="74"/>
      <c r="C248" s="74"/>
      <c r="D248" s="84"/>
      <c r="G248" s="39"/>
      <c r="H248" s="76"/>
      <c r="I248" s="6"/>
    </row>
    <row r="249">
      <c r="A249" s="74"/>
      <c r="B249" s="74"/>
      <c r="C249" s="74"/>
      <c r="D249" s="84"/>
      <c r="G249" s="39"/>
      <c r="H249" s="76"/>
      <c r="I249" s="6"/>
    </row>
    <row r="250">
      <c r="A250" s="74"/>
      <c r="B250" s="74"/>
      <c r="C250" s="74"/>
      <c r="D250" s="84"/>
      <c r="G250" s="39"/>
      <c r="H250" s="76"/>
      <c r="I250" s="6"/>
    </row>
    <row r="251">
      <c r="A251" s="74"/>
      <c r="B251" s="74"/>
      <c r="C251" s="74"/>
      <c r="D251" s="84"/>
      <c r="G251" s="39"/>
      <c r="H251" s="76"/>
      <c r="I251" s="6"/>
    </row>
    <row r="252">
      <c r="A252" s="74"/>
      <c r="B252" s="74"/>
      <c r="C252" s="74"/>
      <c r="D252" s="84"/>
      <c r="G252" s="39"/>
      <c r="H252" s="76"/>
      <c r="I252" s="6"/>
    </row>
    <row r="253">
      <c r="A253" s="74"/>
      <c r="B253" s="74"/>
      <c r="C253" s="74"/>
      <c r="D253" s="84"/>
      <c r="G253" s="39"/>
      <c r="H253" s="76"/>
      <c r="I253" s="6"/>
    </row>
    <row r="254">
      <c r="A254" s="74"/>
      <c r="B254" s="74"/>
      <c r="C254" s="74"/>
      <c r="D254" s="84"/>
      <c r="G254" s="39"/>
      <c r="H254" s="76"/>
      <c r="I254" s="6"/>
    </row>
    <row r="255">
      <c r="A255" s="74"/>
      <c r="B255" s="74"/>
      <c r="C255" s="74"/>
      <c r="D255" s="84"/>
      <c r="G255" s="39"/>
      <c r="H255" s="76"/>
      <c r="I255" s="6"/>
    </row>
    <row r="256">
      <c r="A256" s="74"/>
      <c r="B256" s="74"/>
      <c r="C256" s="74"/>
      <c r="D256" s="84"/>
      <c r="G256" s="39"/>
      <c r="H256" s="76"/>
      <c r="I256" s="6"/>
    </row>
    <row r="257">
      <c r="A257" s="74"/>
      <c r="B257" s="74"/>
      <c r="C257" s="74"/>
      <c r="D257" s="84"/>
      <c r="G257" s="39"/>
      <c r="H257" s="76"/>
      <c r="I257" s="6"/>
    </row>
    <row r="258">
      <c r="A258" s="74"/>
      <c r="B258" s="74"/>
      <c r="C258" s="74"/>
      <c r="D258" s="84"/>
      <c r="G258" s="39"/>
      <c r="H258" s="76"/>
      <c r="I258" s="6"/>
    </row>
    <row r="259">
      <c r="A259" s="74"/>
      <c r="B259" s="74"/>
      <c r="C259" s="74"/>
      <c r="D259" s="84"/>
      <c r="G259" s="39"/>
      <c r="H259" s="76"/>
      <c r="I259" s="6"/>
    </row>
    <row r="260">
      <c r="A260" s="74"/>
      <c r="B260" s="74"/>
      <c r="C260" s="74"/>
      <c r="D260" s="84"/>
      <c r="G260" s="39"/>
      <c r="H260" s="76"/>
      <c r="I260" s="6"/>
    </row>
    <row r="261">
      <c r="A261" s="74"/>
      <c r="B261" s="74"/>
      <c r="C261" s="74"/>
      <c r="D261" s="84"/>
      <c r="G261" s="39"/>
      <c r="H261" s="76"/>
      <c r="I261" s="6"/>
    </row>
    <row r="262">
      <c r="A262" s="74"/>
      <c r="B262" s="74"/>
      <c r="C262" s="74"/>
      <c r="D262" s="84"/>
      <c r="G262" s="39"/>
      <c r="H262" s="76"/>
      <c r="I262" s="6"/>
    </row>
    <row r="263">
      <c r="A263" s="74"/>
      <c r="B263" s="74"/>
      <c r="C263" s="74"/>
      <c r="D263" s="84"/>
      <c r="G263" s="39"/>
      <c r="H263" s="76"/>
      <c r="I263" s="6"/>
    </row>
    <row r="264">
      <c r="A264" s="74"/>
      <c r="B264" s="74"/>
      <c r="C264" s="74"/>
      <c r="D264" s="84"/>
      <c r="G264" s="39"/>
      <c r="H264" s="76"/>
      <c r="I264" s="6"/>
    </row>
    <row r="265">
      <c r="A265" s="74"/>
      <c r="B265" s="74"/>
      <c r="C265" s="74"/>
      <c r="D265" s="84"/>
      <c r="G265" s="39"/>
      <c r="H265" s="76"/>
      <c r="I265" s="6"/>
    </row>
    <row r="266">
      <c r="A266" s="74"/>
      <c r="B266" s="74"/>
      <c r="C266" s="74"/>
      <c r="D266" s="84"/>
      <c r="G266" s="39"/>
      <c r="H266" s="76"/>
      <c r="I266" s="6"/>
    </row>
    <row r="267">
      <c r="A267" s="74"/>
      <c r="B267" s="74"/>
      <c r="C267" s="74"/>
      <c r="D267" s="84"/>
      <c r="G267" s="39"/>
      <c r="H267" s="76"/>
      <c r="I267" s="6"/>
    </row>
    <row r="268">
      <c r="A268" s="74"/>
      <c r="B268" s="74"/>
      <c r="C268" s="74"/>
      <c r="D268" s="84"/>
      <c r="G268" s="39"/>
      <c r="H268" s="76"/>
      <c r="I268" s="6"/>
    </row>
    <row r="269">
      <c r="A269" s="74"/>
      <c r="B269" s="74"/>
      <c r="C269" s="74"/>
      <c r="D269" s="84"/>
      <c r="G269" s="39"/>
      <c r="H269" s="76"/>
      <c r="I269" s="6"/>
    </row>
    <row r="270">
      <c r="A270" s="74"/>
      <c r="B270" s="74"/>
      <c r="C270" s="74"/>
      <c r="D270" s="84"/>
      <c r="G270" s="39"/>
      <c r="H270" s="76"/>
      <c r="I270" s="6"/>
    </row>
    <row r="271">
      <c r="A271" s="74"/>
      <c r="B271" s="74"/>
      <c r="C271" s="74"/>
      <c r="D271" s="84"/>
      <c r="G271" s="39"/>
      <c r="H271" s="76"/>
      <c r="I271" s="6"/>
    </row>
    <row r="272">
      <c r="A272" s="74"/>
      <c r="B272" s="74"/>
      <c r="C272" s="74"/>
      <c r="D272" s="84"/>
      <c r="G272" s="39"/>
      <c r="H272" s="76"/>
      <c r="I272" s="6"/>
    </row>
    <row r="273">
      <c r="A273" s="74"/>
      <c r="B273" s="74"/>
      <c r="C273" s="74"/>
      <c r="D273" s="84"/>
      <c r="G273" s="39"/>
      <c r="H273" s="76"/>
      <c r="I273" s="6"/>
    </row>
    <row r="274">
      <c r="A274" s="74"/>
      <c r="B274" s="74"/>
      <c r="C274" s="74"/>
      <c r="D274" s="84"/>
      <c r="G274" s="39"/>
      <c r="H274" s="76"/>
      <c r="I274" s="6"/>
    </row>
    <row r="275">
      <c r="A275" s="74"/>
      <c r="B275" s="74"/>
      <c r="C275" s="74"/>
      <c r="D275" s="84"/>
      <c r="G275" s="39"/>
      <c r="H275" s="76"/>
      <c r="I275" s="6"/>
    </row>
    <row r="276">
      <c r="A276" s="74"/>
      <c r="B276" s="74"/>
      <c r="C276" s="74"/>
      <c r="D276" s="84"/>
      <c r="G276" s="39"/>
      <c r="H276" s="76"/>
      <c r="I276" s="6"/>
    </row>
    <row r="277">
      <c r="A277" s="74"/>
      <c r="B277" s="74"/>
      <c r="C277" s="74"/>
      <c r="D277" s="84"/>
      <c r="G277" s="39"/>
      <c r="H277" s="76"/>
      <c r="I277" s="6"/>
    </row>
    <row r="278">
      <c r="A278" s="74"/>
      <c r="B278" s="74"/>
      <c r="C278" s="74"/>
      <c r="D278" s="84"/>
      <c r="G278" s="39"/>
      <c r="H278" s="76"/>
      <c r="I278" s="6"/>
    </row>
    <row r="279">
      <c r="A279" s="74"/>
      <c r="B279" s="74"/>
      <c r="C279" s="74"/>
      <c r="D279" s="84"/>
      <c r="G279" s="39"/>
      <c r="H279" s="76"/>
      <c r="I279" s="6"/>
    </row>
    <row r="280">
      <c r="A280" s="74"/>
      <c r="B280" s="74"/>
      <c r="C280" s="74"/>
      <c r="D280" s="84"/>
      <c r="G280" s="39"/>
      <c r="H280" s="76"/>
      <c r="I280" s="6"/>
    </row>
    <row r="281">
      <c r="A281" s="74"/>
      <c r="B281" s="74"/>
      <c r="C281" s="74"/>
      <c r="D281" s="84"/>
      <c r="G281" s="39"/>
      <c r="H281" s="76"/>
      <c r="I281" s="6"/>
    </row>
    <row r="282">
      <c r="A282" s="74"/>
      <c r="B282" s="74"/>
      <c r="C282" s="74"/>
      <c r="D282" s="84"/>
      <c r="G282" s="39"/>
      <c r="H282" s="76"/>
      <c r="I282" s="6"/>
    </row>
    <row r="283">
      <c r="A283" s="74"/>
      <c r="B283" s="74"/>
      <c r="C283" s="74"/>
      <c r="D283" s="84"/>
      <c r="G283" s="39"/>
      <c r="H283" s="76"/>
      <c r="I283" s="6"/>
    </row>
    <row r="284">
      <c r="A284" s="74"/>
      <c r="B284" s="74"/>
      <c r="C284" s="74"/>
      <c r="D284" s="84"/>
      <c r="G284" s="39"/>
      <c r="H284" s="76"/>
      <c r="I284" s="6"/>
    </row>
    <row r="285">
      <c r="A285" s="74"/>
      <c r="B285" s="74"/>
      <c r="C285" s="74"/>
      <c r="D285" s="84"/>
      <c r="G285" s="39"/>
      <c r="H285" s="76"/>
      <c r="I285" s="6"/>
    </row>
    <row r="286">
      <c r="A286" s="74"/>
      <c r="B286" s="74"/>
      <c r="C286" s="74"/>
      <c r="D286" s="84"/>
      <c r="G286" s="39"/>
      <c r="H286" s="76"/>
      <c r="I286" s="6"/>
    </row>
    <row r="287">
      <c r="A287" s="74"/>
      <c r="B287" s="74"/>
      <c r="C287" s="74"/>
      <c r="D287" s="84"/>
      <c r="G287" s="39"/>
      <c r="H287" s="76"/>
      <c r="I287" s="6"/>
    </row>
    <row r="288">
      <c r="A288" s="74"/>
      <c r="B288" s="74"/>
      <c r="C288" s="74"/>
      <c r="D288" s="84"/>
      <c r="G288" s="39"/>
      <c r="H288" s="76"/>
      <c r="I288" s="6"/>
    </row>
    <row r="289">
      <c r="A289" s="74"/>
      <c r="B289" s="74"/>
      <c r="C289" s="74"/>
      <c r="D289" s="84"/>
      <c r="G289" s="39"/>
      <c r="H289" s="76"/>
      <c r="I289" s="6"/>
    </row>
    <row r="290">
      <c r="A290" s="74"/>
      <c r="B290" s="74"/>
      <c r="C290" s="74"/>
      <c r="D290" s="84"/>
      <c r="G290" s="39"/>
      <c r="H290" s="76"/>
      <c r="I290" s="6"/>
    </row>
    <row r="291">
      <c r="A291" s="74"/>
      <c r="B291" s="74"/>
      <c r="C291" s="74"/>
      <c r="D291" s="84"/>
      <c r="G291" s="39"/>
      <c r="H291" s="76"/>
      <c r="I291" s="6"/>
    </row>
    <row r="292">
      <c r="A292" s="74"/>
      <c r="B292" s="74"/>
      <c r="C292" s="74"/>
      <c r="D292" s="84"/>
      <c r="G292" s="39"/>
      <c r="H292" s="76"/>
      <c r="I292" s="6"/>
    </row>
    <row r="293">
      <c r="A293" s="74"/>
      <c r="B293" s="74"/>
      <c r="C293" s="74"/>
      <c r="D293" s="84"/>
      <c r="G293" s="39"/>
      <c r="H293" s="76"/>
      <c r="I293" s="6"/>
    </row>
    <row r="294">
      <c r="A294" s="74"/>
      <c r="B294" s="74"/>
      <c r="C294" s="74"/>
      <c r="D294" s="84"/>
      <c r="G294" s="39"/>
      <c r="H294" s="76"/>
      <c r="I294" s="6"/>
    </row>
    <row r="295">
      <c r="A295" s="74"/>
      <c r="B295" s="74"/>
      <c r="C295" s="74"/>
      <c r="D295" s="84"/>
      <c r="G295" s="39"/>
      <c r="H295" s="76"/>
      <c r="I295" s="6"/>
    </row>
    <row r="296">
      <c r="A296" s="74"/>
      <c r="B296" s="74"/>
      <c r="C296" s="74"/>
      <c r="D296" s="84"/>
      <c r="G296" s="39"/>
      <c r="H296" s="76"/>
      <c r="I296" s="6"/>
    </row>
    <row r="297">
      <c r="A297" s="74"/>
      <c r="B297" s="74"/>
      <c r="C297" s="74"/>
      <c r="D297" s="84"/>
      <c r="G297" s="39"/>
      <c r="H297" s="76"/>
      <c r="I297" s="6"/>
    </row>
    <row r="298">
      <c r="A298" s="74"/>
      <c r="B298" s="74"/>
      <c r="C298" s="74"/>
      <c r="D298" s="84"/>
      <c r="G298" s="39"/>
      <c r="H298" s="76"/>
      <c r="I298" s="6"/>
    </row>
    <row r="299">
      <c r="A299" s="74"/>
      <c r="B299" s="74"/>
      <c r="C299" s="74"/>
      <c r="D299" s="84"/>
      <c r="G299" s="39"/>
      <c r="H299" s="76"/>
      <c r="I299" s="6"/>
    </row>
    <row r="300">
      <c r="A300" s="74"/>
      <c r="B300" s="74"/>
      <c r="C300" s="74"/>
      <c r="D300" s="84"/>
      <c r="G300" s="39"/>
      <c r="H300" s="76"/>
      <c r="I300" s="6"/>
    </row>
    <row r="301">
      <c r="A301" s="74"/>
      <c r="B301" s="74"/>
      <c r="C301" s="74"/>
      <c r="D301" s="84"/>
      <c r="G301" s="39"/>
      <c r="H301" s="76"/>
      <c r="I301" s="6"/>
    </row>
    <row r="302">
      <c r="A302" s="74"/>
      <c r="B302" s="74"/>
      <c r="C302" s="74"/>
      <c r="D302" s="84"/>
      <c r="G302" s="39"/>
      <c r="H302" s="76"/>
      <c r="I302" s="6"/>
    </row>
    <row r="303">
      <c r="A303" s="74"/>
      <c r="B303" s="74"/>
      <c r="C303" s="74"/>
      <c r="D303" s="84"/>
      <c r="G303" s="39"/>
      <c r="H303" s="76"/>
      <c r="I303" s="6"/>
    </row>
    <row r="304">
      <c r="A304" s="74"/>
      <c r="B304" s="74"/>
      <c r="C304" s="74"/>
      <c r="D304" s="84"/>
      <c r="G304" s="39"/>
      <c r="H304" s="76"/>
      <c r="I304" s="6"/>
    </row>
    <row r="305">
      <c r="A305" s="74"/>
      <c r="B305" s="74"/>
      <c r="C305" s="74"/>
      <c r="D305" s="84"/>
      <c r="G305" s="39"/>
      <c r="H305" s="76"/>
      <c r="I305" s="6"/>
    </row>
    <row r="306">
      <c r="A306" s="74"/>
      <c r="B306" s="74"/>
      <c r="C306" s="74"/>
      <c r="D306" s="84"/>
      <c r="G306" s="39"/>
      <c r="H306" s="76"/>
      <c r="I306" s="6"/>
    </row>
    <row r="307">
      <c r="A307" s="74"/>
      <c r="B307" s="74"/>
      <c r="C307" s="74"/>
      <c r="D307" s="84"/>
      <c r="G307" s="39"/>
      <c r="H307" s="76"/>
      <c r="I307" s="6"/>
    </row>
    <row r="308">
      <c r="A308" s="74"/>
      <c r="B308" s="74"/>
      <c r="C308" s="74"/>
      <c r="D308" s="84"/>
      <c r="G308" s="39"/>
      <c r="H308" s="76"/>
      <c r="I308" s="6"/>
    </row>
    <row r="309">
      <c r="A309" s="74"/>
      <c r="B309" s="74"/>
      <c r="C309" s="74"/>
      <c r="D309" s="84"/>
      <c r="G309" s="39"/>
      <c r="H309" s="76"/>
      <c r="I309" s="6"/>
    </row>
    <row r="310">
      <c r="A310" s="74"/>
      <c r="B310" s="74"/>
      <c r="C310" s="74"/>
      <c r="D310" s="84"/>
      <c r="G310" s="39"/>
      <c r="H310" s="76"/>
      <c r="I310" s="6"/>
    </row>
    <row r="311">
      <c r="A311" s="74"/>
      <c r="B311" s="74"/>
      <c r="C311" s="74"/>
      <c r="D311" s="84"/>
      <c r="G311" s="39"/>
      <c r="H311" s="76"/>
      <c r="I311" s="6"/>
    </row>
    <row r="312">
      <c r="A312" s="74"/>
      <c r="B312" s="74"/>
      <c r="C312" s="74"/>
      <c r="D312" s="84"/>
      <c r="G312" s="39"/>
      <c r="H312" s="76"/>
      <c r="I312" s="6"/>
    </row>
    <row r="313">
      <c r="A313" s="74"/>
      <c r="B313" s="74"/>
      <c r="C313" s="74"/>
      <c r="D313" s="84"/>
      <c r="G313" s="39"/>
      <c r="H313" s="76"/>
      <c r="I313" s="6"/>
    </row>
    <row r="314">
      <c r="A314" s="74"/>
      <c r="B314" s="74"/>
      <c r="C314" s="74"/>
      <c r="D314" s="84"/>
      <c r="G314" s="39"/>
      <c r="H314" s="76"/>
      <c r="I314" s="6"/>
    </row>
    <row r="315">
      <c r="A315" s="74"/>
      <c r="B315" s="74"/>
      <c r="C315" s="74"/>
      <c r="D315" s="84"/>
      <c r="G315" s="39"/>
      <c r="H315" s="76"/>
      <c r="I315" s="6"/>
    </row>
    <row r="316">
      <c r="A316" s="74"/>
      <c r="B316" s="74"/>
      <c r="C316" s="74"/>
      <c r="D316" s="84"/>
      <c r="G316" s="39"/>
      <c r="H316" s="76"/>
      <c r="I316" s="6"/>
    </row>
    <row r="317">
      <c r="A317" s="74"/>
      <c r="B317" s="74"/>
      <c r="C317" s="74"/>
      <c r="D317" s="84"/>
      <c r="G317" s="39"/>
      <c r="H317" s="76"/>
      <c r="I317" s="6"/>
    </row>
    <row r="318">
      <c r="A318" s="74"/>
      <c r="B318" s="74"/>
      <c r="C318" s="74"/>
      <c r="D318" s="84"/>
      <c r="G318" s="39"/>
      <c r="H318" s="76"/>
      <c r="I318" s="6"/>
    </row>
    <row r="319">
      <c r="A319" s="74"/>
      <c r="B319" s="74"/>
      <c r="C319" s="74"/>
      <c r="D319" s="84"/>
      <c r="G319" s="39"/>
      <c r="H319" s="76"/>
      <c r="I319" s="6"/>
    </row>
    <row r="320">
      <c r="A320" s="74"/>
      <c r="B320" s="74"/>
      <c r="C320" s="74"/>
      <c r="D320" s="84"/>
      <c r="G320" s="39"/>
      <c r="H320" s="76"/>
      <c r="I320" s="6"/>
    </row>
    <row r="321">
      <c r="A321" s="74"/>
      <c r="B321" s="74"/>
      <c r="C321" s="74"/>
      <c r="D321" s="84"/>
      <c r="G321" s="39"/>
      <c r="H321" s="76"/>
      <c r="I321" s="6"/>
    </row>
    <row r="322">
      <c r="A322" s="74"/>
      <c r="B322" s="74"/>
      <c r="C322" s="74"/>
      <c r="D322" s="84"/>
      <c r="G322" s="39"/>
      <c r="H322" s="76"/>
      <c r="I322" s="6"/>
    </row>
    <row r="323">
      <c r="A323" s="74"/>
      <c r="B323" s="74"/>
      <c r="C323" s="74"/>
      <c r="D323" s="84"/>
      <c r="G323" s="39"/>
      <c r="H323" s="76"/>
      <c r="I323" s="6"/>
    </row>
    <row r="324">
      <c r="A324" s="74"/>
      <c r="B324" s="74"/>
      <c r="C324" s="74"/>
      <c r="D324" s="84"/>
      <c r="G324" s="39"/>
      <c r="H324" s="76"/>
      <c r="I324" s="6"/>
    </row>
    <row r="325">
      <c r="A325" s="74"/>
      <c r="B325" s="74"/>
      <c r="C325" s="74"/>
      <c r="D325" s="84"/>
      <c r="G325" s="39"/>
      <c r="H325" s="76"/>
      <c r="I325" s="6"/>
    </row>
    <row r="326">
      <c r="A326" s="74"/>
      <c r="B326" s="74"/>
      <c r="C326" s="74"/>
      <c r="D326" s="84"/>
      <c r="G326" s="39"/>
      <c r="H326" s="76"/>
      <c r="I326" s="6"/>
    </row>
    <row r="327">
      <c r="A327" s="74"/>
      <c r="B327" s="74"/>
      <c r="C327" s="74"/>
      <c r="D327" s="84"/>
      <c r="G327" s="39"/>
      <c r="H327" s="76"/>
      <c r="I327" s="6"/>
    </row>
    <row r="328">
      <c r="A328" s="74"/>
      <c r="B328" s="74"/>
      <c r="C328" s="74"/>
      <c r="D328" s="84"/>
      <c r="G328" s="39"/>
      <c r="H328" s="76"/>
      <c r="I328" s="6"/>
    </row>
    <row r="329">
      <c r="A329" s="74"/>
      <c r="B329" s="74"/>
      <c r="C329" s="74"/>
      <c r="D329" s="84"/>
      <c r="G329" s="39"/>
      <c r="H329" s="76"/>
      <c r="I329" s="6"/>
    </row>
    <row r="330">
      <c r="A330" s="74"/>
      <c r="B330" s="74"/>
      <c r="C330" s="74"/>
      <c r="D330" s="84"/>
      <c r="G330" s="39"/>
      <c r="H330" s="76"/>
      <c r="I330" s="6"/>
    </row>
    <row r="331">
      <c r="A331" s="74"/>
      <c r="B331" s="74"/>
      <c r="C331" s="74"/>
      <c r="D331" s="84"/>
      <c r="G331" s="39"/>
      <c r="H331" s="76"/>
      <c r="I331" s="6"/>
    </row>
    <row r="332">
      <c r="A332" s="74"/>
      <c r="B332" s="74"/>
      <c r="C332" s="74"/>
      <c r="D332" s="84"/>
      <c r="G332" s="39"/>
      <c r="H332" s="76"/>
      <c r="I332" s="6"/>
    </row>
    <row r="333">
      <c r="A333" s="74"/>
      <c r="B333" s="74"/>
      <c r="C333" s="74"/>
      <c r="D333" s="84"/>
      <c r="G333" s="39"/>
      <c r="H333" s="76"/>
      <c r="I333" s="6"/>
    </row>
    <row r="334">
      <c r="A334" s="74"/>
      <c r="B334" s="74"/>
      <c r="C334" s="74"/>
      <c r="D334" s="84"/>
      <c r="G334" s="39"/>
      <c r="H334" s="76"/>
      <c r="I334" s="6"/>
    </row>
    <row r="335">
      <c r="A335" s="74"/>
      <c r="B335" s="74"/>
      <c r="C335" s="74"/>
      <c r="D335" s="84"/>
      <c r="G335" s="39"/>
      <c r="H335" s="76"/>
      <c r="I335" s="6"/>
    </row>
    <row r="336">
      <c r="A336" s="74"/>
      <c r="B336" s="74"/>
      <c r="C336" s="74"/>
      <c r="D336" s="84"/>
      <c r="G336" s="39"/>
      <c r="H336" s="76"/>
      <c r="I336" s="6"/>
    </row>
    <row r="337">
      <c r="A337" s="74"/>
      <c r="B337" s="74"/>
      <c r="C337" s="74"/>
      <c r="D337" s="84"/>
      <c r="G337" s="39"/>
      <c r="H337" s="76"/>
      <c r="I337" s="6"/>
    </row>
    <row r="338">
      <c r="A338" s="74"/>
      <c r="B338" s="74"/>
      <c r="C338" s="74"/>
      <c r="D338" s="84"/>
      <c r="G338" s="39"/>
      <c r="H338" s="76"/>
      <c r="I338" s="6"/>
    </row>
    <row r="339">
      <c r="A339" s="74"/>
      <c r="B339" s="74"/>
      <c r="C339" s="74"/>
      <c r="D339" s="84"/>
      <c r="G339" s="39"/>
      <c r="H339" s="76"/>
      <c r="I339" s="6"/>
    </row>
    <row r="340">
      <c r="A340" s="74"/>
      <c r="B340" s="74"/>
      <c r="C340" s="74"/>
      <c r="D340" s="84"/>
      <c r="G340" s="39"/>
      <c r="H340" s="76"/>
      <c r="I340" s="6"/>
    </row>
    <row r="341">
      <c r="A341" s="74"/>
      <c r="B341" s="74"/>
      <c r="C341" s="74"/>
      <c r="D341" s="84"/>
      <c r="G341" s="39"/>
      <c r="H341" s="76"/>
      <c r="I341" s="6"/>
    </row>
    <row r="342">
      <c r="A342" s="74"/>
      <c r="B342" s="74"/>
      <c r="C342" s="74"/>
      <c r="D342" s="84"/>
      <c r="G342" s="39"/>
      <c r="H342" s="76"/>
      <c r="I342" s="6"/>
    </row>
    <row r="343">
      <c r="A343" s="74"/>
      <c r="B343" s="74"/>
      <c r="C343" s="74"/>
      <c r="D343" s="84"/>
      <c r="G343" s="39"/>
      <c r="H343" s="76"/>
      <c r="I343" s="6"/>
    </row>
    <row r="344">
      <c r="A344" s="74"/>
      <c r="B344" s="74"/>
      <c r="C344" s="74"/>
      <c r="D344" s="84"/>
      <c r="G344" s="39"/>
      <c r="H344" s="76"/>
      <c r="I344" s="6"/>
    </row>
    <row r="345">
      <c r="A345" s="74"/>
      <c r="B345" s="74"/>
      <c r="C345" s="74"/>
      <c r="D345" s="84"/>
      <c r="G345" s="39"/>
      <c r="H345" s="76"/>
      <c r="I345" s="6"/>
    </row>
    <row r="346">
      <c r="A346" s="74"/>
      <c r="B346" s="74"/>
      <c r="C346" s="74"/>
      <c r="D346" s="84"/>
      <c r="G346" s="39"/>
      <c r="H346" s="76"/>
      <c r="I346" s="6"/>
    </row>
    <row r="347">
      <c r="A347" s="74"/>
      <c r="B347" s="74"/>
      <c r="C347" s="74"/>
      <c r="D347" s="84"/>
      <c r="G347" s="39"/>
      <c r="H347" s="76"/>
      <c r="I347" s="6"/>
    </row>
    <row r="348">
      <c r="A348" s="74"/>
      <c r="B348" s="74"/>
      <c r="C348" s="74"/>
      <c r="D348" s="84"/>
      <c r="G348" s="39"/>
      <c r="H348" s="76"/>
      <c r="I348" s="6"/>
    </row>
    <row r="349">
      <c r="A349" s="74"/>
      <c r="B349" s="74"/>
      <c r="C349" s="74"/>
      <c r="D349" s="84"/>
      <c r="G349" s="39"/>
      <c r="H349" s="76"/>
      <c r="I349" s="6"/>
    </row>
    <row r="350">
      <c r="A350" s="74"/>
      <c r="B350" s="74"/>
      <c r="C350" s="74"/>
      <c r="D350" s="84"/>
      <c r="G350" s="39"/>
      <c r="H350" s="76"/>
      <c r="I350" s="6"/>
    </row>
    <row r="351">
      <c r="A351" s="74"/>
      <c r="B351" s="74"/>
      <c r="C351" s="74"/>
      <c r="D351" s="84"/>
      <c r="G351" s="39"/>
      <c r="H351" s="76"/>
      <c r="I351" s="6"/>
    </row>
    <row r="352">
      <c r="A352" s="74"/>
      <c r="B352" s="74"/>
      <c r="C352" s="74"/>
      <c r="D352" s="84"/>
      <c r="G352" s="39"/>
      <c r="H352" s="76"/>
      <c r="I352" s="6"/>
    </row>
    <row r="353">
      <c r="A353" s="74"/>
      <c r="B353" s="74"/>
      <c r="C353" s="74"/>
      <c r="D353" s="84"/>
      <c r="G353" s="39"/>
      <c r="H353" s="76"/>
      <c r="I353" s="6"/>
    </row>
    <row r="354">
      <c r="A354" s="74"/>
      <c r="B354" s="74"/>
      <c r="C354" s="74"/>
      <c r="D354" s="84"/>
      <c r="G354" s="39"/>
      <c r="H354" s="76"/>
      <c r="I354" s="6"/>
    </row>
    <row r="355">
      <c r="A355" s="74"/>
      <c r="B355" s="74"/>
      <c r="C355" s="74"/>
      <c r="D355" s="84"/>
      <c r="G355" s="39"/>
      <c r="H355" s="76"/>
      <c r="I355" s="6"/>
    </row>
    <row r="356">
      <c r="A356" s="74"/>
      <c r="B356" s="74"/>
      <c r="C356" s="74"/>
      <c r="D356" s="84"/>
      <c r="G356" s="39"/>
      <c r="H356" s="76"/>
      <c r="I356" s="6"/>
    </row>
    <row r="357">
      <c r="A357" s="74"/>
      <c r="B357" s="74"/>
      <c r="C357" s="74"/>
      <c r="D357" s="84"/>
      <c r="G357" s="39"/>
      <c r="H357" s="76"/>
      <c r="I357" s="6"/>
    </row>
    <row r="358">
      <c r="A358" s="74"/>
      <c r="B358" s="74"/>
      <c r="C358" s="74"/>
      <c r="D358" s="84"/>
      <c r="G358" s="39"/>
      <c r="H358" s="76"/>
      <c r="I358" s="6"/>
    </row>
    <row r="359">
      <c r="A359" s="74"/>
      <c r="B359" s="74"/>
      <c r="C359" s="74"/>
      <c r="D359" s="84"/>
      <c r="G359" s="39"/>
      <c r="H359" s="76"/>
      <c r="I359" s="6"/>
    </row>
    <row r="360">
      <c r="A360" s="74"/>
      <c r="B360" s="74"/>
      <c r="C360" s="74"/>
      <c r="D360" s="84"/>
      <c r="G360" s="39"/>
      <c r="H360" s="76"/>
      <c r="I360" s="6"/>
    </row>
    <row r="361">
      <c r="A361" s="74"/>
      <c r="B361" s="74"/>
      <c r="C361" s="74"/>
      <c r="D361" s="84"/>
      <c r="G361" s="39"/>
      <c r="H361" s="76"/>
      <c r="I361" s="6"/>
    </row>
    <row r="362">
      <c r="A362" s="74"/>
      <c r="B362" s="74"/>
      <c r="C362" s="74"/>
      <c r="D362" s="84"/>
      <c r="G362" s="39"/>
      <c r="H362" s="76"/>
      <c r="I362" s="6"/>
    </row>
    <row r="363">
      <c r="A363" s="74"/>
      <c r="B363" s="74"/>
      <c r="C363" s="74"/>
      <c r="D363" s="84"/>
      <c r="G363" s="39"/>
      <c r="H363" s="76"/>
      <c r="I363" s="6"/>
    </row>
    <row r="364">
      <c r="A364" s="74"/>
      <c r="B364" s="74"/>
      <c r="C364" s="74"/>
      <c r="D364" s="84"/>
      <c r="G364" s="39"/>
      <c r="H364" s="76"/>
      <c r="I364" s="6"/>
    </row>
    <row r="365">
      <c r="A365" s="74"/>
      <c r="B365" s="74"/>
      <c r="C365" s="74"/>
      <c r="D365" s="84"/>
      <c r="G365" s="39"/>
      <c r="H365" s="76"/>
      <c r="I365" s="6"/>
    </row>
    <row r="366">
      <c r="A366" s="74"/>
      <c r="B366" s="74"/>
      <c r="C366" s="74"/>
      <c r="D366" s="84"/>
      <c r="G366" s="39"/>
      <c r="H366" s="76"/>
      <c r="I366" s="6"/>
    </row>
    <row r="367">
      <c r="A367" s="74"/>
      <c r="B367" s="74"/>
      <c r="C367" s="74"/>
      <c r="D367" s="84"/>
      <c r="G367" s="39"/>
      <c r="H367" s="76"/>
      <c r="I367" s="6"/>
    </row>
    <row r="368">
      <c r="A368" s="74"/>
      <c r="B368" s="74"/>
      <c r="C368" s="74"/>
      <c r="D368" s="84"/>
      <c r="G368" s="39"/>
      <c r="H368" s="76"/>
      <c r="I368" s="6"/>
    </row>
    <row r="369">
      <c r="A369" s="74"/>
      <c r="B369" s="74"/>
      <c r="C369" s="74"/>
      <c r="D369" s="84"/>
      <c r="G369" s="39"/>
      <c r="H369" s="76"/>
      <c r="I369" s="6"/>
    </row>
    <row r="370">
      <c r="A370" s="74"/>
      <c r="B370" s="74"/>
      <c r="C370" s="74"/>
      <c r="D370" s="84"/>
      <c r="G370" s="39"/>
      <c r="H370" s="76"/>
      <c r="I370" s="6"/>
    </row>
    <row r="371">
      <c r="A371" s="74"/>
      <c r="B371" s="74"/>
      <c r="C371" s="74"/>
      <c r="D371" s="84"/>
      <c r="G371" s="39"/>
      <c r="H371" s="76"/>
      <c r="I371" s="6"/>
    </row>
    <row r="372">
      <c r="A372" s="74"/>
      <c r="B372" s="74"/>
      <c r="C372" s="74"/>
      <c r="D372" s="84"/>
      <c r="G372" s="39"/>
      <c r="H372" s="76"/>
      <c r="I372" s="6"/>
    </row>
    <row r="373">
      <c r="A373" s="74"/>
      <c r="B373" s="74"/>
      <c r="C373" s="74"/>
      <c r="D373" s="84"/>
      <c r="G373" s="39"/>
      <c r="H373" s="76"/>
      <c r="I373" s="6"/>
    </row>
    <row r="374">
      <c r="A374" s="74"/>
      <c r="B374" s="74"/>
      <c r="C374" s="74"/>
      <c r="D374" s="84"/>
      <c r="G374" s="39"/>
      <c r="H374" s="76"/>
      <c r="I374" s="6"/>
    </row>
    <row r="375">
      <c r="A375" s="74"/>
      <c r="B375" s="74"/>
      <c r="C375" s="74"/>
      <c r="D375" s="84"/>
      <c r="G375" s="39"/>
      <c r="H375" s="76"/>
      <c r="I375" s="6"/>
    </row>
    <row r="376">
      <c r="A376" s="74"/>
      <c r="B376" s="74"/>
      <c r="C376" s="74"/>
      <c r="D376" s="84"/>
      <c r="G376" s="39"/>
      <c r="H376" s="76"/>
      <c r="I376" s="6"/>
    </row>
    <row r="377">
      <c r="A377" s="74"/>
      <c r="B377" s="74"/>
      <c r="C377" s="74"/>
      <c r="D377" s="84"/>
      <c r="G377" s="39"/>
      <c r="H377" s="76"/>
      <c r="I377" s="6"/>
    </row>
    <row r="378">
      <c r="A378" s="74"/>
      <c r="B378" s="74"/>
      <c r="C378" s="74"/>
      <c r="D378" s="84"/>
      <c r="G378" s="39"/>
      <c r="H378" s="76"/>
      <c r="I378" s="6"/>
    </row>
    <row r="379">
      <c r="A379" s="74"/>
      <c r="B379" s="74"/>
      <c r="C379" s="74"/>
      <c r="D379" s="84"/>
      <c r="G379" s="39"/>
      <c r="H379" s="76"/>
      <c r="I379" s="6"/>
    </row>
    <row r="380">
      <c r="A380" s="74"/>
      <c r="B380" s="74"/>
      <c r="C380" s="74"/>
      <c r="D380" s="84"/>
      <c r="G380" s="39"/>
      <c r="H380" s="76"/>
      <c r="I380" s="6"/>
    </row>
    <row r="381">
      <c r="A381" s="74"/>
      <c r="B381" s="74"/>
      <c r="C381" s="74"/>
      <c r="D381" s="84"/>
      <c r="G381" s="39"/>
      <c r="H381" s="76"/>
      <c r="I381" s="6"/>
    </row>
    <row r="382">
      <c r="A382" s="74"/>
      <c r="B382" s="74"/>
      <c r="C382" s="74"/>
      <c r="D382" s="84"/>
      <c r="G382" s="39"/>
      <c r="H382" s="76"/>
      <c r="I382" s="6"/>
    </row>
    <row r="383">
      <c r="A383" s="74"/>
      <c r="B383" s="74"/>
      <c r="C383" s="74"/>
      <c r="D383" s="84"/>
      <c r="G383" s="39"/>
      <c r="H383" s="76"/>
      <c r="I383" s="6"/>
    </row>
    <row r="384">
      <c r="A384" s="74"/>
      <c r="B384" s="74"/>
      <c r="C384" s="74"/>
      <c r="D384" s="84"/>
      <c r="G384" s="39"/>
      <c r="H384" s="76"/>
      <c r="I384" s="6"/>
    </row>
    <row r="385">
      <c r="A385" s="74"/>
      <c r="B385" s="74"/>
      <c r="C385" s="74"/>
      <c r="D385" s="84"/>
      <c r="G385" s="39"/>
      <c r="H385" s="76"/>
      <c r="I385" s="6"/>
    </row>
    <row r="386">
      <c r="A386" s="74"/>
      <c r="B386" s="74"/>
      <c r="C386" s="74"/>
      <c r="D386" s="84"/>
      <c r="G386" s="39"/>
      <c r="H386" s="76"/>
      <c r="I386" s="6"/>
    </row>
    <row r="387">
      <c r="A387" s="74"/>
      <c r="B387" s="74"/>
      <c r="C387" s="74"/>
      <c r="D387" s="84"/>
      <c r="G387" s="39"/>
      <c r="H387" s="76"/>
      <c r="I387" s="6"/>
    </row>
    <row r="388">
      <c r="A388" s="74"/>
      <c r="B388" s="74"/>
      <c r="C388" s="74"/>
      <c r="D388" s="84"/>
      <c r="G388" s="39"/>
      <c r="H388" s="76"/>
      <c r="I388" s="6"/>
    </row>
    <row r="389">
      <c r="A389" s="74"/>
      <c r="B389" s="74"/>
      <c r="C389" s="74"/>
      <c r="D389" s="84"/>
      <c r="G389" s="39"/>
      <c r="H389" s="76"/>
      <c r="I389" s="6"/>
    </row>
    <row r="390">
      <c r="A390" s="74"/>
      <c r="B390" s="74"/>
      <c r="C390" s="74"/>
      <c r="D390" s="84"/>
      <c r="G390" s="39"/>
      <c r="H390" s="76"/>
      <c r="I390" s="6"/>
    </row>
    <row r="391">
      <c r="A391" s="74"/>
      <c r="B391" s="74"/>
      <c r="C391" s="74"/>
      <c r="D391" s="84"/>
      <c r="G391" s="39"/>
      <c r="H391" s="76"/>
      <c r="I391" s="6"/>
    </row>
    <row r="392">
      <c r="A392" s="74"/>
      <c r="B392" s="74"/>
      <c r="C392" s="74"/>
      <c r="D392" s="84"/>
      <c r="G392" s="39"/>
      <c r="H392" s="76"/>
      <c r="I392" s="6"/>
    </row>
    <row r="393">
      <c r="A393" s="74"/>
      <c r="B393" s="74"/>
      <c r="C393" s="74"/>
      <c r="D393" s="84"/>
      <c r="G393" s="39"/>
      <c r="H393" s="76"/>
      <c r="I393" s="6"/>
    </row>
    <row r="394">
      <c r="A394" s="74"/>
      <c r="B394" s="74"/>
      <c r="C394" s="74"/>
      <c r="D394" s="84"/>
      <c r="G394" s="39"/>
      <c r="H394" s="76"/>
      <c r="I394" s="6"/>
    </row>
    <row r="395">
      <c r="A395" s="74"/>
      <c r="B395" s="74"/>
      <c r="C395" s="74"/>
      <c r="D395" s="84"/>
      <c r="G395" s="39"/>
      <c r="H395" s="76"/>
      <c r="I395" s="6"/>
    </row>
    <row r="396">
      <c r="A396" s="74"/>
      <c r="B396" s="74"/>
      <c r="C396" s="74"/>
      <c r="D396" s="84"/>
      <c r="G396" s="39"/>
      <c r="H396" s="76"/>
      <c r="I396" s="6"/>
    </row>
    <row r="397">
      <c r="A397" s="74"/>
      <c r="B397" s="74"/>
      <c r="C397" s="74"/>
      <c r="D397" s="84"/>
      <c r="G397" s="39"/>
      <c r="H397" s="76"/>
      <c r="I397" s="6"/>
    </row>
    <row r="398">
      <c r="A398" s="74"/>
      <c r="B398" s="74"/>
      <c r="C398" s="74"/>
      <c r="D398" s="84"/>
      <c r="G398" s="39"/>
      <c r="H398" s="76"/>
      <c r="I398" s="6"/>
    </row>
    <row r="399">
      <c r="A399" s="74"/>
      <c r="B399" s="74"/>
      <c r="C399" s="74"/>
      <c r="D399" s="84"/>
      <c r="G399" s="39"/>
      <c r="H399" s="76"/>
      <c r="I399" s="6"/>
    </row>
    <row r="400">
      <c r="A400" s="74"/>
      <c r="B400" s="74"/>
      <c r="C400" s="74"/>
      <c r="D400" s="84"/>
      <c r="G400" s="39"/>
      <c r="H400" s="76"/>
      <c r="I400" s="6"/>
    </row>
    <row r="401">
      <c r="A401" s="74"/>
      <c r="B401" s="74"/>
      <c r="C401" s="74"/>
      <c r="D401" s="84"/>
      <c r="G401" s="39"/>
      <c r="H401" s="76"/>
      <c r="I401" s="6"/>
    </row>
    <row r="402">
      <c r="A402" s="74"/>
      <c r="B402" s="74"/>
      <c r="C402" s="74"/>
      <c r="D402" s="84"/>
      <c r="G402" s="39"/>
      <c r="H402" s="76"/>
      <c r="I402" s="6"/>
    </row>
    <row r="403">
      <c r="A403" s="74"/>
      <c r="B403" s="74"/>
      <c r="C403" s="74"/>
      <c r="D403" s="84"/>
      <c r="G403" s="39"/>
      <c r="H403" s="76"/>
      <c r="I403" s="6"/>
    </row>
    <row r="404">
      <c r="A404" s="74"/>
      <c r="B404" s="74"/>
      <c r="C404" s="74"/>
      <c r="D404" s="84"/>
      <c r="G404" s="39"/>
      <c r="H404" s="76"/>
      <c r="I404" s="6"/>
    </row>
    <row r="405">
      <c r="A405" s="74"/>
      <c r="B405" s="74"/>
      <c r="C405" s="74"/>
      <c r="D405" s="84"/>
      <c r="G405" s="39"/>
      <c r="H405" s="76"/>
      <c r="I405" s="6"/>
    </row>
    <row r="406">
      <c r="A406" s="74"/>
      <c r="B406" s="74"/>
      <c r="C406" s="74"/>
      <c r="D406" s="84"/>
      <c r="G406" s="39"/>
      <c r="H406" s="76"/>
      <c r="I406" s="6"/>
    </row>
    <row r="407">
      <c r="A407" s="74"/>
      <c r="B407" s="74"/>
      <c r="C407" s="74"/>
      <c r="D407" s="84"/>
      <c r="G407" s="39"/>
      <c r="H407" s="76"/>
      <c r="I407" s="6"/>
    </row>
    <row r="408">
      <c r="A408" s="74"/>
      <c r="B408" s="74"/>
      <c r="C408" s="74"/>
      <c r="D408" s="84"/>
      <c r="G408" s="39"/>
      <c r="H408" s="76"/>
      <c r="I408" s="6"/>
    </row>
    <row r="409">
      <c r="A409" s="74"/>
      <c r="B409" s="74"/>
      <c r="C409" s="74"/>
      <c r="D409" s="84"/>
      <c r="G409" s="39"/>
      <c r="H409" s="76"/>
      <c r="I409" s="6"/>
    </row>
    <row r="410">
      <c r="A410" s="74"/>
      <c r="B410" s="74"/>
      <c r="C410" s="74"/>
      <c r="D410" s="84"/>
      <c r="G410" s="39"/>
      <c r="H410" s="76"/>
      <c r="I410" s="6"/>
    </row>
    <row r="411">
      <c r="A411" s="74"/>
      <c r="B411" s="74"/>
      <c r="C411" s="74"/>
      <c r="D411" s="84"/>
      <c r="G411" s="39"/>
      <c r="H411" s="76"/>
      <c r="I411" s="6"/>
    </row>
    <row r="412">
      <c r="A412" s="74"/>
      <c r="B412" s="74"/>
      <c r="C412" s="74"/>
      <c r="D412" s="84"/>
      <c r="G412" s="39"/>
      <c r="H412" s="76"/>
      <c r="I412" s="6"/>
    </row>
    <row r="413">
      <c r="A413" s="74"/>
      <c r="B413" s="74"/>
      <c r="C413" s="74"/>
      <c r="D413" s="84"/>
      <c r="G413" s="39"/>
      <c r="H413" s="76"/>
      <c r="I413" s="6"/>
    </row>
    <row r="414">
      <c r="A414" s="74"/>
      <c r="B414" s="74"/>
      <c r="C414" s="74"/>
      <c r="D414" s="84"/>
      <c r="G414" s="39"/>
      <c r="H414" s="76"/>
      <c r="I414" s="6"/>
    </row>
    <row r="415">
      <c r="A415" s="74"/>
      <c r="B415" s="74"/>
      <c r="C415" s="74"/>
      <c r="D415" s="84"/>
      <c r="G415" s="39"/>
      <c r="H415" s="76"/>
      <c r="I415" s="6"/>
    </row>
    <row r="416">
      <c r="A416" s="74"/>
      <c r="B416" s="74"/>
      <c r="C416" s="74"/>
      <c r="D416" s="84"/>
      <c r="G416" s="39"/>
      <c r="H416" s="76"/>
      <c r="I416" s="6"/>
    </row>
    <row r="417">
      <c r="A417" s="74"/>
      <c r="B417" s="74"/>
      <c r="C417" s="74"/>
      <c r="D417" s="84"/>
      <c r="G417" s="39"/>
      <c r="H417" s="76"/>
      <c r="I417" s="6"/>
    </row>
    <row r="418">
      <c r="A418" s="74"/>
      <c r="B418" s="74"/>
      <c r="C418" s="74"/>
      <c r="D418" s="84"/>
      <c r="G418" s="39"/>
      <c r="H418" s="76"/>
      <c r="I418" s="6"/>
    </row>
    <row r="419">
      <c r="A419" s="74"/>
      <c r="B419" s="74"/>
      <c r="C419" s="74"/>
      <c r="D419" s="84"/>
      <c r="G419" s="39"/>
      <c r="H419" s="76"/>
      <c r="I419" s="6"/>
    </row>
    <row r="420">
      <c r="A420" s="74"/>
      <c r="B420" s="74"/>
      <c r="C420" s="74"/>
      <c r="D420" s="84"/>
      <c r="G420" s="39"/>
      <c r="H420" s="76"/>
      <c r="I420" s="6"/>
    </row>
    <row r="421">
      <c r="A421" s="74"/>
      <c r="B421" s="74"/>
      <c r="C421" s="74"/>
      <c r="D421" s="84"/>
      <c r="G421" s="39"/>
      <c r="H421" s="76"/>
      <c r="I421" s="6"/>
    </row>
    <row r="422">
      <c r="A422" s="74"/>
      <c r="B422" s="74"/>
      <c r="C422" s="74"/>
      <c r="D422" s="84"/>
      <c r="G422" s="39"/>
      <c r="H422" s="76"/>
      <c r="I422" s="6"/>
    </row>
    <row r="423">
      <c r="A423" s="74"/>
      <c r="B423" s="74"/>
      <c r="C423" s="74"/>
      <c r="D423" s="84"/>
      <c r="G423" s="39"/>
      <c r="H423" s="76"/>
      <c r="I423" s="6"/>
    </row>
    <row r="424">
      <c r="A424" s="74"/>
      <c r="B424" s="74"/>
      <c r="C424" s="74"/>
      <c r="D424" s="84"/>
      <c r="G424" s="39"/>
      <c r="H424" s="76"/>
      <c r="I424" s="6"/>
    </row>
    <row r="425">
      <c r="A425" s="74"/>
      <c r="B425" s="74"/>
      <c r="C425" s="74"/>
      <c r="D425" s="84"/>
      <c r="G425" s="39"/>
      <c r="H425" s="76"/>
      <c r="I425" s="6"/>
    </row>
    <row r="426">
      <c r="A426" s="74"/>
      <c r="B426" s="74"/>
      <c r="C426" s="74"/>
      <c r="D426" s="84"/>
      <c r="G426" s="39"/>
      <c r="H426" s="76"/>
      <c r="I426" s="6"/>
    </row>
    <row r="427">
      <c r="A427" s="74"/>
      <c r="B427" s="74"/>
      <c r="C427" s="74"/>
      <c r="D427" s="84"/>
      <c r="G427" s="39"/>
      <c r="H427" s="76"/>
      <c r="I427" s="6"/>
    </row>
    <row r="428">
      <c r="A428" s="74"/>
      <c r="B428" s="74"/>
      <c r="C428" s="74"/>
      <c r="D428" s="84"/>
      <c r="G428" s="39"/>
      <c r="H428" s="76"/>
      <c r="I428" s="6"/>
    </row>
    <row r="429">
      <c r="A429" s="74"/>
      <c r="B429" s="74"/>
      <c r="C429" s="74"/>
      <c r="D429" s="84"/>
      <c r="G429" s="39"/>
      <c r="H429" s="76"/>
      <c r="I429" s="6"/>
    </row>
    <row r="430">
      <c r="A430" s="74"/>
      <c r="B430" s="74"/>
      <c r="C430" s="74"/>
      <c r="D430" s="84"/>
      <c r="G430" s="39"/>
      <c r="H430" s="76"/>
      <c r="I430" s="6"/>
    </row>
    <row r="431">
      <c r="A431" s="74"/>
      <c r="B431" s="74"/>
      <c r="C431" s="74"/>
      <c r="D431" s="84"/>
      <c r="G431" s="39"/>
      <c r="H431" s="76"/>
      <c r="I431" s="6"/>
    </row>
    <row r="432">
      <c r="A432" s="74"/>
      <c r="B432" s="74"/>
      <c r="C432" s="74"/>
      <c r="D432" s="84"/>
      <c r="G432" s="39"/>
      <c r="H432" s="76"/>
      <c r="I432" s="6"/>
    </row>
    <row r="433">
      <c r="A433" s="74"/>
      <c r="B433" s="74"/>
      <c r="C433" s="74"/>
      <c r="D433" s="84"/>
      <c r="G433" s="39"/>
      <c r="H433" s="76"/>
      <c r="I433" s="6"/>
    </row>
    <row r="434">
      <c r="A434" s="74"/>
      <c r="B434" s="74"/>
      <c r="C434" s="74"/>
      <c r="D434" s="84"/>
      <c r="G434" s="39"/>
      <c r="H434" s="76"/>
      <c r="I434" s="6"/>
    </row>
    <row r="435">
      <c r="A435" s="74"/>
      <c r="B435" s="74"/>
      <c r="C435" s="74"/>
      <c r="D435" s="84"/>
      <c r="G435" s="39"/>
      <c r="H435" s="76"/>
      <c r="I435" s="6"/>
    </row>
    <row r="436">
      <c r="A436" s="74"/>
      <c r="B436" s="74"/>
      <c r="C436" s="74"/>
      <c r="D436" s="84"/>
      <c r="G436" s="39"/>
      <c r="H436" s="76"/>
      <c r="I436" s="6"/>
    </row>
    <row r="437">
      <c r="A437" s="74"/>
      <c r="B437" s="74"/>
      <c r="C437" s="74"/>
      <c r="D437" s="84"/>
      <c r="G437" s="39"/>
      <c r="H437" s="76"/>
      <c r="I437" s="6"/>
    </row>
    <row r="438">
      <c r="A438" s="74"/>
      <c r="B438" s="74"/>
      <c r="C438" s="74"/>
      <c r="D438" s="84"/>
      <c r="G438" s="39"/>
      <c r="H438" s="76"/>
      <c r="I438" s="6"/>
    </row>
    <row r="439">
      <c r="A439" s="74"/>
      <c r="B439" s="74"/>
      <c r="C439" s="74"/>
      <c r="D439" s="84"/>
      <c r="G439" s="39"/>
      <c r="H439" s="76"/>
      <c r="I439" s="6"/>
    </row>
    <row r="440">
      <c r="A440" s="74"/>
      <c r="B440" s="74"/>
      <c r="C440" s="74"/>
      <c r="D440" s="84"/>
      <c r="G440" s="39"/>
      <c r="H440" s="76"/>
      <c r="I440" s="6"/>
    </row>
    <row r="441">
      <c r="A441" s="74"/>
      <c r="B441" s="74"/>
      <c r="C441" s="74"/>
      <c r="D441" s="84"/>
      <c r="G441" s="39"/>
      <c r="H441" s="76"/>
      <c r="I441" s="6"/>
    </row>
    <row r="442">
      <c r="A442" s="74"/>
      <c r="B442" s="74"/>
      <c r="C442" s="74"/>
      <c r="D442" s="84"/>
      <c r="G442" s="39"/>
      <c r="H442" s="76"/>
      <c r="I442" s="6"/>
    </row>
    <row r="443">
      <c r="A443" s="74"/>
      <c r="B443" s="74"/>
      <c r="C443" s="74"/>
      <c r="D443" s="84"/>
      <c r="G443" s="39"/>
      <c r="H443" s="76"/>
      <c r="I443" s="6"/>
    </row>
    <row r="444">
      <c r="A444" s="74"/>
      <c r="B444" s="74"/>
      <c r="C444" s="74"/>
      <c r="D444" s="84"/>
      <c r="G444" s="39"/>
      <c r="H444" s="76"/>
      <c r="I444" s="6"/>
    </row>
    <row r="445">
      <c r="A445" s="74"/>
      <c r="B445" s="74"/>
      <c r="C445" s="74"/>
      <c r="D445" s="84"/>
      <c r="G445" s="39"/>
      <c r="H445" s="76"/>
      <c r="I445" s="6"/>
    </row>
    <row r="446">
      <c r="A446" s="74"/>
      <c r="B446" s="74"/>
      <c r="C446" s="74"/>
      <c r="D446" s="84"/>
      <c r="G446" s="39"/>
      <c r="H446" s="76"/>
      <c r="I446" s="6"/>
    </row>
    <row r="447">
      <c r="A447" s="74"/>
      <c r="B447" s="74"/>
      <c r="C447" s="74"/>
      <c r="D447" s="84"/>
      <c r="G447" s="39"/>
      <c r="H447" s="76"/>
      <c r="I447" s="6"/>
    </row>
    <row r="448">
      <c r="A448" s="74"/>
      <c r="B448" s="74"/>
      <c r="C448" s="74"/>
      <c r="D448" s="84"/>
      <c r="G448" s="39"/>
      <c r="H448" s="76"/>
      <c r="I448" s="6"/>
    </row>
    <row r="449">
      <c r="A449" s="74"/>
      <c r="B449" s="74"/>
      <c r="C449" s="74"/>
      <c r="D449" s="84"/>
      <c r="G449" s="39"/>
      <c r="H449" s="76"/>
      <c r="I449" s="6"/>
    </row>
    <row r="450">
      <c r="A450" s="74"/>
      <c r="B450" s="74"/>
      <c r="C450" s="74"/>
      <c r="D450" s="84"/>
      <c r="G450" s="39"/>
      <c r="H450" s="76"/>
      <c r="I450" s="6"/>
    </row>
    <row r="451">
      <c r="A451" s="74"/>
      <c r="B451" s="74"/>
      <c r="C451" s="74"/>
      <c r="D451" s="84"/>
      <c r="G451" s="39"/>
      <c r="H451" s="76"/>
      <c r="I451" s="6"/>
    </row>
    <row r="452">
      <c r="A452" s="74"/>
      <c r="B452" s="74"/>
      <c r="C452" s="74"/>
      <c r="D452" s="84"/>
      <c r="G452" s="39"/>
      <c r="H452" s="76"/>
      <c r="I452" s="6"/>
    </row>
    <row r="453">
      <c r="A453" s="74"/>
      <c r="B453" s="74"/>
      <c r="C453" s="74"/>
      <c r="D453" s="84"/>
      <c r="G453" s="39"/>
      <c r="H453" s="76"/>
      <c r="I453" s="6"/>
    </row>
    <row r="454">
      <c r="A454" s="74"/>
      <c r="B454" s="74"/>
      <c r="C454" s="74"/>
      <c r="D454" s="84"/>
      <c r="G454" s="39"/>
      <c r="H454" s="76"/>
      <c r="I454" s="6"/>
    </row>
    <row r="455">
      <c r="A455" s="74"/>
      <c r="B455" s="74"/>
      <c r="C455" s="74"/>
      <c r="D455" s="84"/>
      <c r="G455" s="39"/>
      <c r="H455" s="76"/>
      <c r="I455" s="6"/>
    </row>
    <row r="456">
      <c r="A456" s="74"/>
      <c r="B456" s="74"/>
      <c r="C456" s="74"/>
      <c r="D456" s="84"/>
      <c r="G456" s="39"/>
      <c r="H456" s="76"/>
      <c r="I456" s="6"/>
    </row>
    <row r="457">
      <c r="A457" s="74"/>
      <c r="B457" s="74"/>
      <c r="C457" s="74"/>
      <c r="D457" s="84"/>
      <c r="G457" s="39"/>
      <c r="H457" s="76"/>
      <c r="I457" s="6"/>
    </row>
    <row r="458">
      <c r="A458" s="74"/>
      <c r="B458" s="74"/>
      <c r="C458" s="74"/>
      <c r="D458" s="84"/>
      <c r="G458" s="39"/>
      <c r="H458" s="76"/>
      <c r="I458" s="6"/>
    </row>
    <row r="459">
      <c r="A459" s="74"/>
      <c r="B459" s="74"/>
      <c r="C459" s="74"/>
      <c r="D459" s="84"/>
      <c r="G459" s="39"/>
      <c r="H459" s="76"/>
      <c r="I459" s="6"/>
    </row>
    <row r="460">
      <c r="A460" s="74"/>
      <c r="B460" s="74"/>
      <c r="C460" s="74"/>
      <c r="D460" s="84"/>
      <c r="G460" s="39"/>
      <c r="H460" s="76"/>
      <c r="I460" s="6"/>
    </row>
    <row r="461">
      <c r="A461" s="74"/>
      <c r="B461" s="74"/>
      <c r="C461" s="74"/>
      <c r="D461" s="84"/>
      <c r="G461" s="39"/>
      <c r="H461" s="76"/>
      <c r="I461" s="6"/>
    </row>
    <row r="462">
      <c r="A462" s="74"/>
      <c r="B462" s="74"/>
      <c r="C462" s="74"/>
      <c r="D462" s="84"/>
      <c r="G462" s="39"/>
      <c r="H462" s="76"/>
      <c r="I462" s="6"/>
    </row>
    <row r="463">
      <c r="A463" s="74"/>
      <c r="B463" s="74"/>
      <c r="C463" s="74"/>
      <c r="D463" s="84"/>
      <c r="G463" s="39"/>
      <c r="H463" s="76"/>
      <c r="I463" s="6"/>
    </row>
    <row r="464">
      <c r="A464" s="74"/>
      <c r="B464" s="74"/>
      <c r="C464" s="74"/>
      <c r="D464" s="84"/>
      <c r="G464" s="39"/>
      <c r="H464" s="76"/>
      <c r="I464" s="6"/>
    </row>
    <row r="465">
      <c r="A465" s="74"/>
      <c r="B465" s="74"/>
      <c r="C465" s="74"/>
      <c r="D465" s="84"/>
      <c r="G465" s="39"/>
      <c r="H465" s="76"/>
      <c r="I465" s="6"/>
    </row>
    <row r="466">
      <c r="A466" s="74"/>
      <c r="B466" s="74"/>
      <c r="C466" s="74"/>
      <c r="D466" s="84"/>
      <c r="G466" s="39"/>
      <c r="H466" s="76"/>
      <c r="I466" s="6"/>
    </row>
    <row r="467">
      <c r="A467" s="74"/>
      <c r="B467" s="74"/>
      <c r="C467" s="74"/>
      <c r="D467" s="84"/>
      <c r="G467" s="39"/>
      <c r="H467" s="76"/>
      <c r="I467" s="6"/>
    </row>
    <row r="468">
      <c r="A468" s="74"/>
      <c r="B468" s="74"/>
      <c r="C468" s="74"/>
      <c r="D468" s="84"/>
      <c r="G468" s="39"/>
      <c r="H468" s="76"/>
      <c r="I468" s="6"/>
    </row>
    <row r="469">
      <c r="A469" s="74"/>
      <c r="B469" s="74"/>
      <c r="C469" s="74"/>
      <c r="D469" s="84"/>
      <c r="G469" s="39"/>
      <c r="H469" s="76"/>
      <c r="I469" s="6"/>
    </row>
    <row r="470">
      <c r="A470" s="74"/>
      <c r="B470" s="74"/>
      <c r="C470" s="74"/>
      <c r="D470" s="84"/>
      <c r="G470" s="39"/>
      <c r="H470" s="76"/>
      <c r="I470" s="6"/>
    </row>
    <row r="471">
      <c r="A471" s="74"/>
      <c r="B471" s="74"/>
      <c r="C471" s="74"/>
      <c r="D471" s="84"/>
      <c r="G471" s="39"/>
      <c r="H471" s="76"/>
      <c r="I471" s="6"/>
    </row>
    <row r="472">
      <c r="A472" s="74"/>
      <c r="B472" s="74"/>
      <c r="C472" s="74"/>
      <c r="D472" s="84"/>
      <c r="G472" s="39"/>
      <c r="H472" s="76"/>
      <c r="I472" s="6"/>
    </row>
    <row r="473">
      <c r="A473" s="74"/>
      <c r="B473" s="74"/>
      <c r="C473" s="74"/>
      <c r="D473" s="84"/>
      <c r="G473" s="39"/>
      <c r="H473" s="76"/>
      <c r="I473" s="6"/>
    </row>
    <row r="474">
      <c r="A474" s="74"/>
      <c r="B474" s="74"/>
      <c r="C474" s="74"/>
      <c r="D474" s="84"/>
      <c r="G474" s="39"/>
      <c r="H474" s="76"/>
      <c r="I474" s="6"/>
    </row>
    <row r="475">
      <c r="A475" s="74"/>
      <c r="B475" s="74"/>
      <c r="C475" s="74"/>
      <c r="D475" s="84"/>
      <c r="G475" s="39"/>
      <c r="H475" s="76"/>
      <c r="I475" s="6"/>
    </row>
    <row r="476">
      <c r="A476" s="74"/>
      <c r="B476" s="74"/>
      <c r="C476" s="74"/>
      <c r="D476" s="84"/>
      <c r="G476" s="39"/>
      <c r="H476" s="76"/>
      <c r="I476" s="6"/>
    </row>
    <row r="477">
      <c r="A477" s="74"/>
      <c r="B477" s="74"/>
      <c r="C477" s="74"/>
      <c r="D477" s="84"/>
      <c r="G477" s="39"/>
      <c r="H477" s="76"/>
      <c r="I477" s="6"/>
    </row>
    <row r="478">
      <c r="A478" s="74"/>
      <c r="B478" s="74"/>
      <c r="C478" s="74"/>
      <c r="D478" s="84"/>
      <c r="G478" s="39"/>
      <c r="H478" s="76"/>
      <c r="I478" s="6"/>
    </row>
    <row r="479">
      <c r="A479" s="74"/>
      <c r="B479" s="74"/>
      <c r="C479" s="74"/>
      <c r="D479" s="84"/>
      <c r="G479" s="39"/>
      <c r="H479" s="76"/>
      <c r="I479" s="6"/>
    </row>
    <row r="480">
      <c r="A480" s="74"/>
      <c r="B480" s="74"/>
      <c r="C480" s="74"/>
      <c r="D480" s="84"/>
      <c r="G480" s="39"/>
      <c r="H480" s="76"/>
      <c r="I480" s="6"/>
    </row>
    <row r="481">
      <c r="A481" s="74"/>
      <c r="B481" s="74"/>
      <c r="C481" s="74"/>
      <c r="D481" s="84"/>
      <c r="G481" s="39"/>
      <c r="H481" s="76"/>
      <c r="I481" s="6"/>
    </row>
    <row r="482">
      <c r="A482" s="74"/>
      <c r="B482" s="74"/>
      <c r="C482" s="74"/>
      <c r="D482" s="84"/>
      <c r="G482" s="39"/>
      <c r="H482" s="76"/>
      <c r="I482" s="6"/>
    </row>
    <row r="483">
      <c r="A483" s="74"/>
      <c r="B483" s="74"/>
      <c r="C483" s="74"/>
      <c r="D483" s="84"/>
      <c r="G483" s="39"/>
      <c r="H483" s="76"/>
      <c r="I483" s="6"/>
    </row>
    <row r="484">
      <c r="A484" s="74"/>
      <c r="B484" s="74"/>
      <c r="C484" s="74"/>
      <c r="D484" s="84"/>
      <c r="G484" s="39"/>
      <c r="H484" s="76"/>
      <c r="I484" s="6"/>
    </row>
    <row r="485">
      <c r="A485" s="74"/>
      <c r="B485" s="74"/>
      <c r="C485" s="74"/>
      <c r="D485" s="84"/>
      <c r="G485" s="39"/>
      <c r="H485" s="76"/>
      <c r="I485" s="6"/>
    </row>
    <row r="486">
      <c r="A486" s="74"/>
      <c r="B486" s="74"/>
      <c r="C486" s="74"/>
      <c r="D486" s="84"/>
      <c r="G486" s="39"/>
      <c r="H486" s="76"/>
      <c r="I486" s="6"/>
    </row>
    <row r="487">
      <c r="A487" s="74"/>
      <c r="B487" s="74"/>
      <c r="C487" s="74"/>
      <c r="D487" s="84"/>
      <c r="G487" s="39"/>
      <c r="H487" s="76"/>
      <c r="I487" s="6"/>
    </row>
    <row r="488">
      <c r="A488" s="74"/>
      <c r="B488" s="74"/>
      <c r="C488" s="74"/>
      <c r="D488" s="84"/>
      <c r="G488" s="39"/>
      <c r="H488" s="76"/>
      <c r="I488" s="6"/>
    </row>
    <row r="489">
      <c r="A489" s="74"/>
      <c r="B489" s="74"/>
      <c r="C489" s="74"/>
      <c r="D489" s="84"/>
      <c r="G489" s="39"/>
      <c r="H489" s="76"/>
      <c r="I489" s="6"/>
    </row>
    <row r="490">
      <c r="A490" s="74"/>
      <c r="B490" s="74"/>
      <c r="C490" s="74"/>
      <c r="D490" s="84"/>
      <c r="G490" s="39"/>
      <c r="H490" s="76"/>
      <c r="I490" s="6"/>
    </row>
    <row r="491">
      <c r="A491" s="74"/>
      <c r="B491" s="74"/>
      <c r="C491" s="74"/>
      <c r="D491" s="84"/>
      <c r="G491" s="39"/>
      <c r="H491" s="76"/>
      <c r="I491" s="6"/>
    </row>
    <row r="492">
      <c r="A492" s="74"/>
      <c r="B492" s="74"/>
      <c r="C492" s="74"/>
      <c r="D492" s="84"/>
      <c r="G492" s="39"/>
      <c r="H492" s="76"/>
      <c r="I492" s="6"/>
    </row>
    <row r="493">
      <c r="A493" s="74"/>
      <c r="B493" s="74"/>
      <c r="C493" s="74"/>
      <c r="D493" s="84"/>
      <c r="G493" s="39"/>
      <c r="H493" s="76"/>
      <c r="I493" s="6"/>
    </row>
    <row r="494">
      <c r="A494" s="74"/>
      <c r="B494" s="74"/>
      <c r="C494" s="74"/>
      <c r="D494" s="84"/>
      <c r="G494" s="39"/>
      <c r="H494" s="76"/>
      <c r="I494" s="6"/>
    </row>
    <row r="495">
      <c r="A495" s="74"/>
      <c r="B495" s="74"/>
      <c r="C495" s="74"/>
      <c r="D495" s="84"/>
      <c r="G495" s="39"/>
      <c r="H495" s="76"/>
      <c r="I495" s="6"/>
    </row>
    <row r="496">
      <c r="A496" s="74"/>
      <c r="B496" s="74"/>
      <c r="C496" s="74"/>
      <c r="D496" s="84"/>
      <c r="G496" s="39"/>
      <c r="H496" s="76"/>
      <c r="I496" s="6"/>
    </row>
    <row r="497">
      <c r="A497" s="74"/>
      <c r="B497" s="74"/>
      <c r="C497" s="74"/>
      <c r="D497" s="84"/>
      <c r="G497" s="39"/>
      <c r="H497" s="76"/>
      <c r="I497" s="6"/>
    </row>
    <row r="498">
      <c r="A498" s="74"/>
      <c r="B498" s="74"/>
      <c r="C498" s="74"/>
      <c r="D498" s="84"/>
      <c r="G498" s="39"/>
      <c r="H498" s="76"/>
      <c r="I498" s="6"/>
    </row>
    <row r="499">
      <c r="A499" s="74"/>
      <c r="B499" s="74"/>
      <c r="C499" s="74"/>
      <c r="D499" s="84"/>
      <c r="G499" s="39"/>
      <c r="H499" s="76"/>
      <c r="I499" s="6"/>
    </row>
    <row r="500">
      <c r="A500" s="74"/>
      <c r="B500" s="74"/>
      <c r="C500" s="74"/>
      <c r="D500" s="84"/>
      <c r="G500" s="39"/>
      <c r="H500" s="76"/>
      <c r="I500" s="6"/>
    </row>
    <row r="501">
      <c r="A501" s="74"/>
      <c r="B501" s="74"/>
      <c r="C501" s="74"/>
      <c r="D501" s="84"/>
      <c r="G501" s="39"/>
      <c r="H501" s="76"/>
      <c r="I501" s="6"/>
    </row>
    <row r="502">
      <c r="A502" s="74"/>
      <c r="B502" s="74"/>
      <c r="C502" s="74"/>
      <c r="D502" s="84"/>
      <c r="G502" s="39"/>
      <c r="H502" s="76"/>
      <c r="I502" s="6"/>
    </row>
    <row r="503">
      <c r="A503" s="74"/>
      <c r="B503" s="74"/>
      <c r="C503" s="74"/>
      <c r="D503" s="84"/>
      <c r="G503" s="39"/>
      <c r="H503" s="76"/>
      <c r="I503" s="6"/>
    </row>
    <row r="504">
      <c r="A504" s="74"/>
      <c r="B504" s="74"/>
      <c r="C504" s="74"/>
      <c r="D504" s="84"/>
      <c r="G504" s="39"/>
      <c r="H504" s="76"/>
      <c r="I504" s="6"/>
    </row>
    <row r="505">
      <c r="A505" s="74"/>
      <c r="B505" s="74"/>
      <c r="C505" s="74"/>
      <c r="D505" s="84"/>
      <c r="G505" s="39"/>
      <c r="H505" s="76"/>
      <c r="I505" s="6"/>
    </row>
    <row r="506">
      <c r="A506" s="74"/>
      <c r="B506" s="74"/>
      <c r="C506" s="74"/>
      <c r="D506" s="84"/>
      <c r="G506" s="39"/>
      <c r="H506" s="76"/>
      <c r="I506" s="6"/>
    </row>
    <row r="507">
      <c r="A507" s="74"/>
      <c r="B507" s="74"/>
      <c r="C507" s="74"/>
      <c r="D507" s="84"/>
      <c r="G507" s="39"/>
      <c r="H507" s="76"/>
      <c r="I507" s="6"/>
    </row>
    <row r="508">
      <c r="A508" s="74"/>
      <c r="B508" s="74"/>
      <c r="C508" s="74"/>
      <c r="D508" s="84"/>
      <c r="G508" s="39"/>
      <c r="H508" s="76"/>
      <c r="I508" s="6"/>
    </row>
    <row r="509">
      <c r="A509" s="74"/>
      <c r="B509" s="74"/>
      <c r="C509" s="74"/>
      <c r="D509" s="84"/>
      <c r="G509" s="39"/>
      <c r="H509" s="76"/>
      <c r="I509" s="6"/>
    </row>
    <row r="510">
      <c r="A510" s="74"/>
      <c r="B510" s="74"/>
      <c r="C510" s="74"/>
      <c r="D510" s="84"/>
      <c r="G510" s="39"/>
      <c r="H510" s="76"/>
      <c r="I510" s="6"/>
    </row>
    <row r="511">
      <c r="A511" s="74"/>
      <c r="B511" s="74"/>
      <c r="C511" s="74"/>
      <c r="D511" s="84"/>
      <c r="G511" s="39"/>
      <c r="H511" s="76"/>
      <c r="I511" s="6"/>
    </row>
    <row r="512">
      <c r="A512" s="74"/>
      <c r="B512" s="74"/>
      <c r="C512" s="74"/>
      <c r="D512" s="84"/>
      <c r="G512" s="39"/>
      <c r="H512" s="76"/>
      <c r="I512" s="6"/>
    </row>
    <row r="513">
      <c r="A513" s="74"/>
      <c r="B513" s="74"/>
      <c r="C513" s="74"/>
      <c r="D513" s="84"/>
      <c r="G513" s="39"/>
      <c r="H513" s="76"/>
      <c r="I513" s="6"/>
    </row>
    <row r="514">
      <c r="A514" s="74"/>
      <c r="B514" s="74"/>
      <c r="C514" s="74"/>
      <c r="D514" s="84"/>
      <c r="G514" s="39"/>
      <c r="H514" s="76"/>
      <c r="I514" s="6"/>
    </row>
    <row r="515">
      <c r="A515" s="74"/>
      <c r="B515" s="74"/>
      <c r="C515" s="74"/>
      <c r="D515" s="84"/>
      <c r="G515" s="39"/>
      <c r="H515" s="76"/>
      <c r="I515" s="6"/>
    </row>
    <row r="516">
      <c r="A516" s="74"/>
      <c r="B516" s="74"/>
      <c r="C516" s="74"/>
      <c r="D516" s="84"/>
      <c r="G516" s="39"/>
      <c r="H516" s="76"/>
      <c r="I516" s="6"/>
    </row>
    <row r="517">
      <c r="A517" s="74"/>
      <c r="B517" s="74"/>
      <c r="C517" s="74"/>
      <c r="D517" s="84"/>
      <c r="G517" s="39"/>
      <c r="H517" s="76"/>
      <c r="I517" s="6"/>
    </row>
    <row r="518">
      <c r="A518" s="74"/>
      <c r="B518" s="74"/>
      <c r="C518" s="74"/>
      <c r="D518" s="84"/>
      <c r="G518" s="39"/>
      <c r="H518" s="76"/>
      <c r="I518" s="6"/>
    </row>
    <row r="519">
      <c r="A519" s="74"/>
      <c r="B519" s="74"/>
      <c r="C519" s="74"/>
      <c r="D519" s="84"/>
      <c r="G519" s="39"/>
      <c r="H519" s="76"/>
      <c r="I519" s="6"/>
    </row>
    <row r="520">
      <c r="A520" s="74"/>
      <c r="B520" s="74"/>
      <c r="C520" s="74"/>
      <c r="D520" s="84"/>
      <c r="G520" s="39"/>
      <c r="H520" s="76"/>
      <c r="I520" s="6"/>
    </row>
    <row r="521">
      <c r="A521" s="74"/>
      <c r="B521" s="74"/>
      <c r="C521" s="74"/>
      <c r="D521" s="84"/>
      <c r="G521" s="39"/>
      <c r="H521" s="76"/>
      <c r="I521" s="6"/>
    </row>
    <row r="522">
      <c r="A522" s="74"/>
      <c r="B522" s="74"/>
      <c r="C522" s="74"/>
      <c r="D522" s="84"/>
      <c r="G522" s="39"/>
      <c r="H522" s="76"/>
      <c r="I522" s="6"/>
    </row>
    <row r="523">
      <c r="A523" s="74"/>
      <c r="B523" s="74"/>
      <c r="C523" s="74"/>
      <c r="D523" s="84"/>
      <c r="G523" s="39"/>
      <c r="H523" s="76"/>
      <c r="I523" s="6"/>
    </row>
    <row r="524">
      <c r="A524" s="74"/>
      <c r="B524" s="74"/>
      <c r="C524" s="74"/>
      <c r="D524" s="84"/>
      <c r="G524" s="39"/>
      <c r="H524" s="76"/>
      <c r="I524" s="6"/>
    </row>
    <row r="525">
      <c r="A525" s="74"/>
      <c r="B525" s="74"/>
      <c r="C525" s="74"/>
      <c r="D525" s="84"/>
      <c r="G525" s="39"/>
      <c r="H525" s="76"/>
      <c r="I525" s="6"/>
    </row>
    <row r="526">
      <c r="A526" s="74"/>
      <c r="B526" s="74"/>
      <c r="C526" s="74"/>
      <c r="D526" s="84"/>
      <c r="G526" s="39"/>
      <c r="H526" s="76"/>
      <c r="I526" s="6"/>
    </row>
    <row r="527">
      <c r="A527" s="74"/>
      <c r="B527" s="74"/>
      <c r="C527" s="74"/>
      <c r="D527" s="84"/>
      <c r="G527" s="39"/>
      <c r="H527" s="76"/>
      <c r="I527" s="6"/>
    </row>
    <row r="528">
      <c r="A528" s="74"/>
      <c r="B528" s="74"/>
      <c r="C528" s="74"/>
      <c r="D528" s="84"/>
      <c r="G528" s="39"/>
      <c r="H528" s="76"/>
      <c r="I528" s="6"/>
    </row>
    <row r="529">
      <c r="A529" s="74"/>
      <c r="B529" s="74"/>
      <c r="C529" s="74"/>
      <c r="D529" s="84"/>
      <c r="G529" s="39"/>
      <c r="H529" s="76"/>
      <c r="I529" s="6"/>
    </row>
    <row r="530">
      <c r="A530" s="74"/>
      <c r="B530" s="74"/>
      <c r="C530" s="74"/>
      <c r="D530" s="84"/>
      <c r="G530" s="39"/>
      <c r="H530" s="76"/>
      <c r="I530" s="6"/>
    </row>
    <row r="531">
      <c r="A531" s="74"/>
      <c r="B531" s="74"/>
      <c r="C531" s="74"/>
      <c r="D531" s="84"/>
      <c r="G531" s="39"/>
      <c r="H531" s="76"/>
      <c r="I531" s="6"/>
    </row>
    <row r="532">
      <c r="A532" s="74"/>
      <c r="B532" s="74"/>
      <c r="C532" s="74"/>
      <c r="D532" s="84"/>
      <c r="G532" s="39"/>
      <c r="H532" s="76"/>
      <c r="I532" s="6"/>
    </row>
    <row r="533">
      <c r="A533" s="74"/>
      <c r="B533" s="74"/>
      <c r="C533" s="74"/>
      <c r="D533" s="84"/>
      <c r="G533" s="39"/>
      <c r="H533" s="76"/>
      <c r="I533" s="6"/>
    </row>
    <row r="534">
      <c r="A534" s="74"/>
      <c r="B534" s="74"/>
      <c r="C534" s="74"/>
      <c r="D534" s="84"/>
      <c r="G534" s="39"/>
      <c r="H534" s="76"/>
      <c r="I534" s="6"/>
    </row>
    <row r="535">
      <c r="A535" s="74"/>
      <c r="B535" s="74"/>
      <c r="C535" s="74"/>
      <c r="D535" s="84"/>
      <c r="G535" s="39"/>
      <c r="H535" s="76"/>
      <c r="I535" s="6"/>
    </row>
    <row r="536">
      <c r="A536" s="74"/>
      <c r="B536" s="74"/>
      <c r="C536" s="74"/>
      <c r="D536" s="84"/>
      <c r="G536" s="39"/>
      <c r="H536" s="76"/>
      <c r="I536" s="6"/>
    </row>
    <row r="537">
      <c r="A537" s="74"/>
      <c r="B537" s="74"/>
      <c r="C537" s="74"/>
      <c r="D537" s="84"/>
      <c r="G537" s="39"/>
      <c r="H537" s="76"/>
      <c r="I537" s="6"/>
    </row>
    <row r="538">
      <c r="A538" s="74"/>
      <c r="B538" s="74"/>
      <c r="C538" s="74"/>
      <c r="D538" s="84"/>
      <c r="G538" s="39"/>
      <c r="H538" s="76"/>
      <c r="I538" s="6"/>
    </row>
    <row r="539">
      <c r="A539" s="74"/>
      <c r="B539" s="74"/>
      <c r="C539" s="74"/>
      <c r="D539" s="84"/>
      <c r="G539" s="39"/>
      <c r="H539" s="76"/>
      <c r="I539" s="6"/>
    </row>
    <row r="540">
      <c r="A540" s="74"/>
      <c r="B540" s="74"/>
      <c r="C540" s="74"/>
      <c r="D540" s="84"/>
      <c r="G540" s="39"/>
      <c r="H540" s="76"/>
      <c r="I540" s="6"/>
    </row>
    <row r="541">
      <c r="A541" s="74"/>
      <c r="B541" s="74"/>
      <c r="C541" s="74"/>
      <c r="D541" s="84"/>
      <c r="G541" s="39"/>
      <c r="H541" s="76"/>
      <c r="I541" s="6"/>
    </row>
    <row r="542">
      <c r="A542" s="74"/>
      <c r="B542" s="74"/>
      <c r="C542" s="74"/>
      <c r="D542" s="84"/>
      <c r="G542" s="39"/>
      <c r="H542" s="76"/>
      <c r="I542" s="6"/>
    </row>
    <row r="543">
      <c r="A543" s="74"/>
      <c r="B543" s="74"/>
      <c r="C543" s="74"/>
      <c r="D543" s="84"/>
      <c r="G543" s="39"/>
      <c r="H543" s="76"/>
      <c r="I543" s="6"/>
    </row>
    <row r="544">
      <c r="A544" s="74"/>
      <c r="B544" s="74"/>
      <c r="C544" s="74"/>
      <c r="D544" s="84"/>
      <c r="G544" s="39"/>
      <c r="H544" s="76"/>
      <c r="I544" s="6"/>
    </row>
    <row r="545">
      <c r="A545" s="74"/>
      <c r="B545" s="74"/>
      <c r="C545" s="74"/>
      <c r="D545" s="84"/>
      <c r="G545" s="39"/>
      <c r="H545" s="76"/>
      <c r="I545" s="6"/>
    </row>
    <row r="546">
      <c r="A546" s="74"/>
      <c r="B546" s="74"/>
      <c r="C546" s="74"/>
      <c r="D546" s="84"/>
      <c r="G546" s="39"/>
      <c r="H546" s="76"/>
      <c r="I546" s="6"/>
    </row>
    <row r="547">
      <c r="A547" s="74"/>
      <c r="B547" s="74"/>
      <c r="C547" s="74"/>
      <c r="D547" s="84"/>
      <c r="G547" s="39"/>
      <c r="H547" s="76"/>
      <c r="I547" s="6"/>
    </row>
    <row r="548">
      <c r="A548" s="74"/>
      <c r="B548" s="74"/>
      <c r="C548" s="74"/>
      <c r="D548" s="84"/>
      <c r="G548" s="39"/>
      <c r="H548" s="76"/>
      <c r="I548" s="6"/>
    </row>
    <row r="549">
      <c r="A549" s="74"/>
      <c r="B549" s="74"/>
      <c r="C549" s="74"/>
      <c r="D549" s="84"/>
      <c r="G549" s="39"/>
      <c r="H549" s="76"/>
      <c r="I549" s="6"/>
    </row>
    <row r="550">
      <c r="A550" s="74"/>
      <c r="B550" s="74"/>
      <c r="C550" s="74"/>
      <c r="D550" s="84"/>
      <c r="G550" s="39"/>
      <c r="H550" s="76"/>
      <c r="I550" s="6"/>
    </row>
    <row r="551">
      <c r="A551" s="74"/>
      <c r="B551" s="74"/>
      <c r="C551" s="74"/>
      <c r="D551" s="84"/>
      <c r="G551" s="39"/>
      <c r="H551" s="76"/>
      <c r="I551" s="6"/>
    </row>
    <row r="552">
      <c r="A552" s="74"/>
      <c r="B552" s="74"/>
      <c r="C552" s="74"/>
      <c r="D552" s="84"/>
      <c r="G552" s="39"/>
      <c r="H552" s="76"/>
      <c r="I552" s="6"/>
    </row>
    <row r="553">
      <c r="A553" s="74"/>
      <c r="B553" s="74"/>
      <c r="C553" s="74"/>
      <c r="D553" s="84"/>
      <c r="G553" s="39"/>
      <c r="H553" s="76"/>
      <c r="I553" s="6"/>
    </row>
    <row r="554">
      <c r="A554" s="74"/>
      <c r="B554" s="74"/>
      <c r="C554" s="74"/>
      <c r="D554" s="84"/>
      <c r="G554" s="39"/>
      <c r="H554" s="76"/>
      <c r="I554" s="6"/>
    </row>
    <row r="555">
      <c r="A555" s="74"/>
      <c r="B555" s="74"/>
      <c r="C555" s="74"/>
      <c r="D555" s="84"/>
      <c r="G555" s="39"/>
      <c r="H555" s="76"/>
      <c r="I555" s="6"/>
    </row>
    <row r="556">
      <c r="A556" s="74"/>
      <c r="B556" s="74"/>
      <c r="C556" s="74"/>
      <c r="D556" s="84"/>
      <c r="G556" s="39"/>
      <c r="H556" s="76"/>
      <c r="I556" s="6"/>
    </row>
    <row r="557">
      <c r="A557" s="74"/>
      <c r="B557" s="74"/>
      <c r="C557" s="74"/>
      <c r="D557" s="84"/>
      <c r="G557" s="39"/>
      <c r="H557" s="76"/>
      <c r="I557" s="6"/>
    </row>
    <row r="558">
      <c r="A558" s="74"/>
      <c r="B558" s="74"/>
      <c r="C558" s="74"/>
      <c r="D558" s="84"/>
      <c r="G558" s="39"/>
      <c r="H558" s="76"/>
      <c r="I558" s="6"/>
    </row>
    <row r="559">
      <c r="A559" s="74"/>
      <c r="B559" s="74"/>
      <c r="C559" s="74"/>
      <c r="D559" s="84"/>
      <c r="G559" s="39"/>
      <c r="H559" s="76"/>
      <c r="I559" s="6"/>
    </row>
    <row r="560">
      <c r="A560" s="74"/>
      <c r="B560" s="74"/>
      <c r="C560" s="74"/>
      <c r="D560" s="84"/>
      <c r="G560" s="39"/>
      <c r="H560" s="76"/>
      <c r="I560" s="6"/>
    </row>
    <row r="561">
      <c r="A561" s="74"/>
      <c r="B561" s="74"/>
      <c r="C561" s="74"/>
      <c r="D561" s="84"/>
      <c r="G561" s="39"/>
      <c r="H561" s="76"/>
      <c r="I561" s="6"/>
    </row>
    <row r="562">
      <c r="A562" s="74"/>
      <c r="B562" s="74"/>
      <c r="C562" s="74"/>
      <c r="D562" s="84"/>
      <c r="G562" s="39"/>
      <c r="H562" s="76"/>
      <c r="I562" s="6"/>
    </row>
    <row r="563">
      <c r="A563" s="74"/>
      <c r="B563" s="74"/>
      <c r="C563" s="74"/>
      <c r="D563" s="84"/>
      <c r="G563" s="39"/>
      <c r="H563" s="76"/>
      <c r="I563" s="6"/>
    </row>
    <row r="564">
      <c r="A564" s="74"/>
      <c r="B564" s="74"/>
      <c r="C564" s="74"/>
      <c r="D564" s="84"/>
      <c r="G564" s="39"/>
      <c r="H564" s="76"/>
      <c r="I564" s="6"/>
    </row>
    <row r="565">
      <c r="A565" s="74"/>
      <c r="B565" s="74"/>
      <c r="C565" s="74"/>
      <c r="D565" s="84"/>
      <c r="G565" s="39"/>
      <c r="H565" s="76"/>
      <c r="I565" s="6"/>
    </row>
    <row r="566">
      <c r="A566" s="74"/>
      <c r="B566" s="74"/>
      <c r="C566" s="74"/>
      <c r="D566" s="84"/>
      <c r="G566" s="39"/>
      <c r="H566" s="76"/>
      <c r="I566" s="6"/>
    </row>
    <row r="567">
      <c r="A567" s="74"/>
      <c r="B567" s="74"/>
      <c r="C567" s="74"/>
      <c r="D567" s="84"/>
      <c r="G567" s="39"/>
      <c r="H567" s="76"/>
      <c r="I567" s="6"/>
    </row>
    <row r="568">
      <c r="A568" s="74"/>
      <c r="B568" s="74"/>
      <c r="C568" s="74"/>
      <c r="D568" s="84"/>
      <c r="G568" s="39"/>
      <c r="H568" s="76"/>
      <c r="I568" s="6"/>
    </row>
    <row r="569">
      <c r="A569" s="74"/>
      <c r="B569" s="74"/>
      <c r="C569" s="74"/>
      <c r="D569" s="84"/>
      <c r="G569" s="39"/>
      <c r="H569" s="76"/>
      <c r="I569" s="6"/>
    </row>
    <row r="570">
      <c r="A570" s="74"/>
      <c r="B570" s="74"/>
      <c r="C570" s="74"/>
      <c r="D570" s="84"/>
      <c r="G570" s="39"/>
      <c r="H570" s="76"/>
      <c r="I570" s="6"/>
    </row>
    <row r="571">
      <c r="A571" s="74"/>
      <c r="B571" s="74"/>
      <c r="C571" s="74"/>
      <c r="D571" s="84"/>
      <c r="G571" s="39"/>
      <c r="H571" s="76"/>
      <c r="I571" s="6"/>
    </row>
    <row r="572">
      <c r="A572" s="74"/>
      <c r="B572" s="74"/>
      <c r="C572" s="74"/>
      <c r="D572" s="84"/>
      <c r="G572" s="39"/>
      <c r="H572" s="76"/>
      <c r="I572" s="6"/>
    </row>
    <row r="573">
      <c r="A573" s="74"/>
      <c r="B573" s="74"/>
      <c r="C573" s="74"/>
      <c r="D573" s="84"/>
      <c r="G573" s="39"/>
      <c r="H573" s="76"/>
      <c r="I573" s="6"/>
    </row>
    <row r="574">
      <c r="A574" s="74"/>
      <c r="B574" s="74"/>
      <c r="C574" s="74"/>
      <c r="D574" s="84"/>
      <c r="G574" s="39"/>
      <c r="H574" s="76"/>
      <c r="I574" s="6"/>
    </row>
    <row r="575">
      <c r="A575" s="74"/>
      <c r="B575" s="74"/>
      <c r="C575" s="74"/>
      <c r="D575" s="84"/>
      <c r="G575" s="39"/>
      <c r="H575" s="76"/>
      <c r="I575" s="6"/>
    </row>
    <row r="576">
      <c r="A576" s="74"/>
      <c r="B576" s="74"/>
      <c r="C576" s="74"/>
      <c r="D576" s="84"/>
      <c r="G576" s="39"/>
      <c r="H576" s="76"/>
      <c r="I576" s="6"/>
    </row>
    <row r="577">
      <c r="A577" s="74"/>
      <c r="B577" s="74"/>
      <c r="C577" s="74"/>
      <c r="D577" s="84"/>
      <c r="G577" s="39"/>
      <c r="H577" s="76"/>
      <c r="I577" s="6"/>
    </row>
    <row r="578">
      <c r="A578" s="74"/>
      <c r="B578" s="74"/>
      <c r="C578" s="74"/>
      <c r="D578" s="84"/>
      <c r="G578" s="39"/>
      <c r="H578" s="76"/>
      <c r="I578" s="6"/>
    </row>
    <row r="579">
      <c r="A579" s="74"/>
      <c r="B579" s="74"/>
      <c r="C579" s="74"/>
      <c r="D579" s="84"/>
      <c r="G579" s="39"/>
      <c r="H579" s="76"/>
      <c r="I579" s="6"/>
    </row>
    <row r="580">
      <c r="A580" s="74"/>
      <c r="B580" s="74"/>
      <c r="C580" s="74"/>
      <c r="D580" s="84"/>
      <c r="G580" s="39"/>
      <c r="H580" s="76"/>
      <c r="I580" s="6"/>
    </row>
    <row r="581">
      <c r="A581" s="74"/>
      <c r="B581" s="74"/>
      <c r="C581" s="74"/>
      <c r="D581" s="84"/>
      <c r="G581" s="39"/>
      <c r="H581" s="76"/>
      <c r="I581" s="6"/>
    </row>
    <row r="582">
      <c r="A582" s="74"/>
      <c r="B582" s="74"/>
      <c r="C582" s="74"/>
      <c r="D582" s="84"/>
      <c r="G582" s="39"/>
      <c r="H582" s="76"/>
      <c r="I582" s="6"/>
    </row>
    <row r="583">
      <c r="A583" s="74"/>
      <c r="B583" s="74"/>
      <c r="C583" s="74"/>
      <c r="D583" s="84"/>
      <c r="G583" s="39"/>
      <c r="H583" s="76"/>
      <c r="I583" s="6"/>
    </row>
    <row r="584">
      <c r="A584" s="74"/>
      <c r="B584" s="74"/>
      <c r="C584" s="74"/>
      <c r="D584" s="84"/>
      <c r="G584" s="39"/>
      <c r="H584" s="76"/>
      <c r="I584" s="6"/>
    </row>
    <row r="585">
      <c r="A585" s="74"/>
      <c r="B585" s="74"/>
      <c r="C585" s="74"/>
      <c r="D585" s="84"/>
      <c r="G585" s="39"/>
      <c r="H585" s="76"/>
      <c r="I585" s="6"/>
    </row>
    <row r="586">
      <c r="A586" s="74"/>
      <c r="B586" s="74"/>
      <c r="C586" s="74"/>
      <c r="D586" s="84"/>
      <c r="G586" s="39"/>
      <c r="H586" s="76"/>
      <c r="I586" s="6"/>
    </row>
    <row r="587">
      <c r="A587" s="74"/>
      <c r="B587" s="74"/>
      <c r="C587" s="74"/>
      <c r="D587" s="84"/>
      <c r="G587" s="39"/>
      <c r="H587" s="76"/>
      <c r="I587" s="6"/>
    </row>
    <row r="588">
      <c r="A588" s="74"/>
      <c r="B588" s="74"/>
      <c r="C588" s="74"/>
      <c r="D588" s="84"/>
      <c r="G588" s="39"/>
      <c r="H588" s="76"/>
      <c r="I588" s="6"/>
    </row>
    <row r="589">
      <c r="A589" s="74"/>
      <c r="B589" s="74"/>
      <c r="C589" s="74"/>
      <c r="D589" s="84"/>
      <c r="G589" s="39"/>
      <c r="H589" s="76"/>
      <c r="I589" s="6"/>
    </row>
    <row r="590">
      <c r="A590" s="74"/>
      <c r="B590" s="74"/>
      <c r="C590" s="74"/>
      <c r="D590" s="84"/>
      <c r="G590" s="39"/>
      <c r="H590" s="76"/>
      <c r="I590" s="6"/>
    </row>
    <row r="591">
      <c r="A591" s="74"/>
      <c r="B591" s="74"/>
      <c r="C591" s="74"/>
      <c r="D591" s="84"/>
      <c r="G591" s="39"/>
      <c r="H591" s="76"/>
      <c r="I591" s="6"/>
    </row>
    <row r="592">
      <c r="A592" s="74"/>
      <c r="B592" s="74"/>
      <c r="C592" s="74"/>
      <c r="D592" s="84"/>
      <c r="G592" s="39"/>
      <c r="H592" s="76"/>
      <c r="I592" s="6"/>
    </row>
    <row r="593">
      <c r="A593" s="74"/>
      <c r="B593" s="74"/>
      <c r="C593" s="74"/>
      <c r="D593" s="84"/>
      <c r="G593" s="39"/>
      <c r="H593" s="76"/>
      <c r="I593" s="6"/>
    </row>
    <row r="594">
      <c r="A594" s="74"/>
      <c r="B594" s="74"/>
      <c r="C594" s="74"/>
      <c r="D594" s="84"/>
      <c r="G594" s="39"/>
      <c r="H594" s="76"/>
      <c r="I594" s="6"/>
    </row>
    <row r="595">
      <c r="A595" s="74"/>
      <c r="B595" s="74"/>
      <c r="C595" s="74"/>
      <c r="D595" s="84"/>
      <c r="G595" s="39"/>
      <c r="H595" s="76"/>
      <c r="I595" s="6"/>
    </row>
    <row r="596">
      <c r="A596" s="74"/>
      <c r="B596" s="74"/>
      <c r="C596" s="74"/>
      <c r="D596" s="84"/>
      <c r="G596" s="39"/>
      <c r="H596" s="76"/>
      <c r="I596" s="6"/>
    </row>
    <row r="597">
      <c r="A597" s="74"/>
      <c r="B597" s="74"/>
      <c r="C597" s="74"/>
      <c r="D597" s="84"/>
      <c r="G597" s="39"/>
      <c r="H597" s="76"/>
      <c r="I597" s="6"/>
    </row>
    <row r="598">
      <c r="A598" s="74"/>
      <c r="B598" s="74"/>
      <c r="C598" s="74"/>
      <c r="D598" s="84"/>
      <c r="G598" s="39"/>
      <c r="H598" s="76"/>
      <c r="I598" s="6"/>
    </row>
    <row r="599">
      <c r="A599" s="74"/>
      <c r="B599" s="74"/>
      <c r="C599" s="74"/>
      <c r="D599" s="84"/>
      <c r="G599" s="39"/>
      <c r="H599" s="76"/>
      <c r="I599" s="6"/>
    </row>
    <row r="600">
      <c r="A600" s="74"/>
      <c r="B600" s="74"/>
      <c r="C600" s="74"/>
      <c r="D600" s="84"/>
      <c r="G600" s="39"/>
      <c r="H600" s="76"/>
      <c r="I600" s="6"/>
    </row>
    <row r="601">
      <c r="A601" s="74"/>
      <c r="B601" s="74"/>
      <c r="C601" s="74"/>
      <c r="D601" s="84"/>
      <c r="G601" s="39"/>
      <c r="H601" s="76"/>
      <c r="I601" s="6"/>
    </row>
    <row r="602">
      <c r="A602" s="74"/>
      <c r="B602" s="74"/>
      <c r="C602" s="74"/>
      <c r="D602" s="84"/>
      <c r="G602" s="39"/>
      <c r="H602" s="76"/>
      <c r="I602" s="6"/>
    </row>
    <row r="603">
      <c r="A603" s="74"/>
      <c r="B603" s="74"/>
      <c r="C603" s="74"/>
      <c r="D603" s="84"/>
      <c r="G603" s="39"/>
      <c r="H603" s="76"/>
      <c r="I603" s="6"/>
    </row>
    <row r="604">
      <c r="A604" s="74"/>
      <c r="B604" s="74"/>
      <c r="C604" s="74"/>
      <c r="D604" s="84"/>
      <c r="G604" s="39"/>
      <c r="H604" s="76"/>
      <c r="I604" s="6"/>
    </row>
    <row r="605">
      <c r="A605" s="74"/>
      <c r="B605" s="74"/>
      <c r="C605" s="74"/>
      <c r="D605" s="84"/>
      <c r="G605" s="39"/>
      <c r="H605" s="76"/>
      <c r="I605" s="6"/>
    </row>
    <row r="606">
      <c r="A606" s="74"/>
      <c r="B606" s="74"/>
      <c r="C606" s="74"/>
      <c r="D606" s="84"/>
      <c r="G606" s="39"/>
      <c r="H606" s="76"/>
      <c r="I606" s="6"/>
    </row>
    <row r="607">
      <c r="A607" s="74"/>
      <c r="B607" s="74"/>
      <c r="C607" s="74"/>
      <c r="D607" s="84"/>
      <c r="G607" s="39"/>
      <c r="H607" s="76"/>
      <c r="I607" s="6"/>
    </row>
    <row r="608">
      <c r="A608" s="74"/>
      <c r="B608" s="74"/>
      <c r="C608" s="74"/>
      <c r="D608" s="84"/>
      <c r="G608" s="39"/>
      <c r="H608" s="76"/>
      <c r="I608" s="6"/>
    </row>
    <row r="609">
      <c r="A609" s="74"/>
      <c r="B609" s="74"/>
      <c r="C609" s="74"/>
      <c r="D609" s="84"/>
      <c r="G609" s="39"/>
      <c r="H609" s="76"/>
      <c r="I609" s="6"/>
    </row>
    <row r="610">
      <c r="A610" s="74"/>
      <c r="B610" s="74"/>
      <c r="C610" s="74"/>
      <c r="D610" s="84"/>
      <c r="G610" s="39"/>
      <c r="H610" s="76"/>
      <c r="I610" s="6"/>
    </row>
    <row r="611">
      <c r="A611" s="74"/>
      <c r="B611" s="74"/>
      <c r="C611" s="74"/>
      <c r="D611" s="84"/>
      <c r="G611" s="39"/>
      <c r="H611" s="76"/>
      <c r="I611" s="6"/>
    </row>
    <row r="612">
      <c r="A612" s="74"/>
      <c r="B612" s="74"/>
      <c r="C612" s="74"/>
      <c r="D612" s="84"/>
      <c r="G612" s="39"/>
      <c r="H612" s="76"/>
      <c r="I612" s="6"/>
    </row>
    <row r="613">
      <c r="A613" s="74"/>
      <c r="B613" s="74"/>
      <c r="C613" s="74"/>
      <c r="D613" s="84"/>
      <c r="G613" s="39"/>
      <c r="H613" s="76"/>
      <c r="I613" s="6"/>
    </row>
    <row r="614">
      <c r="A614" s="74"/>
      <c r="B614" s="74"/>
      <c r="C614" s="74"/>
      <c r="D614" s="84"/>
      <c r="G614" s="39"/>
      <c r="H614" s="76"/>
      <c r="I614" s="6"/>
    </row>
    <row r="615">
      <c r="A615" s="74"/>
      <c r="B615" s="74"/>
      <c r="C615" s="74"/>
      <c r="D615" s="84"/>
      <c r="G615" s="39"/>
      <c r="H615" s="76"/>
      <c r="I615" s="6"/>
    </row>
    <row r="616">
      <c r="A616" s="74"/>
      <c r="B616" s="74"/>
      <c r="C616" s="74"/>
      <c r="D616" s="84"/>
      <c r="G616" s="39"/>
      <c r="H616" s="76"/>
      <c r="I616" s="6"/>
    </row>
    <row r="617">
      <c r="A617" s="74"/>
      <c r="B617" s="74"/>
      <c r="C617" s="74"/>
      <c r="D617" s="84"/>
      <c r="G617" s="39"/>
      <c r="H617" s="76"/>
      <c r="I617" s="6"/>
    </row>
    <row r="618">
      <c r="A618" s="74"/>
      <c r="B618" s="74"/>
      <c r="C618" s="74"/>
      <c r="D618" s="84"/>
      <c r="G618" s="39"/>
      <c r="H618" s="76"/>
      <c r="I618" s="6"/>
    </row>
    <row r="619">
      <c r="A619" s="74"/>
      <c r="B619" s="74"/>
      <c r="C619" s="74"/>
      <c r="D619" s="84"/>
      <c r="G619" s="39"/>
      <c r="H619" s="76"/>
      <c r="I619" s="6"/>
    </row>
    <row r="620">
      <c r="A620" s="74"/>
      <c r="B620" s="74"/>
      <c r="C620" s="74"/>
      <c r="D620" s="84"/>
      <c r="G620" s="39"/>
      <c r="H620" s="76"/>
      <c r="I620" s="6"/>
    </row>
    <row r="621">
      <c r="A621" s="74"/>
      <c r="B621" s="74"/>
      <c r="C621" s="74"/>
      <c r="D621" s="84"/>
      <c r="G621" s="39"/>
      <c r="H621" s="76"/>
      <c r="I621" s="6"/>
    </row>
    <row r="622">
      <c r="A622" s="74"/>
      <c r="B622" s="74"/>
      <c r="C622" s="74"/>
      <c r="D622" s="84"/>
      <c r="G622" s="39"/>
      <c r="H622" s="76"/>
      <c r="I622" s="6"/>
    </row>
    <row r="623">
      <c r="A623" s="74"/>
      <c r="B623" s="74"/>
      <c r="C623" s="74"/>
      <c r="D623" s="84"/>
      <c r="G623" s="39"/>
      <c r="H623" s="76"/>
      <c r="I623" s="6"/>
    </row>
    <row r="624">
      <c r="A624" s="74"/>
      <c r="B624" s="74"/>
      <c r="C624" s="74"/>
      <c r="D624" s="84"/>
      <c r="G624" s="39"/>
      <c r="H624" s="76"/>
      <c r="I624" s="6"/>
    </row>
    <row r="625">
      <c r="A625" s="74"/>
      <c r="B625" s="74"/>
      <c r="C625" s="74"/>
      <c r="D625" s="84"/>
      <c r="G625" s="39"/>
      <c r="H625" s="76"/>
      <c r="I625" s="6"/>
    </row>
    <row r="626">
      <c r="A626" s="74"/>
      <c r="B626" s="74"/>
      <c r="C626" s="74"/>
      <c r="D626" s="84"/>
      <c r="G626" s="39"/>
      <c r="H626" s="76"/>
      <c r="I626" s="6"/>
    </row>
    <row r="627">
      <c r="A627" s="74"/>
      <c r="B627" s="74"/>
      <c r="C627" s="74"/>
      <c r="D627" s="84"/>
      <c r="G627" s="39"/>
      <c r="H627" s="76"/>
      <c r="I627" s="6"/>
    </row>
    <row r="628">
      <c r="A628" s="74"/>
      <c r="B628" s="74"/>
      <c r="C628" s="74"/>
      <c r="D628" s="84"/>
      <c r="G628" s="39"/>
      <c r="H628" s="76"/>
      <c r="I628" s="6"/>
    </row>
    <row r="629">
      <c r="A629" s="74"/>
      <c r="B629" s="74"/>
      <c r="C629" s="74"/>
      <c r="D629" s="84"/>
      <c r="G629" s="39"/>
      <c r="H629" s="76"/>
      <c r="I629" s="6"/>
    </row>
    <row r="630">
      <c r="A630" s="74"/>
      <c r="B630" s="74"/>
      <c r="C630" s="74"/>
      <c r="D630" s="84"/>
      <c r="G630" s="39"/>
      <c r="H630" s="76"/>
      <c r="I630" s="6"/>
    </row>
    <row r="631">
      <c r="A631" s="74"/>
      <c r="B631" s="74"/>
      <c r="C631" s="74"/>
      <c r="D631" s="84"/>
      <c r="G631" s="39"/>
      <c r="H631" s="76"/>
      <c r="I631" s="6"/>
    </row>
    <row r="632">
      <c r="A632" s="74"/>
      <c r="B632" s="74"/>
      <c r="C632" s="74"/>
      <c r="D632" s="84"/>
      <c r="G632" s="39"/>
      <c r="H632" s="76"/>
      <c r="I632" s="6"/>
    </row>
    <row r="633">
      <c r="A633" s="74"/>
      <c r="B633" s="74"/>
      <c r="C633" s="74"/>
      <c r="D633" s="84"/>
      <c r="G633" s="39"/>
      <c r="H633" s="76"/>
      <c r="I633" s="6"/>
    </row>
    <row r="634">
      <c r="A634" s="74"/>
      <c r="B634" s="74"/>
      <c r="C634" s="74"/>
      <c r="D634" s="84"/>
      <c r="G634" s="39"/>
      <c r="H634" s="76"/>
      <c r="I634" s="6"/>
    </row>
    <row r="635">
      <c r="A635" s="74"/>
      <c r="B635" s="74"/>
      <c r="C635" s="74"/>
      <c r="D635" s="84"/>
      <c r="G635" s="39"/>
      <c r="H635" s="76"/>
      <c r="I635" s="6"/>
    </row>
    <row r="636">
      <c r="A636" s="74"/>
      <c r="B636" s="74"/>
      <c r="C636" s="74"/>
      <c r="D636" s="84"/>
      <c r="G636" s="39"/>
      <c r="H636" s="76"/>
      <c r="I636" s="6"/>
    </row>
    <row r="637">
      <c r="A637" s="74"/>
      <c r="B637" s="74"/>
      <c r="C637" s="74"/>
      <c r="D637" s="84"/>
      <c r="G637" s="39"/>
      <c r="H637" s="76"/>
      <c r="I637" s="6"/>
    </row>
    <row r="638">
      <c r="A638" s="74"/>
      <c r="B638" s="74"/>
      <c r="C638" s="74"/>
      <c r="D638" s="84"/>
      <c r="G638" s="39"/>
      <c r="H638" s="76"/>
      <c r="I638" s="6"/>
    </row>
    <row r="639">
      <c r="A639" s="74"/>
      <c r="B639" s="74"/>
      <c r="C639" s="74"/>
      <c r="D639" s="84"/>
      <c r="G639" s="39"/>
      <c r="H639" s="76"/>
      <c r="I639" s="6"/>
    </row>
    <row r="640">
      <c r="A640" s="74"/>
      <c r="B640" s="74"/>
      <c r="C640" s="74"/>
      <c r="D640" s="84"/>
      <c r="G640" s="39"/>
      <c r="H640" s="76"/>
      <c r="I640" s="6"/>
    </row>
    <row r="641">
      <c r="A641" s="74"/>
      <c r="B641" s="74"/>
      <c r="C641" s="74"/>
      <c r="D641" s="84"/>
      <c r="G641" s="39"/>
      <c r="H641" s="76"/>
      <c r="I641" s="6"/>
    </row>
    <row r="642">
      <c r="A642" s="74"/>
      <c r="B642" s="74"/>
      <c r="C642" s="74"/>
      <c r="D642" s="84"/>
      <c r="G642" s="39"/>
      <c r="H642" s="76"/>
      <c r="I642" s="6"/>
    </row>
    <row r="643">
      <c r="A643" s="74"/>
      <c r="B643" s="74"/>
      <c r="C643" s="74"/>
      <c r="D643" s="84"/>
      <c r="G643" s="39"/>
      <c r="H643" s="76"/>
      <c r="I643" s="6"/>
    </row>
    <row r="644">
      <c r="A644" s="74"/>
      <c r="B644" s="74"/>
      <c r="C644" s="74"/>
      <c r="D644" s="84"/>
      <c r="G644" s="39"/>
      <c r="H644" s="76"/>
      <c r="I644" s="6"/>
    </row>
    <row r="645">
      <c r="A645" s="74"/>
      <c r="B645" s="74"/>
      <c r="C645" s="74"/>
      <c r="D645" s="84"/>
      <c r="G645" s="39"/>
      <c r="H645" s="76"/>
      <c r="I645" s="6"/>
    </row>
    <row r="646">
      <c r="A646" s="74"/>
      <c r="B646" s="74"/>
      <c r="C646" s="74"/>
      <c r="D646" s="84"/>
      <c r="G646" s="39"/>
      <c r="H646" s="76"/>
      <c r="I646" s="6"/>
    </row>
    <row r="647">
      <c r="A647" s="74"/>
      <c r="B647" s="74"/>
      <c r="C647" s="74"/>
      <c r="D647" s="84"/>
      <c r="G647" s="39"/>
      <c r="H647" s="76"/>
      <c r="I647" s="6"/>
    </row>
    <row r="648">
      <c r="A648" s="74"/>
      <c r="B648" s="74"/>
      <c r="C648" s="74"/>
      <c r="D648" s="84"/>
      <c r="G648" s="39"/>
      <c r="H648" s="76"/>
      <c r="I648" s="6"/>
    </row>
    <row r="649">
      <c r="A649" s="74"/>
      <c r="B649" s="74"/>
      <c r="C649" s="74"/>
      <c r="D649" s="84"/>
      <c r="G649" s="39"/>
      <c r="H649" s="76"/>
      <c r="I649" s="6"/>
    </row>
    <row r="650">
      <c r="A650" s="74"/>
      <c r="B650" s="74"/>
      <c r="C650" s="74"/>
      <c r="D650" s="84"/>
      <c r="G650" s="39"/>
      <c r="H650" s="76"/>
      <c r="I650" s="6"/>
    </row>
    <row r="651">
      <c r="A651" s="74"/>
      <c r="B651" s="74"/>
      <c r="C651" s="74"/>
      <c r="D651" s="84"/>
      <c r="G651" s="39"/>
      <c r="H651" s="76"/>
      <c r="I651" s="6"/>
    </row>
    <row r="652">
      <c r="A652" s="74"/>
      <c r="B652" s="74"/>
      <c r="C652" s="74"/>
      <c r="D652" s="84"/>
      <c r="G652" s="39"/>
      <c r="H652" s="76"/>
      <c r="I652" s="6"/>
    </row>
    <row r="653">
      <c r="A653" s="74"/>
      <c r="B653" s="74"/>
      <c r="C653" s="74"/>
      <c r="D653" s="84"/>
      <c r="G653" s="39"/>
      <c r="H653" s="76"/>
      <c r="I653" s="6"/>
    </row>
    <row r="654">
      <c r="A654" s="74"/>
      <c r="B654" s="74"/>
      <c r="C654" s="74"/>
      <c r="D654" s="84"/>
      <c r="G654" s="39"/>
      <c r="H654" s="76"/>
      <c r="I654" s="6"/>
    </row>
    <row r="655">
      <c r="A655" s="74"/>
      <c r="B655" s="74"/>
      <c r="C655" s="74"/>
      <c r="D655" s="84"/>
      <c r="G655" s="39"/>
      <c r="H655" s="76"/>
      <c r="I655" s="6"/>
    </row>
    <row r="656">
      <c r="A656" s="74"/>
      <c r="B656" s="74"/>
      <c r="C656" s="74"/>
      <c r="D656" s="84"/>
      <c r="G656" s="39"/>
      <c r="H656" s="76"/>
      <c r="I656" s="6"/>
    </row>
    <row r="657">
      <c r="A657" s="74"/>
      <c r="B657" s="74"/>
      <c r="C657" s="74"/>
      <c r="D657" s="84"/>
      <c r="G657" s="39"/>
      <c r="H657" s="76"/>
      <c r="I657" s="6"/>
    </row>
    <row r="658">
      <c r="A658" s="74"/>
      <c r="B658" s="74"/>
      <c r="C658" s="74"/>
      <c r="D658" s="84"/>
      <c r="G658" s="39"/>
      <c r="H658" s="76"/>
      <c r="I658" s="6"/>
    </row>
    <row r="659">
      <c r="A659" s="74"/>
      <c r="B659" s="74"/>
      <c r="C659" s="74"/>
      <c r="D659" s="84"/>
      <c r="G659" s="39"/>
      <c r="H659" s="76"/>
      <c r="I659" s="6"/>
    </row>
    <row r="660">
      <c r="A660" s="74"/>
      <c r="B660" s="74"/>
      <c r="C660" s="74"/>
      <c r="D660" s="84"/>
      <c r="G660" s="39"/>
      <c r="H660" s="76"/>
      <c r="I660" s="6"/>
    </row>
    <row r="661">
      <c r="A661" s="74"/>
      <c r="B661" s="74"/>
      <c r="C661" s="74"/>
      <c r="D661" s="84"/>
      <c r="G661" s="39"/>
      <c r="H661" s="76"/>
      <c r="I661" s="6"/>
    </row>
    <row r="662">
      <c r="A662" s="74"/>
      <c r="B662" s="74"/>
      <c r="C662" s="74"/>
      <c r="D662" s="84"/>
      <c r="G662" s="39"/>
      <c r="H662" s="76"/>
      <c r="I662" s="6"/>
    </row>
    <row r="663">
      <c r="A663" s="74"/>
      <c r="B663" s="74"/>
      <c r="C663" s="74"/>
      <c r="D663" s="84"/>
      <c r="G663" s="39"/>
      <c r="H663" s="76"/>
      <c r="I663" s="6"/>
    </row>
    <row r="664">
      <c r="A664" s="74"/>
      <c r="B664" s="74"/>
      <c r="C664" s="74"/>
      <c r="D664" s="84"/>
      <c r="G664" s="39"/>
      <c r="H664" s="76"/>
      <c r="I664" s="6"/>
    </row>
    <row r="665">
      <c r="A665" s="74"/>
      <c r="B665" s="74"/>
      <c r="C665" s="74"/>
      <c r="D665" s="84"/>
      <c r="G665" s="39"/>
      <c r="H665" s="76"/>
      <c r="I665" s="6"/>
    </row>
    <row r="666">
      <c r="A666" s="74"/>
      <c r="B666" s="74"/>
      <c r="C666" s="74"/>
      <c r="D666" s="84"/>
      <c r="G666" s="39"/>
      <c r="H666" s="76"/>
      <c r="I666" s="6"/>
    </row>
    <row r="667">
      <c r="A667" s="74"/>
      <c r="B667" s="74"/>
      <c r="C667" s="74"/>
      <c r="D667" s="84"/>
      <c r="G667" s="39"/>
      <c r="H667" s="76"/>
      <c r="I667" s="6"/>
    </row>
    <row r="668">
      <c r="A668" s="74"/>
      <c r="B668" s="74"/>
      <c r="C668" s="74"/>
      <c r="D668" s="84"/>
      <c r="G668" s="39"/>
      <c r="H668" s="76"/>
      <c r="I668" s="6"/>
    </row>
    <row r="669">
      <c r="A669" s="74"/>
      <c r="B669" s="74"/>
      <c r="C669" s="74"/>
      <c r="D669" s="84"/>
      <c r="G669" s="39"/>
      <c r="H669" s="76"/>
      <c r="I669" s="6"/>
    </row>
    <row r="670">
      <c r="A670" s="74"/>
      <c r="B670" s="74"/>
      <c r="C670" s="74"/>
      <c r="D670" s="84"/>
      <c r="G670" s="39"/>
      <c r="H670" s="76"/>
      <c r="I670" s="6"/>
    </row>
    <row r="671">
      <c r="A671" s="74"/>
      <c r="B671" s="74"/>
      <c r="C671" s="74"/>
      <c r="D671" s="84"/>
      <c r="G671" s="39"/>
      <c r="H671" s="76"/>
      <c r="I671" s="6"/>
    </row>
    <row r="672">
      <c r="A672" s="74"/>
      <c r="B672" s="74"/>
      <c r="C672" s="74"/>
      <c r="D672" s="84"/>
      <c r="G672" s="39"/>
      <c r="H672" s="76"/>
      <c r="I672" s="6"/>
    </row>
    <row r="673">
      <c r="A673" s="74"/>
      <c r="B673" s="74"/>
      <c r="C673" s="74"/>
      <c r="D673" s="84"/>
      <c r="G673" s="39"/>
      <c r="H673" s="76"/>
      <c r="I673" s="6"/>
    </row>
    <row r="674">
      <c r="A674" s="74"/>
      <c r="B674" s="74"/>
      <c r="C674" s="74"/>
      <c r="D674" s="84"/>
      <c r="G674" s="39"/>
      <c r="H674" s="76"/>
      <c r="I674" s="6"/>
    </row>
    <row r="675">
      <c r="A675" s="74"/>
      <c r="B675" s="74"/>
      <c r="C675" s="74"/>
      <c r="D675" s="84"/>
      <c r="G675" s="39"/>
      <c r="H675" s="76"/>
      <c r="I675" s="6"/>
    </row>
    <row r="676">
      <c r="A676" s="74"/>
      <c r="B676" s="74"/>
      <c r="C676" s="74"/>
      <c r="D676" s="84"/>
      <c r="G676" s="39"/>
      <c r="H676" s="76"/>
      <c r="I676" s="6"/>
    </row>
    <row r="677">
      <c r="A677" s="74"/>
      <c r="B677" s="74"/>
      <c r="C677" s="74"/>
      <c r="D677" s="84"/>
      <c r="G677" s="39"/>
      <c r="H677" s="76"/>
      <c r="I677" s="6"/>
    </row>
    <row r="678">
      <c r="A678" s="74"/>
      <c r="B678" s="74"/>
      <c r="C678" s="74"/>
      <c r="D678" s="84"/>
      <c r="G678" s="39"/>
      <c r="H678" s="76"/>
      <c r="I678" s="6"/>
    </row>
    <row r="679">
      <c r="A679" s="74"/>
      <c r="B679" s="74"/>
      <c r="C679" s="74"/>
      <c r="D679" s="84"/>
      <c r="G679" s="39"/>
      <c r="H679" s="76"/>
      <c r="I679" s="6"/>
    </row>
    <row r="680">
      <c r="A680" s="74"/>
      <c r="B680" s="74"/>
      <c r="C680" s="74"/>
      <c r="D680" s="84"/>
      <c r="G680" s="39"/>
      <c r="H680" s="76"/>
      <c r="I680" s="6"/>
    </row>
    <row r="681">
      <c r="A681" s="74"/>
      <c r="B681" s="74"/>
      <c r="C681" s="74"/>
      <c r="D681" s="84"/>
      <c r="G681" s="39"/>
      <c r="H681" s="76"/>
      <c r="I681" s="6"/>
    </row>
    <row r="682">
      <c r="A682" s="74"/>
      <c r="B682" s="74"/>
      <c r="C682" s="74"/>
      <c r="D682" s="84"/>
      <c r="G682" s="39"/>
      <c r="H682" s="76"/>
      <c r="I682" s="6"/>
    </row>
    <row r="683">
      <c r="A683" s="74"/>
      <c r="B683" s="74"/>
      <c r="C683" s="74"/>
      <c r="D683" s="84"/>
      <c r="G683" s="39"/>
      <c r="H683" s="76"/>
      <c r="I683" s="6"/>
    </row>
    <row r="684">
      <c r="A684" s="74"/>
      <c r="B684" s="74"/>
      <c r="C684" s="74"/>
      <c r="D684" s="84"/>
      <c r="G684" s="39"/>
      <c r="H684" s="76"/>
      <c r="I684" s="6"/>
    </row>
    <row r="685">
      <c r="A685" s="74"/>
      <c r="B685" s="74"/>
      <c r="C685" s="74"/>
      <c r="D685" s="84"/>
      <c r="G685" s="39"/>
      <c r="H685" s="76"/>
      <c r="I685" s="6"/>
    </row>
    <row r="686">
      <c r="A686" s="74"/>
      <c r="B686" s="74"/>
      <c r="C686" s="74"/>
      <c r="D686" s="84"/>
      <c r="G686" s="39"/>
      <c r="H686" s="76"/>
      <c r="I686" s="6"/>
    </row>
    <row r="687">
      <c r="A687" s="74"/>
      <c r="B687" s="74"/>
      <c r="C687" s="74"/>
      <c r="D687" s="84"/>
      <c r="G687" s="39"/>
      <c r="H687" s="76"/>
      <c r="I687" s="6"/>
    </row>
    <row r="688">
      <c r="A688" s="74"/>
      <c r="B688" s="74"/>
      <c r="C688" s="74"/>
      <c r="D688" s="84"/>
      <c r="G688" s="39"/>
      <c r="H688" s="76"/>
      <c r="I688" s="6"/>
    </row>
    <row r="689">
      <c r="A689" s="74"/>
      <c r="B689" s="74"/>
      <c r="C689" s="74"/>
      <c r="D689" s="84"/>
      <c r="G689" s="39"/>
      <c r="H689" s="76"/>
      <c r="I689" s="6"/>
    </row>
    <row r="690">
      <c r="A690" s="74"/>
      <c r="B690" s="74"/>
      <c r="C690" s="74"/>
      <c r="D690" s="84"/>
      <c r="G690" s="39"/>
      <c r="H690" s="76"/>
      <c r="I690" s="6"/>
    </row>
    <row r="691">
      <c r="A691" s="74"/>
      <c r="B691" s="74"/>
      <c r="C691" s="74"/>
      <c r="D691" s="84"/>
      <c r="G691" s="39"/>
      <c r="H691" s="76"/>
      <c r="I691" s="6"/>
    </row>
    <row r="692">
      <c r="A692" s="74"/>
      <c r="B692" s="74"/>
      <c r="C692" s="74"/>
      <c r="D692" s="84"/>
      <c r="G692" s="39"/>
      <c r="H692" s="76"/>
      <c r="I692" s="6"/>
    </row>
    <row r="693">
      <c r="A693" s="74"/>
      <c r="B693" s="74"/>
      <c r="C693" s="74"/>
      <c r="D693" s="84"/>
      <c r="G693" s="39"/>
      <c r="H693" s="76"/>
      <c r="I693" s="6"/>
    </row>
    <row r="694">
      <c r="A694" s="74"/>
      <c r="B694" s="74"/>
      <c r="C694" s="74"/>
      <c r="D694" s="84"/>
      <c r="G694" s="39"/>
      <c r="H694" s="76"/>
      <c r="I694" s="6"/>
    </row>
    <row r="695">
      <c r="A695" s="74"/>
      <c r="B695" s="74"/>
      <c r="C695" s="74"/>
      <c r="D695" s="84"/>
      <c r="G695" s="39"/>
      <c r="H695" s="76"/>
      <c r="I695" s="6"/>
    </row>
    <row r="696">
      <c r="A696" s="74"/>
      <c r="B696" s="74"/>
      <c r="C696" s="74"/>
      <c r="D696" s="84"/>
      <c r="G696" s="39"/>
      <c r="H696" s="76"/>
      <c r="I696" s="6"/>
    </row>
    <row r="697">
      <c r="A697" s="74"/>
      <c r="B697" s="74"/>
      <c r="C697" s="74"/>
      <c r="D697" s="84"/>
      <c r="G697" s="39"/>
      <c r="H697" s="76"/>
      <c r="I697" s="6"/>
    </row>
    <row r="698">
      <c r="A698" s="74"/>
      <c r="B698" s="74"/>
      <c r="C698" s="74"/>
      <c r="D698" s="84"/>
      <c r="G698" s="39"/>
      <c r="H698" s="76"/>
      <c r="I698" s="6"/>
    </row>
    <row r="699">
      <c r="A699" s="74"/>
      <c r="B699" s="74"/>
      <c r="C699" s="74"/>
      <c r="D699" s="84"/>
      <c r="G699" s="39"/>
      <c r="H699" s="76"/>
      <c r="I699" s="6"/>
    </row>
    <row r="700">
      <c r="A700" s="74"/>
      <c r="B700" s="74"/>
      <c r="C700" s="74"/>
      <c r="D700" s="84"/>
      <c r="G700" s="39"/>
      <c r="H700" s="76"/>
      <c r="I700" s="6"/>
    </row>
    <row r="701">
      <c r="A701" s="74"/>
      <c r="B701" s="74"/>
      <c r="C701" s="74"/>
      <c r="D701" s="84"/>
      <c r="G701" s="39"/>
      <c r="H701" s="76"/>
      <c r="I701" s="6"/>
    </row>
    <row r="702">
      <c r="A702" s="74"/>
      <c r="B702" s="74"/>
      <c r="C702" s="74"/>
      <c r="D702" s="84"/>
      <c r="G702" s="39"/>
      <c r="H702" s="76"/>
      <c r="I702" s="6"/>
    </row>
    <row r="703">
      <c r="A703" s="74"/>
      <c r="B703" s="74"/>
      <c r="C703" s="74"/>
      <c r="D703" s="84"/>
      <c r="G703" s="39"/>
      <c r="H703" s="76"/>
      <c r="I703" s="6"/>
    </row>
    <row r="704">
      <c r="A704" s="74"/>
      <c r="B704" s="74"/>
      <c r="C704" s="74"/>
      <c r="D704" s="84"/>
      <c r="G704" s="39"/>
      <c r="H704" s="76"/>
      <c r="I704" s="6"/>
    </row>
    <row r="705">
      <c r="A705" s="74"/>
      <c r="B705" s="74"/>
      <c r="C705" s="74"/>
      <c r="D705" s="84"/>
      <c r="G705" s="39"/>
      <c r="H705" s="76"/>
      <c r="I705" s="6"/>
    </row>
    <row r="706">
      <c r="A706" s="74"/>
      <c r="B706" s="74"/>
      <c r="C706" s="74"/>
      <c r="D706" s="84"/>
      <c r="G706" s="39"/>
      <c r="H706" s="76"/>
      <c r="I706" s="6"/>
    </row>
    <row r="707">
      <c r="A707" s="74"/>
      <c r="B707" s="74"/>
      <c r="C707" s="74"/>
      <c r="D707" s="84"/>
      <c r="G707" s="39"/>
      <c r="H707" s="76"/>
      <c r="I707" s="6"/>
    </row>
    <row r="708">
      <c r="A708" s="74"/>
      <c r="B708" s="74"/>
      <c r="C708" s="74"/>
      <c r="D708" s="84"/>
      <c r="G708" s="39"/>
      <c r="H708" s="76"/>
      <c r="I708" s="6"/>
    </row>
    <row r="709">
      <c r="A709" s="74"/>
      <c r="B709" s="74"/>
      <c r="C709" s="74"/>
      <c r="D709" s="84"/>
      <c r="G709" s="39"/>
      <c r="H709" s="76"/>
      <c r="I709" s="6"/>
    </row>
    <row r="710">
      <c r="A710" s="74"/>
      <c r="B710" s="74"/>
      <c r="C710" s="74"/>
      <c r="D710" s="84"/>
      <c r="G710" s="39"/>
      <c r="H710" s="76"/>
      <c r="I710" s="6"/>
    </row>
    <row r="711">
      <c r="A711" s="74"/>
      <c r="B711" s="74"/>
      <c r="C711" s="74"/>
      <c r="D711" s="84"/>
      <c r="G711" s="39"/>
      <c r="H711" s="76"/>
      <c r="I711" s="6"/>
    </row>
    <row r="712">
      <c r="A712" s="74"/>
      <c r="B712" s="74"/>
      <c r="C712" s="74"/>
      <c r="D712" s="84"/>
      <c r="G712" s="39"/>
      <c r="H712" s="76"/>
      <c r="I712" s="6"/>
    </row>
    <row r="713">
      <c r="A713" s="74"/>
      <c r="B713" s="74"/>
      <c r="C713" s="74"/>
      <c r="D713" s="84"/>
      <c r="G713" s="39"/>
      <c r="H713" s="76"/>
      <c r="I713" s="6"/>
    </row>
    <row r="714">
      <c r="A714" s="74"/>
      <c r="B714" s="74"/>
      <c r="C714" s="74"/>
      <c r="D714" s="84"/>
      <c r="G714" s="39"/>
      <c r="H714" s="76"/>
      <c r="I714" s="6"/>
    </row>
    <row r="715">
      <c r="A715" s="74"/>
      <c r="B715" s="74"/>
      <c r="C715" s="74"/>
      <c r="D715" s="84"/>
      <c r="G715" s="39"/>
      <c r="H715" s="76"/>
      <c r="I715" s="6"/>
    </row>
    <row r="716">
      <c r="A716" s="74"/>
      <c r="B716" s="74"/>
      <c r="C716" s="74"/>
      <c r="D716" s="84"/>
      <c r="G716" s="39"/>
      <c r="H716" s="76"/>
      <c r="I716" s="6"/>
    </row>
    <row r="717">
      <c r="A717" s="74"/>
      <c r="B717" s="74"/>
      <c r="C717" s="74"/>
      <c r="D717" s="84"/>
      <c r="G717" s="39"/>
      <c r="H717" s="76"/>
      <c r="I717" s="6"/>
    </row>
    <row r="718">
      <c r="A718" s="74"/>
      <c r="B718" s="74"/>
      <c r="C718" s="74"/>
      <c r="D718" s="84"/>
      <c r="G718" s="39"/>
      <c r="H718" s="76"/>
      <c r="I718" s="6"/>
    </row>
    <row r="719">
      <c r="A719" s="74"/>
      <c r="B719" s="74"/>
      <c r="C719" s="74"/>
      <c r="D719" s="84"/>
      <c r="G719" s="39"/>
      <c r="H719" s="76"/>
      <c r="I719" s="6"/>
    </row>
    <row r="720">
      <c r="A720" s="74"/>
      <c r="B720" s="74"/>
      <c r="C720" s="74"/>
      <c r="D720" s="84"/>
      <c r="G720" s="39"/>
      <c r="H720" s="76"/>
      <c r="I720" s="6"/>
    </row>
    <row r="721">
      <c r="A721" s="74"/>
      <c r="B721" s="74"/>
      <c r="C721" s="74"/>
      <c r="D721" s="84"/>
      <c r="G721" s="39"/>
      <c r="H721" s="76"/>
      <c r="I721" s="6"/>
    </row>
    <row r="722">
      <c r="A722" s="74"/>
      <c r="B722" s="74"/>
      <c r="C722" s="74"/>
      <c r="D722" s="84"/>
      <c r="G722" s="39"/>
      <c r="H722" s="76"/>
      <c r="I722" s="6"/>
    </row>
    <row r="723">
      <c r="A723" s="74"/>
      <c r="B723" s="74"/>
      <c r="C723" s="74"/>
      <c r="D723" s="84"/>
      <c r="G723" s="39"/>
      <c r="H723" s="76"/>
      <c r="I723" s="6"/>
    </row>
    <row r="724">
      <c r="A724" s="74"/>
      <c r="B724" s="74"/>
      <c r="C724" s="74"/>
      <c r="D724" s="84"/>
      <c r="G724" s="39"/>
      <c r="H724" s="76"/>
      <c r="I724" s="6"/>
    </row>
    <row r="725">
      <c r="A725" s="74"/>
      <c r="B725" s="74"/>
      <c r="C725" s="74"/>
      <c r="D725" s="84"/>
      <c r="G725" s="39"/>
      <c r="H725" s="76"/>
      <c r="I725" s="6"/>
    </row>
    <row r="726">
      <c r="A726" s="74"/>
      <c r="B726" s="74"/>
      <c r="C726" s="74"/>
      <c r="D726" s="84"/>
      <c r="G726" s="39"/>
      <c r="H726" s="76"/>
      <c r="I726" s="6"/>
    </row>
    <row r="727">
      <c r="A727" s="74"/>
      <c r="B727" s="74"/>
      <c r="C727" s="74"/>
      <c r="D727" s="84"/>
      <c r="G727" s="39"/>
      <c r="H727" s="76"/>
      <c r="I727" s="6"/>
    </row>
    <row r="728">
      <c r="A728" s="74"/>
      <c r="B728" s="74"/>
      <c r="C728" s="74"/>
      <c r="D728" s="84"/>
      <c r="G728" s="39"/>
      <c r="H728" s="76"/>
      <c r="I728" s="6"/>
    </row>
    <row r="729">
      <c r="A729" s="74"/>
      <c r="B729" s="74"/>
      <c r="C729" s="74"/>
      <c r="D729" s="84"/>
      <c r="G729" s="39"/>
      <c r="H729" s="76"/>
      <c r="I729" s="6"/>
    </row>
    <row r="730">
      <c r="A730" s="74"/>
      <c r="B730" s="74"/>
      <c r="C730" s="74"/>
      <c r="D730" s="84"/>
      <c r="G730" s="39"/>
      <c r="H730" s="76"/>
      <c r="I730" s="6"/>
    </row>
    <row r="731">
      <c r="A731" s="74"/>
      <c r="B731" s="74"/>
      <c r="C731" s="74"/>
      <c r="D731" s="84"/>
      <c r="G731" s="39"/>
      <c r="H731" s="76"/>
      <c r="I731" s="6"/>
    </row>
    <row r="732">
      <c r="A732" s="74"/>
      <c r="B732" s="74"/>
      <c r="C732" s="74"/>
      <c r="D732" s="84"/>
      <c r="G732" s="39"/>
      <c r="H732" s="76"/>
      <c r="I732" s="6"/>
    </row>
    <row r="733">
      <c r="A733" s="74"/>
      <c r="B733" s="74"/>
      <c r="C733" s="74"/>
      <c r="D733" s="84"/>
      <c r="G733" s="39"/>
      <c r="H733" s="76"/>
      <c r="I733" s="6"/>
    </row>
    <row r="734">
      <c r="A734" s="74"/>
      <c r="B734" s="74"/>
      <c r="C734" s="74"/>
      <c r="D734" s="84"/>
      <c r="G734" s="39"/>
      <c r="H734" s="76"/>
      <c r="I734" s="6"/>
    </row>
    <row r="735">
      <c r="A735" s="74"/>
      <c r="B735" s="74"/>
      <c r="C735" s="74"/>
      <c r="D735" s="84"/>
      <c r="G735" s="39"/>
      <c r="H735" s="76"/>
      <c r="I735" s="6"/>
    </row>
    <row r="736">
      <c r="A736" s="74"/>
      <c r="B736" s="74"/>
      <c r="C736" s="74"/>
      <c r="D736" s="84"/>
      <c r="G736" s="39"/>
      <c r="H736" s="76"/>
      <c r="I736" s="6"/>
    </row>
    <row r="737">
      <c r="A737" s="74"/>
      <c r="B737" s="74"/>
      <c r="C737" s="74"/>
      <c r="D737" s="84"/>
      <c r="G737" s="39"/>
      <c r="H737" s="76"/>
      <c r="I737" s="6"/>
    </row>
    <row r="738">
      <c r="A738" s="74"/>
      <c r="B738" s="74"/>
      <c r="C738" s="74"/>
      <c r="D738" s="84"/>
      <c r="G738" s="39"/>
      <c r="H738" s="76"/>
      <c r="I738" s="6"/>
    </row>
    <row r="739">
      <c r="A739" s="74"/>
      <c r="B739" s="74"/>
      <c r="C739" s="74"/>
      <c r="D739" s="84"/>
      <c r="G739" s="39"/>
      <c r="H739" s="76"/>
      <c r="I739" s="6"/>
    </row>
    <row r="740">
      <c r="A740" s="74"/>
      <c r="B740" s="74"/>
      <c r="C740" s="74"/>
      <c r="D740" s="84"/>
      <c r="G740" s="39"/>
      <c r="H740" s="76"/>
      <c r="I740" s="6"/>
    </row>
    <row r="741">
      <c r="A741" s="74"/>
      <c r="B741" s="74"/>
      <c r="C741" s="74"/>
      <c r="D741" s="84"/>
      <c r="G741" s="39"/>
      <c r="H741" s="76"/>
      <c r="I741" s="6"/>
    </row>
    <row r="742">
      <c r="A742" s="74"/>
      <c r="B742" s="74"/>
      <c r="C742" s="74"/>
      <c r="D742" s="84"/>
      <c r="G742" s="39"/>
      <c r="H742" s="76"/>
      <c r="I742" s="6"/>
    </row>
    <row r="743">
      <c r="A743" s="74"/>
      <c r="B743" s="74"/>
      <c r="C743" s="74"/>
      <c r="D743" s="84"/>
      <c r="G743" s="39"/>
      <c r="H743" s="76"/>
      <c r="I743" s="6"/>
    </row>
    <row r="744">
      <c r="A744" s="74"/>
      <c r="B744" s="74"/>
      <c r="C744" s="74"/>
      <c r="D744" s="84"/>
      <c r="G744" s="39"/>
      <c r="H744" s="76"/>
      <c r="I744" s="6"/>
    </row>
    <row r="745">
      <c r="A745" s="74"/>
      <c r="B745" s="74"/>
      <c r="C745" s="74"/>
      <c r="D745" s="84"/>
      <c r="G745" s="39"/>
      <c r="H745" s="76"/>
      <c r="I745" s="6"/>
    </row>
    <row r="746">
      <c r="A746" s="74"/>
      <c r="B746" s="74"/>
      <c r="C746" s="74"/>
      <c r="D746" s="84"/>
      <c r="G746" s="39"/>
      <c r="H746" s="76"/>
      <c r="I746" s="6"/>
    </row>
    <row r="747">
      <c r="A747" s="74"/>
      <c r="B747" s="74"/>
      <c r="C747" s="74"/>
      <c r="D747" s="84"/>
      <c r="G747" s="39"/>
      <c r="H747" s="76"/>
      <c r="I747" s="6"/>
    </row>
    <row r="748">
      <c r="A748" s="74"/>
      <c r="B748" s="74"/>
      <c r="C748" s="74"/>
      <c r="D748" s="84"/>
      <c r="G748" s="39"/>
      <c r="H748" s="76"/>
      <c r="I748" s="6"/>
    </row>
    <row r="749">
      <c r="A749" s="74"/>
      <c r="B749" s="74"/>
      <c r="C749" s="74"/>
      <c r="D749" s="84"/>
      <c r="G749" s="39"/>
      <c r="H749" s="76"/>
      <c r="I749" s="6"/>
    </row>
    <row r="750">
      <c r="A750" s="74"/>
      <c r="B750" s="74"/>
      <c r="C750" s="74"/>
      <c r="D750" s="84"/>
      <c r="G750" s="39"/>
      <c r="H750" s="76"/>
      <c r="I750" s="6"/>
    </row>
    <row r="751">
      <c r="A751" s="74"/>
      <c r="B751" s="74"/>
      <c r="C751" s="74"/>
      <c r="D751" s="84"/>
      <c r="G751" s="39"/>
      <c r="H751" s="76"/>
      <c r="I751" s="6"/>
    </row>
    <row r="752">
      <c r="A752" s="74"/>
      <c r="B752" s="74"/>
      <c r="C752" s="74"/>
      <c r="D752" s="84"/>
      <c r="G752" s="39"/>
      <c r="H752" s="76"/>
      <c r="I752" s="6"/>
    </row>
    <row r="753">
      <c r="A753" s="74"/>
      <c r="B753" s="74"/>
      <c r="C753" s="74"/>
      <c r="D753" s="84"/>
      <c r="G753" s="39"/>
      <c r="H753" s="76"/>
      <c r="I753" s="6"/>
    </row>
    <row r="754">
      <c r="A754" s="74"/>
      <c r="B754" s="74"/>
      <c r="C754" s="74"/>
      <c r="D754" s="84"/>
      <c r="G754" s="39"/>
      <c r="H754" s="76"/>
      <c r="I754" s="6"/>
    </row>
    <row r="755">
      <c r="A755" s="74"/>
      <c r="B755" s="74"/>
      <c r="C755" s="74"/>
      <c r="D755" s="84"/>
      <c r="G755" s="39"/>
      <c r="H755" s="76"/>
      <c r="I755" s="6"/>
    </row>
    <row r="756">
      <c r="A756" s="74"/>
      <c r="B756" s="74"/>
      <c r="C756" s="74"/>
      <c r="D756" s="84"/>
      <c r="G756" s="39"/>
      <c r="H756" s="76"/>
      <c r="I756" s="6"/>
    </row>
    <row r="757">
      <c r="A757" s="74"/>
      <c r="B757" s="74"/>
      <c r="C757" s="74"/>
      <c r="D757" s="84"/>
      <c r="G757" s="39"/>
      <c r="H757" s="76"/>
      <c r="I757" s="6"/>
    </row>
    <row r="758">
      <c r="A758" s="74"/>
      <c r="B758" s="74"/>
      <c r="C758" s="74"/>
      <c r="D758" s="84"/>
      <c r="G758" s="39"/>
      <c r="H758" s="76"/>
      <c r="I758" s="6"/>
    </row>
    <row r="759">
      <c r="A759" s="74"/>
      <c r="B759" s="74"/>
      <c r="C759" s="74"/>
      <c r="D759" s="84"/>
      <c r="G759" s="39"/>
      <c r="H759" s="76"/>
      <c r="I759" s="6"/>
    </row>
    <row r="760">
      <c r="A760" s="74"/>
      <c r="B760" s="74"/>
      <c r="C760" s="74"/>
      <c r="D760" s="84"/>
      <c r="G760" s="39"/>
      <c r="H760" s="76"/>
      <c r="I760" s="6"/>
    </row>
    <row r="761">
      <c r="A761" s="74"/>
      <c r="B761" s="74"/>
      <c r="C761" s="74"/>
      <c r="D761" s="84"/>
      <c r="G761" s="39"/>
      <c r="H761" s="76"/>
      <c r="I761" s="6"/>
    </row>
    <row r="762">
      <c r="A762" s="74"/>
      <c r="B762" s="74"/>
      <c r="C762" s="74"/>
      <c r="D762" s="84"/>
      <c r="G762" s="39"/>
      <c r="H762" s="76"/>
      <c r="I762" s="6"/>
    </row>
    <row r="763">
      <c r="A763" s="74"/>
      <c r="B763" s="74"/>
      <c r="C763" s="74"/>
      <c r="D763" s="84"/>
      <c r="G763" s="39"/>
      <c r="H763" s="76"/>
      <c r="I763" s="6"/>
    </row>
    <row r="764">
      <c r="A764" s="74"/>
      <c r="B764" s="74"/>
      <c r="C764" s="74"/>
      <c r="D764" s="84"/>
      <c r="G764" s="39"/>
      <c r="H764" s="76"/>
      <c r="I764" s="6"/>
    </row>
    <row r="765">
      <c r="A765" s="74"/>
      <c r="B765" s="74"/>
      <c r="C765" s="74"/>
      <c r="D765" s="84"/>
      <c r="G765" s="39"/>
      <c r="H765" s="76"/>
      <c r="I765" s="6"/>
    </row>
    <row r="766">
      <c r="A766" s="74"/>
      <c r="B766" s="74"/>
      <c r="C766" s="74"/>
      <c r="D766" s="84"/>
      <c r="G766" s="39"/>
      <c r="H766" s="76"/>
      <c r="I766" s="6"/>
    </row>
    <row r="767">
      <c r="A767" s="74"/>
      <c r="B767" s="74"/>
      <c r="C767" s="74"/>
      <c r="D767" s="84"/>
      <c r="G767" s="39"/>
      <c r="H767" s="76"/>
      <c r="I767" s="6"/>
    </row>
    <row r="768">
      <c r="A768" s="74"/>
      <c r="B768" s="74"/>
      <c r="C768" s="74"/>
      <c r="D768" s="84"/>
      <c r="G768" s="39"/>
      <c r="H768" s="76"/>
      <c r="I768" s="6"/>
    </row>
    <row r="769">
      <c r="A769" s="74"/>
      <c r="B769" s="74"/>
      <c r="C769" s="74"/>
      <c r="D769" s="84"/>
      <c r="G769" s="39"/>
      <c r="H769" s="76"/>
      <c r="I769" s="6"/>
    </row>
    <row r="770">
      <c r="A770" s="74"/>
      <c r="B770" s="74"/>
      <c r="C770" s="74"/>
      <c r="D770" s="84"/>
      <c r="G770" s="39"/>
      <c r="H770" s="76"/>
      <c r="I770" s="6"/>
    </row>
    <row r="771">
      <c r="A771" s="74"/>
      <c r="B771" s="74"/>
      <c r="C771" s="74"/>
      <c r="D771" s="84"/>
      <c r="G771" s="39"/>
      <c r="H771" s="76"/>
      <c r="I771" s="6"/>
    </row>
    <row r="772">
      <c r="A772" s="74"/>
      <c r="B772" s="74"/>
      <c r="C772" s="74"/>
      <c r="D772" s="84"/>
      <c r="G772" s="39"/>
      <c r="H772" s="76"/>
      <c r="I772" s="6"/>
    </row>
    <row r="773">
      <c r="A773" s="74"/>
      <c r="B773" s="74"/>
      <c r="C773" s="74"/>
      <c r="D773" s="84"/>
      <c r="G773" s="39"/>
      <c r="H773" s="76"/>
      <c r="I773" s="6"/>
    </row>
    <row r="774">
      <c r="A774" s="74"/>
      <c r="B774" s="74"/>
      <c r="C774" s="74"/>
      <c r="D774" s="84"/>
      <c r="G774" s="39"/>
      <c r="H774" s="76"/>
      <c r="I774" s="6"/>
    </row>
    <row r="775">
      <c r="A775" s="74"/>
      <c r="B775" s="74"/>
      <c r="C775" s="74"/>
      <c r="D775" s="84"/>
      <c r="G775" s="39"/>
      <c r="H775" s="76"/>
      <c r="I775" s="6"/>
    </row>
    <row r="776">
      <c r="A776" s="74"/>
      <c r="B776" s="74"/>
      <c r="C776" s="74"/>
      <c r="D776" s="84"/>
      <c r="G776" s="39"/>
      <c r="H776" s="76"/>
      <c r="I776" s="6"/>
    </row>
    <row r="777">
      <c r="A777" s="74"/>
      <c r="B777" s="74"/>
      <c r="C777" s="74"/>
      <c r="D777" s="84"/>
      <c r="G777" s="39"/>
      <c r="H777" s="76"/>
      <c r="I777" s="6"/>
    </row>
    <row r="778">
      <c r="A778" s="74"/>
      <c r="B778" s="74"/>
      <c r="C778" s="74"/>
      <c r="D778" s="84"/>
      <c r="G778" s="39"/>
      <c r="H778" s="76"/>
      <c r="I778" s="6"/>
    </row>
    <row r="779">
      <c r="A779" s="74"/>
      <c r="B779" s="74"/>
      <c r="C779" s="74"/>
      <c r="D779" s="84"/>
      <c r="G779" s="39"/>
      <c r="H779" s="76"/>
      <c r="I779" s="6"/>
    </row>
    <row r="780">
      <c r="A780" s="74"/>
      <c r="B780" s="74"/>
      <c r="C780" s="74"/>
      <c r="D780" s="84"/>
      <c r="G780" s="39"/>
      <c r="H780" s="76"/>
      <c r="I780" s="6"/>
    </row>
    <row r="781">
      <c r="A781" s="74"/>
      <c r="B781" s="74"/>
      <c r="C781" s="74"/>
      <c r="D781" s="84"/>
      <c r="G781" s="39"/>
      <c r="H781" s="76"/>
      <c r="I781" s="6"/>
    </row>
    <row r="782">
      <c r="A782" s="74"/>
      <c r="B782" s="74"/>
      <c r="C782" s="74"/>
      <c r="D782" s="84"/>
      <c r="G782" s="39"/>
      <c r="H782" s="76"/>
      <c r="I782" s="6"/>
    </row>
    <row r="783">
      <c r="A783" s="74"/>
      <c r="B783" s="74"/>
      <c r="C783" s="74"/>
      <c r="D783" s="84"/>
      <c r="G783" s="39"/>
      <c r="H783" s="76"/>
      <c r="I783" s="6"/>
    </row>
    <row r="784">
      <c r="A784" s="74"/>
      <c r="B784" s="74"/>
      <c r="C784" s="74"/>
      <c r="D784" s="84"/>
      <c r="G784" s="39"/>
      <c r="H784" s="76"/>
      <c r="I784" s="6"/>
    </row>
    <row r="785">
      <c r="A785" s="74"/>
      <c r="B785" s="74"/>
      <c r="C785" s="74"/>
      <c r="D785" s="84"/>
      <c r="G785" s="39"/>
      <c r="H785" s="76"/>
      <c r="I785" s="6"/>
    </row>
    <row r="786">
      <c r="A786" s="74"/>
      <c r="B786" s="74"/>
      <c r="C786" s="74"/>
      <c r="D786" s="84"/>
      <c r="G786" s="39"/>
      <c r="H786" s="76"/>
      <c r="I786" s="6"/>
    </row>
    <row r="787">
      <c r="A787" s="74"/>
      <c r="B787" s="74"/>
      <c r="C787" s="74"/>
      <c r="D787" s="84"/>
      <c r="G787" s="39"/>
      <c r="H787" s="76"/>
      <c r="I787" s="6"/>
    </row>
    <row r="788">
      <c r="A788" s="74"/>
      <c r="B788" s="74"/>
      <c r="C788" s="74"/>
      <c r="D788" s="84"/>
      <c r="G788" s="39"/>
      <c r="H788" s="76"/>
      <c r="I788" s="6"/>
    </row>
    <row r="789">
      <c r="A789" s="74"/>
      <c r="B789" s="74"/>
      <c r="C789" s="74"/>
      <c r="D789" s="84"/>
      <c r="G789" s="39"/>
      <c r="H789" s="76"/>
      <c r="I789" s="6"/>
    </row>
    <row r="790">
      <c r="A790" s="74"/>
      <c r="B790" s="74"/>
      <c r="C790" s="74"/>
      <c r="D790" s="84"/>
      <c r="G790" s="39"/>
      <c r="H790" s="76"/>
      <c r="I790" s="6"/>
    </row>
    <row r="791">
      <c r="A791" s="74"/>
      <c r="B791" s="74"/>
      <c r="C791" s="74"/>
      <c r="D791" s="84"/>
      <c r="G791" s="39"/>
      <c r="H791" s="76"/>
      <c r="I791" s="6"/>
    </row>
    <row r="792">
      <c r="A792" s="74"/>
      <c r="B792" s="74"/>
      <c r="C792" s="74"/>
      <c r="D792" s="84"/>
      <c r="G792" s="39"/>
      <c r="H792" s="76"/>
      <c r="I792" s="6"/>
    </row>
    <row r="793">
      <c r="A793" s="74"/>
      <c r="B793" s="74"/>
      <c r="C793" s="74"/>
      <c r="D793" s="84"/>
      <c r="G793" s="39"/>
      <c r="H793" s="76"/>
      <c r="I793" s="6"/>
    </row>
    <row r="794">
      <c r="A794" s="74"/>
      <c r="B794" s="74"/>
      <c r="C794" s="74"/>
      <c r="D794" s="84"/>
      <c r="G794" s="39"/>
      <c r="H794" s="76"/>
      <c r="I794" s="6"/>
    </row>
    <row r="795">
      <c r="A795" s="74"/>
      <c r="B795" s="74"/>
      <c r="C795" s="74"/>
      <c r="D795" s="84"/>
      <c r="G795" s="39"/>
      <c r="H795" s="76"/>
      <c r="I795" s="6"/>
    </row>
    <row r="796">
      <c r="A796" s="74"/>
      <c r="B796" s="74"/>
      <c r="C796" s="74"/>
      <c r="D796" s="84"/>
      <c r="G796" s="39"/>
      <c r="H796" s="76"/>
      <c r="I796" s="6"/>
    </row>
    <row r="797">
      <c r="A797" s="74"/>
      <c r="B797" s="74"/>
      <c r="C797" s="74"/>
      <c r="D797" s="84"/>
      <c r="G797" s="39"/>
      <c r="H797" s="76"/>
      <c r="I797" s="6"/>
    </row>
    <row r="798">
      <c r="A798" s="74"/>
      <c r="B798" s="74"/>
      <c r="C798" s="74"/>
      <c r="D798" s="84"/>
      <c r="G798" s="39"/>
      <c r="H798" s="76"/>
      <c r="I798" s="6"/>
    </row>
    <row r="799">
      <c r="A799" s="74"/>
      <c r="B799" s="74"/>
      <c r="C799" s="74"/>
      <c r="D799" s="84"/>
      <c r="G799" s="39"/>
      <c r="H799" s="76"/>
      <c r="I799" s="6"/>
    </row>
    <row r="800">
      <c r="A800" s="74"/>
      <c r="B800" s="74"/>
      <c r="C800" s="74"/>
      <c r="D800" s="84"/>
      <c r="G800" s="39"/>
      <c r="H800" s="76"/>
      <c r="I800" s="6"/>
    </row>
    <row r="801">
      <c r="A801" s="74"/>
      <c r="B801" s="74"/>
      <c r="C801" s="74"/>
      <c r="D801" s="84"/>
      <c r="G801" s="39"/>
      <c r="H801" s="76"/>
      <c r="I801" s="6"/>
    </row>
    <row r="802">
      <c r="A802" s="74"/>
      <c r="B802" s="74"/>
      <c r="C802" s="74"/>
      <c r="D802" s="84"/>
      <c r="G802" s="39"/>
      <c r="H802" s="76"/>
      <c r="I802" s="6"/>
    </row>
    <row r="803">
      <c r="A803" s="74"/>
      <c r="B803" s="74"/>
      <c r="C803" s="74"/>
      <c r="D803" s="84"/>
      <c r="G803" s="39"/>
      <c r="H803" s="76"/>
      <c r="I803" s="6"/>
    </row>
    <row r="804">
      <c r="A804" s="74"/>
      <c r="B804" s="74"/>
      <c r="C804" s="74"/>
      <c r="D804" s="84"/>
      <c r="G804" s="39"/>
      <c r="H804" s="76"/>
      <c r="I804" s="6"/>
    </row>
    <row r="805">
      <c r="A805" s="74"/>
      <c r="B805" s="74"/>
      <c r="C805" s="74"/>
      <c r="D805" s="84"/>
      <c r="G805" s="39"/>
      <c r="H805" s="76"/>
      <c r="I805" s="6"/>
    </row>
    <row r="806">
      <c r="A806" s="74"/>
      <c r="B806" s="74"/>
      <c r="C806" s="74"/>
      <c r="D806" s="84"/>
      <c r="G806" s="39"/>
      <c r="H806" s="76"/>
      <c r="I806" s="6"/>
    </row>
    <row r="807">
      <c r="A807" s="74"/>
      <c r="B807" s="74"/>
      <c r="C807" s="74"/>
      <c r="D807" s="84"/>
      <c r="G807" s="39"/>
      <c r="H807" s="76"/>
      <c r="I807" s="6"/>
    </row>
    <row r="808">
      <c r="A808" s="74"/>
      <c r="B808" s="74"/>
      <c r="C808" s="74"/>
      <c r="D808" s="84"/>
      <c r="G808" s="39"/>
      <c r="H808" s="76"/>
      <c r="I808" s="6"/>
    </row>
    <row r="809">
      <c r="A809" s="74"/>
      <c r="B809" s="74"/>
      <c r="C809" s="74"/>
      <c r="D809" s="84"/>
      <c r="G809" s="39"/>
      <c r="H809" s="76"/>
      <c r="I809" s="6"/>
    </row>
    <row r="810">
      <c r="A810" s="74"/>
      <c r="B810" s="74"/>
      <c r="C810" s="74"/>
      <c r="D810" s="84"/>
      <c r="G810" s="39"/>
      <c r="H810" s="76"/>
      <c r="I810" s="6"/>
    </row>
    <row r="811">
      <c r="A811" s="74"/>
      <c r="B811" s="74"/>
      <c r="C811" s="74"/>
      <c r="D811" s="84"/>
      <c r="G811" s="39"/>
      <c r="H811" s="76"/>
      <c r="I811" s="6"/>
    </row>
    <row r="812">
      <c r="A812" s="74"/>
      <c r="B812" s="74"/>
      <c r="C812" s="74"/>
      <c r="D812" s="84"/>
      <c r="G812" s="39"/>
      <c r="H812" s="76"/>
      <c r="I812" s="6"/>
    </row>
    <row r="813">
      <c r="A813" s="74"/>
      <c r="B813" s="74"/>
      <c r="C813" s="74"/>
      <c r="D813" s="84"/>
      <c r="G813" s="39"/>
      <c r="H813" s="76"/>
      <c r="I813" s="6"/>
    </row>
    <row r="814">
      <c r="A814" s="74"/>
      <c r="B814" s="74"/>
      <c r="C814" s="74"/>
      <c r="D814" s="84"/>
      <c r="G814" s="39"/>
      <c r="H814" s="76"/>
      <c r="I814" s="6"/>
    </row>
    <row r="815">
      <c r="A815" s="74"/>
      <c r="B815" s="74"/>
      <c r="C815" s="74"/>
      <c r="D815" s="84"/>
      <c r="G815" s="39"/>
      <c r="H815" s="76"/>
      <c r="I815" s="6"/>
    </row>
    <row r="816">
      <c r="A816" s="74"/>
      <c r="B816" s="74"/>
      <c r="C816" s="74"/>
      <c r="D816" s="84"/>
      <c r="G816" s="39"/>
      <c r="H816" s="76"/>
      <c r="I816" s="6"/>
    </row>
    <row r="817">
      <c r="A817" s="74"/>
      <c r="B817" s="74"/>
      <c r="C817" s="74"/>
      <c r="D817" s="84"/>
      <c r="G817" s="39"/>
      <c r="H817" s="76"/>
      <c r="I817" s="6"/>
    </row>
    <row r="818">
      <c r="A818" s="74"/>
      <c r="B818" s="74"/>
      <c r="C818" s="74"/>
      <c r="D818" s="84"/>
      <c r="G818" s="39"/>
      <c r="H818" s="76"/>
      <c r="I818" s="6"/>
    </row>
    <row r="819">
      <c r="A819" s="74"/>
      <c r="B819" s="74"/>
      <c r="C819" s="74"/>
      <c r="D819" s="84"/>
      <c r="G819" s="39"/>
      <c r="H819" s="76"/>
      <c r="I819" s="6"/>
    </row>
    <row r="820">
      <c r="A820" s="74"/>
      <c r="B820" s="74"/>
      <c r="C820" s="74"/>
      <c r="D820" s="84"/>
      <c r="G820" s="39"/>
      <c r="H820" s="76"/>
      <c r="I820" s="6"/>
    </row>
    <row r="821">
      <c r="A821" s="74"/>
      <c r="B821" s="74"/>
      <c r="C821" s="74"/>
      <c r="D821" s="84"/>
      <c r="G821" s="39"/>
      <c r="H821" s="76"/>
      <c r="I821" s="6"/>
    </row>
    <row r="822">
      <c r="A822" s="74"/>
      <c r="B822" s="74"/>
      <c r="C822" s="74"/>
      <c r="D822" s="84"/>
      <c r="G822" s="39"/>
      <c r="H822" s="76"/>
      <c r="I822" s="6"/>
    </row>
    <row r="823">
      <c r="A823" s="74"/>
      <c r="B823" s="74"/>
      <c r="C823" s="74"/>
      <c r="D823" s="84"/>
      <c r="G823" s="39"/>
      <c r="H823" s="76"/>
      <c r="I823" s="6"/>
    </row>
    <row r="824">
      <c r="A824" s="74"/>
      <c r="B824" s="74"/>
      <c r="C824" s="74"/>
      <c r="D824" s="84"/>
      <c r="G824" s="39"/>
      <c r="H824" s="76"/>
      <c r="I824" s="6"/>
    </row>
    <row r="825">
      <c r="A825" s="74"/>
      <c r="B825" s="74"/>
      <c r="C825" s="74"/>
      <c r="D825" s="84"/>
      <c r="G825" s="39"/>
      <c r="H825" s="76"/>
      <c r="I825" s="6"/>
    </row>
    <row r="826">
      <c r="A826" s="74"/>
      <c r="B826" s="74"/>
      <c r="C826" s="74"/>
      <c r="D826" s="84"/>
      <c r="G826" s="39"/>
      <c r="H826" s="76"/>
      <c r="I826" s="6"/>
    </row>
    <row r="827">
      <c r="A827" s="74"/>
      <c r="B827" s="74"/>
      <c r="C827" s="74"/>
      <c r="D827" s="84"/>
      <c r="G827" s="39"/>
      <c r="H827" s="76"/>
      <c r="I827" s="6"/>
    </row>
    <row r="828">
      <c r="A828" s="74"/>
      <c r="B828" s="74"/>
      <c r="C828" s="74"/>
      <c r="D828" s="84"/>
      <c r="G828" s="39"/>
      <c r="H828" s="76"/>
      <c r="I828" s="6"/>
    </row>
    <row r="829">
      <c r="A829" s="74"/>
      <c r="B829" s="74"/>
      <c r="C829" s="74"/>
      <c r="D829" s="84"/>
      <c r="G829" s="39"/>
      <c r="H829" s="76"/>
      <c r="I829" s="6"/>
    </row>
    <row r="830">
      <c r="A830" s="74"/>
      <c r="B830" s="74"/>
      <c r="C830" s="74"/>
      <c r="D830" s="84"/>
      <c r="G830" s="39"/>
      <c r="H830" s="76"/>
      <c r="I830" s="6"/>
    </row>
    <row r="831">
      <c r="A831" s="74"/>
      <c r="B831" s="74"/>
      <c r="C831" s="74"/>
      <c r="D831" s="84"/>
      <c r="G831" s="39"/>
      <c r="H831" s="76"/>
      <c r="I831" s="6"/>
    </row>
    <row r="832">
      <c r="A832" s="74"/>
      <c r="B832" s="74"/>
      <c r="C832" s="74"/>
      <c r="D832" s="84"/>
      <c r="G832" s="39"/>
      <c r="H832" s="76"/>
      <c r="I832" s="6"/>
    </row>
    <row r="833">
      <c r="A833" s="74"/>
      <c r="B833" s="74"/>
      <c r="C833" s="74"/>
      <c r="D833" s="84"/>
      <c r="G833" s="39"/>
      <c r="H833" s="76"/>
      <c r="I833" s="6"/>
    </row>
    <row r="834">
      <c r="A834" s="74"/>
      <c r="B834" s="74"/>
      <c r="C834" s="74"/>
      <c r="D834" s="84"/>
      <c r="G834" s="39"/>
      <c r="H834" s="76"/>
      <c r="I834" s="6"/>
    </row>
    <row r="835">
      <c r="A835" s="74"/>
      <c r="B835" s="74"/>
      <c r="C835" s="74"/>
      <c r="D835" s="84"/>
      <c r="G835" s="39"/>
      <c r="H835" s="76"/>
      <c r="I835" s="6"/>
    </row>
    <row r="836">
      <c r="A836" s="74"/>
      <c r="B836" s="74"/>
      <c r="C836" s="74"/>
      <c r="D836" s="84"/>
      <c r="G836" s="39"/>
      <c r="H836" s="76"/>
      <c r="I836" s="6"/>
    </row>
    <row r="837">
      <c r="A837" s="74"/>
      <c r="B837" s="74"/>
      <c r="C837" s="74"/>
      <c r="D837" s="84"/>
      <c r="G837" s="39"/>
      <c r="H837" s="76"/>
      <c r="I837" s="6"/>
    </row>
    <row r="838">
      <c r="A838" s="74"/>
      <c r="B838" s="74"/>
      <c r="C838" s="74"/>
      <c r="D838" s="84"/>
      <c r="G838" s="39"/>
      <c r="H838" s="76"/>
      <c r="I838" s="6"/>
    </row>
    <row r="839">
      <c r="A839" s="74"/>
      <c r="B839" s="74"/>
      <c r="C839" s="74"/>
      <c r="D839" s="84"/>
      <c r="G839" s="39"/>
      <c r="H839" s="76"/>
      <c r="I839" s="6"/>
    </row>
    <row r="840">
      <c r="A840" s="74"/>
      <c r="B840" s="74"/>
      <c r="C840" s="74"/>
      <c r="D840" s="84"/>
      <c r="G840" s="39"/>
      <c r="H840" s="76"/>
      <c r="I840" s="6"/>
    </row>
    <row r="841">
      <c r="A841" s="74"/>
      <c r="B841" s="74"/>
      <c r="C841" s="74"/>
      <c r="D841" s="84"/>
      <c r="G841" s="39"/>
      <c r="H841" s="76"/>
      <c r="I841" s="6"/>
    </row>
    <row r="842">
      <c r="A842" s="74"/>
      <c r="B842" s="74"/>
      <c r="C842" s="74"/>
      <c r="D842" s="84"/>
      <c r="G842" s="39"/>
      <c r="H842" s="76"/>
      <c r="I842" s="6"/>
    </row>
    <row r="843">
      <c r="A843" s="74"/>
      <c r="B843" s="74"/>
      <c r="C843" s="74"/>
      <c r="D843" s="84"/>
      <c r="G843" s="39"/>
      <c r="H843" s="76"/>
      <c r="I843" s="6"/>
    </row>
    <row r="844">
      <c r="A844" s="74"/>
      <c r="B844" s="74"/>
      <c r="C844" s="74"/>
      <c r="D844" s="84"/>
      <c r="G844" s="39"/>
      <c r="H844" s="76"/>
      <c r="I844" s="6"/>
    </row>
    <row r="845">
      <c r="A845" s="74"/>
      <c r="B845" s="74"/>
      <c r="C845" s="74"/>
      <c r="D845" s="84"/>
      <c r="G845" s="39"/>
      <c r="H845" s="76"/>
      <c r="I845" s="6"/>
    </row>
    <row r="846">
      <c r="A846" s="74"/>
      <c r="B846" s="74"/>
      <c r="C846" s="74"/>
      <c r="D846" s="84"/>
      <c r="G846" s="39"/>
      <c r="H846" s="76"/>
      <c r="I846" s="6"/>
    </row>
    <row r="847">
      <c r="A847" s="74"/>
      <c r="B847" s="74"/>
      <c r="C847" s="74"/>
      <c r="D847" s="84"/>
      <c r="G847" s="39"/>
      <c r="H847" s="76"/>
      <c r="I847" s="6"/>
    </row>
    <row r="848">
      <c r="A848" s="74"/>
      <c r="B848" s="74"/>
      <c r="C848" s="74"/>
      <c r="D848" s="84"/>
      <c r="G848" s="39"/>
      <c r="H848" s="76"/>
      <c r="I848" s="6"/>
    </row>
    <row r="849">
      <c r="A849" s="74"/>
      <c r="B849" s="74"/>
      <c r="C849" s="74"/>
      <c r="D849" s="84"/>
      <c r="G849" s="39"/>
      <c r="H849" s="76"/>
      <c r="I849" s="6"/>
    </row>
    <row r="850">
      <c r="A850" s="74"/>
      <c r="B850" s="74"/>
      <c r="C850" s="74"/>
      <c r="D850" s="84"/>
      <c r="G850" s="39"/>
      <c r="H850" s="76"/>
      <c r="I850" s="6"/>
    </row>
    <row r="851">
      <c r="A851" s="74"/>
      <c r="B851" s="74"/>
      <c r="C851" s="74"/>
      <c r="D851" s="84"/>
      <c r="G851" s="39"/>
      <c r="H851" s="76"/>
      <c r="I851" s="6"/>
    </row>
    <row r="852">
      <c r="A852" s="74"/>
      <c r="B852" s="74"/>
      <c r="C852" s="74"/>
      <c r="D852" s="84"/>
      <c r="G852" s="39"/>
      <c r="H852" s="76"/>
      <c r="I852" s="6"/>
    </row>
    <row r="853">
      <c r="A853" s="74"/>
      <c r="B853" s="74"/>
      <c r="C853" s="74"/>
      <c r="D853" s="84"/>
      <c r="G853" s="39"/>
      <c r="H853" s="76"/>
      <c r="I853" s="6"/>
    </row>
    <row r="854">
      <c r="A854" s="74"/>
      <c r="B854" s="74"/>
      <c r="C854" s="74"/>
      <c r="D854" s="84"/>
      <c r="G854" s="39"/>
      <c r="H854" s="76"/>
      <c r="I854" s="6"/>
    </row>
    <row r="855">
      <c r="A855" s="74"/>
      <c r="B855" s="74"/>
      <c r="C855" s="74"/>
      <c r="D855" s="84"/>
      <c r="G855" s="39"/>
      <c r="H855" s="76"/>
      <c r="I855" s="6"/>
    </row>
    <row r="856">
      <c r="A856" s="74"/>
      <c r="B856" s="74"/>
      <c r="C856" s="74"/>
      <c r="D856" s="84"/>
      <c r="G856" s="39"/>
      <c r="H856" s="76"/>
      <c r="I856" s="6"/>
    </row>
    <row r="857">
      <c r="A857" s="74"/>
      <c r="B857" s="74"/>
      <c r="C857" s="74"/>
      <c r="D857" s="84"/>
      <c r="G857" s="39"/>
      <c r="H857" s="76"/>
      <c r="I857" s="6"/>
    </row>
    <row r="858">
      <c r="A858" s="74"/>
      <c r="B858" s="74"/>
      <c r="C858" s="74"/>
      <c r="D858" s="84"/>
      <c r="G858" s="39"/>
      <c r="H858" s="76"/>
      <c r="I858" s="6"/>
    </row>
    <row r="859">
      <c r="A859" s="74"/>
      <c r="B859" s="74"/>
      <c r="C859" s="74"/>
      <c r="D859" s="84"/>
      <c r="G859" s="39"/>
      <c r="H859" s="76"/>
      <c r="I859" s="6"/>
    </row>
    <row r="860">
      <c r="A860" s="74"/>
      <c r="B860" s="74"/>
      <c r="C860" s="74"/>
      <c r="D860" s="84"/>
      <c r="G860" s="39"/>
      <c r="H860" s="76"/>
      <c r="I860" s="6"/>
    </row>
    <row r="861">
      <c r="A861" s="74"/>
      <c r="B861" s="74"/>
      <c r="C861" s="74"/>
      <c r="D861" s="84"/>
      <c r="G861" s="39"/>
      <c r="H861" s="76"/>
      <c r="I861" s="6"/>
    </row>
    <row r="862">
      <c r="A862" s="74"/>
      <c r="B862" s="74"/>
      <c r="C862" s="74"/>
      <c r="D862" s="84"/>
      <c r="G862" s="39"/>
      <c r="H862" s="76"/>
      <c r="I862" s="6"/>
    </row>
    <row r="863">
      <c r="A863" s="74"/>
      <c r="B863" s="74"/>
      <c r="C863" s="74"/>
      <c r="D863" s="84"/>
      <c r="G863" s="39"/>
      <c r="H863" s="76"/>
      <c r="I863" s="6"/>
    </row>
    <row r="864">
      <c r="A864" s="74"/>
      <c r="B864" s="74"/>
      <c r="C864" s="74"/>
      <c r="D864" s="84"/>
      <c r="G864" s="39"/>
      <c r="H864" s="76"/>
      <c r="I864" s="6"/>
    </row>
    <row r="865">
      <c r="A865" s="74"/>
      <c r="B865" s="74"/>
      <c r="C865" s="74"/>
      <c r="D865" s="84"/>
      <c r="G865" s="39"/>
      <c r="H865" s="76"/>
      <c r="I865" s="6"/>
    </row>
    <row r="866">
      <c r="A866" s="74"/>
      <c r="B866" s="74"/>
      <c r="C866" s="74"/>
      <c r="D866" s="84"/>
      <c r="G866" s="39"/>
      <c r="H866" s="76"/>
      <c r="I866" s="6"/>
    </row>
    <row r="867">
      <c r="A867" s="74"/>
      <c r="B867" s="74"/>
      <c r="C867" s="74"/>
      <c r="D867" s="84"/>
      <c r="G867" s="39"/>
      <c r="H867" s="76"/>
      <c r="I867" s="6"/>
    </row>
    <row r="868">
      <c r="A868" s="74"/>
      <c r="B868" s="74"/>
      <c r="C868" s="74"/>
      <c r="D868" s="84"/>
      <c r="G868" s="39"/>
      <c r="H868" s="76"/>
      <c r="I868" s="6"/>
    </row>
    <row r="869">
      <c r="A869" s="74"/>
      <c r="B869" s="74"/>
      <c r="C869" s="74"/>
      <c r="D869" s="84"/>
      <c r="G869" s="39"/>
      <c r="H869" s="76"/>
      <c r="I869" s="6"/>
    </row>
    <row r="870">
      <c r="A870" s="74"/>
      <c r="B870" s="74"/>
      <c r="C870" s="74"/>
      <c r="D870" s="84"/>
      <c r="G870" s="39"/>
      <c r="H870" s="76"/>
      <c r="I870" s="6"/>
    </row>
    <row r="871">
      <c r="A871" s="74"/>
      <c r="B871" s="74"/>
      <c r="C871" s="74"/>
      <c r="D871" s="84"/>
      <c r="G871" s="39"/>
      <c r="H871" s="76"/>
      <c r="I871" s="6"/>
    </row>
    <row r="872">
      <c r="A872" s="74"/>
      <c r="B872" s="74"/>
      <c r="C872" s="74"/>
      <c r="D872" s="84"/>
      <c r="G872" s="39"/>
      <c r="H872" s="76"/>
      <c r="I872" s="6"/>
    </row>
    <row r="873">
      <c r="A873" s="74"/>
      <c r="B873" s="74"/>
      <c r="C873" s="74"/>
      <c r="D873" s="84"/>
      <c r="G873" s="39"/>
      <c r="H873" s="76"/>
      <c r="I873" s="6"/>
    </row>
    <row r="874">
      <c r="A874" s="74"/>
      <c r="B874" s="74"/>
      <c r="C874" s="74"/>
      <c r="D874" s="84"/>
      <c r="G874" s="39"/>
      <c r="H874" s="76"/>
      <c r="I874" s="6"/>
    </row>
    <row r="875">
      <c r="A875" s="74"/>
      <c r="B875" s="74"/>
      <c r="C875" s="74"/>
      <c r="D875" s="84"/>
      <c r="G875" s="39"/>
      <c r="H875" s="76"/>
      <c r="I875" s="6"/>
    </row>
    <row r="876">
      <c r="A876" s="74"/>
      <c r="B876" s="74"/>
      <c r="C876" s="74"/>
      <c r="D876" s="84"/>
      <c r="G876" s="39"/>
      <c r="H876" s="76"/>
      <c r="I876" s="6"/>
    </row>
    <row r="877">
      <c r="A877" s="74"/>
      <c r="B877" s="74"/>
      <c r="C877" s="74"/>
      <c r="D877" s="84"/>
      <c r="G877" s="39"/>
      <c r="H877" s="76"/>
      <c r="I877" s="6"/>
    </row>
    <row r="878">
      <c r="A878" s="74"/>
      <c r="B878" s="74"/>
      <c r="C878" s="74"/>
      <c r="D878" s="84"/>
      <c r="G878" s="39"/>
      <c r="H878" s="76"/>
      <c r="I878" s="6"/>
    </row>
    <row r="879">
      <c r="A879" s="74"/>
      <c r="B879" s="74"/>
      <c r="C879" s="74"/>
      <c r="D879" s="84"/>
      <c r="G879" s="39"/>
      <c r="H879" s="76"/>
      <c r="I879" s="6"/>
    </row>
    <row r="880">
      <c r="A880" s="74"/>
      <c r="B880" s="74"/>
      <c r="C880" s="74"/>
      <c r="D880" s="84"/>
      <c r="G880" s="39"/>
      <c r="H880" s="76"/>
      <c r="I880" s="6"/>
    </row>
    <row r="881">
      <c r="A881" s="74"/>
      <c r="B881" s="74"/>
      <c r="C881" s="74"/>
      <c r="D881" s="84"/>
      <c r="G881" s="39"/>
      <c r="H881" s="76"/>
      <c r="I881" s="6"/>
    </row>
    <row r="882">
      <c r="A882" s="74"/>
      <c r="B882" s="74"/>
      <c r="C882" s="74"/>
      <c r="D882" s="84"/>
      <c r="G882" s="39"/>
      <c r="H882" s="76"/>
      <c r="I882" s="6"/>
    </row>
    <row r="883">
      <c r="A883" s="74"/>
      <c r="B883" s="74"/>
      <c r="C883" s="74"/>
      <c r="D883" s="84"/>
      <c r="G883" s="39"/>
      <c r="H883" s="76"/>
      <c r="I883" s="6"/>
    </row>
    <row r="884">
      <c r="A884" s="74"/>
      <c r="B884" s="74"/>
      <c r="C884" s="74"/>
      <c r="D884" s="84"/>
      <c r="G884" s="39"/>
      <c r="H884" s="76"/>
      <c r="I884" s="6"/>
    </row>
    <row r="885">
      <c r="A885" s="74"/>
      <c r="B885" s="74"/>
      <c r="C885" s="74"/>
      <c r="D885" s="84"/>
      <c r="G885" s="39"/>
      <c r="H885" s="76"/>
      <c r="I885" s="6"/>
    </row>
    <row r="886">
      <c r="A886" s="74"/>
      <c r="B886" s="74"/>
      <c r="C886" s="74"/>
      <c r="D886" s="84"/>
      <c r="G886" s="39"/>
      <c r="H886" s="76"/>
      <c r="I886" s="6"/>
    </row>
    <row r="887">
      <c r="A887" s="74"/>
      <c r="B887" s="74"/>
      <c r="C887" s="74"/>
      <c r="D887" s="84"/>
      <c r="G887" s="39"/>
      <c r="H887" s="76"/>
      <c r="I887" s="6"/>
    </row>
    <row r="888">
      <c r="A888" s="74"/>
      <c r="B888" s="74"/>
      <c r="C888" s="74"/>
      <c r="D888" s="84"/>
      <c r="G888" s="39"/>
      <c r="H888" s="76"/>
      <c r="I888" s="6"/>
    </row>
    <row r="889">
      <c r="A889" s="74"/>
      <c r="B889" s="74"/>
      <c r="C889" s="74"/>
      <c r="D889" s="84"/>
      <c r="G889" s="39"/>
      <c r="H889" s="76"/>
      <c r="I889" s="6"/>
    </row>
    <row r="890">
      <c r="A890" s="74"/>
      <c r="B890" s="74"/>
      <c r="C890" s="74"/>
      <c r="D890" s="84"/>
      <c r="G890" s="39"/>
      <c r="H890" s="76"/>
      <c r="I890" s="6"/>
    </row>
    <row r="891">
      <c r="A891" s="74"/>
      <c r="B891" s="74"/>
      <c r="C891" s="74"/>
      <c r="D891" s="84"/>
      <c r="G891" s="39"/>
      <c r="H891" s="76"/>
      <c r="I891" s="6"/>
    </row>
    <row r="892">
      <c r="A892" s="74"/>
      <c r="B892" s="74"/>
      <c r="C892" s="74"/>
      <c r="D892" s="84"/>
      <c r="G892" s="39"/>
      <c r="H892" s="76"/>
      <c r="I892" s="6"/>
    </row>
    <row r="893">
      <c r="A893" s="74"/>
      <c r="B893" s="74"/>
      <c r="C893" s="74"/>
      <c r="D893" s="84"/>
      <c r="G893" s="39"/>
      <c r="H893" s="76"/>
      <c r="I893" s="6"/>
    </row>
    <row r="894">
      <c r="A894" s="74"/>
      <c r="B894" s="74"/>
      <c r="C894" s="74"/>
      <c r="D894" s="84"/>
      <c r="G894" s="39"/>
      <c r="H894" s="76"/>
      <c r="I894" s="6"/>
    </row>
    <row r="895">
      <c r="A895" s="74"/>
      <c r="B895" s="74"/>
      <c r="C895" s="74"/>
      <c r="D895" s="84"/>
      <c r="G895" s="39"/>
      <c r="H895" s="76"/>
      <c r="I895" s="6"/>
    </row>
    <row r="896">
      <c r="A896" s="74"/>
      <c r="B896" s="74"/>
      <c r="C896" s="74"/>
      <c r="D896" s="84"/>
      <c r="G896" s="39"/>
      <c r="H896" s="76"/>
      <c r="I896" s="6"/>
    </row>
    <row r="897">
      <c r="A897" s="74"/>
      <c r="B897" s="74"/>
      <c r="C897" s="74"/>
      <c r="D897" s="84"/>
      <c r="G897" s="39"/>
      <c r="H897" s="76"/>
      <c r="I897" s="6"/>
    </row>
    <row r="898">
      <c r="A898" s="74"/>
      <c r="B898" s="74"/>
      <c r="C898" s="74"/>
      <c r="D898" s="84"/>
      <c r="G898" s="39"/>
      <c r="H898" s="76"/>
      <c r="I898" s="6"/>
    </row>
    <row r="899">
      <c r="A899" s="74"/>
      <c r="B899" s="74"/>
      <c r="C899" s="74"/>
      <c r="D899" s="84"/>
      <c r="G899" s="39"/>
      <c r="H899" s="76"/>
      <c r="I899" s="6"/>
    </row>
    <row r="900">
      <c r="A900" s="74"/>
      <c r="B900" s="74"/>
      <c r="C900" s="74"/>
      <c r="D900" s="84"/>
      <c r="G900" s="39"/>
      <c r="H900" s="76"/>
      <c r="I900" s="6"/>
    </row>
    <row r="901">
      <c r="A901" s="74"/>
      <c r="B901" s="74"/>
      <c r="C901" s="74"/>
      <c r="D901" s="84"/>
      <c r="G901" s="39"/>
      <c r="H901" s="76"/>
      <c r="I901" s="6"/>
    </row>
    <row r="902">
      <c r="A902" s="74"/>
      <c r="B902" s="74"/>
      <c r="C902" s="74"/>
      <c r="D902" s="84"/>
      <c r="G902" s="39"/>
      <c r="H902" s="76"/>
      <c r="I902" s="6"/>
    </row>
    <row r="903">
      <c r="A903" s="74"/>
      <c r="B903" s="74"/>
      <c r="C903" s="74"/>
      <c r="D903" s="84"/>
      <c r="G903" s="39"/>
      <c r="H903" s="76"/>
      <c r="I903" s="6"/>
    </row>
    <row r="904">
      <c r="A904" s="74"/>
      <c r="B904" s="74"/>
      <c r="C904" s="74"/>
      <c r="D904" s="84"/>
      <c r="G904" s="39"/>
      <c r="H904" s="76"/>
      <c r="I904" s="6"/>
    </row>
    <row r="905">
      <c r="A905" s="74"/>
      <c r="B905" s="74"/>
      <c r="C905" s="74"/>
      <c r="D905" s="84"/>
      <c r="G905" s="39"/>
      <c r="H905" s="76"/>
      <c r="I905" s="6"/>
    </row>
    <row r="906">
      <c r="A906" s="74"/>
      <c r="B906" s="74"/>
      <c r="C906" s="74"/>
      <c r="D906" s="84"/>
      <c r="G906" s="39"/>
      <c r="H906" s="76"/>
      <c r="I906" s="6"/>
    </row>
    <row r="907">
      <c r="A907" s="74"/>
      <c r="B907" s="74"/>
      <c r="C907" s="74"/>
      <c r="D907" s="84"/>
      <c r="G907" s="39"/>
      <c r="H907" s="76"/>
      <c r="I907" s="6"/>
    </row>
    <row r="908">
      <c r="A908" s="74"/>
      <c r="B908" s="74"/>
      <c r="C908" s="74"/>
      <c r="D908" s="84"/>
      <c r="G908" s="39"/>
      <c r="H908" s="76"/>
      <c r="I908" s="6"/>
    </row>
    <row r="909">
      <c r="A909" s="74"/>
      <c r="B909" s="74"/>
      <c r="C909" s="74"/>
      <c r="D909" s="84"/>
      <c r="G909" s="39"/>
      <c r="H909" s="76"/>
      <c r="I909" s="6"/>
    </row>
    <row r="910">
      <c r="A910" s="74"/>
      <c r="B910" s="74"/>
      <c r="C910" s="74"/>
      <c r="D910" s="84"/>
      <c r="G910" s="39"/>
      <c r="H910" s="76"/>
      <c r="I910" s="6"/>
    </row>
    <row r="911">
      <c r="A911" s="74"/>
      <c r="B911" s="74"/>
      <c r="C911" s="74"/>
      <c r="D911" s="84"/>
      <c r="G911" s="39"/>
      <c r="H911" s="76"/>
      <c r="I911" s="6"/>
    </row>
    <row r="912">
      <c r="A912" s="74"/>
      <c r="B912" s="74"/>
      <c r="C912" s="74"/>
      <c r="D912" s="84"/>
      <c r="G912" s="39"/>
      <c r="H912" s="76"/>
      <c r="I912" s="6"/>
    </row>
    <row r="913">
      <c r="A913" s="74"/>
      <c r="B913" s="74"/>
      <c r="C913" s="74"/>
      <c r="D913" s="84"/>
      <c r="G913" s="39"/>
      <c r="H913" s="76"/>
      <c r="I913" s="6"/>
    </row>
    <row r="914">
      <c r="A914" s="74"/>
      <c r="B914" s="74"/>
      <c r="C914" s="74"/>
      <c r="D914" s="84"/>
      <c r="G914" s="39"/>
      <c r="H914" s="76"/>
      <c r="I914" s="6"/>
    </row>
    <row r="915">
      <c r="A915" s="74"/>
      <c r="B915" s="74"/>
      <c r="C915" s="74"/>
      <c r="D915" s="84"/>
      <c r="G915" s="39"/>
      <c r="H915" s="76"/>
      <c r="I915" s="6"/>
    </row>
    <row r="916">
      <c r="A916" s="74"/>
      <c r="B916" s="74"/>
      <c r="C916" s="74"/>
      <c r="D916" s="84"/>
      <c r="G916" s="39"/>
      <c r="H916" s="76"/>
      <c r="I916" s="6"/>
    </row>
    <row r="917">
      <c r="A917" s="74"/>
      <c r="B917" s="74"/>
      <c r="C917" s="74"/>
      <c r="D917" s="84"/>
      <c r="G917" s="39"/>
      <c r="H917" s="76"/>
      <c r="I917" s="6"/>
    </row>
    <row r="918">
      <c r="A918" s="74"/>
      <c r="B918" s="74"/>
      <c r="C918" s="74"/>
      <c r="D918" s="84"/>
      <c r="G918" s="39"/>
      <c r="H918" s="76"/>
      <c r="I918" s="6"/>
    </row>
    <row r="919">
      <c r="A919" s="74"/>
      <c r="B919" s="74"/>
      <c r="C919" s="74"/>
      <c r="D919" s="84"/>
      <c r="G919" s="39"/>
      <c r="H919" s="76"/>
      <c r="I919" s="6"/>
    </row>
    <row r="920">
      <c r="A920" s="74"/>
      <c r="B920" s="74"/>
      <c r="C920" s="74"/>
      <c r="D920" s="84"/>
      <c r="G920" s="39"/>
      <c r="H920" s="76"/>
      <c r="I920" s="6"/>
    </row>
    <row r="921">
      <c r="A921" s="74"/>
      <c r="B921" s="74"/>
      <c r="C921" s="74"/>
      <c r="D921" s="84"/>
      <c r="G921" s="39"/>
      <c r="H921" s="76"/>
      <c r="I921" s="6"/>
    </row>
    <row r="922">
      <c r="A922" s="74"/>
      <c r="B922" s="74"/>
      <c r="C922" s="74"/>
      <c r="D922" s="84"/>
      <c r="G922" s="39"/>
      <c r="H922" s="76"/>
      <c r="I922" s="6"/>
    </row>
    <row r="923">
      <c r="A923" s="74"/>
      <c r="B923" s="74"/>
      <c r="C923" s="74"/>
      <c r="D923" s="84"/>
      <c r="G923" s="39"/>
      <c r="H923" s="76"/>
      <c r="I923" s="6"/>
    </row>
    <row r="924">
      <c r="A924" s="74"/>
      <c r="B924" s="74"/>
      <c r="C924" s="74"/>
      <c r="D924" s="84"/>
      <c r="G924" s="39"/>
      <c r="H924" s="76"/>
      <c r="I924" s="6"/>
    </row>
    <row r="925">
      <c r="A925" s="74"/>
      <c r="B925" s="74"/>
      <c r="C925" s="74"/>
      <c r="D925" s="84"/>
      <c r="G925" s="39"/>
      <c r="H925" s="76"/>
      <c r="I925" s="6"/>
    </row>
    <row r="926">
      <c r="A926" s="74"/>
      <c r="B926" s="74"/>
      <c r="C926" s="74"/>
      <c r="D926" s="84"/>
      <c r="G926" s="39"/>
      <c r="H926" s="76"/>
      <c r="I926" s="6"/>
    </row>
    <row r="927">
      <c r="A927" s="74"/>
      <c r="B927" s="74"/>
      <c r="C927" s="74"/>
      <c r="D927" s="84"/>
      <c r="G927" s="39"/>
      <c r="H927" s="76"/>
      <c r="I927" s="6"/>
    </row>
    <row r="928">
      <c r="A928" s="74"/>
      <c r="B928" s="74"/>
      <c r="C928" s="74"/>
      <c r="D928" s="84"/>
      <c r="G928" s="39"/>
      <c r="H928" s="76"/>
      <c r="I928" s="6"/>
    </row>
    <row r="929">
      <c r="A929" s="74"/>
      <c r="B929" s="74"/>
      <c r="C929" s="74"/>
      <c r="D929" s="84"/>
      <c r="G929" s="39"/>
      <c r="H929" s="76"/>
      <c r="I929" s="6"/>
    </row>
    <row r="930">
      <c r="A930" s="74"/>
      <c r="B930" s="74"/>
      <c r="C930" s="74"/>
      <c r="D930" s="84"/>
      <c r="G930" s="39"/>
      <c r="H930" s="76"/>
      <c r="I930" s="6"/>
    </row>
    <row r="931">
      <c r="A931" s="74"/>
      <c r="B931" s="74"/>
      <c r="C931" s="74"/>
      <c r="D931" s="84"/>
      <c r="G931" s="39"/>
      <c r="H931" s="76"/>
      <c r="I931" s="6"/>
    </row>
    <row r="932">
      <c r="A932" s="74"/>
      <c r="B932" s="74"/>
      <c r="C932" s="74"/>
      <c r="D932" s="84"/>
      <c r="G932" s="39"/>
      <c r="H932" s="76"/>
      <c r="I932" s="6"/>
    </row>
    <row r="933">
      <c r="A933" s="74"/>
      <c r="B933" s="74"/>
      <c r="C933" s="74"/>
      <c r="D933" s="84"/>
      <c r="G933" s="39"/>
      <c r="H933" s="76"/>
      <c r="I933" s="6"/>
    </row>
    <row r="934">
      <c r="A934" s="74"/>
      <c r="B934" s="74"/>
      <c r="C934" s="74"/>
      <c r="D934" s="84"/>
      <c r="G934" s="39"/>
      <c r="H934" s="76"/>
      <c r="I934" s="6"/>
    </row>
    <row r="935">
      <c r="A935" s="74"/>
      <c r="B935" s="74"/>
      <c r="C935" s="74"/>
      <c r="D935" s="84"/>
      <c r="G935" s="39"/>
      <c r="H935" s="76"/>
      <c r="I935" s="6"/>
    </row>
    <row r="936">
      <c r="A936" s="74"/>
      <c r="B936" s="74"/>
      <c r="C936" s="74"/>
      <c r="D936" s="84"/>
      <c r="G936" s="39"/>
      <c r="H936" s="76"/>
      <c r="I936" s="6"/>
    </row>
    <row r="937">
      <c r="A937" s="74"/>
      <c r="B937" s="74"/>
      <c r="C937" s="74"/>
      <c r="D937" s="84"/>
      <c r="G937" s="39"/>
      <c r="H937" s="76"/>
      <c r="I937" s="6"/>
    </row>
    <row r="938">
      <c r="A938" s="74"/>
      <c r="B938" s="74"/>
      <c r="C938" s="74"/>
      <c r="D938" s="84"/>
      <c r="G938" s="39"/>
      <c r="H938" s="76"/>
      <c r="I938" s="6"/>
    </row>
    <row r="939">
      <c r="A939" s="74"/>
      <c r="B939" s="74"/>
      <c r="C939" s="74"/>
      <c r="D939" s="84"/>
      <c r="G939" s="39"/>
      <c r="H939" s="76"/>
      <c r="I939" s="6"/>
    </row>
    <row r="940">
      <c r="A940" s="74"/>
      <c r="B940" s="74"/>
      <c r="C940" s="74"/>
      <c r="D940" s="84"/>
      <c r="G940" s="39"/>
      <c r="H940" s="76"/>
      <c r="I940" s="6"/>
    </row>
    <row r="941">
      <c r="A941" s="74"/>
      <c r="B941" s="74"/>
      <c r="C941" s="74"/>
      <c r="D941" s="84"/>
      <c r="G941" s="39"/>
      <c r="H941" s="76"/>
      <c r="I941" s="6"/>
    </row>
    <row r="942">
      <c r="A942" s="74"/>
      <c r="B942" s="74"/>
      <c r="C942" s="74"/>
      <c r="D942" s="84"/>
      <c r="G942" s="39"/>
      <c r="H942" s="76"/>
      <c r="I942" s="6"/>
    </row>
    <row r="943">
      <c r="A943" s="74"/>
      <c r="B943" s="74"/>
      <c r="C943" s="74"/>
      <c r="D943" s="84"/>
      <c r="G943" s="39"/>
      <c r="H943" s="76"/>
      <c r="I943" s="6"/>
    </row>
    <row r="944">
      <c r="A944" s="74"/>
      <c r="B944" s="74"/>
      <c r="C944" s="74"/>
      <c r="D944" s="84"/>
      <c r="G944" s="39"/>
      <c r="H944" s="76"/>
      <c r="I944" s="6"/>
    </row>
    <row r="945">
      <c r="A945" s="74"/>
      <c r="B945" s="74"/>
      <c r="C945" s="74"/>
      <c r="D945" s="84"/>
      <c r="G945" s="39"/>
      <c r="H945" s="76"/>
      <c r="I945" s="6"/>
    </row>
    <row r="946">
      <c r="A946" s="74"/>
      <c r="B946" s="74"/>
      <c r="C946" s="74"/>
      <c r="D946" s="84"/>
      <c r="G946" s="39"/>
      <c r="H946" s="76"/>
      <c r="I946" s="6"/>
    </row>
    <row r="947">
      <c r="A947" s="74"/>
      <c r="B947" s="74"/>
      <c r="C947" s="74"/>
      <c r="D947" s="84"/>
      <c r="G947" s="39"/>
      <c r="H947" s="76"/>
      <c r="I947" s="6"/>
    </row>
    <row r="948">
      <c r="A948" s="74"/>
      <c r="B948" s="74"/>
      <c r="C948" s="74"/>
      <c r="D948" s="84"/>
      <c r="G948" s="39"/>
      <c r="H948" s="76"/>
      <c r="I948" s="6"/>
    </row>
    <row r="949">
      <c r="A949" s="74"/>
      <c r="B949" s="74"/>
      <c r="C949" s="74"/>
      <c r="D949" s="84"/>
      <c r="G949" s="39"/>
      <c r="H949" s="76"/>
      <c r="I949" s="6"/>
    </row>
    <row r="950">
      <c r="A950" s="74"/>
      <c r="B950" s="74"/>
      <c r="C950" s="74"/>
      <c r="D950" s="84"/>
      <c r="G950" s="39"/>
      <c r="H950" s="76"/>
      <c r="I950" s="6"/>
    </row>
    <row r="951">
      <c r="A951" s="74"/>
      <c r="B951" s="74"/>
      <c r="C951" s="74"/>
      <c r="D951" s="84"/>
      <c r="G951" s="39"/>
      <c r="H951" s="76"/>
      <c r="I951" s="6"/>
    </row>
    <row r="952">
      <c r="A952" s="74"/>
      <c r="B952" s="74"/>
      <c r="C952" s="74"/>
      <c r="D952" s="84"/>
      <c r="G952" s="39"/>
      <c r="H952" s="76"/>
      <c r="I952" s="6"/>
    </row>
    <row r="953">
      <c r="A953" s="74"/>
      <c r="B953" s="74"/>
      <c r="C953" s="74"/>
      <c r="D953" s="84"/>
      <c r="G953" s="39"/>
      <c r="H953" s="76"/>
      <c r="I953" s="6"/>
    </row>
    <row r="954">
      <c r="A954" s="74"/>
      <c r="B954" s="74"/>
      <c r="C954" s="74"/>
      <c r="D954" s="84"/>
      <c r="G954" s="39"/>
      <c r="H954" s="76"/>
      <c r="I954" s="6"/>
    </row>
    <row r="955">
      <c r="A955" s="74"/>
      <c r="B955" s="74"/>
      <c r="C955" s="74"/>
      <c r="D955" s="84"/>
      <c r="G955" s="39"/>
      <c r="H955" s="76"/>
      <c r="I955" s="6"/>
    </row>
    <row r="956">
      <c r="A956" s="74"/>
      <c r="B956" s="74"/>
      <c r="C956" s="74"/>
      <c r="D956" s="84"/>
      <c r="G956" s="39"/>
      <c r="H956" s="76"/>
      <c r="I956" s="6"/>
    </row>
    <row r="957">
      <c r="A957" s="74"/>
      <c r="B957" s="74"/>
      <c r="C957" s="74"/>
      <c r="D957" s="84"/>
      <c r="G957" s="39"/>
      <c r="H957" s="76"/>
      <c r="I957" s="6"/>
    </row>
    <row r="958">
      <c r="A958" s="74"/>
      <c r="B958" s="74"/>
      <c r="C958" s="74"/>
      <c r="D958" s="84"/>
      <c r="G958" s="39"/>
      <c r="H958" s="76"/>
      <c r="I958" s="6"/>
    </row>
    <row r="959">
      <c r="A959" s="74"/>
      <c r="B959" s="74"/>
      <c r="C959" s="74"/>
      <c r="D959" s="84"/>
      <c r="G959" s="39"/>
      <c r="H959" s="76"/>
      <c r="I959" s="6"/>
    </row>
    <row r="960">
      <c r="A960" s="74"/>
      <c r="B960" s="74"/>
      <c r="C960" s="74"/>
      <c r="D960" s="84"/>
      <c r="G960" s="39"/>
      <c r="H960" s="76"/>
      <c r="I960" s="6"/>
    </row>
    <row r="961">
      <c r="A961" s="74"/>
      <c r="B961" s="74"/>
      <c r="C961" s="74"/>
      <c r="D961" s="84"/>
      <c r="G961" s="39"/>
      <c r="H961" s="76"/>
      <c r="I961" s="6"/>
    </row>
    <row r="962">
      <c r="A962" s="74"/>
      <c r="B962" s="74"/>
      <c r="C962" s="74"/>
      <c r="D962" s="84"/>
      <c r="G962" s="39"/>
      <c r="H962" s="76"/>
      <c r="I962" s="6"/>
    </row>
    <row r="963">
      <c r="A963" s="74"/>
      <c r="B963" s="74"/>
      <c r="C963" s="74"/>
      <c r="D963" s="84"/>
      <c r="G963" s="39"/>
      <c r="H963" s="76"/>
      <c r="I963" s="6"/>
    </row>
    <row r="964">
      <c r="A964" s="74"/>
      <c r="B964" s="74"/>
      <c r="C964" s="74"/>
      <c r="D964" s="84"/>
      <c r="G964" s="39"/>
      <c r="H964" s="76"/>
      <c r="I964" s="6"/>
    </row>
    <row r="965">
      <c r="A965" s="74"/>
      <c r="B965" s="74"/>
      <c r="C965" s="74"/>
      <c r="D965" s="84"/>
      <c r="G965" s="39"/>
      <c r="H965" s="76"/>
      <c r="I965" s="6"/>
    </row>
    <row r="966">
      <c r="A966" s="74"/>
      <c r="B966" s="74"/>
      <c r="C966" s="74"/>
      <c r="D966" s="84"/>
      <c r="G966" s="39"/>
      <c r="H966" s="76"/>
      <c r="I966" s="6"/>
    </row>
    <row r="967">
      <c r="A967" s="74"/>
      <c r="B967" s="74"/>
      <c r="C967" s="74"/>
      <c r="D967" s="84"/>
      <c r="G967" s="39"/>
      <c r="H967" s="76"/>
      <c r="I967" s="6"/>
    </row>
    <row r="968">
      <c r="A968" s="74"/>
      <c r="B968" s="74"/>
      <c r="C968" s="74"/>
      <c r="D968" s="84"/>
      <c r="G968" s="39"/>
      <c r="H968" s="76"/>
      <c r="I968" s="6"/>
    </row>
    <row r="969">
      <c r="A969" s="74"/>
      <c r="B969" s="74"/>
      <c r="C969" s="74"/>
      <c r="D969" s="84"/>
      <c r="G969" s="39"/>
      <c r="H969" s="76"/>
      <c r="I969" s="6"/>
    </row>
    <row r="970">
      <c r="A970" s="74"/>
      <c r="B970" s="74"/>
      <c r="C970" s="74"/>
      <c r="D970" s="84"/>
      <c r="G970" s="39"/>
      <c r="H970" s="76"/>
      <c r="I970" s="6"/>
    </row>
    <row r="971">
      <c r="A971" s="74"/>
      <c r="B971" s="74"/>
      <c r="C971" s="74"/>
      <c r="D971" s="84"/>
      <c r="G971" s="39"/>
      <c r="H971" s="76"/>
      <c r="I971" s="6"/>
    </row>
    <row r="972">
      <c r="A972" s="74"/>
      <c r="B972" s="74"/>
      <c r="C972" s="74"/>
      <c r="D972" s="84"/>
      <c r="G972" s="39"/>
      <c r="H972" s="76"/>
      <c r="I972" s="6"/>
    </row>
    <row r="973">
      <c r="A973" s="74"/>
      <c r="B973" s="74"/>
      <c r="C973" s="74"/>
      <c r="D973" s="84"/>
      <c r="G973" s="39"/>
      <c r="H973" s="76"/>
      <c r="I973" s="6"/>
    </row>
    <row r="974">
      <c r="A974" s="74"/>
      <c r="B974" s="74"/>
      <c r="C974" s="74"/>
      <c r="D974" s="84"/>
      <c r="G974" s="39"/>
      <c r="H974" s="76"/>
      <c r="I974" s="6"/>
    </row>
    <row r="975">
      <c r="A975" s="74"/>
      <c r="B975" s="74"/>
      <c r="C975" s="74"/>
      <c r="D975" s="84"/>
      <c r="G975" s="39"/>
      <c r="H975" s="76"/>
      <c r="I975" s="6"/>
    </row>
    <row r="976">
      <c r="A976" s="74"/>
      <c r="B976" s="74"/>
      <c r="C976" s="74"/>
      <c r="D976" s="84"/>
      <c r="G976" s="39"/>
      <c r="H976" s="76"/>
      <c r="I976" s="6"/>
    </row>
    <row r="977">
      <c r="A977" s="74"/>
      <c r="B977" s="74"/>
      <c r="C977" s="74"/>
      <c r="D977" s="84"/>
      <c r="G977" s="39"/>
      <c r="H977" s="76"/>
      <c r="I977" s="6"/>
    </row>
    <row r="978">
      <c r="A978" s="74"/>
      <c r="B978" s="74"/>
      <c r="C978" s="74"/>
      <c r="D978" s="84"/>
      <c r="G978" s="39"/>
      <c r="H978" s="76"/>
      <c r="I978" s="6"/>
    </row>
    <row r="979">
      <c r="A979" s="74"/>
      <c r="B979" s="74"/>
      <c r="C979" s="74"/>
      <c r="D979" s="84"/>
      <c r="G979" s="39"/>
      <c r="H979" s="76"/>
      <c r="I979" s="6"/>
    </row>
    <row r="980">
      <c r="A980" s="74"/>
      <c r="B980" s="74"/>
      <c r="C980" s="74"/>
      <c r="D980" s="84"/>
      <c r="G980" s="39"/>
      <c r="H980" s="76"/>
      <c r="I980" s="6"/>
    </row>
    <row r="981">
      <c r="A981" s="74"/>
      <c r="B981" s="74"/>
      <c r="C981" s="74"/>
      <c r="D981" s="84"/>
      <c r="G981" s="39"/>
      <c r="H981" s="76"/>
      <c r="I981" s="6"/>
    </row>
    <row r="982">
      <c r="A982" s="74"/>
      <c r="B982" s="74"/>
      <c r="C982" s="74"/>
      <c r="D982" s="84"/>
      <c r="G982" s="39"/>
      <c r="H982" s="76"/>
      <c r="I982" s="6"/>
    </row>
    <row r="983">
      <c r="A983" s="74"/>
      <c r="B983" s="74"/>
      <c r="C983" s="74"/>
      <c r="D983" s="84"/>
      <c r="G983" s="39"/>
      <c r="H983" s="76"/>
      <c r="I983" s="6"/>
    </row>
    <row r="984">
      <c r="A984" s="74"/>
      <c r="B984" s="74"/>
      <c r="C984" s="74"/>
      <c r="D984" s="84"/>
      <c r="G984" s="39"/>
      <c r="H984" s="76"/>
      <c r="I984" s="6"/>
    </row>
    <row r="985">
      <c r="A985" s="74"/>
      <c r="B985" s="74"/>
      <c r="C985" s="74"/>
      <c r="D985" s="84"/>
      <c r="G985" s="39"/>
      <c r="H985" s="76"/>
      <c r="I985" s="6"/>
    </row>
    <row r="986">
      <c r="A986" s="74"/>
      <c r="B986" s="74"/>
      <c r="C986" s="74"/>
      <c r="D986" s="84"/>
      <c r="G986" s="39"/>
      <c r="H986" s="76"/>
      <c r="I986" s="6"/>
    </row>
    <row r="987">
      <c r="A987" s="74"/>
      <c r="B987" s="74"/>
      <c r="C987" s="74"/>
      <c r="D987" s="84"/>
      <c r="G987" s="39"/>
      <c r="H987" s="76"/>
      <c r="I987" s="6"/>
    </row>
    <row r="988">
      <c r="A988" s="74"/>
      <c r="B988" s="74"/>
      <c r="C988" s="74"/>
      <c r="D988" s="84"/>
      <c r="G988" s="39"/>
      <c r="H988" s="76"/>
      <c r="I988" s="6"/>
    </row>
    <row r="989">
      <c r="A989" s="74"/>
      <c r="B989" s="74"/>
      <c r="C989" s="74"/>
      <c r="D989" s="84"/>
      <c r="G989" s="39"/>
      <c r="H989" s="76"/>
      <c r="I989" s="6"/>
    </row>
    <row r="990">
      <c r="A990" s="74"/>
      <c r="B990" s="74"/>
      <c r="C990" s="74"/>
      <c r="D990" s="84"/>
      <c r="G990" s="39"/>
      <c r="H990" s="76"/>
      <c r="I990" s="6"/>
    </row>
    <row r="991">
      <c r="A991" s="74"/>
      <c r="B991" s="74"/>
      <c r="C991" s="74"/>
      <c r="D991" s="84"/>
      <c r="G991" s="39"/>
      <c r="H991" s="76"/>
      <c r="I991" s="6"/>
    </row>
    <row r="992">
      <c r="A992" s="74"/>
      <c r="B992" s="74"/>
      <c r="C992" s="74"/>
      <c r="D992" s="84"/>
      <c r="G992" s="39"/>
      <c r="H992" s="76"/>
      <c r="I992" s="6"/>
    </row>
    <row r="993">
      <c r="A993" s="74"/>
      <c r="B993" s="74"/>
      <c r="C993" s="74"/>
      <c r="D993" s="84"/>
      <c r="G993" s="39"/>
      <c r="H993" s="76"/>
      <c r="I993" s="6"/>
    </row>
    <row r="994">
      <c r="A994" s="74"/>
      <c r="B994" s="74"/>
      <c r="C994" s="74"/>
      <c r="D994" s="84"/>
      <c r="G994" s="39"/>
      <c r="H994" s="76"/>
      <c r="I994" s="6"/>
    </row>
    <row r="995">
      <c r="A995" s="74"/>
      <c r="B995" s="74"/>
      <c r="C995" s="74"/>
      <c r="D995" s="84"/>
      <c r="G995" s="39"/>
      <c r="H995" s="76"/>
      <c r="I995" s="6"/>
    </row>
    <row r="996">
      <c r="A996" s="74"/>
      <c r="B996" s="74"/>
      <c r="C996" s="74"/>
      <c r="D996" s="84"/>
      <c r="G996" s="39"/>
      <c r="H996" s="76"/>
      <c r="I996" s="6"/>
    </row>
    <row r="997">
      <c r="A997" s="74"/>
      <c r="B997" s="74"/>
      <c r="C997" s="74"/>
      <c r="D997" s="84"/>
      <c r="G997" s="39"/>
      <c r="H997" s="76"/>
      <c r="I997" s="6"/>
    </row>
    <row r="998">
      <c r="A998" s="74"/>
      <c r="B998" s="74"/>
      <c r="C998" s="74"/>
      <c r="D998" s="84"/>
      <c r="G998" s="39"/>
      <c r="H998" s="76"/>
      <c r="I998" s="6"/>
    </row>
    <row r="999">
      <c r="A999" s="74"/>
      <c r="B999" s="74"/>
      <c r="C999" s="74"/>
      <c r="D999" s="84"/>
      <c r="G999" s="39"/>
      <c r="H999" s="76"/>
      <c r="I999" s="6"/>
    </row>
    <row r="1000">
      <c r="A1000" s="74"/>
      <c r="B1000" s="74"/>
      <c r="C1000" s="74"/>
      <c r="D1000" s="84"/>
      <c r="G1000" s="39"/>
      <c r="H1000" s="76"/>
      <c r="I1000" s="6"/>
    </row>
  </sheetData>
  <mergeCells count="32">
    <mergeCell ref="I14:I15"/>
    <mergeCell ref="I16:I17"/>
    <mergeCell ref="J18:J19"/>
    <mergeCell ref="J12:J13"/>
    <mergeCell ref="I12:I13"/>
    <mergeCell ref="I1:J1"/>
    <mergeCell ref="I2:J11"/>
    <mergeCell ref="J14:J15"/>
    <mergeCell ref="J16:J17"/>
    <mergeCell ref="I18:I19"/>
    <mergeCell ref="G23:G34"/>
    <mergeCell ref="G35:G36"/>
    <mergeCell ref="J20:J21"/>
    <mergeCell ref="I23:J34"/>
    <mergeCell ref="I35:J36"/>
    <mergeCell ref="I20:I21"/>
    <mergeCell ref="E12:E22"/>
    <mergeCell ref="E23:E34"/>
    <mergeCell ref="B23:B34"/>
    <mergeCell ref="B2:B11"/>
    <mergeCell ref="B12:B22"/>
    <mergeCell ref="F12:F22"/>
    <mergeCell ref="F2:F11"/>
    <mergeCell ref="G12:G22"/>
    <mergeCell ref="G2:G11"/>
    <mergeCell ref="F23:F34"/>
    <mergeCell ref="E2:E11"/>
    <mergeCell ref="A2:A36"/>
    <mergeCell ref="B35:B36"/>
    <mergeCell ref="H2:H36"/>
    <mergeCell ref="F35:F36"/>
    <mergeCell ref="E35:E36"/>
  </mergeCells>
  <drawing r:id="rId1"/>
</worksheet>
</file>